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codeName="ЭтаКнига" defaultThemeVersion="124226"/>
  <workbookProtection workbookPassword="82BC" lockStructure="1"/>
  <bookViews>
    <workbookView xWindow="-15" yWindow="285" windowWidth="9600" windowHeight="11760" firstSheet="1" activeTab="1"/>
  </bookViews>
  <sheets>
    <sheet name="Уровень образования" sheetId="12" state="hidden" r:id="rId1"/>
    <sheet name="1" sheetId="6" r:id="rId2"/>
    <sheet name="справочник" sheetId="7" r:id="rId3"/>
    <sheet name="справочник ОКВЭД" sheetId="8" r:id="rId4"/>
    <sheet name="Направления подготовки" sheetId="9" r:id="rId5"/>
  </sheets>
  <definedNames>
    <definedName name="_xlnm._FilterDatabase" localSheetId="1" hidden="1">'1'!$A$28:$E$42</definedName>
    <definedName name="_xlnm._FilterDatabase" localSheetId="4" hidden="1">'Направления подготовки'!$A$2:$G$2</definedName>
    <definedName name="_xlnm._FilterDatabase" localSheetId="2" hidden="1">справочник!$A$1:$R$9562</definedName>
    <definedName name="_xlnm._FilterDatabase" localSheetId="0" hidden="1">'Уровень образования'!$A$2:$AX$1312</definedName>
    <definedName name="_xlnm.Print_Titles" localSheetId="1">'1'!$28:$28</definedName>
    <definedName name="Направления_подготовки">'Направления подготовки'!$H$4:$H$1159</definedName>
    <definedName name="_xlnm.Print_Area" localSheetId="1">'1'!$A$1:$AH$257</definedName>
    <definedName name="ОКВЭД">'справочник ОКВЭД'!$A$1:$A$1841</definedName>
    <definedName name="ОКФС">'справочник ОКВЭД'!$F$1:$F$33</definedName>
    <definedName name="ОПФ">справочник!$F$1:$F$2</definedName>
    <definedName name="профессии">справочник!$B$1:$B$9562</definedName>
    <definedName name="Профессия_образования1">OFFSET('Уровень образования'!$A$2,MATCH(CONCATENATE('1'!$E$30,'1'!$C$30), 'Уровень образования'!$A:$A,0)-2,4,COUNTIF('Уровень образования'!$A:$A,'1'!$E$30&amp;'1'!$C$30),'1'!$AC$30)</definedName>
    <definedName name="Профессия_образования1_счет">OFFSET('Уровень образования'!$A$2,MATCH(CONCATENATE('1'!$E$30,'1'!$C$30), 'Уровень образования'!$A:$A,0)-2,4,COUNTIF('Уровень образования'!$A:$A,'1'!$E$30&amp;'1'!$C$30),46)</definedName>
    <definedName name="Профессия_образования10">OFFSET('Уровень образования'!$A$2,MATCH(CONCATENATE('1'!$E$39,'1'!$C$39), 'Уровень образования'!$A:$A,0)-2,4,COUNTIF('Уровень образования'!$A:$A,'1'!$E$39&amp;'1'!$C$39),'1'!$AC$39)</definedName>
    <definedName name="Профессия_образования10_счет">OFFSET('Уровень образования'!$A$2,MATCH(CONCATENATE('1'!$E$39,'1'!$C$39), 'Уровень образования'!$A:$A,0)-2,4,COUNTIF('Уровень образования'!$A:$A,'1'!$E$39&amp;'1'!$C$39),46)</definedName>
    <definedName name="Профессия_образования100">OFFSET('Уровень образования'!$A$2,MATCH(CONCATENATE('1'!$E$129,'1'!$C$129), 'Уровень образования'!$A:$A,0)-2,4,COUNTIF('Уровень образования'!$A:$A,'1'!$E$129&amp;'1'!$C$129),'1'!$AC$129)</definedName>
    <definedName name="Профессия_образования100_счет">OFFSET('Уровень образования'!$A$2,MATCH(CONCATENATE('1'!$E$129,'1'!$C$129), 'Уровень образования'!$A:$A,0)-2,4,COUNTIF('Уровень образования'!$A:$A,'1'!$E$129&amp;'1'!$C$129),46)</definedName>
    <definedName name="Профессия_образования101">OFFSET('Уровень образования'!$A$2,MATCH(CONCATENATE('1'!$E$130,'1'!$C$130), 'Уровень образования'!$A:$A,0)-2,4,COUNTIF('Уровень образования'!$A:$A,'1'!$E$130&amp;'1'!$C$130),'1'!$AC$130)</definedName>
    <definedName name="Профессия_образования101_счет">OFFSET('Уровень образования'!$A$2,MATCH(CONCATENATE('1'!$E$130,'1'!$C$130), 'Уровень образования'!$A:$A,0)-2,4,COUNTIF('Уровень образования'!$A:$A,'1'!$E$130&amp;'1'!$C$130),46)</definedName>
    <definedName name="Профессия_образования102">OFFSET('Уровень образования'!$A$2,MATCH(CONCATENATE('1'!$E$131,'1'!$C$131), 'Уровень образования'!$A:$A,0)-2,4,COUNTIF('Уровень образования'!$A:$A,'1'!$E$131&amp;'1'!$C$131),'1'!$AC$131)</definedName>
    <definedName name="Профессия_образования102_счет">OFFSET('Уровень образования'!$A$2,MATCH(CONCATENATE('1'!$E$131,'1'!$C$131), 'Уровень образования'!$A:$A,0)-2,4,COUNTIF('Уровень образования'!$A:$A,'1'!$E$131&amp;'1'!$C$131),46)</definedName>
    <definedName name="Профессия_образования103">OFFSET('Уровень образования'!$A$2,MATCH(CONCATENATE('1'!$E$132,'1'!$C$132), 'Уровень образования'!$A:$A,0)-2,4,COUNTIF('Уровень образования'!$A:$A,'1'!$E$132&amp;'1'!$C$132),'1'!$AC$132)</definedName>
    <definedName name="Профессия_образования103_счет">OFFSET('Уровень образования'!$A$2,MATCH(CONCATENATE('1'!$E$132,'1'!$C$132), 'Уровень образования'!$A:$A,0)-2,4,COUNTIF('Уровень образования'!$A:$A,'1'!$E$132&amp;'1'!$C$132),46)</definedName>
    <definedName name="Профессия_образования104">OFFSET('Уровень образования'!$A$2,MATCH(CONCATENATE('1'!$E$133,'1'!$C$133), 'Уровень образования'!$A:$A,0)-2,4,COUNTIF('Уровень образования'!$A:$A,'1'!$E$133&amp;'1'!$C$133),'1'!$AC$133)</definedName>
    <definedName name="Профессия_образования104_счет">OFFSET('Уровень образования'!$A$2,MATCH(CONCATENATE('1'!$E$133,'1'!$C$133), 'Уровень образования'!$A:$A,0)-2,4,COUNTIF('Уровень образования'!$A:$A,'1'!$E$133&amp;'1'!$C$133),46)</definedName>
    <definedName name="Профессия_образования105">OFFSET('Уровень образования'!$A$2,MATCH(CONCATENATE('1'!$E$134,'1'!$C$134), 'Уровень образования'!$A:$A,0)-2,4,COUNTIF('Уровень образования'!$A:$A,'1'!$E$134&amp;'1'!$C$134),'1'!$AC$134)</definedName>
    <definedName name="Профессия_образования105_счет">OFFSET('Уровень образования'!$A$2,MATCH(CONCATENATE('1'!$E$134,'1'!$C$134), 'Уровень образования'!$A:$A,0)-2,4,COUNTIF('Уровень образования'!$A:$A,'1'!$E$134&amp;'1'!$C$134),46)</definedName>
    <definedName name="Профессия_образования106">OFFSET('Уровень образования'!$A$2,MATCH(CONCATENATE('1'!$E$135,'1'!$C$135), 'Уровень образования'!$A:$A,0)-2,4,COUNTIF('Уровень образования'!$A:$A,'1'!$E$135&amp;'1'!$C$135),'1'!$AC$135)</definedName>
    <definedName name="Профессия_образования106_счет">OFFSET('Уровень образования'!$A$2,MATCH(CONCATENATE('1'!$E$135,'1'!$C$135), 'Уровень образования'!$A:$A,0)-2,4,COUNTIF('Уровень образования'!$A:$A,'1'!$E$135&amp;'1'!$C$135),46)</definedName>
    <definedName name="Профессия_образования107">OFFSET('Уровень образования'!$A$2,MATCH(CONCATENATE('1'!$E$136,'1'!$C$136), 'Уровень образования'!$A:$A,0)-2,4,COUNTIF('Уровень образования'!$A:$A,'1'!$E$136&amp;'1'!$C$136),'1'!$AC$136)</definedName>
    <definedName name="Профессия_образования107_счет">OFFSET('Уровень образования'!$A$2,MATCH(CONCATENATE('1'!$E$136,'1'!$C$136), 'Уровень образования'!$A:$A,0)-2,4,COUNTIF('Уровень образования'!$A:$A,'1'!$E$136&amp;'1'!$C$136),46)</definedName>
    <definedName name="Профессия_образования108">OFFSET('Уровень образования'!$A$2,MATCH(CONCATENATE('1'!$E$137,'1'!$C$137), 'Уровень образования'!$A:$A,0)-2,4,COUNTIF('Уровень образования'!$A:$A,'1'!$E$137&amp;'1'!$C$137),'1'!$AC$137)</definedName>
    <definedName name="Профессия_образования108_счет">OFFSET('Уровень образования'!$A$2,MATCH(CONCATENATE('1'!$E$137,'1'!$C$137), 'Уровень образования'!$A:$A,0)-2,4,COUNTIF('Уровень образования'!$A:$A,'1'!$E$137&amp;'1'!$C$137),46)</definedName>
    <definedName name="Профессия_образования109">OFFSET('Уровень образования'!$A$2,MATCH(CONCATENATE('1'!$E$138,'1'!$C$138), 'Уровень образования'!$A:$A,0)-2,4,COUNTIF('Уровень образования'!$A:$A,'1'!$E$138&amp;'1'!$C$138),'1'!$AC$138)</definedName>
    <definedName name="Профессия_образования109_счет">OFFSET('Уровень образования'!$A$2,MATCH(CONCATENATE('1'!$E$138,'1'!$C$138), 'Уровень образования'!$A:$A,0)-2,4,COUNTIF('Уровень образования'!$A:$A,'1'!$E$138&amp;'1'!$C$138),46)</definedName>
    <definedName name="Профессия_образования11">OFFSET('Уровень образования'!$A$2,MATCH(CONCATENATE('1'!$E$40,'1'!$C$40), 'Уровень образования'!$A:$A,0)-2,4,COUNTIF('Уровень образования'!$A:$A,'1'!$E$40&amp;'1'!$C$40),'1'!$AC$40)</definedName>
    <definedName name="Профессия_образования11_счет">OFFSET('Уровень образования'!$A$2,MATCH(CONCATENATE('1'!$E$40,'1'!$C$40), 'Уровень образования'!$A:$A,0)-2,4,COUNTIF('Уровень образования'!$A:$A,'1'!$E$40&amp;'1'!$C$40),46)</definedName>
    <definedName name="Профессия_образования110">OFFSET('Уровень образования'!$A$2,MATCH(CONCATENATE('1'!$E$139,'1'!$C$139), 'Уровень образования'!$A:$A,0)-2,4,COUNTIF('Уровень образования'!$A:$A,'1'!$E$139&amp;'1'!$C$139),'1'!$AC$139)</definedName>
    <definedName name="Профессия_образования110_счет">OFFSET('Уровень образования'!$A$2,MATCH(CONCATENATE('1'!$E$139,'1'!$C$139), 'Уровень образования'!$A:$A,0)-2,4,COUNTIF('Уровень образования'!$A:$A,'1'!$E$139&amp;'1'!$C$139),46)</definedName>
    <definedName name="Профессия_образования111">OFFSET('Уровень образования'!$A$2,MATCH(CONCATENATE('1'!$E$140,'1'!$C$140), 'Уровень образования'!$A:$A,0)-2,4,COUNTIF('Уровень образования'!$A:$A,'1'!$E$140&amp;'1'!$C$140),'1'!$AC$140)</definedName>
    <definedName name="Профессия_образования111_счет">OFFSET('Уровень образования'!$A$2,MATCH(CONCATENATE('1'!$E$140,'1'!$C$140), 'Уровень образования'!$A:$A,0)-2,4,COUNTIF('Уровень образования'!$A:$A,'1'!$E$140&amp;'1'!$C$140),46)</definedName>
    <definedName name="Профессия_образования112">OFFSET('Уровень образования'!$A$2,MATCH(CONCATENATE('1'!$E$141,'1'!$C$141), 'Уровень образования'!$A:$A,0)-2,4,COUNTIF('Уровень образования'!$A:$A,'1'!$E$141&amp;'1'!$C$141),'1'!$AC$141)</definedName>
    <definedName name="Профессия_образования112_счет">OFFSET('Уровень образования'!$A$2,MATCH(CONCATENATE('1'!$E$141,'1'!$C$141), 'Уровень образования'!$A:$A,0)-2,4,COUNTIF('Уровень образования'!$A:$A,'1'!$E$141&amp;'1'!$C$141),46)</definedName>
    <definedName name="Профессия_образования113">OFFSET('Уровень образования'!$A$2,MATCH(CONCATENATE('1'!$E$142,'1'!$C$142), 'Уровень образования'!$A:$A,0)-2,4,COUNTIF('Уровень образования'!$A:$A,'1'!$E$142&amp;'1'!$C$142),'1'!$AC$142)</definedName>
    <definedName name="Профессия_образования113_счет">OFFSET('Уровень образования'!$A$2,MATCH(CONCATENATE('1'!$E$142,'1'!$C$142), 'Уровень образования'!$A:$A,0)-2,4,COUNTIF('Уровень образования'!$A:$A,'1'!$E$142&amp;'1'!$C$142),46)</definedName>
    <definedName name="Профессия_образования114">OFFSET('Уровень образования'!$A$2,MATCH(CONCATENATE('1'!$E$143,'1'!$C$143), 'Уровень образования'!$A:$A,0)-2,4,COUNTIF('Уровень образования'!$A:$A,'1'!$E$143&amp;'1'!$C$143),'1'!$AC$143)</definedName>
    <definedName name="Профессия_образования114_счет">OFFSET('Уровень образования'!$A$2,MATCH(CONCATENATE('1'!$E$143,'1'!$C$143), 'Уровень образования'!$A:$A,0)-2,4,COUNTIF('Уровень образования'!$A:$A,'1'!$E$143&amp;'1'!$C$143),46)</definedName>
    <definedName name="Профессия_образования115">OFFSET('Уровень образования'!$A$2,MATCH(CONCATENATE('1'!$E$144,'1'!$C$144), 'Уровень образования'!$A:$A,0)-2,4,COUNTIF('Уровень образования'!$A:$A,'1'!$E$144&amp;'1'!$C$144),'1'!$AC$144)</definedName>
    <definedName name="Профессия_образования115_счет">OFFSET('Уровень образования'!$A$2,MATCH(CONCATENATE('1'!$E$144,'1'!$C$144), 'Уровень образования'!$A:$A,0)-2,4,COUNTIF('Уровень образования'!$A:$A,'1'!$E$144&amp;'1'!$C$144),46)</definedName>
    <definedName name="Профессия_образования116">OFFSET('Уровень образования'!$A$2,MATCH(CONCATENATE('1'!$E$145,'1'!$C$145), 'Уровень образования'!$A:$A,0)-2,4,COUNTIF('Уровень образования'!$A:$A,'1'!$E$145&amp;'1'!$C$145),'1'!$AC$145)</definedName>
    <definedName name="Профессия_образования116_счет">OFFSET('Уровень образования'!$A$2,MATCH(CONCATENATE('1'!$E$145,'1'!$C$145), 'Уровень образования'!$A:$A,0)-2,4,COUNTIF('Уровень образования'!$A:$A,'1'!$E$145&amp;'1'!$C$145),46)</definedName>
    <definedName name="Профессия_образования117">OFFSET('Уровень образования'!$A$2,MATCH(CONCATENATE('1'!$E$146,'1'!$C$146), 'Уровень образования'!$A:$A,0)-2,4,COUNTIF('Уровень образования'!$A:$A,'1'!$E$146&amp;'1'!$C$146),'1'!$AC$146)</definedName>
    <definedName name="Профессия_образования117_счет">OFFSET('Уровень образования'!$A$2,MATCH(CONCATENATE('1'!$E$146,'1'!$C$146), 'Уровень образования'!$A:$A,0)-2,4,COUNTIF('Уровень образования'!$A:$A,'1'!$E$146&amp;'1'!$C$146),46)</definedName>
    <definedName name="Профессия_образования118">OFFSET('Уровень образования'!$A$2,MATCH(CONCATENATE('1'!$E$147,'1'!$C$147), 'Уровень образования'!$A:$A,0)-2,4,COUNTIF('Уровень образования'!$A:$A,'1'!$E$147&amp;'1'!$C$147),'1'!$AC$147)</definedName>
    <definedName name="Профессия_образования118_счет">OFFSET('Уровень образования'!$A$2,MATCH(CONCATENATE('1'!$E$147,'1'!$C$147), 'Уровень образования'!$A:$A,0)-2,4,COUNTIF('Уровень образования'!$A:$A,'1'!$E$147&amp;'1'!$C$147),46)</definedName>
    <definedName name="Профессия_образования119">OFFSET('Уровень образования'!$A$2,MATCH(CONCATENATE('1'!$E$148,'1'!$C$148), 'Уровень образования'!$A:$A,0)-2,4,COUNTIF('Уровень образования'!$A:$A,'1'!$E$148&amp;'1'!$C$148),'1'!$AC$148)</definedName>
    <definedName name="Профессия_образования119_счет">OFFSET('Уровень образования'!$A$2,MATCH(CONCATENATE('1'!$E$148,'1'!$C$148), 'Уровень образования'!$A:$A,0)-2,4,COUNTIF('Уровень образования'!$A:$A,'1'!$E$148&amp;'1'!$C$148),46)</definedName>
    <definedName name="Профессия_образования12">OFFSET('Уровень образования'!$A$2,MATCH(CONCATENATE('1'!$E$41,'1'!$C$41), 'Уровень образования'!$A:$A,0)-2,4,COUNTIF('Уровень образования'!$A:$A,'1'!$E$41&amp;'1'!$C$41),'1'!$AC$41)</definedName>
    <definedName name="Профессия_образования12_счет">OFFSET('Уровень образования'!$A$2,MATCH(CONCATENATE('1'!$E$41,'1'!$C$41), 'Уровень образования'!$A:$A,0)-2,4,COUNTIF('Уровень образования'!$A:$A,'1'!$E$41&amp;'1'!$C$41),46)</definedName>
    <definedName name="Профессия_образования120">OFFSET('Уровень образования'!$A$2,MATCH(CONCATENATE('1'!$E$149,'1'!$C$149), 'Уровень образования'!$A:$A,0)-2,4,COUNTIF('Уровень образования'!$A:$A,'1'!$E$149&amp;'1'!$C$149),'1'!$AC$149)</definedName>
    <definedName name="Профессия_образования120_счет">OFFSET('Уровень образования'!$A$2,MATCH(CONCATENATE('1'!$E$149,'1'!$C$149), 'Уровень образования'!$A:$A,0)-2,4,COUNTIF('Уровень образования'!$A:$A,'1'!$E$149&amp;'1'!$C$149),46)</definedName>
    <definedName name="Профессия_образования121">OFFSET('Уровень образования'!$A$2,MATCH(CONCATENATE('1'!$E$150,'1'!$C$150), 'Уровень образования'!$A:$A,0)-2,4,COUNTIF('Уровень образования'!$A:$A,'1'!$E$150&amp;'1'!$C$150),'1'!$AC$150)</definedName>
    <definedName name="Профессия_образования121_счет">OFFSET('Уровень образования'!$A$2,MATCH(CONCATENATE('1'!$E$150,'1'!$C$150), 'Уровень образования'!$A:$A,0)-2,4,COUNTIF('Уровень образования'!$A:$A,'1'!$E$150&amp;'1'!$C$150),46)</definedName>
    <definedName name="Профессия_образования122">OFFSET('Уровень образования'!$A$2,MATCH(CONCATENATE('1'!$E$151,'1'!$C$151), 'Уровень образования'!$A:$A,0)-2,4,COUNTIF('Уровень образования'!$A:$A,'1'!$E$151&amp;'1'!$C$151),'1'!$AC$151)</definedName>
    <definedName name="Профессия_образования122_счет">OFFSET('Уровень образования'!$A$2,MATCH(CONCATENATE('1'!$E$151,'1'!$C$151), 'Уровень образования'!$A:$A,0)-2,4,COUNTIF('Уровень образования'!$A:$A,'1'!$E$151&amp;'1'!$C$151),46)</definedName>
    <definedName name="Профессия_образования123">OFFSET('Уровень образования'!$A$2,MATCH(CONCATENATE('1'!$E$152,'1'!$C$152), 'Уровень образования'!$A:$A,0)-2,4,COUNTIF('Уровень образования'!$A:$A,'1'!$E$152&amp;'1'!$C$152),'1'!$AC$152)</definedName>
    <definedName name="Профессия_образования123_счет">OFFSET('Уровень образования'!$A$2,MATCH(CONCATENATE('1'!$E$152,'1'!$C$152), 'Уровень образования'!$A:$A,0)-2,4,COUNTIF('Уровень образования'!$A:$A,'1'!$E$152&amp;'1'!$C$152),46)</definedName>
    <definedName name="Профессия_образования124">OFFSET('Уровень образования'!$A$2,MATCH(CONCATENATE('1'!$E$153,'1'!$C$153), 'Уровень образования'!$A:$A,0)-2,4,COUNTIF('Уровень образования'!$A:$A,'1'!$E$153&amp;'1'!$C$153),'1'!$AC$153)</definedName>
    <definedName name="Профессия_образования124_счет">OFFSET('Уровень образования'!$A$2,MATCH(CONCATENATE('1'!$E$153,'1'!$C$153), 'Уровень образования'!$A:$A,0)-2,4,COUNTIF('Уровень образования'!$A:$A,'1'!$E$153&amp;'1'!$C$153),46)</definedName>
    <definedName name="Профессия_образования125">OFFSET('Уровень образования'!$A$2,MATCH(CONCATENATE('1'!$E$154,'1'!$C$154), 'Уровень образования'!$A:$A,0)-2,4,COUNTIF('Уровень образования'!$A:$A,'1'!$E$154&amp;'1'!$C$154),'1'!$AC$154)</definedName>
    <definedName name="Профессия_образования125_счет">OFFSET('Уровень образования'!$A$2,MATCH(CONCATENATE('1'!$E$154,'1'!$C$154), 'Уровень образования'!$A:$A,0)-2,4,COUNTIF('Уровень образования'!$A:$A,'1'!$E$154&amp;'1'!$C$154),46)</definedName>
    <definedName name="Профессия_образования126">OFFSET('Уровень образования'!$A$2,MATCH(CONCATENATE('1'!$E$155,'1'!$C$155), 'Уровень образования'!$A:$A,0)-2,4,COUNTIF('Уровень образования'!$A:$A,'1'!$E$155&amp;'1'!$C$155),'1'!$AC$155)</definedName>
    <definedName name="Профессия_образования126_счет">OFFSET('Уровень образования'!$A$2,MATCH(CONCATENATE('1'!$E$155,'1'!$C$155), 'Уровень образования'!$A:$A,0)-2,4,COUNTIF('Уровень образования'!$A:$A,'1'!$E$155&amp;'1'!$C$155),46)</definedName>
    <definedName name="Профессия_образования127">OFFSET('Уровень образования'!$A$2,MATCH(CONCATENATE('1'!$E$156,'1'!$C$156), 'Уровень образования'!$A:$A,0)-2,4,COUNTIF('Уровень образования'!$A:$A,'1'!$E$156&amp;'1'!$C$156),'1'!$AC$156)</definedName>
    <definedName name="Профессия_образования127_счет">OFFSET('Уровень образования'!$A$2,MATCH(CONCATENATE('1'!$E$156,'1'!$C$156), 'Уровень образования'!$A:$A,0)-2,4,COUNTIF('Уровень образования'!$A:$A,'1'!$E$156&amp;'1'!$C$156),46)</definedName>
    <definedName name="Профессия_образования128">OFFSET('Уровень образования'!$A$2,MATCH(CONCATENATE('1'!$E$157,'1'!$C$157), 'Уровень образования'!$A:$A,0)-2,4,COUNTIF('Уровень образования'!$A:$A,'1'!$E$157&amp;'1'!$C$157),'1'!$AC$157)</definedName>
    <definedName name="Профессия_образования128_счет">OFFSET('Уровень образования'!$A$2,MATCH(CONCATENATE('1'!$E$157,'1'!$C$157), 'Уровень образования'!$A:$A,0)-2,4,COUNTIF('Уровень образования'!$A:$A,'1'!$E$157&amp;'1'!$C$157),46)</definedName>
    <definedName name="Профессия_образования129">OFFSET('Уровень образования'!$A$2,MATCH(CONCATENATE('1'!$E$158,'1'!$C$158), 'Уровень образования'!$A:$A,0)-2,4,COUNTIF('Уровень образования'!$A:$A,'1'!$E$158&amp;'1'!$C$158),'1'!$AC$158)</definedName>
    <definedName name="Профессия_образования129_счет">OFFSET('Уровень образования'!$A$2,MATCH(CONCATENATE('1'!$E$158,'1'!$C$158), 'Уровень образования'!$A:$A,0)-2,4,COUNTIF('Уровень образования'!$A:$A,'1'!$E$158&amp;'1'!$C$158),46)</definedName>
    <definedName name="Профессия_образования13">OFFSET('Уровень образования'!$A$2,MATCH(CONCATENATE('1'!$E$42,'1'!$C$42), 'Уровень образования'!$A:$A,0)-2,4,COUNTIF('Уровень образования'!$A:$A,'1'!$E$42&amp;'1'!$C$42),'1'!$AC$42)</definedName>
    <definedName name="Профессия_образования13_счет">OFFSET('Уровень образования'!$A$2,MATCH(CONCATENATE('1'!$E$42,'1'!$C$42), 'Уровень образования'!$A:$A,0)-2,4,COUNTIF('Уровень образования'!$A:$A,'1'!$E$42&amp;'1'!$C$42),46)</definedName>
    <definedName name="Профессия_образования130">OFFSET('Уровень образования'!$A$2,MATCH(CONCATENATE('1'!$E$159,'1'!$C$159), 'Уровень образования'!$A:$A,0)-2,4,COUNTIF('Уровень образования'!$A:$A,'1'!$E$159&amp;'1'!$C$159),'1'!$AC$159)</definedName>
    <definedName name="Профессия_образования130_счет">OFFSET('Уровень образования'!$A$2,MATCH(CONCATENATE('1'!$E$159,'1'!$C$159), 'Уровень образования'!$A:$A,0)-2,4,COUNTIF('Уровень образования'!$A:$A,'1'!$E$159&amp;'1'!$C$159),46)</definedName>
    <definedName name="Профессия_образования131">OFFSET('Уровень образования'!$A$2,MATCH(CONCATENATE('1'!$E$160,'1'!$C$160), 'Уровень образования'!$A:$A,0)-2,4,COUNTIF('Уровень образования'!$A:$A,'1'!$E$160&amp;'1'!$C$160),'1'!$AC$160)</definedName>
    <definedName name="Профессия_образования131_счет">OFFSET('Уровень образования'!$A$2,MATCH(CONCATENATE('1'!$E$160,'1'!$C$160), 'Уровень образования'!$A:$A,0)-2,4,COUNTIF('Уровень образования'!$A:$A,'1'!$E$160&amp;'1'!$C$160),46)</definedName>
    <definedName name="Профессия_образования132">OFFSET('Уровень образования'!$A$2,MATCH(CONCATENATE('1'!$E$161,'1'!$C$161), 'Уровень образования'!$A:$A,0)-2,4,COUNTIF('Уровень образования'!$A:$A,'1'!$E$161&amp;'1'!$C$161),'1'!$AC$161)</definedName>
    <definedName name="Профессия_образования132_счет">OFFSET('Уровень образования'!$A$2,MATCH(CONCATENATE('1'!$E$161,'1'!$C$161), 'Уровень образования'!$A:$A,0)-2,4,COUNTIF('Уровень образования'!$A:$A,'1'!$E$161&amp;'1'!$C$161),46)</definedName>
    <definedName name="Профессия_образования133">OFFSET('Уровень образования'!$A$2,MATCH(CONCATENATE('1'!$E$162,'1'!$C$162), 'Уровень образования'!$A:$A,0)-2,4,COUNTIF('Уровень образования'!$A:$A,'1'!$E$162&amp;'1'!$C$162),'1'!$AC$162)</definedName>
    <definedName name="Профессия_образования133_счет">OFFSET('Уровень образования'!$A$2,MATCH(CONCATENATE('1'!$E$162,'1'!$C$162), 'Уровень образования'!$A:$A,0)-2,4,COUNTIF('Уровень образования'!$A:$A,'1'!$E$162&amp;'1'!$C$162),46)</definedName>
    <definedName name="Профессия_образования134">OFFSET('Уровень образования'!$A$2,MATCH(CONCATENATE('1'!$E$163,'1'!$C$163), 'Уровень образования'!$A:$A,0)-2,4,COUNTIF('Уровень образования'!$A:$A,'1'!$E$163&amp;'1'!$C$163),'1'!$AC$163)</definedName>
    <definedName name="Профессия_образования134_счет">OFFSET('Уровень образования'!$A$2,MATCH(CONCATENATE('1'!$E$163,'1'!$C$163), 'Уровень образования'!$A:$A,0)-2,4,COUNTIF('Уровень образования'!$A:$A,'1'!$E$163&amp;'1'!$C$163),46)</definedName>
    <definedName name="Профессия_образования135">OFFSET('Уровень образования'!$A$2,MATCH(CONCATENATE('1'!$E$164,'1'!$C$164), 'Уровень образования'!$A:$A,0)-2,4,COUNTIF('Уровень образования'!$A:$A,'1'!$E$164&amp;'1'!$C$164),'1'!$AC$164)</definedName>
    <definedName name="Профессия_образования135_счет">OFFSET('Уровень образования'!$A$2,MATCH(CONCATENATE('1'!$E$164,'1'!$C$164), 'Уровень образования'!$A:$A,0)-2,4,COUNTIF('Уровень образования'!$A:$A,'1'!$E$164&amp;'1'!$C$164),46)</definedName>
    <definedName name="Профессия_образования136">OFFSET('Уровень образования'!$A$2,MATCH(CONCATENATE('1'!$E$165,'1'!$C$165), 'Уровень образования'!$A:$A,0)-2,4,COUNTIF('Уровень образования'!$A:$A,'1'!$E$165&amp;'1'!$C$165),'1'!$AC$165)</definedName>
    <definedName name="Профессия_образования136_счет">OFFSET('Уровень образования'!$A$2,MATCH(CONCATENATE('1'!$E$165,'1'!$C$165), 'Уровень образования'!$A:$A,0)-2,4,COUNTIF('Уровень образования'!$A:$A,'1'!$E$165&amp;'1'!$C$165),46)</definedName>
    <definedName name="Профессия_образования137">OFFSET('Уровень образования'!$A$2,MATCH(CONCATENATE('1'!$E$166,'1'!$C$166), 'Уровень образования'!$A:$A,0)-2,4,COUNTIF('Уровень образования'!$A:$A,'1'!$E$166&amp;'1'!$C$166),'1'!$AC$166)</definedName>
    <definedName name="Профессия_образования137_счет">OFFSET('Уровень образования'!$A$2,MATCH(CONCATENATE('1'!$E$166,'1'!$C$166), 'Уровень образования'!$A:$A,0)-2,4,COUNTIF('Уровень образования'!$A:$A,'1'!$E$166&amp;'1'!$C$166),46)</definedName>
    <definedName name="Профессия_образования138">OFFSET('Уровень образования'!$A$2,MATCH(CONCATENATE('1'!$E$167,'1'!$C$167), 'Уровень образования'!$A:$A,0)-2,4,COUNTIF('Уровень образования'!$A:$A,'1'!$E$167&amp;'1'!$C$167),'1'!$AC$167)</definedName>
    <definedName name="Профессия_образования138_счет">OFFSET('Уровень образования'!$A$2,MATCH(CONCATENATE('1'!$E$167,'1'!$C$167), 'Уровень образования'!$A:$A,0)-2,4,COUNTIF('Уровень образования'!$A:$A,'1'!$E$167&amp;'1'!$C$167),46)</definedName>
    <definedName name="Профессия_образования139">OFFSET('Уровень образования'!$A$2,MATCH(CONCATENATE('1'!$E$168,'1'!$C$168), 'Уровень образования'!$A:$A,0)-2,4,COUNTIF('Уровень образования'!$A:$A,'1'!$E$168&amp;'1'!$C$168),'1'!$AC$168)</definedName>
    <definedName name="Профессия_образования139_счет">OFFSET('Уровень образования'!$A$2,MATCH(CONCATENATE('1'!$E$168,'1'!$C$168), 'Уровень образования'!$A:$A,0)-2,4,COUNTIF('Уровень образования'!$A:$A,'1'!$E$168&amp;'1'!$C$168),46)</definedName>
    <definedName name="Профессия_образования14">OFFSET('Уровень образования'!$A$2,MATCH(CONCATENATE('1'!$E$43,'1'!$C$43), 'Уровень образования'!$A:$A,0)-2,4,COUNTIF('Уровень образования'!$A:$A,'1'!$E$43&amp;'1'!$C$43),'1'!$AC$43)</definedName>
    <definedName name="Профессия_образования14_счет">OFFSET('Уровень образования'!$A$2,MATCH(CONCATENATE('1'!$E$43,'1'!$C$43), 'Уровень образования'!$A:$A,0)-2,4,COUNTIF('Уровень образования'!$A:$A,'1'!$E$43&amp;'1'!$C$43),46)</definedName>
    <definedName name="Профессия_образования140">OFFSET('Уровень образования'!$A$2,MATCH(CONCATENATE('1'!$E$169,'1'!$C$169), 'Уровень образования'!$A:$A,0)-2,4,COUNTIF('Уровень образования'!$A:$A,'1'!$E$169&amp;'1'!$C$169),'1'!$AC$169)</definedName>
    <definedName name="Профессия_образования140_счет">OFFSET('Уровень образования'!$A$2,MATCH(CONCATENATE('1'!$E$169,'1'!$C$169), 'Уровень образования'!$A:$A,0)-2,4,COUNTIF('Уровень образования'!$A:$A,'1'!$E$169&amp;'1'!$C$169),46)</definedName>
    <definedName name="Профессия_образования141">OFFSET('Уровень образования'!$A$2,MATCH(CONCATENATE('1'!$E$170,'1'!$C$170), 'Уровень образования'!$A:$A,0)-2,4,COUNTIF('Уровень образования'!$A:$A,'1'!$E$170&amp;'1'!$C$170),'1'!$AC$170)</definedName>
    <definedName name="Профессия_образования141_счет">OFFSET('Уровень образования'!$A$2,MATCH(CONCATENATE('1'!$E$170,'1'!$C$170), 'Уровень образования'!$A:$A,0)-2,4,COUNTIF('Уровень образования'!$A:$A,'1'!$E$170&amp;'1'!$C$170),46)</definedName>
    <definedName name="Профессия_образования142">OFFSET('Уровень образования'!$A$2,MATCH(CONCATENATE('1'!$E$171,'1'!$C$171), 'Уровень образования'!$A:$A,0)-2,4,COUNTIF('Уровень образования'!$A:$A,'1'!$E$171&amp;'1'!$C$171),'1'!$AC$171)</definedName>
    <definedName name="Профессия_образования142_счет">OFFSET('Уровень образования'!$A$2,MATCH(CONCATENATE('1'!$E$171,'1'!$C$171), 'Уровень образования'!$A:$A,0)-2,4,COUNTIF('Уровень образования'!$A:$A,'1'!$E$171&amp;'1'!$C$171),46)</definedName>
    <definedName name="Профессия_образования143">OFFSET('Уровень образования'!$A$2,MATCH(CONCATENATE('1'!$E$172,'1'!$C$172), 'Уровень образования'!$A:$A,0)-2,4,COUNTIF('Уровень образования'!$A:$A,'1'!$E$172&amp;'1'!$C$172),'1'!$AC$172)</definedName>
    <definedName name="Профессия_образования143_счет">OFFSET('Уровень образования'!$A$2,MATCH(CONCATENATE('1'!$E$172,'1'!$C$172), 'Уровень образования'!$A:$A,0)-2,4,COUNTIF('Уровень образования'!$A:$A,'1'!$E$172&amp;'1'!$C$172),46)</definedName>
    <definedName name="Профессия_образования144">OFFSET('Уровень образования'!$A$2,MATCH(CONCATENATE('1'!$E$173,'1'!$C$173), 'Уровень образования'!$A:$A,0)-2,4,COUNTIF('Уровень образования'!$A:$A,'1'!$E$173&amp;'1'!$C$173),'1'!$AC$173)</definedName>
    <definedName name="Профессия_образования144_счет">OFFSET('Уровень образования'!$A$2,MATCH(CONCATENATE('1'!$E$173,'1'!$C$173), 'Уровень образования'!$A:$A,0)-2,4,COUNTIF('Уровень образования'!$A:$A,'1'!$E$173&amp;'1'!$C$173),46)</definedName>
    <definedName name="Профессия_образования145">OFFSET('Уровень образования'!$A$2,MATCH(CONCATENATE('1'!$E$174,'1'!$C$174), 'Уровень образования'!$A:$A,0)-2,4,COUNTIF('Уровень образования'!$A:$A,'1'!$E$174&amp;'1'!$C$174),'1'!$AC$174)</definedName>
    <definedName name="Профессия_образования145_счет">OFFSET('Уровень образования'!$A$2,MATCH(CONCATENATE('1'!$E$174,'1'!$C$174), 'Уровень образования'!$A:$A,0)-2,4,COUNTIF('Уровень образования'!$A:$A,'1'!$E$174&amp;'1'!$C$174),46)</definedName>
    <definedName name="Профессия_образования146">OFFSET('Уровень образования'!$A$2,MATCH(CONCATENATE('1'!$E$175,'1'!$C$175), 'Уровень образования'!$A:$A,0)-2,4,COUNTIF('Уровень образования'!$A:$A,'1'!$E$175&amp;'1'!$C$175),'1'!$AC$175)</definedName>
    <definedName name="Профессия_образования146_счет">OFFSET('Уровень образования'!$A$2,MATCH(CONCATENATE('1'!$E$175,'1'!$C$175), 'Уровень образования'!$A:$A,0)-2,4,COUNTIF('Уровень образования'!$A:$A,'1'!$E$175&amp;'1'!$C$175),46)</definedName>
    <definedName name="Профессия_образования147">OFFSET('Уровень образования'!$A$2,MATCH(CONCATENATE('1'!$E$176,'1'!$C$176), 'Уровень образования'!$A:$A,0)-2,4,COUNTIF('Уровень образования'!$A:$A,'1'!$E$176&amp;'1'!$C$176),'1'!$AC$176)</definedName>
    <definedName name="Профессия_образования147_счет">OFFSET('Уровень образования'!$A$2,MATCH(CONCATENATE('1'!$E$176,'1'!$C$176), 'Уровень образования'!$A:$A,0)-2,4,COUNTIF('Уровень образования'!$A:$A,'1'!$E$176&amp;'1'!$C$176),46)</definedName>
    <definedName name="Профессия_образования148">OFFSET('Уровень образования'!$A$2,MATCH(CONCATENATE('1'!$E$177,'1'!$C$177), 'Уровень образования'!$A:$A,0)-2,4,COUNTIF('Уровень образования'!$A:$A,'1'!$E$177&amp;'1'!$C$177),'1'!$AC$177)</definedName>
    <definedName name="Профессия_образования148_счет">OFFSET('Уровень образования'!$A$2,MATCH(CONCATENATE('1'!$E$177,'1'!$C$177), 'Уровень образования'!$A:$A,0)-2,4,COUNTIF('Уровень образования'!$A:$A,'1'!$E$177&amp;'1'!$C$177),46)</definedName>
    <definedName name="Профессия_образования149">OFFSET('Уровень образования'!$A$2,MATCH(CONCATENATE('1'!$E$178,'1'!$C$178), 'Уровень образования'!$A:$A,0)-2,4,COUNTIF('Уровень образования'!$A:$A,'1'!$E$178&amp;'1'!$C$178),'1'!$AC$178)</definedName>
    <definedName name="Профессия_образования149_счет">OFFSET('Уровень образования'!$A$2,MATCH(CONCATENATE('1'!$E$178,'1'!$C$178), 'Уровень образования'!$A:$A,0)-2,4,COUNTIF('Уровень образования'!$A:$A,'1'!$E$178&amp;'1'!$C$178),46)</definedName>
    <definedName name="Профессия_образования15">OFFSET('Уровень образования'!$A$2,MATCH(CONCATENATE('1'!$E$44,'1'!$C$44), 'Уровень образования'!$A:$A,0)-2,4,COUNTIF('Уровень образования'!$A:$A,'1'!$E$44&amp;'1'!$C$44),'1'!$AC$44)</definedName>
    <definedName name="Профессия_образования15_счет">OFFSET('Уровень образования'!$A$2,MATCH(CONCATENATE('1'!$E$44,'1'!$C$44), 'Уровень образования'!$A:$A,0)-2,4,COUNTIF('Уровень образования'!$A:$A,'1'!$E$44&amp;'1'!$C$44),46)</definedName>
    <definedName name="Профессия_образования150">OFFSET('Уровень образования'!$A$2,MATCH(CONCATENATE('1'!$E$179,'1'!$C$179), 'Уровень образования'!$A:$A,0)-2,4,COUNTIF('Уровень образования'!$A:$A,'1'!$E$179&amp;'1'!$C$179),'1'!$AC$179)</definedName>
    <definedName name="Профессия_образования150_счет">OFFSET('Уровень образования'!$A$2,MATCH(CONCATENATE('1'!$E$179,'1'!$C$179), 'Уровень образования'!$A:$A,0)-2,4,COUNTIF('Уровень образования'!$A:$A,'1'!$E$179&amp;'1'!$C$179),46)</definedName>
    <definedName name="Профессия_образования151">OFFSET('Уровень образования'!$A$2,MATCH(CONCATENATE('1'!$E$180,'1'!$C$180), 'Уровень образования'!$A:$A,0)-2,4,COUNTIF('Уровень образования'!$A:$A,'1'!$E$180&amp;'1'!$C$180),'1'!$AC$180)</definedName>
    <definedName name="Профессия_образования151_счет">OFFSET('Уровень образования'!$A$2,MATCH(CONCATENATE('1'!$E$180,'1'!$C$180), 'Уровень образования'!$A:$A,0)-2,4,COUNTIF('Уровень образования'!$A:$A,'1'!$E$180&amp;'1'!$C$180),46)</definedName>
    <definedName name="Профессия_образования152">OFFSET('Уровень образования'!$A$2,MATCH(CONCATENATE('1'!$E$181,'1'!$C$181), 'Уровень образования'!$A:$A,0)-2,4,COUNTIF('Уровень образования'!$A:$A,'1'!$E$181&amp;'1'!$C$181),'1'!$AC$181)</definedName>
    <definedName name="Профессия_образования152_счет">OFFSET('Уровень образования'!$A$2,MATCH(CONCATENATE('1'!$E$181,'1'!$C$181), 'Уровень образования'!$A:$A,0)-2,4,COUNTIF('Уровень образования'!$A:$A,'1'!$E$181&amp;'1'!$C$181),46)</definedName>
    <definedName name="Профессия_образования153">OFFSET('Уровень образования'!$A$2,MATCH(CONCATENATE('1'!$E$182,'1'!$C$182), 'Уровень образования'!$A:$A,0)-2,4,COUNTIF('Уровень образования'!$A:$A,'1'!$E$182&amp;'1'!$C$182),'1'!$AC$182)</definedName>
    <definedName name="Профессия_образования153_счет">OFFSET('Уровень образования'!$A$2,MATCH(CONCATENATE('1'!$E$182,'1'!$C$182), 'Уровень образования'!$A:$A,0)-2,4,COUNTIF('Уровень образования'!$A:$A,'1'!$E$182&amp;'1'!$C$182),46)</definedName>
    <definedName name="Профессия_образования154">OFFSET('Уровень образования'!$A$2,MATCH(CONCATENATE('1'!$E$183,'1'!$C$183), 'Уровень образования'!$A:$A,0)-2,4,COUNTIF('Уровень образования'!$A:$A,'1'!$E$183&amp;'1'!$C$183),'1'!$AC$183)</definedName>
    <definedName name="Профессия_образования154_счет">OFFSET('Уровень образования'!$A$2,MATCH(CONCATENATE('1'!$E$183,'1'!$C$183), 'Уровень образования'!$A:$A,0)-2,4,COUNTIF('Уровень образования'!$A:$A,'1'!$E$183&amp;'1'!$C$183),46)</definedName>
    <definedName name="Профессия_образования155">OFFSET('Уровень образования'!$A$2,MATCH(CONCATENATE('1'!$E$184,'1'!$C$184), 'Уровень образования'!$A:$A,0)-2,4,COUNTIF('Уровень образования'!$A:$A,'1'!$E$184&amp;'1'!$C$184),'1'!$AC$184)</definedName>
    <definedName name="Профессия_образования155_счет">OFFSET('Уровень образования'!$A$2,MATCH(CONCATENATE('1'!$E$184,'1'!$C$184), 'Уровень образования'!$A:$A,0)-2,4,COUNTIF('Уровень образования'!$A:$A,'1'!$E$184&amp;'1'!$C$184),46)</definedName>
    <definedName name="Профессия_образования156">OFFSET('Уровень образования'!$A$2,MATCH(CONCATENATE('1'!$E$185,'1'!$C$185), 'Уровень образования'!$A:$A,0)-2,4,COUNTIF('Уровень образования'!$A:$A,'1'!$E$185&amp;'1'!$C$185),'1'!$AC$185)</definedName>
    <definedName name="Профессия_образования156_счет">OFFSET('Уровень образования'!$A$2,MATCH(CONCATENATE('1'!$E$185,'1'!$C$185), 'Уровень образования'!$A:$A,0)-2,4,COUNTIF('Уровень образования'!$A:$A,'1'!$E$185&amp;'1'!$C$185),46)</definedName>
    <definedName name="Профессия_образования157">OFFSET('Уровень образования'!$A$2,MATCH(CONCATENATE('1'!$E$186,'1'!$C$186), 'Уровень образования'!$A:$A,0)-2,4,COUNTIF('Уровень образования'!$A:$A,'1'!$E$186&amp;'1'!$C$186),'1'!$AC$186)</definedName>
    <definedName name="Профессия_образования157_счет">OFFSET('Уровень образования'!$A$2,MATCH(CONCATENATE('1'!$E$186,'1'!$C$186), 'Уровень образования'!$A:$A,0)-2,4,COUNTIF('Уровень образования'!$A:$A,'1'!$E$186&amp;'1'!$C$186),46)</definedName>
    <definedName name="Профессия_образования158">OFFSET('Уровень образования'!$A$2,MATCH(CONCATENATE('1'!$E$187,'1'!$C$187), 'Уровень образования'!$A:$A,0)-2,4,COUNTIF('Уровень образования'!$A:$A,'1'!$E$187&amp;'1'!$C$187),'1'!$AC$187)</definedName>
    <definedName name="Профессия_образования158_счет">OFFSET('Уровень образования'!$A$2,MATCH(CONCATENATE('1'!$E$187,'1'!$C$187), 'Уровень образования'!$A:$A,0)-2,4,COUNTIF('Уровень образования'!$A:$A,'1'!$E$187&amp;'1'!$C$187),46)</definedName>
    <definedName name="Профессия_образования159">OFFSET('Уровень образования'!$A$2,MATCH(CONCATENATE('1'!$E$188,'1'!$C$188), 'Уровень образования'!$A:$A,0)-2,4,COUNTIF('Уровень образования'!$A:$A,'1'!$E$188&amp;'1'!$C$188),'1'!$AC$188)</definedName>
    <definedName name="Профессия_образования159_счет">OFFSET('Уровень образования'!$A$2,MATCH(CONCATENATE('1'!$E$188,'1'!$C$188), 'Уровень образования'!$A:$A,0)-2,4,COUNTIF('Уровень образования'!$A:$A,'1'!$E$188&amp;'1'!$C$188),46)</definedName>
    <definedName name="Профессия_образования16">OFFSET('Уровень образования'!$A$2,MATCH(CONCATENATE('1'!$E$45,'1'!$C$45), 'Уровень образования'!$A:$A,0)-2,4,COUNTIF('Уровень образования'!$A:$A,'1'!$E$45&amp;'1'!$C$45),'1'!$AC$45)</definedName>
    <definedName name="Профессия_образования16_счет">OFFSET('Уровень образования'!$A$2,MATCH(CONCATENATE('1'!$E$45,'1'!$C$45), 'Уровень образования'!$A:$A,0)-2,4,COUNTIF('Уровень образования'!$A:$A,'1'!$E$45&amp;'1'!$C$45),46)</definedName>
    <definedName name="Профессия_образования160">OFFSET('Уровень образования'!$A$2,MATCH(CONCATENATE('1'!$E$189,'1'!$C$189), 'Уровень образования'!$A:$A,0)-2,4,COUNTIF('Уровень образования'!$A:$A,'1'!$E$189&amp;'1'!$C$189),'1'!$AC$189)</definedName>
    <definedName name="Профессия_образования160_счет">OFFSET('Уровень образования'!$A$2,MATCH(CONCATENATE('1'!$E$189,'1'!$C$189), 'Уровень образования'!$A:$A,0)-2,4,COUNTIF('Уровень образования'!$A:$A,'1'!$E$189&amp;'1'!$C$189),46)</definedName>
    <definedName name="Профессия_образования161">OFFSET('Уровень образования'!$A$2,MATCH(CONCATENATE('1'!$E$190,'1'!$C$190), 'Уровень образования'!$A:$A,0)-2,4,COUNTIF('Уровень образования'!$A:$A,'1'!$E$190&amp;'1'!$C$190),'1'!$AC$190)</definedName>
    <definedName name="Профессия_образования161_счет">OFFSET('Уровень образования'!$A$2,MATCH(CONCATENATE('1'!$E$190,'1'!$C$190), 'Уровень образования'!$A:$A,0)-2,4,COUNTIF('Уровень образования'!$A:$A,'1'!$E$190&amp;'1'!$C$190),46)</definedName>
    <definedName name="Профессия_образования162">OFFSET('Уровень образования'!$A$2,MATCH(CONCATENATE('1'!$E$191,'1'!$C$191), 'Уровень образования'!$A:$A,0)-2,4,COUNTIF('Уровень образования'!$A:$A,'1'!$E$191&amp;'1'!$C$191),'1'!$AC$191)</definedName>
    <definedName name="Профессия_образования162_счет">OFFSET('Уровень образования'!$A$2,MATCH(CONCATENATE('1'!$E$191,'1'!$C$191), 'Уровень образования'!$A:$A,0)-2,4,COUNTIF('Уровень образования'!$A:$A,'1'!$E$191&amp;'1'!$C$191),46)</definedName>
    <definedName name="Профессия_образования163">OFFSET('Уровень образования'!$A$2,MATCH(CONCATENATE('1'!$E$192,'1'!$C$192), 'Уровень образования'!$A:$A,0)-2,4,COUNTIF('Уровень образования'!$A:$A,'1'!$E$192&amp;'1'!$C$192),'1'!$AC$192)</definedName>
    <definedName name="Профессия_образования163_счет">OFFSET('Уровень образования'!$A$2,MATCH(CONCATENATE('1'!$E$192,'1'!$C$192), 'Уровень образования'!$A:$A,0)-2,4,COUNTIF('Уровень образования'!$A:$A,'1'!$E$192&amp;'1'!$C$192),46)</definedName>
    <definedName name="Профессия_образования164">OFFSET('Уровень образования'!$A$2,MATCH(CONCATENATE('1'!$E$193,'1'!$C$193), 'Уровень образования'!$A:$A,0)-2,4,COUNTIF('Уровень образования'!$A:$A,'1'!$E$193&amp;'1'!$C$193),'1'!$AC$193)</definedName>
    <definedName name="Профессия_образования164_счет">OFFSET('Уровень образования'!$A$2,MATCH(CONCATENATE('1'!$E$193,'1'!$C$193), 'Уровень образования'!$A:$A,0)-2,4,COUNTIF('Уровень образования'!$A:$A,'1'!$E$193&amp;'1'!$C$193),46)</definedName>
    <definedName name="Профессия_образования165">OFFSET('Уровень образования'!$A$2,MATCH(CONCATENATE('1'!$E$194,'1'!$C$194), 'Уровень образования'!$A:$A,0)-2,4,COUNTIF('Уровень образования'!$A:$A,'1'!$E$194&amp;'1'!$C$194),'1'!$AC$194)</definedName>
    <definedName name="Профессия_образования165_счет">OFFSET('Уровень образования'!$A$2,MATCH(CONCATENATE('1'!$E$194,'1'!$C$194), 'Уровень образования'!$A:$A,0)-2,4,COUNTIF('Уровень образования'!$A:$A,'1'!$E$194&amp;'1'!$C$194),46)</definedName>
    <definedName name="Профессия_образования166">OFFSET('Уровень образования'!$A$2,MATCH(CONCATENATE('1'!$E$195,'1'!$C$195), 'Уровень образования'!$A:$A,0)-2,4,COUNTIF('Уровень образования'!$A:$A,'1'!$E$195&amp;'1'!$C$195),'1'!$AC$195)</definedName>
    <definedName name="Профессия_образования166_счет">OFFSET('Уровень образования'!$A$2,MATCH(CONCATENATE('1'!$E$195,'1'!$C$195), 'Уровень образования'!$A:$A,0)-2,4,COUNTIF('Уровень образования'!$A:$A,'1'!$E$195&amp;'1'!$C$195),46)</definedName>
    <definedName name="Профессия_образования167">OFFSET('Уровень образования'!$A$2,MATCH(CONCATENATE('1'!$E$196,'1'!$C$196), 'Уровень образования'!$A:$A,0)-2,4,COUNTIF('Уровень образования'!$A:$A,'1'!$E$196&amp;'1'!$C$196),'1'!$AC$196)</definedName>
    <definedName name="Профессия_образования167_счет">OFFSET('Уровень образования'!$A$2,MATCH(CONCATENATE('1'!$E$196,'1'!$C$196), 'Уровень образования'!$A:$A,0)-2,4,COUNTIF('Уровень образования'!$A:$A,'1'!$E$196&amp;'1'!$C$196),46)</definedName>
    <definedName name="Профессия_образования168">OFFSET('Уровень образования'!$A$2,MATCH(CONCATENATE('1'!$E$197,'1'!$C$197), 'Уровень образования'!$A:$A,0)-2,4,COUNTIF('Уровень образования'!$A:$A,'1'!$E$197&amp;'1'!$C$197),'1'!$AC$197)</definedName>
    <definedName name="Профессия_образования168_счет">OFFSET('Уровень образования'!$A$2,MATCH(CONCATENATE('1'!$E$197,'1'!$C$197), 'Уровень образования'!$A:$A,0)-2,4,COUNTIF('Уровень образования'!$A:$A,'1'!$E$197&amp;'1'!$C$197),46)</definedName>
    <definedName name="Профессия_образования169">OFFSET('Уровень образования'!$A$2,MATCH(CONCATENATE('1'!$E$198,'1'!$C$198), 'Уровень образования'!$A:$A,0)-2,4,COUNTIF('Уровень образования'!$A:$A,'1'!$E$198&amp;'1'!$C$198),'1'!$AC$198)</definedName>
    <definedName name="Профессия_образования169_счет">OFFSET('Уровень образования'!$A$2,MATCH(CONCATENATE('1'!$E$198,'1'!$C$198), 'Уровень образования'!$A:$A,0)-2,4,COUNTIF('Уровень образования'!$A:$A,'1'!$E$198&amp;'1'!$C$198),46)</definedName>
    <definedName name="Профессия_образования17">OFFSET('Уровень образования'!$A$2,MATCH(CONCATENATE('1'!$E$46,'1'!$C$46), 'Уровень образования'!$A:$A,0)-2,4,COUNTIF('Уровень образования'!$A:$A,'1'!$E$46&amp;'1'!$C$46),'1'!$AC$46)</definedName>
    <definedName name="Профессия_образования17_счет">OFFSET('Уровень образования'!$A$2,MATCH(CONCATENATE('1'!$E$46,'1'!$C$46), 'Уровень образования'!$A:$A,0)-2,4,COUNTIF('Уровень образования'!$A:$A,'1'!$E$46&amp;'1'!$C$46),46)</definedName>
    <definedName name="Профессия_образования170">OFFSET('Уровень образования'!$A$2,MATCH(CONCATENATE('1'!$E$199,'1'!$C$199), 'Уровень образования'!$A:$A,0)-2,4,COUNTIF('Уровень образования'!$A:$A,'1'!$E$199&amp;'1'!$C$199),'1'!$AC$199)</definedName>
    <definedName name="Профессия_образования170_счет">OFFSET('Уровень образования'!$A$2,MATCH(CONCATENATE('1'!$E$199,'1'!$C$199), 'Уровень образования'!$A:$A,0)-2,4,COUNTIF('Уровень образования'!$A:$A,'1'!$E$199&amp;'1'!$C$199),46)</definedName>
    <definedName name="Профессия_образования171">OFFSET('Уровень образования'!$A$2,MATCH(CONCATENATE('1'!$E$200,'1'!$C$200), 'Уровень образования'!$A:$A,0)-2,4,COUNTIF('Уровень образования'!$A:$A,'1'!$E$200&amp;'1'!$C$200),'1'!$AC$200)</definedName>
    <definedName name="Профессия_образования171_счет">OFFSET('Уровень образования'!$A$2,MATCH(CONCATENATE('1'!$E$200,'1'!$C$200), 'Уровень образования'!$A:$A,0)-2,4,COUNTIF('Уровень образования'!$A:$A,'1'!$E$200&amp;'1'!$C$200),46)</definedName>
    <definedName name="Профессия_образования172">OFFSET('Уровень образования'!$A$2,MATCH(CONCATENATE('1'!$E$201,'1'!$C$201), 'Уровень образования'!$A:$A,0)-2,4,COUNTIF('Уровень образования'!$A:$A,'1'!$E$201&amp;'1'!$C$201),'1'!$AC$201)</definedName>
    <definedName name="Профессия_образования172_счет">OFFSET('Уровень образования'!$A$2,MATCH(CONCATENATE('1'!$E$201,'1'!$C$201), 'Уровень образования'!$A:$A,0)-2,4,COUNTIF('Уровень образования'!$A:$A,'1'!$E$201&amp;'1'!$C$201),46)</definedName>
    <definedName name="Профессия_образования173">OFFSET('Уровень образования'!$A$2,MATCH(CONCATENATE('1'!$E$202,'1'!$C$202), 'Уровень образования'!$A:$A,0)-2,4,COUNTIF('Уровень образования'!$A:$A,'1'!$E$202&amp;'1'!$C$202),'1'!$AC$202)</definedName>
    <definedName name="Профессия_образования173_счет">OFFSET('Уровень образования'!$A$2,MATCH(CONCATENATE('1'!$E$202,'1'!$C$202), 'Уровень образования'!$A:$A,0)-2,4,COUNTIF('Уровень образования'!$A:$A,'1'!$E$202&amp;'1'!$C$202),46)</definedName>
    <definedName name="Профессия_образования174">OFFSET('Уровень образования'!$A$2,MATCH(CONCATENATE('1'!$E$203,'1'!$C$203), 'Уровень образования'!$A:$A,0)-2,4,COUNTIF('Уровень образования'!$A:$A,'1'!$E$203&amp;'1'!$C$203),'1'!$AC$203)</definedName>
    <definedName name="Профессия_образования174_счет">OFFSET('Уровень образования'!$A$2,MATCH(CONCATENATE('1'!$E$203,'1'!$C$203), 'Уровень образования'!$A:$A,0)-2,4,COUNTIF('Уровень образования'!$A:$A,'1'!$E$203&amp;'1'!$C$203),46)</definedName>
    <definedName name="Профессия_образования175">OFFSET('Уровень образования'!$A$2,MATCH(CONCATENATE('1'!$E$204,'1'!$C$204), 'Уровень образования'!$A:$A,0)-2,4,COUNTIF('Уровень образования'!$A:$A,'1'!$E$204&amp;'1'!$C$204),'1'!$AC$204)</definedName>
    <definedName name="Профессия_образования175_счет">OFFSET('Уровень образования'!$A$2,MATCH(CONCATENATE('1'!$E$204,'1'!$C$204), 'Уровень образования'!$A:$A,0)-2,4,COUNTIF('Уровень образования'!$A:$A,'1'!$E$204&amp;'1'!$C$204),46)</definedName>
    <definedName name="Профессия_образования176">OFFSET('Уровень образования'!$A$2,MATCH(CONCATENATE('1'!$E$205,'1'!$C$205), 'Уровень образования'!$A:$A,0)-2,4,COUNTIF('Уровень образования'!$A:$A,'1'!$E$205&amp;'1'!$C$205),'1'!$AC$205)</definedName>
    <definedName name="Профессия_образования176_счет">OFFSET('Уровень образования'!$A$2,MATCH(CONCATENATE('1'!$E$205,'1'!$C$205), 'Уровень образования'!$A:$A,0)-2,4,COUNTIF('Уровень образования'!$A:$A,'1'!$E$205&amp;'1'!$C$205),46)</definedName>
    <definedName name="Профессия_образования177">OFFSET('Уровень образования'!$A$2,MATCH(CONCATENATE('1'!$E$206,'1'!$C$206), 'Уровень образования'!$A:$A,0)-2,4,COUNTIF('Уровень образования'!$A:$A,'1'!$E$206&amp;'1'!$C$206),'1'!$AC$206)</definedName>
    <definedName name="Профессия_образования177_счет">OFFSET('Уровень образования'!$A$2,MATCH(CONCATENATE('1'!$E$206,'1'!$C$206), 'Уровень образования'!$A:$A,0)-2,4,COUNTIF('Уровень образования'!$A:$A,'1'!$E$206&amp;'1'!$C$206),46)</definedName>
    <definedName name="Профессия_образования178">OFFSET('Уровень образования'!$A$2,MATCH(CONCATENATE('1'!$E$207,'1'!$C$207), 'Уровень образования'!$A:$A,0)-2,4,COUNTIF('Уровень образования'!$A:$A,'1'!$E$207&amp;'1'!$C$207),'1'!$AC$207)</definedName>
    <definedName name="Профессия_образования178_счет">OFFSET('Уровень образования'!$A$2,MATCH(CONCATENATE('1'!$E$207,'1'!$C$207), 'Уровень образования'!$A:$A,0)-2,4,COUNTIF('Уровень образования'!$A:$A,'1'!$E$207&amp;'1'!$C$207),46)</definedName>
    <definedName name="Профессия_образования179">OFFSET('Уровень образования'!$A$2,MATCH(CONCATENATE('1'!$E$208,'1'!$C$208), 'Уровень образования'!$A:$A,0)-2,4,COUNTIF('Уровень образования'!$A:$A,'1'!$E$208&amp;'1'!$C$208),'1'!$AC$208)</definedName>
    <definedName name="Профессия_образования179_счет">OFFSET('Уровень образования'!$A$2,MATCH(CONCATENATE('1'!$E$208,'1'!$C$208), 'Уровень образования'!$A:$A,0)-2,4,COUNTIF('Уровень образования'!$A:$A,'1'!$E$208&amp;'1'!$C$208),46)</definedName>
    <definedName name="Профессия_образования18">OFFSET('Уровень образования'!$A$2,MATCH(CONCATENATE('1'!$E$47,'1'!$C$47), 'Уровень образования'!$A:$A,0)-2,4,COUNTIF('Уровень образования'!$A:$A,'1'!$E$47&amp;'1'!$C$47),'1'!$AC$47)</definedName>
    <definedName name="Профессия_образования18_счет">OFFSET('Уровень образования'!$A$2,MATCH(CONCATENATE('1'!$E$47,'1'!$C$47), 'Уровень образования'!$A:$A,0)-2,4,COUNTIF('Уровень образования'!$A:$A,'1'!$E$47&amp;'1'!$C$47),46)</definedName>
    <definedName name="Профессия_образования180">OFFSET('Уровень образования'!$A$2,MATCH(CONCATENATE('1'!$E$209,'1'!$C$209), 'Уровень образования'!$A:$A,0)-2,4,COUNTIF('Уровень образования'!$A:$A,'1'!$E$209&amp;'1'!$C$209),'1'!$AC$209)</definedName>
    <definedName name="Профессия_образования180_счет">OFFSET('Уровень образования'!$A$2,MATCH(CONCATENATE('1'!$E$209,'1'!$C$209), 'Уровень образования'!$A:$A,0)-2,4,COUNTIF('Уровень образования'!$A:$A,'1'!$E$209&amp;'1'!$C$209),46)</definedName>
    <definedName name="Профессия_образования181">OFFSET('Уровень образования'!$A$2,MATCH(CONCATENATE('1'!$E$210,'1'!$C$210), 'Уровень образования'!$A:$A,0)-2,4,COUNTIF('Уровень образования'!$A:$A,'1'!$E$210&amp;'1'!$C$210),'1'!$AC$210)</definedName>
    <definedName name="Профессия_образования181_счет">OFFSET('Уровень образования'!$A$2,MATCH(CONCATENATE('1'!$E$210,'1'!$C$210), 'Уровень образования'!$A:$A,0)-2,4,COUNTIF('Уровень образования'!$A:$A,'1'!$E$210&amp;'1'!$C$210),46)</definedName>
    <definedName name="Профессия_образования182">OFFSET('Уровень образования'!$A$2,MATCH(CONCATENATE('1'!$E$211,'1'!$C$211), 'Уровень образования'!$A:$A,0)-2,4,COUNTIF('Уровень образования'!$A:$A,'1'!$E$211&amp;'1'!$C$211),'1'!$AC$211)</definedName>
    <definedName name="Профессия_образования182_счет">OFFSET('Уровень образования'!$A$2,MATCH(CONCATENATE('1'!$E$211,'1'!$C$211), 'Уровень образования'!$A:$A,0)-2,4,COUNTIF('Уровень образования'!$A:$A,'1'!$E$211&amp;'1'!$C$211),46)</definedName>
    <definedName name="Профессия_образования183">OFFSET('Уровень образования'!$A$2,MATCH(CONCATENATE('1'!$E$212,'1'!$C$212), 'Уровень образования'!$A:$A,0)-2,4,COUNTIF('Уровень образования'!$A:$A,'1'!$E$212&amp;'1'!$C$212),'1'!$AC$212)</definedName>
    <definedName name="Профессия_образования183_счет">OFFSET('Уровень образования'!$A$2,MATCH(CONCATENATE('1'!$E$212,'1'!$C$212), 'Уровень образования'!$A:$A,0)-2,4,COUNTIF('Уровень образования'!$A:$A,'1'!$E$212&amp;'1'!$C$212),46)</definedName>
    <definedName name="Профессия_образования184">OFFSET('Уровень образования'!$A$2,MATCH(CONCATENATE('1'!$E$213,'1'!$C$213), 'Уровень образования'!$A:$A,0)-2,4,COUNTIF('Уровень образования'!$A:$A,'1'!$E$213&amp;'1'!$C$213),'1'!$AC$213)</definedName>
    <definedName name="Профессия_образования184_счет">OFFSET('Уровень образования'!$A$2,MATCH(CONCATENATE('1'!$E$213,'1'!$C$213), 'Уровень образования'!$A:$A,0)-2,4,COUNTIF('Уровень образования'!$A:$A,'1'!$E$213&amp;'1'!$C$213),46)</definedName>
    <definedName name="Профессия_образования185">OFFSET('Уровень образования'!$A$2,MATCH(CONCATENATE('1'!$E$214,'1'!$C$214), 'Уровень образования'!$A:$A,0)-2,4,COUNTIF('Уровень образования'!$A:$A,'1'!$E$214&amp;'1'!$C$214),'1'!$AC$214)</definedName>
    <definedName name="Профессия_образования185_счет">OFFSET('Уровень образования'!$A$2,MATCH(CONCATENATE('1'!$E$214,'1'!$C$214), 'Уровень образования'!$A:$A,0)-2,4,COUNTIF('Уровень образования'!$A:$A,'1'!$E$214&amp;'1'!$C$214),46)</definedName>
    <definedName name="Профессия_образования186">OFFSET('Уровень образования'!$A$2,MATCH(CONCATENATE('1'!$E$215,'1'!$C$215), 'Уровень образования'!$A:$A,0)-2,4,COUNTIF('Уровень образования'!$A:$A,'1'!$E$215&amp;'1'!$C$215),'1'!$AC$215)</definedName>
    <definedName name="Профессия_образования186_счет">OFFSET('Уровень образования'!$A$2,MATCH(CONCATENATE('1'!$E$215,'1'!$C$215), 'Уровень образования'!$A:$A,0)-2,4,COUNTIF('Уровень образования'!$A:$A,'1'!$E$215&amp;'1'!$C$215),46)</definedName>
    <definedName name="Профессия_образования187">OFFSET('Уровень образования'!$A$2,MATCH(CONCATENATE('1'!$E$216,'1'!$C$216), 'Уровень образования'!$A:$A,0)-2,4,COUNTIF('Уровень образования'!$A:$A,'1'!$E$216&amp;'1'!$C$216),'1'!$AC$216)</definedName>
    <definedName name="Профессия_образования187_счет">OFFSET('Уровень образования'!$A$2,MATCH(CONCATENATE('1'!$E$216,'1'!$C$216), 'Уровень образования'!$A:$A,0)-2,4,COUNTIF('Уровень образования'!$A:$A,'1'!$E$216&amp;'1'!$C$216),46)</definedName>
    <definedName name="Профессия_образования188">OFFSET('Уровень образования'!$A$2,MATCH(CONCATENATE('1'!$E$217,'1'!$C$217), 'Уровень образования'!$A:$A,0)-2,4,COUNTIF('Уровень образования'!$A:$A,'1'!$E$217&amp;'1'!$C$217),'1'!$AC$217)</definedName>
    <definedName name="Профессия_образования188_счет">OFFSET('Уровень образования'!$A$2,MATCH(CONCATENATE('1'!$E$217,'1'!$C$217), 'Уровень образования'!$A:$A,0)-2,4,COUNTIF('Уровень образования'!$A:$A,'1'!$E$217&amp;'1'!$C$217),46)</definedName>
    <definedName name="Профессия_образования189">OFFSET('Уровень образования'!$A$2,MATCH(CONCATENATE('1'!$E$218,'1'!$C$218), 'Уровень образования'!$A:$A,0)-2,4,COUNTIF('Уровень образования'!$A:$A,'1'!$E$218&amp;'1'!$C$218),'1'!$AC$218)</definedName>
    <definedName name="Профессия_образования189_счет">OFFSET('Уровень образования'!$A$2,MATCH(CONCATENATE('1'!$E$218,'1'!$C$218), 'Уровень образования'!$A:$A,0)-2,4,COUNTIF('Уровень образования'!$A:$A,'1'!$E$218&amp;'1'!$C$218),46)</definedName>
    <definedName name="Профессия_образования19">OFFSET('Уровень образования'!$A$2,MATCH(CONCATENATE('1'!$E$48,'1'!$C$48), 'Уровень образования'!$A:$A,0)-2,4,COUNTIF('Уровень образования'!$A:$A,'1'!$E$48&amp;'1'!$C$48),'1'!$AC$48)</definedName>
    <definedName name="Профессия_образования19_счет">OFFSET('Уровень образования'!$A$2,MATCH(CONCATENATE('1'!$E$48,'1'!$C$48), 'Уровень образования'!$A:$A,0)-2,4,COUNTIF('Уровень образования'!$A:$A,'1'!$E$48&amp;'1'!$C$48),46)</definedName>
    <definedName name="Профессия_образования190">OFFSET('Уровень образования'!$A$2,MATCH(CONCATENATE('1'!$E$219,'1'!$C$219), 'Уровень образования'!$A:$A,0)-2,4,COUNTIF('Уровень образования'!$A:$A,'1'!$E$219&amp;'1'!$C$219),'1'!$AC$219)</definedName>
    <definedName name="Профессия_образования190_счет">OFFSET('Уровень образования'!$A$2,MATCH(CONCATENATE('1'!$E$219,'1'!$C$219), 'Уровень образования'!$A:$A,0)-2,4,COUNTIF('Уровень образования'!$A:$A,'1'!$E$219&amp;'1'!$C$219),46)</definedName>
    <definedName name="Профессия_образования191">OFFSET('Уровень образования'!$A$2,MATCH(CONCATENATE('1'!$E$220,'1'!$C$220), 'Уровень образования'!$A:$A,0)-2,4,COUNTIF('Уровень образования'!$A:$A,'1'!$E$220&amp;'1'!$C$220),'1'!$AC$220)</definedName>
    <definedName name="Профессия_образования191_счет">OFFSET('Уровень образования'!$A$2,MATCH(CONCATENATE('1'!$E$220,'1'!$C$220), 'Уровень образования'!$A:$A,0)-2,4,COUNTIF('Уровень образования'!$A:$A,'1'!$E$220&amp;'1'!$C$220),46)</definedName>
    <definedName name="Профессия_образования192">OFFSET('Уровень образования'!$A$2,MATCH(CONCATENATE('1'!$E$221,'1'!$C$221), 'Уровень образования'!$A:$A,0)-2,4,COUNTIF('Уровень образования'!$A:$A,'1'!$E$221&amp;'1'!$C$221),'1'!$AC$221)</definedName>
    <definedName name="Профессия_образования192_счет">OFFSET('Уровень образования'!$A$2,MATCH(CONCATENATE('1'!$E$221,'1'!$C$221), 'Уровень образования'!$A:$A,0)-2,4,COUNTIF('Уровень образования'!$A:$A,'1'!$E$221&amp;'1'!$C$221),46)</definedName>
    <definedName name="Профессия_образования193">OFFSET('Уровень образования'!$A$2,MATCH(CONCATENATE('1'!$E$222,'1'!$C$222), 'Уровень образования'!$A:$A,0)-2,4,COUNTIF('Уровень образования'!$A:$A,'1'!$E$222&amp;'1'!$C$222),'1'!$AC$222)</definedName>
    <definedName name="Профессия_образования193_счет">OFFSET('Уровень образования'!$A$2,MATCH(CONCATENATE('1'!$E$222,'1'!$C$222), 'Уровень образования'!$A:$A,0)-2,4,COUNTIF('Уровень образования'!$A:$A,'1'!$E$222&amp;'1'!$C$222),46)</definedName>
    <definedName name="Профессия_образования194">OFFSET('Уровень образования'!$A$2,MATCH(CONCATENATE('1'!$E$223,'1'!$C$223), 'Уровень образования'!$A:$A,0)-2,4,COUNTIF('Уровень образования'!$A:$A,'1'!$E$223&amp;'1'!$C$223),'1'!$AC$223)</definedName>
    <definedName name="Профессия_образования194_счет">OFFSET('Уровень образования'!$A$2,MATCH(CONCATENATE('1'!$E$223,'1'!$C$223), 'Уровень образования'!$A:$A,0)-2,4,COUNTIF('Уровень образования'!$A:$A,'1'!$E$223&amp;'1'!$C$223),46)</definedName>
    <definedName name="Профессия_образования195">OFFSET('Уровень образования'!$A$2,MATCH(CONCATENATE('1'!$E$224,'1'!$C$224), 'Уровень образования'!$A:$A,0)-2,4,COUNTIF('Уровень образования'!$A:$A,'1'!$E$224&amp;'1'!$C$224),'1'!$AC$224)</definedName>
    <definedName name="Профессия_образования195_счет">OFFSET('Уровень образования'!$A$2,MATCH(CONCATENATE('1'!$E$224,'1'!$C$224), 'Уровень образования'!$A:$A,0)-2,4,COUNTIF('Уровень образования'!$A:$A,'1'!$E$224&amp;'1'!$C$224),46)</definedName>
    <definedName name="Профессия_образования196">OFFSET('Уровень образования'!$A$2,MATCH(CONCATENATE('1'!$E$225,'1'!$C$225), 'Уровень образования'!$A:$A,0)-2,4,COUNTIF('Уровень образования'!$A:$A,'1'!$E$225&amp;'1'!$C$225),'1'!$AC$225)</definedName>
    <definedName name="Профессия_образования196_счет">OFFSET('Уровень образования'!$A$2,MATCH(CONCATENATE('1'!$E$225,'1'!$C$225), 'Уровень образования'!$A:$A,0)-2,4,COUNTIF('Уровень образования'!$A:$A,'1'!$E$225&amp;'1'!$C$225),46)</definedName>
    <definedName name="Профессия_образования197">OFFSET('Уровень образования'!$A$2,MATCH(CONCATENATE('1'!$E$226,'1'!$C$226), 'Уровень образования'!$A:$A,0)-2,4,COUNTIF('Уровень образования'!$A:$A,'1'!$E$226&amp;'1'!$C$226),'1'!$AC$226)</definedName>
    <definedName name="Профессия_образования197_счет">OFFSET('Уровень образования'!$A$2,MATCH(CONCATENATE('1'!$E$226,'1'!$C$226), 'Уровень образования'!$A:$A,0)-2,4,COUNTIF('Уровень образования'!$A:$A,'1'!$E$226&amp;'1'!$C$226),46)</definedName>
    <definedName name="Профессия_образования198">OFFSET('Уровень образования'!$A$2,MATCH(CONCATENATE('1'!$E$227,'1'!$C$227), 'Уровень образования'!$A:$A,0)-2,4,COUNTIF('Уровень образования'!$A:$A,'1'!$E$227&amp;'1'!$C$227),'1'!$AC$227)</definedName>
    <definedName name="Профессия_образования198_счет">OFFSET('Уровень образования'!$A$2,MATCH(CONCATENATE('1'!$E$227,'1'!$C$227), 'Уровень образования'!$A:$A,0)-2,4,COUNTIF('Уровень образования'!$A:$A,'1'!$E$227&amp;'1'!$C$227),46)</definedName>
    <definedName name="Профессия_образования199">OFFSET('Уровень образования'!$A$2,MATCH(CONCATENATE('1'!$E$228,'1'!$C$228), 'Уровень образования'!$A:$A,0)-2,4,COUNTIF('Уровень образования'!$A:$A,'1'!$E$228&amp;'1'!$C$228),'1'!$AC$228)</definedName>
    <definedName name="Профессия_образования199_счет">OFFSET('Уровень образования'!$A$2,MATCH(CONCATENATE('1'!$E$228,'1'!$C$228), 'Уровень образования'!$A:$A,0)-2,4,COUNTIF('Уровень образования'!$A:$A,'1'!$E$228&amp;'1'!$C$228),46)</definedName>
    <definedName name="Профессия_образования2">OFFSET('Уровень образования'!$A$2,MATCH(CONCATENATE('1'!$E$31,'1'!$C$31), 'Уровень образования'!$A:$A,0)-2,4,COUNTIF('Уровень образования'!$A:$A,'1'!$E$31&amp;'1'!$C$31),'1'!$AC$31)</definedName>
    <definedName name="Профессия_образования2_счет">OFFSET('Уровень образования'!$A$2,MATCH(CONCATENATE('1'!$E$31,'1'!$C$31), 'Уровень образования'!$A:$A,0)-2,4,COUNTIF('Уровень образования'!$A:$A,'1'!$E$31&amp;'1'!$C$31),46)</definedName>
    <definedName name="Профессия_образования20">OFFSET('Уровень образования'!$A$2,MATCH(CONCATENATE('1'!$E$49,'1'!$C$49), 'Уровень образования'!$A:$A,0)-2,4,COUNTIF('Уровень образования'!$A:$A,'1'!$E$49&amp;'1'!$C$49),'1'!$AC$49)</definedName>
    <definedName name="Профессия_образования20_счет">OFFSET('Уровень образования'!$A$2,MATCH(CONCATENATE('1'!$E$49,'1'!$C$49), 'Уровень образования'!$A:$A,0)-2,4,COUNTIF('Уровень образования'!$A:$A,'1'!$E$49&amp;'1'!$C$49),46)</definedName>
    <definedName name="Профессия_образования200">OFFSET('Уровень образования'!$A$2,MATCH(CONCATENATE('1'!$E$229,'1'!$C$229), 'Уровень образования'!$A:$A,0)-2,4,COUNTIF('Уровень образования'!$A:$A,'1'!$E$229&amp;'1'!$C$229),'1'!$AC$229)</definedName>
    <definedName name="Профессия_образования200_счет">OFFSET('Уровень образования'!$A$2,MATCH(CONCATENATE('1'!$E$229,'1'!$C$229), 'Уровень образования'!$A:$A,0)-2,4,COUNTIF('Уровень образования'!$A:$A,'1'!$E$229&amp;'1'!$C$229),46)</definedName>
    <definedName name="Профессия_образования201">OFFSET('Уровень образования'!$A$2,MATCH(CONCATENATE('1'!$E$230,'1'!$C$230), 'Уровень образования'!$A:$A,0)-2,4,COUNTIF('Уровень образования'!$A:$A,'1'!$E$230&amp;'1'!$C$230),'1'!$AC$230)</definedName>
    <definedName name="Профессия_образования201_счет">OFFSET('Уровень образования'!$A$2,MATCH(CONCATENATE('1'!$E$230,'1'!$C$230), 'Уровень образования'!$A:$A,0)-2,4,COUNTIF('Уровень образования'!$A:$A,'1'!$E$230&amp;'1'!$C$230),46)</definedName>
    <definedName name="Профессия_образования202">OFFSET('Уровень образования'!$A$2,MATCH(CONCATENATE('1'!$E$231,'1'!$C$231), 'Уровень образования'!$A:$A,0)-2,4,COUNTIF('Уровень образования'!$A:$A,'1'!$E$231&amp;'1'!$C$231),'1'!$AC$231)</definedName>
    <definedName name="Профессия_образования202_счет">OFFSET('Уровень образования'!$A$2,MATCH(CONCATENATE('1'!$E$231,'1'!$C$231), 'Уровень образования'!$A:$A,0)-2,4,COUNTIF('Уровень образования'!$A:$A,'1'!$E$231&amp;'1'!$C$231),46)</definedName>
    <definedName name="Профессия_образования203">OFFSET('Уровень образования'!$A$2,MATCH(CONCATENATE('1'!$E$232,'1'!$C$232), 'Уровень образования'!$A:$A,0)-2,4,COUNTIF('Уровень образования'!$A:$A,'1'!$E$232&amp;'1'!$C$232),'1'!$AC$232)</definedName>
    <definedName name="Профессия_образования203_счет">OFFSET('Уровень образования'!$A$2,MATCH(CONCATENATE('1'!$E$232,'1'!$C$232), 'Уровень образования'!$A:$A,0)-2,4,COUNTIF('Уровень образования'!$A:$A,'1'!$E$232&amp;'1'!$C$232),46)</definedName>
    <definedName name="Профессия_образования204">OFFSET('Уровень образования'!$A$2,MATCH(CONCATENATE('1'!$E$233,'1'!$C$233), 'Уровень образования'!$A:$A,0)-2,4,COUNTIF('Уровень образования'!$A:$A,'1'!$E$233&amp;'1'!$C$233),'1'!$AC$233)</definedName>
    <definedName name="Профессия_образования204_счет">OFFSET('Уровень образования'!$A$2,MATCH(CONCATENATE('1'!$E$233,'1'!$C$233), 'Уровень образования'!$A:$A,0)-2,4,COUNTIF('Уровень образования'!$A:$A,'1'!$E$233&amp;'1'!$C$233),46)</definedName>
    <definedName name="Профессия_образования205">OFFSET('Уровень образования'!$A$2,MATCH(CONCATENATE('1'!$E$234,'1'!$C$234), 'Уровень образования'!$A:$A,0)-2,4,COUNTIF('Уровень образования'!$A:$A,'1'!$E$234&amp;'1'!$C$234),'1'!$AC$234)</definedName>
    <definedName name="Профессия_образования205_счет">OFFSET('Уровень образования'!$A$2,MATCH(CONCATENATE('1'!$E$234,'1'!$C$234), 'Уровень образования'!$A:$A,0)-2,4,COUNTIF('Уровень образования'!$A:$A,'1'!$E$234&amp;'1'!$C$234),46)</definedName>
    <definedName name="Профессия_образования206">OFFSET('Уровень образования'!$A$2,MATCH(CONCATENATE('1'!$E$235,'1'!$C$235), 'Уровень образования'!$A:$A,0)-2,4,COUNTIF('Уровень образования'!$A:$A,'1'!$E$235&amp;'1'!$C$235),'1'!$AC$235)</definedName>
    <definedName name="Профессия_образования206_счет">OFFSET('Уровень образования'!$A$2,MATCH(CONCATENATE('1'!$E$235,'1'!$C$235), 'Уровень образования'!$A:$A,0)-2,4,COUNTIF('Уровень образования'!$A:$A,'1'!$E$235&amp;'1'!$C$235),46)</definedName>
    <definedName name="Профессия_образования207">OFFSET('Уровень образования'!$A$2,MATCH(CONCATENATE('1'!$E$236,'1'!$C$236), 'Уровень образования'!$A:$A,0)-2,4,COUNTIF('Уровень образования'!$A:$A,'1'!$E$236&amp;'1'!$C$236),'1'!$AC$236)</definedName>
    <definedName name="Профессия_образования207_счет">OFFSET('Уровень образования'!$A$2,MATCH(CONCATENATE('1'!$E$236,'1'!$C$236), 'Уровень образования'!$A:$A,0)-2,4,COUNTIF('Уровень образования'!$A:$A,'1'!$E$236&amp;'1'!$C$236),46)</definedName>
    <definedName name="Профессия_образования208">OFFSET('Уровень образования'!$A$2,MATCH(CONCATENATE('1'!$E$237,'1'!$C$237), 'Уровень образования'!$A:$A,0)-2,4,COUNTIF('Уровень образования'!$A:$A,'1'!$E$237&amp;'1'!$C$237),'1'!$AC$237)</definedName>
    <definedName name="Профессия_образования208_счет">OFFSET('Уровень образования'!$A$2,MATCH(CONCATENATE('1'!$E$237,'1'!$C$237), 'Уровень образования'!$A:$A,0)-2,4,COUNTIF('Уровень образования'!$A:$A,'1'!$E$237&amp;'1'!$C$237),46)</definedName>
    <definedName name="Профессия_образования209">OFFSET('Уровень образования'!$A$2,MATCH(CONCATENATE('1'!$E$238,'1'!$C$238), 'Уровень образования'!$A:$A,0)-2,4,COUNTIF('Уровень образования'!$A:$A,'1'!$E$238&amp;'1'!$C$238),'1'!$AC$238)</definedName>
    <definedName name="Профессия_образования209_счет">OFFSET('Уровень образования'!$A$2,MATCH(CONCATENATE('1'!$E$238,'1'!$C$238), 'Уровень образования'!$A:$A,0)-2,4,COUNTIF('Уровень образования'!$A:$A,'1'!$E$238&amp;'1'!$C$238),46)</definedName>
    <definedName name="Профессия_образования21">OFFSET('Уровень образования'!$A$2,MATCH(CONCATENATE('1'!$E$50,'1'!$C$50), 'Уровень образования'!$A:$A,0)-2,4,COUNTIF('Уровень образования'!$A:$A,'1'!$E$50&amp;'1'!$C$50),'1'!$AC$50)</definedName>
    <definedName name="Профессия_образования21_счет">OFFSET('Уровень образования'!$A$2,MATCH(CONCATENATE('1'!$E$50,'1'!$C$50), 'Уровень образования'!$A:$A,0)-2,4,COUNTIF('Уровень образования'!$A:$A,'1'!$E$50&amp;'1'!$C$50),46)</definedName>
    <definedName name="Профессия_образования210">OFFSET('Уровень образования'!$A$2,MATCH(CONCATENATE('1'!$E$239,'1'!$C$239), 'Уровень образования'!$A:$A,0)-2,4,COUNTIF('Уровень образования'!$A:$A,'1'!$E$239&amp;'1'!$C$239),'1'!$AC$239)</definedName>
    <definedName name="Профессия_образования210_счет">OFFSET('Уровень образования'!$A$2,MATCH(CONCATENATE('1'!$E$239,'1'!$C$239), 'Уровень образования'!$A:$A,0)-2,4,COUNTIF('Уровень образования'!$A:$A,'1'!$E$239&amp;'1'!$C$239),46)</definedName>
    <definedName name="Профессия_образования211">OFFSET('Уровень образования'!$A$2,MATCH(CONCATENATE('1'!$E$240,'1'!$C$240), 'Уровень образования'!$A:$A,0)-2,4,COUNTIF('Уровень образования'!$A:$A,'1'!$E$240&amp;'1'!$C$240),'1'!$AC$240)</definedName>
    <definedName name="Профессия_образования211_счет">OFFSET('Уровень образования'!$A$2,MATCH(CONCATENATE('1'!$E$240,'1'!$C$240), 'Уровень образования'!$A:$A,0)-2,4,COUNTIF('Уровень образования'!$A:$A,'1'!$E$240&amp;'1'!$C$240),46)</definedName>
    <definedName name="Профессия_образования212">OFFSET('Уровень образования'!$A$2,MATCH(CONCATENATE('1'!$E$241,'1'!$C$241), 'Уровень образования'!$A:$A,0)-2,4,COUNTIF('Уровень образования'!$A:$A,'1'!$E$241&amp;'1'!$C$241),'1'!$AC$241)</definedName>
    <definedName name="Профессия_образования212_счет">OFFSET('Уровень образования'!$A$2,MATCH(CONCATENATE('1'!$E$241,'1'!$C$241), 'Уровень образования'!$A:$A,0)-2,4,COUNTIF('Уровень образования'!$A:$A,'1'!$E$241&amp;'1'!$C$241),46)</definedName>
    <definedName name="Профессия_образования213">OFFSET('Уровень образования'!$A$2,MATCH(CONCATENATE('1'!$E$242,'1'!$C$242), 'Уровень образования'!$A:$A,0)-2,4,COUNTIF('Уровень образования'!$A:$A,'1'!$E$242&amp;'1'!$C$242),'1'!$AC$242)</definedName>
    <definedName name="Профессия_образования213_счет">OFFSET('Уровень образования'!$A$2,MATCH(CONCATENATE('1'!$E$242,'1'!$C$242), 'Уровень образования'!$A:$A,0)-2,4,COUNTIF('Уровень образования'!$A:$A,'1'!$E$242&amp;'1'!$C$242),46)</definedName>
    <definedName name="Профессия_образования214">OFFSET('Уровень образования'!$A$2,MATCH(CONCATENATE('1'!$E$243,'1'!$C$243), 'Уровень образования'!$A:$A,0)-2,4,COUNTIF('Уровень образования'!$A:$A,'1'!$E$243&amp;'1'!$C$243),'1'!$AC$243)</definedName>
    <definedName name="Профессия_образования214_счет">OFFSET('Уровень образования'!$A$2,MATCH(CONCATENATE('1'!$E$243,'1'!$C$243), 'Уровень образования'!$A:$A,0)-2,4,COUNTIF('Уровень образования'!$A:$A,'1'!$E$243&amp;'1'!$C$243),46)</definedName>
    <definedName name="Профессия_образования215">OFFSET('Уровень образования'!$A$2,MATCH(CONCATENATE('1'!$E$244,'1'!$C$244), 'Уровень образования'!$A:$A,0)-2,4,COUNTIF('Уровень образования'!$A:$A,'1'!$E$244&amp;'1'!$C$244),'1'!$AC$244)</definedName>
    <definedName name="Профессия_образования215_счет">OFFSET('Уровень образования'!$A$2,MATCH(CONCATENATE('1'!$E$244,'1'!$C$244), 'Уровень образования'!$A:$A,0)-2,4,COUNTIF('Уровень образования'!$A:$A,'1'!$E$244&amp;'1'!$C$244),46)</definedName>
    <definedName name="Профессия_образования216">OFFSET('Уровень образования'!$A$2,MATCH(CONCATENATE('1'!$E$245,'1'!$C$245), 'Уровень образования'!$A:$A,0)-2,4,COUNTIF('Уровень образования'!$A:$A,'1'!$E$245&amp;'1'!$C$245),'1'!$AC$245)</definedName>
    <definedName name="Профессия_образования216_счет">OFFSET('Уровень образования'!$A$2,MATCH(CONCATENATE('1'!$E$245,'1'!$C$245), 'Уровень образования'!$A:$A,0)-2,4,COUNTIF('Уровень образования'!$A:$A,'1'!$E$245&amp;'1'!$C$245),46)</definedName>
    <definedName name="Профессия_образования217">OFFSET('Уровень образования'!$A$2,MATCH(CONCATENATE('1'!$E$246,'1'!$C$246), 'Уровень образования'!$A:$A,0)-2,4,COUNTIF('Уровень образования'!$A:$A,'1'!$E$246&amp;'1'!$C$246),'1'!$AC$246)</definedName>
    <definedName name="Профессия_образования217_счет">OFFSET('Уровень образования'!$A$2,MATCH(CONCATENATE('1'!$E$246,'1'!$C$246), 'Уровень образования'!$A:$A,0)-2,4,COUNTIF('Уровень образования'!$A:$A,'1'!$E$246&amp;'1'!$C$246),46)</definedName>
    <definedName name="Профессия_образования218">OFFSET('Уровень образования'!$A$2,MATCH(CONCATENATE('1'!$E$247,'1'!$C$247), 'Уровень образования'!$A:$A,0)-2,4,COUNTIF('Уровень образования'!$A:$A,'1'!$E$247&amp;'1'!$C$247),'1'!$AC$247)</definedName>
    <definedName name="Профессия_образования218_счет">OFFSET('Уровень образования'!$A$2,MATCH(CONCATENATE('1'!$E$247,'1'!$C$247), 'Уровень образования'!$A:$A,0)-2,4,COUNTIF('Уровень образования'!$A:$A,'1'!$E$247&amp;'1'!$C$247),46)</definedName>
    <definedName name="Профессия_образования219">OFFSET('Уровень образования'!$A$2,MATCH(CONCATENATE('1'!$E$248,'1'!$C$248), 'Уровень образования'!$A:$A,0)-2,4,COUNTIF('Уровень образования'!$A:$A,'1'!$E$248&amp;'1'!$C$248),'1'!$AC$248)</definedName>
    <definedName name="Профессия_образования219_счет">OFFSET('Уровень образования'!$A$2,MATCH(CONCATENATE('1'!$E$248,'1'!$C$248), 'Уровень образования'!$A:$A,0)-2,4,COUNTIF('Уровень образования'!$A:$A,'1'!$E$248&amp;'1'!$C$248),46)</definedName>
    <definedName name="Профессия_образования22">OFFSET('Уровень образования'!$A$2,MATCH(CONCATENATE('1'!$E$51,'1'!$C$51), 'Уровень образования'!$A:$A,0)-2,4,COUNTIF('Уровень образования'!$A:$A,'1'!$E$51&amp;'1'!$C$51),'1'!$AC$51)</definedName>
    <definedName name="Профессия_образования22_счет">OFFSET('Уровень образования'!$A$2,MATCH(CONCATENATE('1'!$E$51,'1'!$C$51), 'Уровень образования'!$A:$A,0)-2,4,COUNTIF('Уровень образования'!$A:$A,'1'!$E$51&amp;'1'!$C$51),46)</definedName>
    <definedName name="Профессия_образования220">OFFSET('Уровень образования'!$A$2,MATCH(CONCATENATE('1'!$E$249,'1'!$C$249), 'Уровень образования'!$A:$A,0)-2,4,COUNTIF('Уровень образования'!$A:$A,'1'!$E$249&amp;'1'!$C$249),'1'!$AC$249)</definedName>
    <definedName name="Профессия_образования220_счет">OFFSET('Уровень образования'!$A$2,MATCH(CONCATENATE('1'!$E$249,'1'!$C$249), 'Уровень образования'!$A:$A,0)-2,4,COUNTIF('Уровень образования'!$A:$A,'1'!$E$249&amp;'1'!$C$249),46)</definedName>
    <definedName name="Профессия_образования221">OFFSET('Уровень образования'!$A$2,MATCH(CONCATENATE('1'!$E$250,'1'!$C$250), 'Уровень образования'!$A:$A,0)-2,4,COUNTIF('Уровень образования'!$A:$A,'1'!$E$250&amp;'1'!$C$250),'1'!$AC$250)</definedName>
    <definedName name="Профессия_образования221_счет">OFFSET('Уровень образования'!$A$2,MATCH(CONCATENATE('1'!$E$250,'1'!$C$250), 'Уровень образования'!$A:$A,0)-2,4,COUNTIF('Уровень образования'!$A:$A,'1'!$E$250&amp;'1'!$C$250),46)</definedName>
    <definedName name="Профессия_образования222">OFFSET('Уровень образования'!$A$2,MATCH(CONCATENATE('1'!$E$251,'1'!$C$251), 'Уровень образования'!$A:$A,0)-2,4,COUNTIF('Уровень образования'!$A:$A,'1'!$E$251&amp;'1'!$C$251),'1'!$AC$251)</definedName>
    <definedName name="Профессия_образования222_счет">OFFSET('Уровень образования'!$A$2,MATCH(CONCATENATE('1'!$E$251,'1'!$C$251), 'Уровень образования'!$A:$A,0)-2,4,COUNTIF('Уровень образования'!$A:$A,'1'!$E$251&amp;'1'!$C$251),46)</definedName>
    <definedName name="Профессия_образования223">OFFSET('Уровень образования'!$A$2,MATCH(CONCATENATE('1'!$E$252,'1'!$C$252), 'Уровень образования'!$A:$A,0)-2,4,COUNTIF('Уровень образования'!$A:$A,'1'!$E$252&amp;'1'!$C$252),'1'!$AC$252)</definedName>
    <definedName name="Профессия_образования223_счет">OFFSET('Уровень образования'!$A$2,MATCH(CONCATENATE('1'!$E$252,'1'!$C$252), 'Уровень образования'!$A:$A,0)-2,4,COUNTIF('Уровень образования'!$A:$A,'1'!$E$252&amp;'1'!$C$252),46)</definedName>
    <definedName name="Профессия_образования224">OFFSET('Уровень образования'!$A$2,MATCH(CONCATENATE('1'!$E$253,'1'!$C$253), 'Уровень образования'!$A:$A,0)-2,4,COUNTIF('Уровень образования'!$A:$A,'1'!$E$253&amp;'1'!$C$253),'1'!$AC$253)</definedName>
    <definedName name="Профессия_образования224_счет">OFFSET('Уровень образования'!$A$2,MATCH(CONCATENATE('1'!$E$253,'1'!$C$253), 'Уровень образования'!$A:$A,0)-2,4,COUNTIF('Уровень образования'!$A:$A,'1'!$E$253&amp;'1'!$C$253),46)</definedName>
    <definedName name="Профессия_образования225">OFFSET('Уровень образования'!$A$2,MATCH(CONCATENATE('1'!$E$254,'1'!$C$254), 'Уровень образования'!$A:$A,0)-2,4,COUNTIF('Уровень образования'!$A:$A,'1'!$E$254&amp;'1'!$C$254),'1'!$AC$254)</definedName>
    <definedName name="Профессия_образования225_счет">OFFSET('Уровень образования'!$A$2,MATCH(CONCATENATE('1'!$E$254,'1'!$C$254), 'Уровень образования'!$A:$A,0)-2,4,COUNTIF('Уровень образования'!$A:$A,'1'!$E$254&amp;'1'!$C$254),46)</definedName>
    <definedName name="Профессия_образования226">OFFSET('Уровень образования'!$A$2,MATCH(CONCATENATE('1'!$E$255,'1'!$C$255), 'Уровень образования'!$A:$A,0)-2,4,COUNTIF('Уровень образования'!$A:$A,'1'!$E$255&amp;'1'!$C$255),'1'!$AC$255)</definedName>
    <definedName name="Профессия_образования226_счет">OFFSET('Уровень образования'!$A$2,MATCH(CONCATENATE('1'!$E$255,'1'!$C$255), 'Уровень образования'!$A:$A,0)-2,4,COUNTIF('Уровень образования'!$A:$A,'1'!$E$255&amp;'1'!$C$255),46)</definedName>
    <definedName name="Профессия_образования227">OFFSET('Уровень образования'!$A$2,MATCH(CONCATENATE('1'!$E$256,'1'!$C$256), 'Уровень образования'!$A:$A,0)-2,4,COUNTIF('Уровень образования'!$A:$A,'1'!$E$256&amp;'1'!$C$256),'1'!$AC$256)</definedName>
    <definedName name="Профессия_образования227_счет">OFFSET('Уровень образования'!$A$2,MATCH(CONCATENATE('1'!$E$256,'1'!$C$256), 'Уровень образования'!$A:$A,0)-2,4,COUNTIF('Уровень образования'!$A:$A,'1'!$E$256&amp;'1'!$C$256),46)</definedName>
    <definedName name="Профессия_образования228">OFFSET('Уровень образования'!$A$2,MATCH(CONCATENATE('1'!$E$257,'1'!$C$257), 'Уровень образования'!$A:$A,0)-2,4,COUNTIF('Уровень образования'!$A:$A,'1'!$E$257&amp;'1'!$C$257),'1'!$AC$257)</definedName>
    <definedName name="Профессия_образования228_счет">OFFSET('Уровень образования'!$A$2,MATCH(CONCATENATE('1'!$E$257,'1'!$C$257), 'Уровень образования'!$A:$A,0)-2,4,COUNTIF('Уровень образования'!$A:$A,'1'!$E$257&amp;'1'!$C$257),46)</definedName>
    <definedName name="Профессия_образования23">OFFSET('Уровень образования'!$A$2,MATCH(CONCATENATE('1'!$E$52,'1'!$C$52), 'Уровень образования'!$A:$A,0)-2,4,COUNTIF('Уровень образования'!$A:$A,'1'!$E$52&amp;'1'!$C$52),'1'!$AC$52)</definedName>
    <definedName name="Профессия_образования23_счет">OFFSET('Уровень образования'!$A$2,MATCH(CONCATENATE('1'!$E$52,'1'!$C$52), 'Уровень образования'!$A:$A,0)-2,4,COUNTIF('Уровень образования'!$A:$A,'1'!$E$52&amp;'1'!$C$52),46)</definedName>
    <definedName name="Профессия_образования24">OFFSET('Уровень образования'!$A$2,MATCH(CONCATENATE('1'!$E$53,'1'!$C$53), 'Уровень образования'!$A:$A,0)-2,4,COUNTIF('Уровень образования'!$A:$A,'1'!$E$53&amp;'1'!$C$53),'1'!$AC$53)</definedName>
    <definedName name="Профессия_образования24_счет">OFFSET('Уровень образования'!$A$2,MATCH(CONCATENATE('1'!$E$53,'1'!$C$53), 'Уровень образования'!$A:$A,0)-2,4,COUNTIF('Уровень образования'!$A:$A,'1'!$E$53&amp;'1'!$C$53),46)</definedName>
    <definedName name="Профессия_образования25">OFFSET('Уровень образования'!$A$2,MATCH(CONCATENATE('1'!$E$54,'1'!$C$54), 'Уровень образования'!$A:$A,0)-2,4,COUNTIF('Уровень образования'!$A:$A,'1'!$E$54&amp;'1'!$C$54),'1'!$AC$54)</definedName>
    <definedName name="Профессия_образования25_счет">OFFSET('Уровень образования'!$A$2,MATCH(CONCATENATE('1'!$E$54,'1'!$C$54), 'Уровень образования'!$A:$A,0)-2,4,COUNTIF('Уровень образования'!$A:$A,'1'!$E$54&amp;'1'!$C$54),46)</definedName>
    <definedName name="Профессия_образования26">OFFSET('Уровень образования'!$A$2,MATCH(CONCATENATE('1'!$E$55,'1'!$C$55), 'Уровень образования'!$A:$A,0)-2,4,COUNTIF('Уровень образования'!$A:$A,'1'!$E$55&amp;'1'!$C$55),'1'!$AC$55)</definedName>
    <definedName name="Профессия_образования26_счет">OFFSET('Уровень образования'!$A$2,MATCH(CONCATENATE('1'!$E$55,'1'!$C$55), 'Уровень образования'!$A:$A,0)-2,4,COUNTIF('Уровень образования'!$A:$A,'1'!$E$55&amp;'1'!$C$55),46)</definedName>
    <definedName name="Профессия_образования27">OFFSET('Уровень образования'!$A$2,MATCH(CONCATENATE('1'!$E$56,'1'!$C$56), 'Уровень образования'!$A:$A,0)-2,4,COUNTIF('Уровень образования'!$A:$A,'1'!$E$56&amp;'1'!$C$56),'1'!$AC$56)</definedName>
    <definedName name="Профессия_образования27_счет">OFFSET('Уровень образования'!$A$2,MATCH(CONCATENATE('1'!$E$56,'1'!$C$56), 'Уровень образования'!$A:$A,0)-2,4,COUNTIF('Уровень образования'!$A:$A,'1'!$E$56&amp;'1'!$C$56),46)</definedName>
    <definedName name="Профессия_образования28">OFFSET('Уровень образования'!$A$2,MATCH(CONCATENATE('1'!$E$57,'1'!$C$57), 'Уровень образования'!$A:$A,0)-2,4,COUNTIF('Уровень образования'!$A:$A,'1'!$E$57&amp;'1'!$C$57),'1'!$AC$57)</definedName>
    <definedName name="Профессия_образования28_счет">OFFSET('Уровень образования'!$A$2,MATCH(CONCATENATE('1'!$E$57,'1'!$C$57), 'Уровень образования'!$A:$A,0)-2,4,COUNTIF('Уровень образования'!$A:$A,'1'!$E$57&amp;'1'!$C$57),46)</definedName>
    <definedName name="Профессия_образования29">OFFSET('Уровень образования'!$A$2,MATCH(CONCATENATE('1'!$E$58,'1'!$C$58), 'Уровень образования'!$A:$A,0)-2,4,COUNTIF('Уровень образования'!$A:$A,'1'!$E$58&amp;'1'!$C$58),'1'!$AC$58)</definedName>
    <definedName name="Профессия_образования29_счет">OFFSET('Уровень образования'!$A$2,MATCH(CONCATENATE('1'!$E$58,'1'!$C$58), 'Уровень образования'!$A:$A,0)-2,4,COUNTIF('Уровень образования'!$A:$A,'1'!$E$58&amp;'1'!$C$58),46)</definedName>
    <definedName name="Профессия_образования3">OFFSET('Уровень образования'!$A$2,MATCH(CONCATENATE('1'!$E$32,'1'!$C$32), 'Уровень образования'!$A:$A,0)-2,4,COUNTIF('Уровень образования'!$A:$A,'1'!$E$32&amp;'1'!$C$32),'1'!$AC$32)</definedName>
    <definedName name="Профессия_образования3_счет">OFFSET('Уровень образования'!$A$2,MATCH(CONCATENATE('1'!$E$32,'1'!$C$32), 'Уровень образования'!$A:$A,0)-2,4,COUNTIF('Уровень образования'!$A:$A,'1'!$E$32&amp;'1'!$C$32),46)</definedName>
    <definedName name="Профессия_образования30">OFFSET('Уровень образования'!$A$2,MATCH(CONCATENATE('1'!$E$59,'1'!$C$59), 'Уровень образования'!$A:$A,0)-2,4,COUNTIF('Уровень образования'!$A:$A,'1'!$E$59&amp;'1'!$C$59),'1'!$AC$59)</definedName>
    <definedName name="Профессия_образования30_счет">OFFSET('Уровень образования'!$A$2,MATCH(CONCATENATE('1'!$E$59,'1'!$C$59), 'Уровень образования'!$A:$A,0)-2,4,COUNTIF('Уровень образования'!$A:$A,'1'!$E$59&amp;'1'!$C$59),46)</definedName>
    <definedName name="Профессия_образования31">OFFSET('Уровень образования'!$A$2,MATCH(CONCATENATE('1'!$E$60,'1'!$C$60), 'Уровень образования'!$A:$A,0)-2,4,COUNTIF('Уровень образования'!$A:$A,'1'!$E$60&amp;'1'!$C$60),'1'!$AC$60)</definedName>
    <definedName name="Профессия_образования31_счет">OFFSET('Уровень образования'!$A$2,MATCH(CONCATENATE('1'!$E$60,'1'!$C$60), 'Уровень образования'!$A:$A,0)-2,4,COUNTIF('Уровень образования'!$A:$A,'1'!$E$60&amp;'1'!$C$60),46)</definedName>
    <definedName name="Профессия_образования32">OFFSET('Уровень образования'!$A$2,MATCH(CONCATENATE('1'!$E$61,'1'!$C$61), 'Уровень образования'!$A:$A,0)-2,4,COUNTIF('Уровень образования'!$A:$A,'1'!$E$61&amp;'1'!$C$61),'1'!$AC$61)</definedName>
    <definedName name="Профессия_образования32_счет">OFFSET('Уровень образования'!$A$2,MATCH(CONCATENATE('1'!$E$61,'1'!$C$61), 'Уровень образования'!$A:$A,0)-2,4,COUNTIF('Уровень образования'!$A:$A,'1'!$E$61&amp;'1'!$C$61),46)</definedName>
    <definedName name="Профессия_образования33">OFFSET('Уровень образования'!$A$2,MATCH(CONCATENATE('1'!$E$62,'1'!$C$62), 'Уровень образования'!$A:$A,0)-2,4,COUNTIF('Уровень образования'!$A:$A,'1'!$E$62&amp;'1'!$C$62),'1'!$AC$62)</definedName>
    <definedName name="Профессия_образования33_счет">OFFSET('Уровень образования'!$A$2,MATCH(CONCATENATE('1'!$E$62,'1'!$C$62), 'Уровень образования'!$A:$A,0)-2,4,COUNTIF('Уровень образования'!$A:$A,'1'!$E$62&amp;'1'!$C$62),46)</definedName>
    <definedName name="Профессия_образования34">OFFSET('Уровень образования'!$A$2,MATCH(CONCATENATE('1'!$E$63,'1'!$C$63), 'Уровень образования'!$A:$A,0)-2,4,COUNTIF('Уровень образования'!$A:$A,'1'!$E$63&amp;'1'!$C$63),'1'!$AC$63)</definedName>
    <definedName name="Профессия_образования34_счет">OFFSET('Уровень образования'!$A$2,MATCH(CONCATENATE('1'!$E$63,'1'!$C$63), 'Уровень образования'!$A:$A,0)-2,4,COUNTIF('Уровень образования'!$A:$A,'1'!$E$63&amp;'1'!$C$63),46)</definedName>
    <definedName name="Профессия_образования35">OFFSET('Уровень образования'!$A$2,MATCH(CONCATENATE('1'!$E$64,'1'!$C$64), 'Уровень образования'!$A:$A,0)-2,4,COUNTIF('Уровень образования'!$A:$A,'1'!$E$64&amp;'1'!$C$64),'1'!$AC$64)</definedName>
    <definedName name="Профессия_образования35_счет">OFFSET('Уровень образования'!$A$2,MATCH(CONCATENATE('1'!$E$64,'1'!$C$64), 'Уровень образования'!$A:$A,0)-2,4,COUNTIF('Уровень образования'!$A:$A,'1'!$E$64&amp;'1'!$C$64),46)</definedName>
    <definedName name="Профессия_образования36">OFFSET('Уровень образования'!$A$2,MATCH(CONCATENATE('1'!$E$65,'1'!$C$65), 'Уровень образования'!$A:$A,0)-2,4,COUNTIF('Уровень образования'!$A:$A,'1'!$E$65&amp;'1'!$C$65),'1'!$AC$65)</definedName>
    <definedName name="Профессия_образования36_счет">OFFSET('Уровень образования'!$A$2,MATCH(CONCATENATE('1'!$E$65,'1'!$C$65), 'Уровень образования'!$A:$A,0)-2,4,COUNTIF('Уровень образования'!$A:$A,'1'!$E$65&amp;'1'!$C$65),46)</definedName>
    <definedName name="Профессия_образования37">OFFSET('Уровень образования'!$A$2,MATCH(CONCATENATE('1'!$E$66,'1'!$C$66), 'Уровень образования'!$A:$A,0)-2,4,COUNTIF('Уровень образования'!$A:$A,'1'!$E$66&amp;'1'!$C$66),'1'!$AC$66)</definedName>
    <definedName name="Профессия_образования37_счет">OFFSET('Уровень образования'!$A$2,MATCH(CONCATENATE('1'!$E$66,'1'!$C$66), 'Уровень образования'!$A:$A,0)-2,4,COUNTIF('Уровень образования'!$A:$A,'1'!$E$66&amp;'1'!$C$66),46)</definedName>
    <definedName name="Профессия_образования38">OFFSET('Уровень образования'!$A$2,MATCH(CONCATENATE('1'!$E$67,'1'!$C$67), 'Уровень образования'!$A:$A,0)-2,4,COUNTIF('Уровень образования'!$A:$A,'1'!$E$67&amp;'1'!$C$67),'1'!$AC$67)</definedName>
    <definedName name="Профессия_образования38_счет">OFFSET('Уровень образования'!$A$2,MATCH(CONCATENATE('1'!$E$67,'1'!$C$67), 'Уровень образования'!$A:$A,0)-2,4,COUNTIF('Уровень образования'!$A:$A,'1'!$E$67&amp;'1'!$C$67),46)</definedName>
    <definedName name="Профессия_образования39">OFFSET('Уровень образования'!$A$2,MATCH(CONCATENATE('1'!$E$68,'1'!$C$68), 'Уровень образования'!$A:$A,0)-2,4,COUNTIF('Уровень образования'!$A:$A,'1'!$E$68&amp;'1'!$C$68),'1'!$AC$68)</definedName>
    <definedName name="Профессия_образования39_счет">OFFSET('Уровень образования'!$A$2,MATCH(CONCATENATE('1'!$E$68,'1'!$C$68), 'Уровень образования'!$A:$A,0)-2,4,COUNTIF('Уровень образования'!$A:$A,'1'!$E$68&amp;'1'!$C$68),46)</definedName>
    <definedName name="Профессия_образования4">OFFSET('Уровень образования'!$A$2,MATCH(CONCATENATE('1'!$E$33,'1'!$C$33), 'Уровень образования'!$A:$A,0)-2,4,COUNTIF('Уровень образования'!$A:$A,'1'!$E$33&amp;'1'!$C$33),'1'!$AC$33)</definedName>
    <definedName name="Профессия_образования4_счет">OFFSET('Уровень образования'!$A$2,MATCH(CONCATENATE('1'!$E$33,'1'!$C$33), 'Уровень образования'!$A:$A,0)-2,4,COUNTIF('Уровень образования'!$A:$A,'1'!$E$33&amp;'1'!$C$33),46)</definedName>
    <definedName name="Профессия_образования40">OFFSET('Уровень образования'!$A$2,MATCH(CONCATENATE('1'!$E$69,'1'!$C$69), 'Уровень образования'!$A:$A,0)-2,4,COUNTIF('Уровень образования'!$A:$A,'1'!$E$69&amp;'1'!$C$69),'1'!$AC$69)</definedName>
    <definedName name="Профессия_образования40_счет">OFFSET('Уровень образования'!$A$2,MATCH(CONCATENATE('1'!$E$69,'1'!$C$69), 'Уровень образования'!$A:$A,0)-2,4,COUNTIF('Уровень образования'!$A:$A,'1'!$E$69&amp;'1'!$C$69),46)</definedName>
    <definedName name="Профессия_образования41">OFFSET('Уровень образования'!$A$2,MATCH(CONCATENATE('1'!$E$70,'1'!$C$70), 'Уровень образования'!$A:$A,0)-2,4,COUNTIF('Уровень образования'!$A:$A,'1'!$E$70&amp;'1'!$C$70),'1'!$AC$70)</definedName>
    <definedName name="Профессия_образования41_счет">OFFSET('Уровень образования'!$A$2,MATCH(CONCATENATE('1'!$E$70,'1'!$C$70), 'Уровень образования'!$A:$A,0)-2,4,COUNTIF('Уровень образования'!$A:$A,'1'!$E$70&amp;'1'!$C$70),46)</definedName>
    <definedName name="Профессия_образования42">OFFSET('Уровень образования'!$A$2,MATCH(CONCATENATE('1'!$E$71,'1'!$C$71), 'Уровень образования'!$A:$A,0)-2,4,COUNTIF('Уровень образования'!$A:$A,'1'!$E$71&amp;'1'!$C$71),'1'!$AC$71)</definedName>
    <definedName name="Профессия_образования42_счет">OFFSET('Уровень образования'!$A$2,MATCH(CONCATENATE('1'!$E$71,'1'!$C$71), 'Уровень образования'!$A:$A,0)-2,4,COUNTIF('Уровень образования'!$A:$A,'1'!$E$71&amp;'1'!$C$71),46)</definedName>
    <definedName name="Профессия_образования43">OFFSET('Уровень образования'!$A$2,MATCH(CONCATENATE('1'!$E$72,'1'!$C$72), 'Уровень образования'!$A:$A,0)-2,4,COUNTIF('Уровень образования'!$A:$A,'1'!$E$72&amp;'1'!$C$72),'1'!$AC$72)</definedName>
    <definedName name="Профессия_образования43_счет">OFFSET('Уровень образования'!$A$2,MATCH(CONCATENATE('1'!$E$72,'1'!$C$72), 'Уровень образования'!$A:$A,0)-2,4,COUNTIF('Уровень образования'!$A:$A,'1'!$E$72&amp;'1'!$C$72),46)</definedName>
    <definedName name="Профессия_образования44">OFFSET('Уровень образования'!$A$2,MATCH(CONCATENATE('1'!$E$73,'1'!$C$73), 'Уровень образования'!$A:$A,0)-2,4,COUNTIF('Уровень образования'!$A:$A,'1'!$E$73&amp;'1'!$C$73),'1'!$AC$73)</definedName>
    <definedName name="Профессия_образования44_счет">OFFSET('Уровень образования'!$A$2,MATCH(CONCATENATE('1'!$E$73,'1'!$C$73), 'Уровень образования'!$A:$A,0)-2,4,COUNTIF('Уровень образования'!$A:$A,'1'!$E$73&amp;'1'!$C$73),46)</definedName>
    <definedName name="Профессия_образования45">OFFSET('Уровень образования'!$A$2,MATCH(CONCATENATE('1'!$E$74,'1'!$C$74), 'Уровень образования'!$A:$A,0)-2,4,COUNTIF('Уровень образования'!$A:$A,'1'!$E$74&amp;'1'!$C$74),'1'!$AC$74)</definedName>
    <definedName name="Профессия_образования45_счет">OFFSET('Уровень образования'!$A$2,MATCH(CONCATENATE('1'!$E$74,'1'!$C$74), 'Уровень образования'!$A:$A,0)-2,4,COUNTIF('Уровень образования'!$A:$A,'1'!$E$74&amp;'1'!$C$74),46)</definedName>
    <definedName name="Профессия_образования46">OFFSET('Уровень образования'!$A$2,MATCH(CONCATENATE('1'!$E$75,'1'!$C$75), 'Уровень образования'!$A:$A,0)-2,4,COUNTIF('Уровень образования'!$A:$A,'1'!$E$75&amp;'1'!$C$75),'1'!$AC$75)</definedName>
    <definedName name="Профессия_образования46_счет">OFFSET('Уровень образования'!$A$2,MATCH(CONCATENATE('1'!$E$75,'1'!$C$75), 'Уровень образования'!$A:$A,0)-2,4,COUNTIF('Уровень образования'!$A:$A,'1'!$E$75&amp;'1'!$C$75),46)</definedName>
    <definedName name="Профессия_образования47">OFFSET('Уровень образования'!$A$2,MATCH(CONCATENATE('1'!$E$76,'1'!$C$76), 'Уровень образования'!$A:$A,0)-2,4,COUNTIF('Уровень образования'!$A:$A,'1'!$E$76&amp;'1'!$C$76),'1'!$AC$76)</definedName>
    <definedName name="Профессия_образования47_счет">OFFSET('Уровень образования'!$A$2,MATCH(CONCATENATE('1'!$E$76,'1'!$C$76), 'Уровень образования'!$A:$A,0)-2,4,COUNTIF('Уровень образования'!$A:$A,'1'!$E$76&amp;'1'!$C$76),46)</definedName>
    <definedName name="Профессия_образования48">OFFSET('Уровень образования'!$A$2,MATCH(CONCATENATE('1'!$E$77,'1'!$C$77), 'Уровень образования'!$A:$A,0)-2,4,COUNTIF('Уровень образования'!$A:$A,'1'!$E$77&amp;'1'!$C$77),'1'!$AC$77)</definedName>
    <definedName name="Профессия_образования48_счет">OFFSET('Уровень образования'!$A$2,MATCH(CONCATENATE('1'!$E$77,'1'!$C$77), 'Уровень образования'!$A:$A,0)-2,4,COUNTIF('Уровень образования'!$A:$A,'1'!$E$77&amp;'1'!$C$77),46)</definedName>
    <definedName name="Профессия_образования49">OFFSET('Уровень образования'!$A$2,MATCH(CONCATENATE('1'!$E$78,'1'!$C$78), 'Уровень образования'!$A:$A,0)-2,4,COUNTIF('Уровень образования'!$A:$A,'1'!$E$78&amp;'1'!$C$78),'1'!$AC$78)</definedName>
    <definedName name="Профессия_образования49_счет">OFFSET('Уровень образования'!$A$2,MATCH(CONCATENATE('1'!$E$78,'1'!$C$78), 'Уровень образования'!$A:$A,0)-2,4,COUNTIF('Уровень образования'!$A:$A,'1'!$E$78&amp;'1'!$C$78),46)</definedName>
    <definedName name="Профессия_образования5">OFFSET('Уровень образования'!$A$2,MATCH(CONCATENATE('1'!$E$34,'1'!$C$34), 'Уровень образования'!$A:$A,0)-2,4,COUNTIF('Уровень образования'!$A:$A,'1'!$E$34&amp;'1'!$C$34),'1'!$AC$34)</definedName>
    <definedName name="Профессия_образования5_счет">OFFSET('Уровень образования'!$A$2,MATCH(CONCATENATE('1'!$E$34,'1'!$C$34), 'Уровень образования'!$A:$A,0)-2,4,COUNTIF('Уровень образования'!$A:$A,'1'!$E$34&amp;'1'!$C$34),46)</definedName>
    <definedName name="Профессия_образования50">OFFSET('Уровень образования'!$A$2,MATCH(CONCATENATE('1'!$E$79,'1'!$C$79), 'Уровень образования'!$A:$A,0)-2,4,COUNTIF('Уровень образования'!$A:$A,'1'!$E$79&amp;'1'!$C$79),'1'!$AC$79)</definedName>
    <definedName name="Профессия_образования50_счет">OFFSET('Уровень образования'!$A$2,MATCH(CONCATENATE('1'!$E$79,'1'!$C$79), 'Уровень образования'!$A:$A,0)-2,4,COUNTIF('Уровень образования'!$A:$A,'1'!$E$79&amp;'1'!$C$79),46)</definedName>
    <definedName name="Профессия_образования51">OFFSET('Уровень образования'!$A$2,MATCH(CONCATENATE('1'!$E$80,'1'!$C$80), 'Уровень образования'!$A:$A,0)-2,4,COUNTIF('Уровень образования'!$A:$A,'1'!$E$80&amp;'1'!$C$80),'1'!$AC$80)</definedName>
    <definedName name="Профессия_образования51_счет">OFFSET('Уровень образования'!$A$2,MATCH(CONCATENATE('1'!$E$80,'1'!$C$80), 'Уровень образования'!$A:$A,0)-2,4,COUNTIF('Уровень образования'!$A:$A,'1'!$E$80&amp;'1'!$C$80),46)</definedName>
    <definedName name="Профессия_образования52">OFFSET('Уровень образования'!$A$2,MATCH(CONCATENATE('1'!$E$81,'1'!$C$81), 'Уровень образования'!$A:$A,0)-2,4,COUNTIF('Уровень образования'!$A:$A,'1'!$E$81&amp;'1'!$C$81),'1'!$AC$81)</definedName>
    <definedName name="Профессия_образования52_счет">OFFSET('Уровень образования'!$A$2,MATCH(CONCATENATE('1'!$E$81,'1'!$C$81), 'Уровень образования'!$A:$A,0)-2,4,COUNTIF('Уровень образования'!$A:$A,'1'!$E$81&amp;'1'!$C$81),46)</definedName>
    <definedName name="Профессия_образования53">OFFSET('Уровень образования'!$A$2,MATCH(CONCATENATE('1'!$E$82,'1'!$C$82), 'Уровень образования'!$A:$A,0)-2,4,COUNTIF('Уровень образования'!$A:$A,'1'!$E$82&amp;'1'!$C$82),'1'!$AC$82)</definedName>
    <definedName name="Профессия_образования53_счет">OFFSET('Уровень образования'!$A$2,MATCH(CONCATENATE('1'!$E$82,'1'!$C$82), 'Уровень образования'!$A:$A,0)-2,4,COUNTIF('Уровень образования'!$A:$A,'1'!$E$82&amp;'1'!$C$82),46)</definedName>
    <definedName name="Профессия_образования54">OFFSET('Уровень образования'!$A$2,MATCH(CONCATENATE('1'!$E$83,'1'!$C$83), 'Уровень образования'!$A:$A,0)-2,4,COUNTIF('Уровень образования'!$A:$A,'1'!$E$83&amp;'1'!$C$83),'1'!$AC$83)</definedName>
    <definedName name="Профессия_образования54_счет">OFFSET('Уровень образования'!$A$2,MATCH(CONCATENATE('1'!$E$83,'1'!$C$83), 'Уровень образования'!$A:$A,0)-2,4,COUNTIF('Уровень образования'!$A:$A,'1'!$E$83&amp;'1'!$C$83),46)</definedName>
    <definedName name="Профессия_образования55">OFFSET('Уровень образования'!$A$2,MATCH(CONCATENATE('1'!$E$84,'1'!$C$84), 'Уровень образования'!$A:$A,0)-2,4,COUNTIF('Уровень образования'!$A:$A,'1'!$E$84&amp;'1'!$C$84),'1'!$AC$84)</definedName>
    <definedName name="Профессия_образования55_счет">OFFSET('Уровень образования'!$A$2,MATCH(CONCATENATE('1'!$E$84,'1'!$C$84), 'Уровень образования'!$A:$A,0)-2,4,COUNTIF('Уровень образования'!$A:$A,'1'!$E$84&amp;'1'!$C$84),46)</definedName>
    <definedName name="Профессия_образования56">OFFSET('Уровень образования'!$A$2,MATCH(CONCATENATE('1'!$E$85,'1'!$C$85), 'Уровень образования'!$A:$A,0)-2,4,COUNTIF('Уровень образования'!$A:$A,'1'!$E$85&amp;'1'!$C$85),'1'!$AC$85)</definedName>
    <definedName name="Профессия_образования56_счет">OFFSET('Уровень образования'!$A$2,MATCH(CONCATENATE('1'!$E$85,'1'!$C$85), 'Уровень образования'!$A:$A,0)-2,4,COUNTIF('Уровень образования'!$A:$A,'1'!$E$85&amp;'1'!$C$85),46)</definedName>
    <definedName name="Профессия_образования57">OFFSET('Уровень образования'!$A$2,MATCH(CONCATENATE('1'!$E$86,'1'!$C$86), 'Уровень образования'!$A:$A,0)-2,4,COUNTIF('Уровень образования'!$A:$A,'1'!$E$86&amp;'1'!$C$86),'1'!$AC$86)</definedName>
    <definedName name="Профессия_образования57_счет">OFFSET('Уровень образования'!$A$2,MATCH(CONCATENATE('1'!$E$86,'1'!$C$86), 'Уровень образования'!$A:$A,0)-2,4,COUNTIF('Уровень образования'!$A:$A,'1'!$E$86&amp;'1'!$C$86),46)</definedName>
    <definedName name="Профессия_образования58">OFFSET('Уровень образования'!$A$2,MATCH(CONCATENATE('1'!$E$87,'1'!$C$87), 'Уровень образования'!$A:$A,0)-2,4,COUNTIF('Уровень образования'!$A:$A,'1'!$E$87&amp;'1'!$C$87),'1'!$AC$87)</definedName>
    <definedName name="Профессия_образования58_счет">OFFSET('Уровень образования'!$A$2,MATCH(CONCATENATE('1'!$E$87,'1'!$C$87), 'Уровень образования'!$A:$A,0)-2,4,COUNTIF('Уровень образования'!$A:$A,'1'!$E$87&amp;'1'!$C$87),46)</definedName>
    <definedName name="Профессия_образования59">OFFSET('Уровень образования'!$A$2,MATCH(CONCATENATE('1'!$E$88,'1'!$C$88), 'Уровень образования'!$A:$A,0)-2,4,COUNTIF('Уровень образования'!$A:$A,'1'!$E$88&amp;'1'!$C$88),'1'!$AC$88)</definedName>
    <definedName name="Профессия_образования59_счет">OFFSET('Уровень образования'!$A$2,MATCH(CONCATENATE('1'!$E$88,'1'!$C$88), 'Уровень образования'!$A:$A,0)-2,4,COUNTIF('Уровень образования'!$A:$A,'1'!$E$88&amp;'1'!$C$88),46)</definedName>
    <definedName name="Профессия_образования6">OFFSET('Уровень образования'!$A$2,MATCH(CONCATENATE('1'!$E$35,'1'!$C$35), 'Уровень образования'!$A:$A,0)-2,4,COUNTIF('Уровень образования'!$A:$A,'1'!$E$35&amp;'1'!$C$35),'1'!$AC$35)</definedName>
    <definedName name="Профессия_образования6_счет">OFFSET('Уровень образования'!$A$2,MATCH(CONCATENATE('1'!$E$35,'1'!$C$35), 'Уровень образования'!$A:$A,0)-2,4,COUNTIF('Уровень образования'!$A:$A,'1'!$E$35&amp;'1'!$C$35),46)</definedName>
    <definedName name="Профессия_образования60">OFFSET('Уровень образования'!$A$2,MATCH(CONCATENATE('1'!$E$89,'1'!$C$89), 'Уровень образования'!$A:$A,0)-2,4,COUNTIF('Уровень образования'!$A:$A,'1'!$E$89&amp;'1'!$C$89),'1'!$AC$89)</definedName>
    <definedName name="Профессия_образования60_счет">OFFSET('Уровень образования'!$A$2,MATCH(CONCATENATE('1'!$E$89,'1'!$C$89), 'Уровень образования'!$A:$A,0)-2,4,COUNTIF('Уровень образования'!$A:$A,'1'!$E$89&amp;'1'!$C$89),46)</definedName>
    <definedName name="Профессия_образования61">OFFSET('Уровень образования'!$A$2,MATCH(CONCATENATE('1'!$E$90,'1'!$C$90), 'Уровень образования'!$A:$A,0)-2,4,COUNTIF('Уровень образования'!$A:$A,'1'!$E$90&amp;'1'!$C$90),'1'!$AC$90)</definedName>
    <definedName name="Профессия_образования61_счет">OFFSET('Уровень образования'!$A$2,MATCH(CONCATENATE('1'!$E$90,'1'!$C$90), 'Уровень образования'!$A:$A,0)-2,4,COUNTIF('Уровень образования'!$A:$A,'1'!$E$90&amp;'1'!$C$90),46)</definedName>
    <definedName name="Профессия_образования62">OFFSET('Уровень образования'!$A$2,MATCH(CONCATENATE('1'!$E$91,'1'!$C$91), 'Уровень образования'!$A:$A,0)-2,4,COUNTIF('Уровень образования'!$A:$A,'1'!$E$91&amp;'1'!$C$91),'1'!$AC$91)</definedName>
    <definedName name="Профессия_образования62_счет">OFFSET('Уровень образования'!$A$2,MATCH(CONCATENATE('1'!$E$91,'1'!$C$91), 'Уровень образования'!$A:$A,0)-2,4,COUNTIF('Уровень образования'!$A:$A,'1'!$E$91&amp;'1'!$C$91),46)</definedName>
    <definedName name="Профессия_образования63">OFFSET('Уровень образования'!$A$2,MATCH(CONCATENATE('1'!$E$92,'1'!$C$92), 'Уровень образования'!$A:$A,0)-2,4,COUNTIF('Уровень образования'!$A:$A,'1'!$E$92&amp;'1'!$C$92),'1'!$AC$92)</definedName>
    <definedName name="Профессия_образования63_счет">OFFSET('Уровень образования'!$A$2,MATCH(CONCATENATE('1'!$E$92,'1'!$C$92), 'Уровень образования'!$A:$A,0)-2,4,COUNTIF('Уровень образования'!$A:$A,'1'!$E$92&amp;'1'!$C$92),46)</definedName>
    <definedName name="Профессия_образования64">OFFSET('Уровень образования'!$A$2,MATCH(CONCATENATE('1'!$E$93,'1'!$C$93), 'Уровень образования'!$A:$A,0)-2,4,COUNTIF('Уровень образования'!$A:$A,'1'!$E$93&amp;'1'!$C$93),'1'!$AC$93)</definedName>
    <definedName name="Профессия_образования64_счет">OFFSET('Уровень образования'!$A$2,MATCH(CONCATENATE('1'!$E$93,'1'!$C$93), 'Уровень образования'!$A:$A,0)-2,4,COUNTIF('Уровень образования'!$A:$A,'1'!$E$93&amp;'1'!$C$93),46)</definedName>
    <definedName name="Профессия_образования65">OFFSET('Уровень образования'!$A$2,MATCH(CONCATENATE('1'!$E$94,'1'!$C$94), 'Уровень образования'!$A:$A,0)-2,4,COUNTIF('Уровень образования'!$A:$A,'1'!$E$94&amp;'1'!$C$94),'1'!$AC$94)</definedName>
    <definedName name="Профессия_образования65_счет">OFFSET('Уровень образования'!$A$2,MATCH(CONCATENATE('1'!$E$94,'1'!$C$94), 'Уровень образования'!$A:$A,0)-2,4,COUNTIF('Уровень образования'!$A:$A,'1'!$E$94&amp;'1'!$C$94),46)</definedName>
    <definedName name="Профессия_образования66">OFFSET('Уровень образования'!$A$2,MATCH(CONCATENATE('1'!$E$95,'1'!$C$95), 'Уровень образования'!$A:$A,0)-2,4,COUNTIF('Уровень образования'!$A:$A,'1'!$E$95&amp;'1'!$C$95),'1'!$AC$95)</definedName>
    <definedName name="Профессия_образования66_счет">OFFSET('Уровень образования'!$A$2,MATCH(CONCATENATE('1'!$E$95,'1'!$C$95), 'Уровень образования'!$A:$A,0)-2,4,COUNTIF('Уровень образования'!$A:$A,'1'!$E$95&amp;'1'!$C$95),46)</definedName>
    <definedName name="Профессия_образования67">OFFSET('Уровень образования'!$A$2,MATCH(CONCATENATE('1'!$E$96,'1'!$C$96), 'Уровень образования'!$A:$A,0)-2,4,COUNTIF('Уровень образования'!$A:$A,'1'!$E$96&amp;'1'!$C$96),'1'!$AC$96)</definedName>
    <definedName name="Профессия_образования67_счет">OFFSET('Уровень образования'!$A$2,MATCH(CONCATENATE('1'!$E$96,'1'!$C$96), 'Уровень образования'!$A:$A,0)-2,4,COUNTIF('Уровень образования'!$A:$A,'1'!$E$96&amp;'1'!$C$96),46)</definedName>
    <definedName name="Профессия_образования68">OFFSET('Уровень образования'!$A$2,MATCH(CONCATENATE('1'!$E$97,'1'!$C$97), 'Уровень образования'!$A:$A,0)-2,4,COUNTIF('Уровень образования'!$A:$A,'1'!$E$97&amp;'1'!$C$97),'1'!$AC$97)</definedName>
    <definedName name="Профессия_образования68_счет">OFFSET('Уровень образования'!$A$2,MATCH(CONCATENATE('1'!$E$97,'1'!$C$97), 'Уровень образования'!$A:$A,0)-2,4,COUNTIF('Уровень образования'!$A:$A,'1'!$E$97&amp;'1'!$C$97),46)</definedName>
    <definedName name="Профессия_образования69">OFFSET('Уровень образования'!$A$2,MATCH(CONCATENATE('1'!$E$98,'1'!$C$98), 'Уровень образования'!$A:$A,0)-2,4,COUNTIF('Уровень образования'!$A:$A,'1'!$E$98&amp;'1'!$C$98),'1'!$AC$98)</definedName>
    <definedName name="Профессия_образования69_счет">OFFSET('Уровень образования'!$A$2,MATCH(CONCATENATE('1'!$E$98,'1'!$C$98), 'Уровень образования'!$A:$A,0)-2,4,COUNTIF('Уровень образования'!$A:$A,'1'!$E$98&amp;'1'!$C$98),46)</definedName>
    <definedName name="Профессия_образования7">OFFSET('Уровень образования'!$A$2,MATCH(CONCATENATE('1'!$E$36,'1'!$C$36), 'Уровень образования'!$A:$A,0)-2,4,COUNTIF('Уровень образования'!$A:$A,'1'!$E$36&amp;'1'!$C$36),'1'!$AC$36)</definedName>
    <definedName name="Профессия_образования7_счет">OFFSET('Уровень образования'!$A$2,MATCH(CONCATENATE('1'!$E$36,'1'!$C$36), 'Уровень образования'!$A:$A,0)-2,4,COUNTIF('Уровень образования'!$A:$A,'1'!$E$36&amp;'1'!$C$36),46)</definedName>
    <definedName name="Профессия_образования70">OFFSET('Уровень образования'!$A$2,MATCH(CONCATENATE('1'!$E$99,'1'!$C$99), 'Уровень образования'!$A:$A,0)-2,4,COUNTIF('Уровень образования'!$A:$A,'1'!$E$99&amp;'1'!$C$99),'1'!$AC$99)</definedName>
    <definedName name="Профессия_образования70_счет">OFFSET('Уровень образования'!$A$2,MATCH(CONCATENATE('1'!$E$99,'1'!$C$99), 'Уровень образования'!$A:$A,0)-2,4,COUNTIF('Уровень образования'!$A:$A,'1'!$E$99&amp;'1'!$C$99),46)</definedName>
    <definedName name="Профессия_образования71">OFFSET('Уровень образования'!$A$2,MATCH(CONCATENATE('1'!$E$100,'1'!$C$100), 'Уровень образования'!$A:$A,0)-2,4,COUNTIF('Уровень образования'!$A:$A,'1'!$E$100&amp;'1'!$C$100),'1'!$AC$100)</definedName>
    <definedName name="Профессия_образования71_счет">OFFSET('Уровень образования'!$A$2,MATCH(CONCATENATE('1'!$E$100,'1'!$C$100), 'Уровень образования'!$A:$A,0)-2,4,COUNTIF('Уровень образования'!$A:$A,'1'!$E$100&amp;'1'!$C$100),46)</definedName>
    <definedName name="Профессия_образования72">OFFSET('Уровень образования'!$A$2,MATCH(CONCATENATE('1'!$E$101,'1'!$C$101), 'Уровень образования'!$A:$A,0)-2,4,COUNTIF('Уровень образования'!$A:$A,'1'!$E$101&amp;'1'!$C$101),'1'!$AC$101)</definedName>
    <definedName name="Профессия_образования72_счет">OFFSET('Уровень образования'!$A$2,MATCH(CONCATENATE('1'!$E$101,'1'!$C$101), 'Уровень образования'!$A:$A,0)-2,4,COUNTIF('Уровень образования'!$A:$A,'1'!$E$101&amp;'1'!$C$101),46)</definedName>
    <definedName name="Профессия_образования73">OFFSET('Уровень образования'!$A$2,MATCH(CONCATENATE('1'!$E$102,'1'!$C$102), 'Уровень образования'!$A:$A,0)-2,4,COUNTIF('Уровень образования'!$A:$A,'1'!$E$102&amp;'1'!$C$102),'1'!$AC$102)</definedName>
    <definedName name="Профессия_образования73_счет">OFFSET('Уровень образования'!$A$2,MATCH(CONCATENATE('1'!$E$102,'1'!$C$102), 'Уровень образования'!$A:$A,0)-2,4,COUNTIF('Уровень образования'!$A:$A,'1'!$E$102&amp;'1'!$C$102),46)</definedName>
    <definedName name="Профессия_образования74">OFFSET('Уровень образования'!$A$2,MATCH(CONCATENATE('1'!$E$103,'1'!$C$103), 'Уровень образования'!$A:$A,0)-2,4,COUNTIF('Уровень образования'!$A:$A,'1'!$E$103&amp;'1'!$C$103),'1'!$AC$103)</definedName>
    <definedName name="Профессия_образования74_счет">OFFSET('Уровень образования'!$A$2,MATCH(CONCATENATE('1'!$E$103,'1'!$C$103), 'Уровень образования'!$A:$A,0)-2,4,COUNTIF('Уровень образования'!$A:$A,'1'!$E$103&amp;'1'!$C$103),46)</definedName>
    <definedName name="Профессия_образования75">OFFSET('Уровень образования'!$A$2,MATCH(CONCATENATE('1'!$E$104,'1'!$C$104), 'Уровень образования'!$A:$A,0)-2,4,COUNTIF('Уровень образования'!$A:$A,'1'!$E$104&amp;'1'!$C$104),'1'!$AC$104)</definedName>
    <definedName name="Профессия_образования75_счет">OFFSET('Уровень образования'!$A$2,MATCH(CONCATENATE('1'!$E$104,'1'!$C$104), 'Уровень образования'!$A:$A,0)-2,4,COUNTIF('Уровень образования'!$A:$A,'1'!$E$104&amp;'1'!$C$104),46)</definedName>
    <definedName name="Профессия_образования76">OFFSET('Уровень образования'!$A$2,MATCH(CONCATENATE('1'!$E$105,'1'!$C$105), 'Уровень образования'!$A:$A,0)-2,4,COUNTIF('Уровень образования'!$A:$A,'1'!$E$105&amp;'1'!$C$105),'1'!$AC$105)</definedName>
    <definedName name="Профессия_образования76_счет">OFFSET('Уровень образования'!$A$2,MATCH(CONCATENATE('1'!$E$105,'1'!$C$105), 'Уровень образования'!$A:$A,0)-2,4,COUNTIF('Уровень образования'!$A:$A,'1'!$E$105&amp;'1'!$C$105),46)</definedName>
    <definedName name="Профессия_образования77">OFFSET('Уровень образования'!$A$2,MATCH(CONCATENATE('1'!$E$106,'1'!$C$106), 'Уровень образования'!$A:$A,0)-2,4,COUNTIF('Уровень образования'!$A:$A,'1'!$E$106&amp;'1'!$C$106),'1'!$AC$106)</definedName>
    <definedName name="Профессия_образования77_счет">OFFSET('Уровень образования'!$A$2,MATCH(CONCATENATE('1'!$E$106,'1'!$C$106), 'Уровень образования'!$A:$A,0)-2,4,COUNTIF('Уровень образования'!$A:$A,'1'!$E$106&amp;'1'!$C$106),46)</definedName>
    <definedName name="Профессия_образования78">OFFSET('Уровень образования'!$A$2,MATCH(CONCATENATE('1'!$E$107,'1'!$C$107), 'Уровень образования'!$A:$A,0)-2,4,COUNTIF('Уровень образования'!$A:$A,'1'!$E$107&amp;'1'!$C$107),'1'!$AC$107)</definedName>
    <definedName name="Профессия_образования78_счет">OFFSET('Уровень образования'!$A$2,MATCH(CONCATENATE('1'!$E$107,'1'!$C$107), 'Уровень образования'!$A:$A,0)-2,4,COUNTIF('Уровень образования'!$A:$A,'1'!$E$107&amp;'1'!$C$107),46)</definedName>
    <definedName name="Профессия_образования79">OFFSET('Уровень образования'!$A$2,MATCH(CONCATENATE('1'!$E$108,'1'!$C$108), 'Уровень образования'!$A:$A,0)-2,4,COUNTIF('Уровень образования'!$A:$A,'1'!$E$108&amp;'1'!$C$108),'1'!$AC$108)</definedName>
    <definedName name="Профессия_образования79_счет">OFFSET('Уровень образования'!$A$2,MATCH(CONCATENATE('1'!$E$108,'1'!$C$108), 'Уровень образования'!$A:$A,0)-2,4,COUNTIF('Уровень образования'!$A:$A,'1'!$E$108&amp;'1'!$C$108),46)</definedName>
    <definedName name="Профессия_образования8">OFFSET('Уровень образования'!$A$2,MATCH(CONCATENATE('1'!$E$37,'1'!$C$37), 'Уровень образования'!$A:$A,0)-2,4,COUNTIF('Уровень образования'!$A:$A,'1'!$E$37&amp;'1'!$C$37),'1'!$AC$37)</definedName>
    <definedName name="Профессия_образования8_счет">OFFSET('Уровень образования'!$A$2,MATCH(CONCATENATE('1'!$E$37,'1'!$C$37), 'Уровень образования'!$A:$A,0)-2,4,COUNTIF('Уровень образования'!$A:$A,'1'!$E$37&amp;'1'!$C$37),46)</definedName>
    <definedName name="Профессия_образования80">OFFSET('Уровень образования'!$A$2,MATCH(CONCATENATE('1'!$E$109,'1'!$C$109), 'Уровень образования'!$A:$A,0)-2,4,COUNTIF('Уровень образования'!$A:$A,'1'!$E$109&amp;'1'!$C$109),'1'!$AC$109)</definedName>
    <definedName name="Профессия_образования80_счет">OFFSET('Уровень образования'!$A$2,MATCH(CONCATENATE('1'!$E$109,'1'!$C$109), 'Уровень образования'!$A:$A,0)-2,4,COUNTIF('Уровень образования'!$A:$A,'1'!$E$109&amp;'1'!$C$109),46)</definedName>
    <definedName name="Профессия_образования81">OFFSET('Уровень образования'!$A$2,MATCH(CONCATENATE('1'!$E$110,'1'!$C$110), 'Уровень образования'!$A:$A,0)-2,4,COUNTIF('Уровень образования'!$A:$A,'1'!$E$110&amp;'1'!$C$110),'1'!$AC$110)</definedName>
    <definedName name="Профессия_образования81_счет">OFFSET('Уровень образования'!$A$2,MATCH(CONCATENATE('1'!$E$110,'1'!$C$110), 'Уровень образования'!$A:$A,0)-2,4,COUNTIF('Уровень образования'!$A:$A,'1'!$E$110&amp;'1'!$C$110),46)</definedName>
    <definedName name="Профессия_образования82">OFFSET('Уровень образования'!$A$2,MATCH(CONCATENATE('1'!$E$111,'1'!$C$111), 'Уровень образования'!$A:$A,0)-2,4,COUNTIF('Уровень образования'!$A:$A,'1'!$E$111&amp;'1'!$C$111),'1'!$AC$111)</definedName>
    <definedName name="Профессия_образования82_счет">OFFSET('Уровень образования'!$A$2,MATCH(CONCATENATE('1'!$E$111,'1'!$C$111), 'Уровень образования'!$A:$A,0)-2,4,COUNTIF('Уровень образования'!$A:$A,'1'!$E$111&amp;'1'!$C$111),46)</definedName>
    <definedName name="Профессия_образования83">OFFSET('Уровень образования'!$A$2,MATCH(CONCATENATE('1'!$E$112,'1'!$C$112), 'Уровень образования'!$A:$A,0)-2,4,COUNTIF('Уровень образования'!$A:$A,'1'!$E$112&amp;'1'!$C$112),'1'!$AC$112)</definedName>
    <definedName name="Профессия_образования83_счет">OFFSET('Уровень образования'!$A$2,MATCH(CONCATENATE('1'!$E$112,'1'!$C$112), 'Уровень образования'!$A:$A,0)-2,4,COUNTIF('Уровень образования'!$A:$A,'1'!$E$112&amp;'1'!$C$112),46)</definedName>
    <definedName name="Профессия_образования84">OFFSET('Уровень образования'!$A$2,MATCH(CONCATENATE('1'!$E$113,'1'!$C$113), 'Уровень образования'!$A:$A,0)-2,4,COUNTIF('Уровень образования'!$A:$A,'1'!$E$113&amp;'1'!$C$113),'1'!$AC$113)</definedName>
    <definedName name="Профессия_образования84_счет">OFFSET('Уровень образования'!$A$2,MATCH(CONCATENATE('1'!$E$113,'1'!$C$113), 'Уровень образования'!$A:$A,0)-2,4,COUNTIF('Уровень образования'!$A:$A,'1'!$E$113&amp;'1'!$C$113),46)</definedName>
    <definedName name="Профессия_образования85">OFFSET('Уровень образования'!$A$2,MATCH(CONCATENATE('1'!$E$114,'1'!$C$114), 'Уровень образования'!$A:$A,0)-2,4,COUNTIF('Уровень образования'!$A:$A,'1'!$E$114&amp;'1'!$C$114),'1'!$AC$114)</definedName>
    <definedName name="Профессия_образования85_счет">OFFSET('Уровень образования'!$A$2,MATCH(CONCATENATE('1'!$E$114,'1'!$C$114), 'Уровень образования'!$A:$A,0)-2,4,COUNTIF('Уровень образования'!$A:$A,'1'!$E$114&amp;'1'!$C$114),46)</definedName>
    <definedName name="Профессия_образования86">OFFSET('Уровень образования'!$A$2,MATCH(CONCATENATE('1'!$E$115,'1'!$C$115), 'Уровень образования'!$A:$A,0)-2,4,COUNTIF('Уровень образования'!$A:$A,'1'!$E$115&amp;'1'!$C$115),'1'!$AC$115)</definedName>
    <definedName name="Профессия_образования86_счет">OFFSET('Уровень образования'!$A$2,MATCH(CONCATENATE('1'!$E$115,'1'!$C$115), 'Уровень образования'!$A:$A,0)-2,4,COUNTIF('Уровень образования'!$A:$A,'1'!$E$115&amp;'1'!$C$115),46)</definedName>
    <definedName name="Профессия_образования87">OFFSET('Уровень образования'!$A$2,MATCH(CONCATENATE('1'!$E$116,'1'!$C$116), 'Уровень образования'!$A:$A,0)-2,4,COUNTIF('Уровень образования'!$A:$A,'1'!$E$116&amp;'1'!$C$116),'1'!$AC$116)</definedName>
    <definedName name="Профессия_образования87_счет">OFFSET('Уровень образования'!$A$2,MATCH(CONCATENATE('1'!$E$116,'1'!$C$116), 'Уровень образования'!$A:$A,0)-2,4,COUNTIF('Уровень образования'!$A:$A,'1'!$E$116&amp;'1'!$C$116),46)</definedName>
    <definedName name="Профессия_образования88">OFFSET('Уровень образования'!$A$2,MATCH(CONCATENATE('1'!$E$117,'1'!$C$117), 'Уровень образования'!$A:$A,0)-2,4,COUNTIF('Уровень образования'!$A:$A,'1'!$E$117&amp;'1'!$C$117),'1'!$AC$117)</definedName>
    <definedName name="Профессия_образования88_счет">OFFSET('Уровень образования'!$A$2,MATCH(CONCATENATE('1'!$E$117,'1'!$C$117), 'Уровень образования'!$A:$A,0)-2,4,COUNTIF('Уровень образования'!$A:$A,'1'!$E$117&amp;'1'!$C$117),46)</definedName>
    <definedName name="Профессия_образования89">OFFSET('Уровень образования'!$A$2,MATCH(CONCATENATE('1'!$E$118,'1'!$C$118), 'Уровень образования'!$A:$A,0)-2,4,COUNTIF('Уровень образования'!$A:$A,'1'!$E$118&amp;'1'!$C$118),'1'!$AC$118)</definedName>
    <definedName name="Профессия_образования89_счет">OFFSET('Уровень образования'!$A$2,MATCH(CONCATENATE('1'!$E$118,'1'!$C$118), 'Уровень образования'!$A:$A,0)-2,4,COUNTIF('Уровень образования'!$A:$A,'1'!$E$118&amp;'1'!$C$118),46)</definedName>
    <definedName name="Профессия_образования9">OFFSET('Уровень образования'!$A$2,MATCH(CONCATENATE('1'!$E$38,'1'!$C$38), 'Уровень образования'!$A:$A,0)-2,4,COUNTIF('Уровень образования'!$A:$A,'1'!$E$38&amp;'1'!$C$38),'1'!$AC$38)</definedName>
    <definedName name="Профессия_образования9_счет">OFFSET('Уровень образования'!$A$2,MATCH(CONCATENATE('1'!$E$38,'1'!$C$38), 'Уровень образования'!$A:$A,0)-2,4,COUNTIF('Уровень образования'!$A:$A,'1'!$E$38&amp;'1'!$C$38),46)</definedName>
    <definedName name="Профессия_образования90">OFFSET('Уровень образования'!$A$2,MATCH(CONCATENATE('1'!$E$119,'1'!$C$119), 'Уровень образования'!$A:$A,0)-2,4,COUNTIF('Уровень образования'!$A:$A,'1'!$E$119&amp;'1'!$C$119),'1'!$AC$119)</definedName>
    <definedName name="Профессия_образования90_счет">OFFSET('Уровень образования'!$A$2,MATCH(CONCATENATE('1'!$E$119,'1'!$C$119), 'Уровень образования'!$A:$A,0)-2,4,COUNTIF('Уровень образования'!$A:$A,'1'!$E$119&amp;'1'!$C$119),46)</definedName>
    <definedName name="Профессия_образования91">OFFSET('Уровень образования'!$A$2,MATCH(CONCATENATE('1'!$E$120,'1'!$C$120), 'Уровень образования'!$A:$A,0)-2,4,COUNTIF('Уровень образования'!$A:$A,'1'!$E$120&amp;'1'!$C$120),'1'!$AC$120)</definedName>
    <definedName name="Профессия_образования91_счет">OFFSET('Уровень образования'!$A$2,MATCH(CONCATENATE('1'!$E$120,'1'!$C$120), 'Уровень образования'!$A:$A,0)-2,4,COUNTIF('Уровень образования'!$A:$A,'1'!$E$120&amp;'1'!$C$120),46)</definedName>
    <definedName name="Профессия_образования92">OFFSET('Уровень образования'!$A$2,MATCH(CONCATENATE('1'!$E$121,'1'!$C$121), 'Уровень образования'!$A:$A,0)-2,4,COUNTIF('Уровень образования'!$A:$A,'1'!$E$121&amp;'1'!$C$121),'1'!$AC$121)</definedName>
    <definedName name="Профессия_образования92_счет">OFFSET('Уровень образования'!$A$2,MATCH(CONCATENATE('1'!$E$121,'1'!$C$121), 'Уровень образования'!$A:$A,0)-2,4,COUNTIF('Уровень образования'!$A:$A,'1'!$E$121&amp;'1'!$C$121),46)</definedName>
    <definedName name="Профессия_образования93">OFFSET('Уровень образования'!$A$2,MATCH(CONCATENATE('1'!$E$122,'1'!$C$122), 'Уровень образования'!$A:$A,0)-2,4,COUNTIF('Уровень образования'!$A:$A,'1'!$E$122&amp;'1'!$C$122),'1'!$AC$122)</definedName>
    <definedName name="Профессия_образования93_счет">OFFSET('Уровень образования'!$A$2,MATCH(CONCATENATE('1'!$E$122,'1'!$C$122), 'Уровень образования'!$A:$A,0)-2,4,COUNTIF('Уровень образования'!$A:$A,'1'!$E$122&amp;'1'!$C$122),46)</definedName>
    <definedName name="Профессия_образования94">OFFSET('Уровень образования'!$A$2,MATCH(CONCATENATE('1'!$E$123,'1'!$C$123), 'Уровень образования'!$A:$A,0)-2,4,COUNTIF('Уровень образования'!$A:$A,'1'!$E$123&amp;'1'!$C$123),'1'!$AC$123)</definedName>
    <definedName name="Профессия_образования94_счет">OFFSET('Уровень образования'!$A$2,MATCH(CONCATENATE('1'!$E$123,'1'!$C$123), 'Уровень образования'!$A:$A,0)-2,4,COUNTIF('Уровень образования'!$A:$A,'1'!$E$123&amp;'1'!$C$123),46)</definedName>
    <definedName name="Профессия_образования95">OFFSET('Уровень образования'!$A$2,MATCH(CONCATENATE('1'!$E$124,'1'!$C$124), 'Уровень образования'!$A:$A,0)-2,4,COUNTIF('Уровень образования'!$A:$A,'1'!$E$124&amp;'1'!$C$124),'1'!$AC$124)</definedName>
    <definedName name="Профессия_образования95_счет">OFFSET('Уровень образования'!$A$2,MATCH(CONCATENATE('1'!$E$124,'1'!$C$124), 'Уровень образования'!$A:$A,0)-2,4,COUNTIF('Уровень образования'!$A:$A,'1'!$E$124&amp;'1'!$C$124),46)</definedName>
    <definedName name="Профессия_образования96">OFFSET('Уровень образования'!$A$2,MATCH(CONCATENATE('1'!$E$125,'1'!$C$125), 'Уровень образования'!$A:$A,0)-2,4,COUNTIF('Уровень образования'!$A:$A,'1'!$E$125&amp;'1'!$C$125),'1'!$AC$125)</definedName>
    <definedName name="Профессия_образования96_счет">OFFSET('Уровень образования'!$A$2,MATCH(CONCATENATE('1'!$E$125,'1'!$C$125), 'Уровень образования'!$A:$A,0)-2,4,COUNTIF('Уровень образования'!$A:$A,'1'!$E$125&amp;'1'!$C$125),46)</definedName>
    <definedName name="Профессия_образования97">OFFSET('Уровень образования'!$A$2,MATCH(CONCATENATE('1'!$E$126,'1'!$C$126), 'Уровень образования'!$A:$A,0)-2,4,COUNTIF('Уровень образования'!$A:$A,'1'!$E$126&amp;'1'!$C$126),'1'!$AC$126)</definedName>
    <definedName name="Профессия_образования97_счет">OFFSET('Уровень образования'!$A$2,MATCH(CONCATENATE('1'!$E$126,'1'!$C$126), 'Уровень образования'!$A:$A,0)-2,4,COUNTIF('Уровень образования'!$A:$A,'1'!$E$126&amp;'1'!$C$126),46)</definedName>
    <definedName name="Профессия_образования98">OFFSET('Уровень образования'!$A$2,MATCH(CONCATENATE('1'!$E$127,'1'!$C$127), 'Уровень образования'!$A:$A,0)-2,4,COUNTIF('Уровень образования'!$A:$A,'1'!$E$127&amp;'1'!$C$127),'1'!$AC$127)</definedName>
    <definedName name="Профессия_образования98_счет">OFFSET('Уровень образования'!$A$2,MATCH(CONCATENATE('1'!$E$127,'1'!$C$127), 'Уровень образования'!$A:$A,0)-2,4,COUNTIF('Уровень образования'!$A:$A,'1'!$E$127&amp;'1'!$C$127),46)</definedName>
    <definedName name="Профессия_образования99">OFFSET('Уровень образования'!$A$2,MATCH(CONCATENATE('1'!$E$128,'1'!$C$128), 'Уровень образования'!$A:$A,0)-2,4,COUNTIF('Уровень образования'!$A:$A,'1'!$E$128&amp;'1'!$C$128),'1'!$AC$128)</definedName>
    <definedName name="Профессия_образования99_счет">OFFSET('Уровень образования'!$A$2,MATCH(CONCATENATE('1'!$E$128,'1'!$C$128), 'Уровень образования'!$A:$A,0)-2,4,COUNTIF('Уровень образования'!$A:$A,'1'!$E$128&amp;'1'!$C$128),46)</definedName>
    <definedName name="районы">справочник!$H$1:$H$44</definedName>
    <definedName name="справочник">справочник!$B$1:$E$9562</definedName>
    <definedName name="уровень_образования">'1'!$AL$16:$AL$18</definedName>
  </definedNames>
  <calcPr calcId="145621"/>
</workbook>
</file>

<file path=xl/calcChain.xml><?xml version="1.0" encoding="utf-8"?>
<calcChain xmlns="http://schemas.openxmlformats.org/spreadsheetml/2006/main">
  <c r="D43" i="6" l="1"/>
  <c r="AN31" i="6"/>
  <c r="AN32" i="6"/>
  <c r="AN33" i="6"/>
  <c r="AN34" i="6"/>
  <c r="AN35" i="6"/>
  <c r="AN36" i="6"/>
  <c r="AN37" i="6"/>
  <c r="AN38" i="6"/>
  <c r="AN39" i="6"/>
  <c r="AN40" i="6"/>
  <c r="AN41" i="6"/>
  <c r="AN42" i="6"/>
  <c r="AN43" i="6"/>
  <c r="AN44" i="6"/>
  <c r="AN45" i="6"/>
  <c r="AN46" i="6"/>
  <c r="AN47" i="6"/>
  <c r="AN48" i="6"/>
  <c r="AN49" i="6"/>
  <c r="AN50" i="6"/>
  <c r="AN51" i="6"/>
  <c r="AN52" i="6"/>
  <c r="AN53" i="6"/>
  <c r="AN54" i="6"/>
  <c r="AN55" i="6"/>
  <c r="AN56" i="6"/>
  <c r="AN57" i="6"/>
  <c r="AN58" i="6"/>
  <c r="AN59" i="6"/>
  <c r="AN60" i="6"/>
  <c r="AN61" i="6"/>
  <c r="AN62" i="6"/>
  <c r="AN63" i="6"/>
  <c r="AN64" i="6"/>
  <c r="AN65" i="6"/>
  <c r="AN66" i="6"/>
  <c r="AN67" i="6"/>
  <c r="AN68" i="6"/>
  <c r="AN69" i="6"/>
  <c r="AN70" i="6"/>
  <c r="AN71" i="6"/>
  <c r="AN72" i="6"/>
  <c r="AN73" i="6"/>
  <c r="AN74" i="6"/>
  <c r="AN75" i="6"/>
  <c r="AN76" i="6"/>
  <c r="AN77" i="6"/>
  <c r="AN78" i="6"/>
  <c r="AN79" i="6"/>
  <c r="AN80" i="6"/>
  <c r="AN81" i="6"/>
  <c r="AN82" i="6"/>
  <c r="AN83" i="6"/>
  <c r="AN84" i="6"/>
  <c r="AN85" i="6"/>
  <c r="AN86" i="6"/>
  <c r="AN87" i="6"/>
  <c r="AN88" i="6"/>
  <c r="AN89" i="6"/>
  <c r="AN90" i="6"/>
  <c r="AN91" i="6"/>
  <c r="AN92" i="6"/>
  <c r="AN93" i="6"/>
  <c r="AN94" i="6"/>
  <c r="AN95" i="6"/>
  <c r="AN96" i="6"/>
  <c r="AN97" i="6"/>
  <c r="AN98" i="6"/>
  <c r="AN99" i="6"/>
  <c r="AN100" i="6"/>
  <c r="AN101" i="6"/>
  <c r="AN102" i="6"/>
  <c r="AN103" i="6"/>
  <c r="AN104" i="6"/>
  <c r="AN105" i="6"/>
  <c r="AN106" i="6"/>
  <c r="AN107" i="6"/>
  <c r="AN108" i="6"/>
  <c r="AN109" i="6"/>
  <c r="AN110" i="6"/>
  <c r="AN111" i="6"/>
  <c r="AN112" i="6"/>
  <c r="AN113" i="6"/>
  <c r="AN114" i="6"/>
  <c r="AN115" i="6"/>
  <c r="AN116" i="6"/>
  <c r="AN117" i="6"/>
  <c r="AN118" i="6"/>
  <c r="AN119" i="6"/>
  <c r="AN120" i="6"/>
  <c r="AN121" i="6"/>
  <c r="AN122" i="6"/>
  <c r="AN123" i="6"/>
  <c r="AN124" i="6"/>
  <c r="AN125" i="6"/>
  <c r="AN126" i="6"/>
  <c r="AN127" i="6"/>
  <c r="AN128" i="6"/>
  <c r="AN129" i="6"/>
  <c r="AN130" i="6"/>
  <c r="AN131" i="6"/>
  <c r="AN132" i="6"/>
  <c r="AN133" i="6"/>
  <c r="AN134" i="6"/>
  <c r="AN135" i="6"/>
  <c r="AN136" i="6"/>
  <c r="AN137" i="6"/>
  <c r="AN138" i="6"/>
  <c r="AN139" i="6"/>
  <c r="AN140" i="6"/>
  <c r="AN141" i="6"/>
  <c r="AN142" i="6"/>
  <c r="AN143" i="6"/>
  <c r="AN144" i="6"/>
  <c r="AN145" i="6"/>
  <c r="AN146" i="6"/>
  <c r="AN147" i="6"/>
  <c r="AN148" i="6"/>
  <c r="AN149" i="6"/>
  <c r="AN150" i="6"/>
  <c r="AN151" i="6"/>
  <c r="AN152" i="6"/>
  <c r="AN153" i="6"/>
  <c r="AN154" i="6"/>
  <c r="AN155" i="6"/>
  <c r="AN156" i="6"/>
  <c r="AN157" i="6"/>
  <c r="AN158" i="6"/>
  <c r="AN159" i="6"/>
  <c r="AN160" i="6"/>
  <c r="AN161" i="6"/>
  <c r="AN162" i="6"/>
  <c r="AN163" i="6"/>
  <c r="AN164" i="6"/>
  <c r="AN165" i="6"/>
  <c r="AN166" i="6"/>
  <c r="AN167" i="6"/>
  <c r="AN168" i="6"/>
  <c r="AN169" i="6"/>
  <c r="AN170" i="6"/>
  <c r="AN171" i="6"/>
  <c r="AN172" i="6"/>
  <c r="AN173" i="6"/>
  <c r="AN174" i="6"/>
  <c r="AN175" i="6"/>
  <c r="AN176" i="6"/>
  <c r="AN177" i="6"/>
  <c r="AN178" i="6"/>
  <c r="AN179" i="6"/>
  <c r="AN180" i="6"/>
  <c r="AN181" i="6"/>
  <c r="AN182" i="6"/>
  <c r="AN183" i="6"/>
  <c r="AN184" i="6"/>
  <c r="AN185" i="6"/>
  <c r="AN186" i="6"/>
  <c r="AN187" i="6"/>
  <c r="AN188" i="6"/>
  <c r="AN189" i="6"/>
  <c r="AN190" i="6"/>
  <c r="AN191" i="6"/>
  <c r="AN192" i="6"/>
  <c r="AN193" i="6"/>
  <c r="AN194" i="6"/>
  <c r="AN195" i="6"/>
  <c r="AN196" i="6"/>
  <c r="AN197" i="6"/>
  <c r="AN198" i="6"/>
  <c r="AN199" i="6"/>
  <c r="AN200" i="6"/>
  <c r="AN201" i="6"/>
  <c r="AN202" i="6"/>
  <c r="AN203" i="6"/>
  <c r="AN204" i="6"/>
  <c r="AN205" i="6"/>
  <c r="AN206" i="6"/>
  <c r="AN207" i="6"/>
  <c r="AN208" i="6"/>
  <c r="AN209" i="6"/>
  <c r="AN210" i="6"/>
  <c r="AN211" i="6"/>
  <c r="AN212" i="6"/>
  <c r="AN213" i="6"/>
  <c r="AN214" i="6"/>
  <c r="AN215" i="6"/>
  <c r="AN216" i="6"/>
  <c r="AN217" i="6"/>
  <c r="AN218" i="6"/>
  <c r="AN219" i="6"/>
  <c r="AN220" i="6"/>
  <c r="AN221" i="6"/>
  <c r="AN222" i="6"/>
  <c r="AN223" i="6"/>
  <c r="AN224" i="6"/>
  <c r="AN225" i="6"/>
  <c r="AN226" i="6"/>
  <c r="AN227" i="6"/>
  <c r="AN228" i="6"/>
  <c r="AN229" i="6"/>
  <c r="AN230" i="6"/>
  <c r="AN231" i="6"/>
  <c r="AN232" i="6"/>
  <c r="AN233" i="6"/>
  <c r="AN234" i="6"/>
  <c r="AN235" i="6"/>
  <c r="AN236" i="6"/>
  <c r="AN237" i="6"/>
  <c r="AN238" i="6"/>
  <c r="AN239" i="6"/>
  <c r="AN240" i="6"/>
  <c r="AN241" i="6"/>
  <c r="AN242" i="6"/>
  <c r="AN243" i="6"/>
  <c r="AN244" i="6"/>
  <c r="AN245" i="6"/>
  <c r="AN246" i="6"/>
  <c r="AN247" i="6"/>
  <c r="AN248" i="6"/>
  <c r="AN249" i="6"/>
  <c r="AN250" i="6"/>
  <c r="AN251" i="6"/>
  <c r="AN252" i="6"/>
  <c r="AN253" i="6"/>
  <c r="AN254" i="6"/>
  <c r="AN255" i="6"/>
  <c r="AN256" i="6"/>
  <c r="AN257" i="6"/>
  <c r="AN30" i="6"/>
  <c r="AP30" i="6"/>
  <c r="AO30" i="6"/>
  <c r="AP31" i="6"/>
  <c r="AP32" i="6"/>
  <c r="AP33" i="6"/>
  <c r="AP34" i="6"/>
  <c r="AP35" i="6"/>
  <c r="AP36" i="6"/>
  <c r="AP37" i="6"/>
  <c r="AQ37" i="6" s="1"/>
  <c r="AP38" i="6"/>
  <c r="AP39" i="6"/>
  <c r="AP40" i="6"/>
  <c r="AP41" i="6"/>
  <c r="AP42" i="6"/>
  <c r="AP43" i="6"/>
  <c r="AP44" i="6"/>
  <c r="AP45" i="6"/>
  <c r="AP46" i="6"/>
  <c r="AP47" i="6"/>
  <c r="AP48" i="6"/>
  <c r="AP49" i="6"/>
  <c r="AP50" i="6"/>
  <c r="AP51" i="6"/>
  <c r="AP52" i="6"/>
  <c r="AP53" i="6"/>
  <c r="AP54" i="6"/>
  <c r="AP55" i="6"/>
  <c r="AP56" i="6"/>
  <c r="AP57" i="6"/>
  <c r="AP58" i="6"/>
  <c r="AP59" i="6"/>
  <c r="AP60" i="6"/>
  <c r="AP61" i="6"/>
  <c r="AP62" i="6"/>
  <c r="AP63" i="6"/>
  <c r="AP64" i="6"/>
  <c r="AP65" i="6"/>
  <c r="AP66" i="6"/>
  <c r="AP67" i="6"/>
  <c r="AP68" i="6"/>
  <c r="AP69" i="6"/>
  <c r="AP70" i="6"/>
  <c r="AP71" i="6"/>
  <c r="AP72" i="6"/>
  <c r="AP73" i="6"/>
  <c r="AP74" i="6"/>
  <c r="AP75" i="6"/>
  <c r="AP76" i="6"/>
  <c r="AP77" i="6"/>
  <c r="AP78" i="6"/>
  <c r="AP79" i="6"/>
  <c r="AP80" i="6"/>
  <c r="AP81" i="6"/>
  <c r="AP82" i="6"/>
  <c r="AP83" i="6"/>
  <c r="AP84" i="6"/>
  <c r="AP85" i="6"/>
  <c r="AP86" i="6"/>
  <c r="AP87" i="6"/>
  <c r="AP88" i="6"/>
  <c r="AP89" i="6"/>
  <c r="AP90" i="6"/>
  <c r="AP91" i="6"/>
  <c r="AP92" i="6"/>
  <c r="AP93" i="6"/>
  <c r="AP94" i="6"/>
  <c r="AP95" i="6"/>
  <c r="AP96" i="6"/>
  <c r="AP97" i="6"/>
  <c r="AP98" i="6"/>
  <c r="AP99" i="6"/>
  <c r="AP100" i="6"/>
  <c r="AP101" i="6"/>
  <c r="AP102" i="6"/>
  <c r="AP103" i="6"/>
  <c r="AP104" i="6"/>
  <c r="AP105" i="6"/>
  <c r="AP106" i="6"/>
  <c r="AP107" i="6"/>
  <c r="AP108" i="6"/>
  <c r="AP109" i="6"/>
  <c r="AP110" i="6"/>
  <c r="AP111" i="6"/>
  <c r="AP112" i="6"/>
  <c r="AP113" i="6"/>
  <c r="AP114" i="6"/>
  <c r="AP115" i="6"/>
  <c r="AP116" i="6"/>
  <c r="AP117" i="6"/>
  <c r="AP118" i="6"/>
  <c r="AP119" i="6"/>
  <c r="AP120" i="6"/>
  <c r="AP121" i="6"/>
  <c r="AP122" i="6"/>
  <c r="AP123" i="6"/>
  <c r="AP124" i="6"/>
  <c r="AP125" i="6"/>
  <c r="AP126" i="6"/>
  <c r="AP127" i="6"/>
  <c r="AP128" i="6"/>
  <c r="AP129" i="6"/>
  <c r="AP130" i="6"/>
  <c r="AP131" i="6"/>
  <c r="AP132" i="6"/>
  <c r="AP133" i="6"/>
  <c r="AP134" i="6"/>
  <c r="AP135" i="6"/>
  <c r="AP136" i="6"/>
  <c r="AP137" i="6"/>
  <c r="AP138" i="6"/>
  <c r="AP139" i="6"/>
  <c r="AP140" i="6"/>
  <c r="AP141" i="6"/>
  <c r="AP142" i="6"/>
  <c r="AP143" i="6"/>
  <c r="AP144" i="6"/>
  <c r="AP145" i="6"/>
  <c r="AP146" i="6"/>
  <c r="AP147" i="6"/>
  <c r="AP148" i="6"/>
  <c r="AP149" i="6"/>
  <c r="AP150" i="6"/>
  <c r="AP151" i="6"/>
  <c r="AP152" i="6"/>
  <c r="AP153" i="6"/>
  <c r="AP154" i="6"/>
  <c r="AP155" i="6"/>
  <c r="AP156" i="6"/>
  <c r="AP157" i="6"/>
  <c r="AP158" i="6"/>
  <c r="AP159" i="6"/>
  <c r="AP160" i="6"/>
  <c r="AP161" i="6"/>
  <c r="AP162" i="6"/>
  <c r="AP163" i="6"/>
  <c r="AP164" i="6"/>
  <c r="AP165" i="6"/>
  <c r="AP166" i="6"/>
  <c r="AP167" i="6"/>
  <c r="AP168" i="6"/>
  <c r="AP169" i="6"/>
  <c r="AP170" i="6"/>
  <c r="AP171" i="6"/>
  <c r="AP172" i="6"/>
  <c r="AP173" i="6"/>
  <c r="AP174" i="6"/>
  <c r="AP175" i="6"/>
  <c r="AP176" i="6"/>
  <c r="AP177" i="6"/>
  <c r="AP178" i="6"/>
  <c r="AP179" i="6"/>
  <c r="AP180" i="6"/>
  <c r="AP181" i="6"/>
  <c r="AP182" i="6"/>
  <c r="AP183" i="6"/>
  <c r="AP184" i="6"/>
  <c r="AP185" i="6"/>
  <c r="AP186" i="6"/>
  <c r="AP187" i="6"/>
  <c r="AP188" i="6"/>
  <c r="AP189" i="6"/>
  <c r="AP190" i="6"/>
  <c r="AP191" i="6"/>
  <c r="AP192" i="6"/>
  <c r="AP193" i="6"/>
  <c r="AP194" i="6"/>
  <c r="AP195" i="6"/>
  <c r="AP196" i="6"/>
  <c r="AP197" i="6"/>
  <c r="AP198" i="6"/>
  <c r="AP199" i="6"/>
  <c r="AP200" i="6"/>
  <c r="AP201" i="6"/>
  <c r="AP202" i="6"/>
  <c r="AP203" i="6"/>
  <c r="AP204" i="6"/>
  <c r="AP205" i="6"/>
  <c r="AP206" i="6"/>
  <c r="AP207" i="6"/>
  <c r="AP208" i="6"/>
  <c r="AP209" i="6"/>
  <c r="AP210" i="6"/>
  <c r="AP211" i="6"/>
  <c r="AP212" i="6"/>
  <c r="AP213" i="6"/>
  <c r="AP214" i="6"/>
  <c r="AP215" i="6"/>
  <c r="AP216" i="6"/>
  <c r="AP217" i="6"/>
  <c r="AP218" i="6"/>
  <c r="AP219" i="6"/>
  <c r="AP220" i="6"/>
  <c r="AP221" i="6"/>
  <c r="AP222" i="6"/>
  <c r="AP223" i="6"/>
  <c r="AP224" i="6"/>
  <c r="AP225" i="6"/>
  <c r="AP226" i="6"/>
  <c r="AP227" i="6"/>
  <c r="AP228" i="6"/>
  <c r="AP229" i="6"/>
  <c r="AP230" i="6"/>
  <c r="AP231" i="6"/>
  <c r="AP232" i="6"/>
  <c r="AP233" i="6"/>
  <c r="AP234" i="6"/>
  <c r="AP235" i="6"/>
  <c r="AP236" i="6"/>
  <c r="AP237" i="6"/>
  <c r="AP238" i="6"/>
  <c r="AP239" i="6"/>
  <c r="AP240" i="6"/>
  <c r="AP241" i="6"/>
  <c r="AP242" i="6"/>
  <c r="AP243" i="6"/>
  <c r="AP244" i="6"/>
  <c r="AP245" i="6"/>
  <c r="AP246" i="6"/>
  <c r="AP247" i="6"/>
  <c r="AP248" i="6"/>
  <c r="AP249" i="6"/>
  <c r="AP250" i="6"/>
  <c r="AP251" i="6"/>
  <c r="AP252" i="6"/>
  <c r="AP253" i="6"/>
  <c r="AP254" i="6"/>
  <c r="AP255" i="6"/>
  <c r="AP256" i="6"/>
  <c r="AP257" i="6"/>
  <c r="AO31" i="6"/>
  <c r="AQ31" i="6" s="1"/>
  <c r="AO32" i="6"/>
  <c r="AO33" i="6"/>
  <c r="AQ33" i="6" s="1"/>
  <c r="AO34" i="6"/>
  <c r="AO35" i="6"/>
  <c r="AQ35" i="6" s="1"/>
  <c r="AO36" i="6"/>
  <c r="AO38" i="6"/>
  <c r="AQ38" i="6" s="1"/>
  <c r="AR38" i="6" s="1"/>
  <c r="AO39" i="6"/>
  <c r="AQ39" i="6" s="1"/>
  <c r="AO40" i="6"/>
  <c r="AQ40" i="6" s="1"/>
  <c r="AO41" i="6"/>
  <c r="AQ41" i="6" s="1"/>
  <c r="AO42" i="6"/>
  <c r="AQ42" i="6" s="1"/>
  <c r="AR42" i="6" s="1"/>
  <c r="AO43" i="6"/>
  <c r="AQ43" i="6" s="1"/>
  <c r="AO44" i="6"/>
  <c r="AQ44" i="6" s="1"/>
  <c r="AR44" i="6" s="1"/>
  <c r="AO45" i="6"/>
  <c r="AQ45" i="6" s="1"/>
  <c r="AR45" i="6" s="1"/>
  <c r="AO46" i="6"/>
  <c r="AQ46" i="6" s="1"/>
  <c r="AR46" i="6" s="1"/>
  <c r="AO47" i="6"/>
  <c r="AQ47" i="6" s="1"/>
  <c r="AR47" i="6" s="1"/>
  <c r="AO48" i="6"/>
  <c r="AQ48" i="6" s="1"/>
  <c r="AR48" i="6" s="1"/>
  <c r="AO49" i="6"/>
  <c r="AQ49" i="6" s="1"/>
  <c r="AR49" i="6" s="1"/>
  <c r="AO50" i="6"/>
  <c r="AQ50" i="6" s="1"/>
  <c r="AR50" i="6" s="1"/>
  <c r="AO51" i="6"/>
  <c r="AQ51" i="6" s="1"/>
  <c r="AR51" i="6" s="1"/>
  <c r="AO52" i="6"/>
  <c r="AQ52" i="6" s="1"/>
  <c r="AR52" i="6" s="1"/>
  <c r="AO53" i="6"/>
  <c r="AQ53" i="6" s="1"/>
  <c r="AR53" i="6" s="1"/>
  <c r="AO54" i="6"/>
  <c r="AQ54" i="6" s="1"/>
  <c r="AO55" i="6"/>
  <c r="AQ55" i="6" s="1"/>
  <c r="AR55" i="6" s="1"/>
  <c r="AO56" i="6"/>
  <c r="AQ56" i="6" s="1"/>
  <c r="AR56" i="6" s="1"/>
  <c r="AO57" i="6"/>
  <c r="AQ57" i="6" s="1"/>
  <c r="AR57" i="6" s="1"/>
  <c r="AO58" i="6"/>
  <c r="AQ58" i="6" s="1"/>
  <c r="AR58" i="6" s="1"/>
  <c r="AO59" i="6"/>
  <c r="AQ59" i="6" s="1"/>
  <c r="AR59" i="6" s="1"/>
  <c r="AO60" i="6"/>
  <c r="AQ60" i="6" s="1"/>
  <c r="AR60" i="6" s="1"/>
  <c r="AO61" i="6"/>
  <c r="AQ61" i="6" s="1"/>
  <c r="AR61" i="6" s="1"/>
  <c r="AO62" i="6"/>
  <c r="AQ62" i="6" s="1"/>
  <c r="AR62" i="6" s="1"/>
  <c r="AO63" i="6"/>
  <c r="AQ63" i="6" s="1"/>
  <c r="AR63" i="6" s="1"/>
  <c r="AO64" i="6"/>
  <c r="AQ64" i="6" s="1"/>
  <c r="AR64" i="6" s="1"/>
  <c r="AO65" i="6"/>
  <c r="AQ65" i="6" s="1"/>
  <c r="AR65" i="6" s="1"/>
  <c r="AO66" i="6"/>
  <c r="AQ66" i="6" s="1"/>
  <c r="AR66" i="6" s="1"/>
  <c r="AO67" i="6"/>
  <c r="AQ67" i="6" s="1"/>
  <c r="AR67" i="6" s="1"/>
  <c r="AO68" i="6"/>
  <c r="AQ68" i="6" s="1"/>
  <c r="AR68" i="6" s="1"/>
  <c r="AO69" i="6"/>
  <c r="AQ69" i="6" s="1"/>
  <c r="AR69" i="6" s="1"/>
  <c r="AO70" i="6"/>
  <c r="AQ70" i="6" s="1"/>
  <c r="AR70" i="6" s="1"/>
  <c r="AO71" i="6"/>
  <c r="AQ71" i="6" s="1"/>
  <c r="AR71" i="6" s="1"/>
  <c r="AO72" i="6"/>
  <c r="AQ72" i="6" s="1"/>
  <c r="AR72" i="6" s="1"/>
  <c r="AO73" i="6"/>
  <c r="AQ73" i="6" s="1"/>
  <c r="AR73" i="6" s="1"/>
  <c r="AO74" i="6"/>
  <c r="AQ74" i="6" s="1"/>
  <c r="AR74" i="6" s="1"/>
  <c r="AO75" i="6"/>
  <c r="AQ75" i="6" s="1"/>
  <c r="AR75" i="6" s="1"/>
  <c r="AO76" i="6"/>
  <c r="AQ76" i="6" s="1"/>
  <c r="AR76" i="6" s="1"/>
  <c r="AO77" i="6"/>
  <c r="AQ77" i="6" s="1"/>
  <c r="AR77" i="6" s="1"/>
  <c r="AO78" i="6"/>
  <c r="AQ78" i="6" s="1"/>
  <c r="AR78" i="6" s="1"/>
  <c r="AO79" i="6"/>
  <c r="AQ79" i="6" s="1"/>
  <c r="AR79" i="6" s="1"/>
  <c r="AO80" i="6"/>
  <c r="AQ80" i="6" s="1"/>
  <c r="AR80" i="6" s="1"/>
  <c r="AO81" i="6"/>
  <c r="AQ81" i="6" s="1"/>
  <c r="AR81" i="6" s="1"/>
  <c r="AO82" i="6"/>
  <c r="AQ82" i="6" s="1"/>
  <c r="AR82" i="6" s="1"/>
  <c r="AO83" i="6"/>
  <c r="AQ83" i="6" s="1"/>
  <c r="AR83" i="6" s="1"/>
  <c r="AO84" i="6"/>
  <c r="AQ84" i="6" s="1"/>
  <c r="AR84" i="6" s="1"/>
  <c r="AO85" i="6"/>
  <c r="AQ85" i="6" s="1"/>
  <c r="AR85" i="6" s="1"/>
  <c r="AO86" i="6"/>
  <c r="AQ86" i="6" s="1"/>
  <c r="AR86" i="6" s="1"/>
  <c r="AO87" i="6"/>
  <c r="AQ87" i="6" s="1"/>
  <c r="AR87" i="6" s="1"/>
  <c r="AO88" i="6"/>
  <c r="AQ88" i="6" s="1"/>
  <c r="AR88" i="6" s="1"/>
  <c r="AO89" i="6"/>
  <c r="AQ89" i="6" s="1"/>
  <c r="AR89" i="6" s="1"/>
  <c r="AO90" i="6"/>
  <c r="AQ90" i="6" s="1"/>
  <c r="AR90" i="6" s="1"/>
  <c r="AO91" i="6"/>
  <c r="AQ91" i="6" s="1"/>
  <c r="AR91" i="6" s="1"/>
  <c r="AO92" i="6"/>
  <c r="AQ92" i="6" s="1"/>
  <c r="AR92" i="6" s="1"/>
  <c r="AO93" i="6"/>
  <c r="AQ93" i="6" s="1"/>
  <c r="AR93" i="6" s="1"/>
  <c r="AO94" i="6"/>
  <c r="AQ94" i="6" s="1"/>
  <c r="AR94" i="6" s="1"/>
  <c r="AO95" i="6"/>
  <c r="AQ95" i="6" s="1"/>
  <c r="AR95" i="6" s="1"/>
  <c r="AO96" i="6"/>
  <c r="AQ96" i="6" s="1"/>
  <c r="AR96" i="6" s="1"/>
  <c r="AO97" i="6"/>
  <c r="AQ97" i="6" s="1"/>
  <c r="AR97" i="6" s="1"/>
  <c r="AO98" i="6"/>
  <c r="AQ98" i="6" s="1"/>
  <c r="AR98" i="6" s="1"/>
  <c r="AO99" i="6"/>
  <c r="AQ99" i="6" s="1"/>
  <c r="AR99" i="6" s="1"/>
  <c r="AO100" i="6"/>
  <c r="AQ100" i="6" s="1"/>
  <c r="AR100" i="6" s="1"/>
  <c r="AO101" i="6"/>
  <c r="AQ101" i="6" s="1"/>
  <c r="AR101" i="6" s="1"/>
  <c r="AO102" i="6"/>
  <c r="AQ102" i="6" s="1"/>
  <c r="AR102" i="6" s="1"/>
  <c r="AO103" i="6"/>
  <c r="AQ103" i="6" s="1"/>
  <c r="AR103" i="6" s="1"/>
  <c r="AO104" i="6"/>
  <c r="AQ104" i="6" s="1"/>
  <c r="AR104" i="6" s="1"/>
  <c r="AO105" i="6"/>
  <c r="AQ105" i="6" s="1"/>
  <c r="AR105" i="6" s="1"/>
  <c r="AO106" i="6"/>
  <c r="AQ106" i="6" s="1"/>
  <c r="AR106" i="6" s="1"/>
  <c r="AO107" i="6"/>
  <c r="AQ107" i="6" s="1"/>
  <c r="AR107" i="6" s="1"/>
  <c r="AO108" i="6"/>
  <c r="AQ108" i="6" s="1"/>
  <c r="AR108" i="6" s="1"/>
  <c r="AO109" i="6"/>
  <c r="AQ109" i="6" s="1"/>
  <c r="AR109" i="6" s="1"/>
  <c r="AO110" i="6"/>
  <c r="AQ110" i="6" s="1"/>
  <c r="AR110" i="6" s="1"/>
  <c r="AO111" i="6"/>
  <c r="AQ111" i="6" s="1"/>
  <c r="AR111" i="6" s="1"/>
  <c r="AO112" i="6"/>
  <c r="AQ112" i="6" s="1"/>
  <c r="AR112" i="6" s="1"/>
  <c r="AO113" i="6"/>
  <c r="AQ113" i="6" s="1"/>
  <c r="AR113" i="6" s="1"/>
  <c r="AO114" i="6"/>
  <c r="AQ114" i="6" s="1"/>
  <c r="AR114" i="6" s="1"/>
  <c r="AO115" i="6"/>
  <c r="AQ115" i="6" s="1"/>
  <c r="AR115" i="6" s="1"/>
  <c r="AO116" i="6"/>
  <c r="AQ116" i="6" s="1"/>
  <c r="AR116" i="6" s="1"/>
  <c r="AO117" i="6"/>
  <c r="AQ117" i="6" s="1"/>
  <c r="AR117" i="6" s="1"/>
  <c r="AO118" i="6"/>
  <c r="AQ118" i="6" s="1"/>
  <c r="AR118" i="6" s="1"/>
  <c r="AO119" i="6"/>
  <c r="AQ119" i="6" s="1"/>
  <c r="AR119" i="6" s="1"/>
  <c r="AO120" i="6"/>
  <c r="AQ120" i="6" s="1"/>
  <c r="AR120" i="6" s="1"/>
  <c r="AO121" i="6"/>
  <c r="AQ121" i="6" s="1"/>
  <c r="AR121" i="6" s="1"/>
  <c r="AO122" i="6"/>
  <c r="AQ122" i="6" s="1"/>
  <c r="AR122" i="6" s="1"/>
  <c r="AO123" i="6"/>
  <c r="AQ123" i="6" s="1"/>
  <c r="AR123" i="6" s="1"/>
  <c r="AO124" i="6"/>
  <c r="AQ124" i="6" s="1"/>
  <c r="AR124" i="6" s="1"/>
  <c r="AO125" i="6"/>
  <c r="AQ125" i="6" s="1"/>
  <c r="AR125" i="6" s="1"/>
  <c r="AO126" i="6"/>
  <c r="AQ126" i="6" s="1"/>
  <c r="AR126" i="6" s="1"/>
  <c r="AO127" i="6"/>
  <c r="AQ127" i="6" s="1"/>
  <c r="AR127" i="6" s="1"/>
  <c r="AO128" i="6"/>
  <c r="AQ128" i="6" s="1"/>
  <c r="AR128" i="6" s="1"/>
  <c r="AO129" i="6"/>
  <c r="AQ129" i="6" s="1"/>
  <c r="AR129" i="6" s="1"/>
  <c r="AO130" i="6"/>
  <c r="AQ130" i="6" s="1"/>
  <c r="AR130" i="6" s="1"/>
  <c r="AO131" i="6"/>
  <c r="AQ131" i="6" s="1"/>
  <c r="AR131" i="6" s="1"/>
  <c r="AO132" i="6"/>
  <c r="AQ132" i="6" s="1"/>
  <c r="AR132" i="6" s="1"/>
  <c r="AO133" i="6"/>
  <c r="AQ133" i="6" s="1"/>
  <c r="AR133" i="6" s="1"/>
  <c r="AO134" i="6"/>
  <c r="AQ134" i="6" s="1"/>
  <c r="AR134" i="6" s="1"/>
  <c r="AO135" i="6"/>
  <c r="AQ135" i="6" s="1"/>
  <c r="AR135" i="6" s="1"/>
  <c r="AO136" i="6"/>
  <c r="AQ136" i="6" s="1"/>
  <c r="AR136" i="6" s="1"/>
  <c r="AO137" i="6"/>
  <c r="AQ137" i="6" s="1"/>
  <c r="AR137" i="6" s="1"/>
  <c r="AO138" i="6"/>
  <c r="AQ138" i="6" s="1"/>
  <c r="AR138" i="6" s="1"/>
  <c r="AO139" i="6"/>
  <c r="AQ139" i="6" s="1"/>
  <c r="AR139" i="6" s="1"/>
  <c r="AO140" i="6"/>
  <c r="AQ140" i="6" s="1"/>
  <c r="AR140" i="6" s="1"/>
  <c r="AO141" i="6"/>
  <c r="AQ141" i="6" s="1"/>
  <c r="AR141" i="6" s="1"/>
  <c r="AO142" i="6"/>
  <c r="AQ142" i="6" s="1"/>
  <c r="AR142" i="6" s="1"/>
  <c r="AO143" i="6"/>
  <c r="AQ143" i="6" s="1"/>
  <c r="AR143" i="6" s="1"/>
  <c r="AO144" i="6"/>
  <c r="AQ144" i="6" s="1"/>
  <c r="AR144" i="6" s="1"/>
  <c r="AO145" i="6"/>
  <c r="AQ145" i="6" s="1"/>
  <c r="AR145" i="6" s="1"/>
  <c r="AO146" i="6"/>
  <c r="AQ146" i="6" s="1"/>
  <c r="AR146" i="6" s="1"/>
  <c r="AO147" i="6"/>
  <c r="AQ147" i="6" s="1"/>
  <c r="AR147" i="6" s="1"/>
  <c r="AO148" i="6"/>
  <c r="AQ148" i="6" s="1"/>
  <c r="AR148" i="6" s="1"/>
  <c r="AO149" i="6"/>
  <c r="AQ149" i="6" s="1"/>
  <c r="AR149" i="6" s="1"/>
  <c r="AO150" i="6"/>
  <c r="AQ150" i="6" s="1"/>
  <c r="AR150" i="6" s="1"/>
  <c r="AO151" i="6"/>
  <c r="AQ151" i="6" s="1"/>
  <c r="AR151" i="6" s="1"/>
  <c r="AO152" i="6"/>
  <c r="AQ152" i="6" s="1"/>
  <c r="AR152" i="6" s="1"/>
  <c r="AO153" i="6"/>
  <c r="AQ153" i="6" s="1"/>
  <c r="AR153" i="6" s="1"/>
  <c r="AO154" i="6"/>
  <c r="AQ154" i="6" s="1"/>
  <c r="AR154" i="6" s="1"/>
  <c r="AO155" i="6"/>
  <c r="AQ155" i="6" s="1"/>
  <c r="AR155" i="6" s="1"/>
  <c r="AO156" i="6"/>
  <c r="AQ156" i="6" s="1"/>
  <c r="AR156" i="6" s="1"/>
  <c r="AO157" i="6"/>
  <c r="AQ157" i="6" s="1"/>
  <c r="AR157" i="6" s="1"/>
  <c r="AO158" i="6"/>
  <c r="AQ158" i="6" s="1"/>
  <c r="AR158" i="6" s="1"/>
  <c r="AO159" i="6"/>
  <c r="AQ159" i="6" s="1"/>
  <c r="AR159" i="6" s="1"/>
  <c r="AO160" i="6"/>
  <c r="AQ160" i="6" s="1"/>
  <c r="AR160" i="6" s="1"/>
  <c r="AO161" i="6"/>
  <c r="AQ161" i="6" s="1"/>
  <c r="AR161" i="6" s="1"/>
  <c r="AO162" i="6"/>
  <c r="AQ162" i="6" s="1"/>
  <c r="AR162" i="6" s="1"/>
  <c r="AO163" i="6"/>
  <c r="AQ163" i="6" s="1"/>
  <c r="AR163" i="6" s="1"/>
  <c r="AO164" i="6"/>
  <c r="AQ164" i="6" s="1"/>
  <c r="AR164" i="6" s="1"/>
  <c r="AO165" i="6"/>
  <c r="AQ165" i="6" s="1"/>
  <c r="AR165" i="6" s="1"/>
  <c r="AO166" i="6"/>
  <c r="AQ166" i="6" s="1"/>
  <c r="AR166" i="6" s="1"/>
  <c r="AO167" i="6"/>
  <c r="AQ167" i="6" s="1"/>
  <c r="AR167" i="6" s="1"/>
  <c r="AO168" i="6"/>
  <c r="AQ168" i="6" s="1"/>
  <c r="AR168" i="6" s="1"/>
  <c r="AO169" i="6"/>
  <c r="AQ169" i="6" s="1"/>
  <c r="AR169" i="6" s="1"/>
  <c r="AO170" i="6"/>
  <c r="AQ170" i="6" s="1"/>
  <c r="AR170" i="6" s="1"/>
  <c r="AO171" i="6"/>
  <c r="AQ171" i="6" s="1"/>
  <c r="AR171" i="6" s="1"/>
  <c r="AO172" i="6"/>
  <c r="AQ172" i="6" s="1"/>
  <c r="AR172" i="6" s="1"/>
  <c r="AO173" i="6"/>
  <c r="AQ173" i="6" s="1"/>
  <c r="AR173" i="6" s="1"/>
  <c r="AO174" i="6"/>
  <c r="AQ174" i="6" s="1"/>
  <c r="AR174" i="6" s="1"/>
  <c r="AO175" i="6"/>
  <c r="AQ175" i="6" s="1"/>
  <c r="AR175" i="6" s="1"/>
  <c r="AO176" i="6"/>
  <c r="AQ176" i="6" s="1"/>
  <c r="AR176" i="6" s="1"/>
  <c r="AO177" i="6"/>
  <c r="AQ177" i="6" s="1"/>
  <c r="AR177" i="6" s="1"/>
  <c r="AO178" i="6"/>
  <c r="AQ178" i="6" s="1"/>
  <c r="AR178" i="6" s="1"/>
  <c r="AO179" i="6"/>
  <c r="AQ179" i="6" s="1"/>
  <c r="AR179" i="6" s="1"/>
  <c r="AO180" i="6"/>
  <c r="AQ180" i="6" s="1"/>
  <c r="AR180" i="6" s="1"/>
  <c r="AO181" i="6"/>
  <c r="AQ181" i="6" s="1"/>
  <c r="AR181" i="6" s="1"/>
  <c r="AO182" i="6"/>
  <c r="AQ182" i="6" s="1"/>
  <c r="AR182" i="6" s="1"/>
  <c r="AO183" i="6"/>
  <c r="AQ183" i="6" s="1"/>
  <c r="AR183" i="6" s="1"/>
  <c r="AO184" i="6"/>
  <c r="AQ184" i="6" s="1"/>
  <c r="AR184" i="6" s="1"/>
  <c r="AO185" i="6"/>
  <c r="AQ185" i="6" s="1"/>
  <c r="AR185" i="6" s="1"/>
  <c r="AO186" i="6"/>
  <c r="AQ186" i="6" s="1"/>
  <c r="AR186" i="6" s="1"/>
  <c r="AO187" i="6"/>
  <c r="AQ187" i="6" s="1"/>
  <c r="AR187" i="6" s="1"/>
  <c r="AO188" i="6"/>
  <c r="AQ188" i="6" s="1"/>
  <c r="AR188" i="6" s="1"/>
  <c r="AO189" i="6"/>
  <c r="AQ189" i="6" s="1"/>
  <c r="AR189" i="6" s="1"/>
  <c r="AO190" i="6"/>
  <c r="AQ190" i="6" s="1"/>
  <c r="AR190" i="6" s="1"/>
  <c r="AO191" i="6"/>
  <c r="AQ191" i="6" s="1"/>
  <c r="AR191" i="6" s="1"/>
  <c r="AO192" i="6"/>
  <c r="AQ192" i="6" s="1"/>
  <c r="AR192" i="6" s="1"/>
  <c r="AO193" i="6"/>
  <c r="AQ193" i="6" s="1"/>
  <c r="AR193" i="6" s="1"/>
  <c r="AO194" i="6"/>
  <c r="AQ194" i="6" s="1"/>
  <c r="AR194" i="6" s="1"/>
  <c r="AO195" i="6"/>
  <c r="AQ195" i="6" s="1"/>
  <c r="AR195" i="6" s="1"/>
  <c r="AO196" i="6"/>
  <c r="AQ196" i="6" s="1"/>
  <c r="AR196" i="6" s="1"/>
  <c r="AO197" i="6"/>
  <c r="AQ197" i="6" s="1"/>
  <c r="AR197" i="6" s="1"/>
  <c r="AO198" i="6"/>
  <c r="AQ198" i="6" s="1"/>
  <c r="AR198" i="6" s="1"/>
  <c r="AO199" i="6"/>
  <c r="AQ199" i="6" s="1"/>
  <c r="AR199" i="6" s="1"/>
  <c r="AO200" i="6"/>
  <c r="AQ200" i="6" s="1"/>
  <c r="AR200" i="6" s="1"/>
  <c r="AO201" i="6"/>
  <c r="AQ201" i="6" s="1"/>
  <c r="AR201" i="6" s="1"/>
  <c r="AO202" i="6"/>
  <c r="AQ202" i="6" s="1"/>
  <c r="AR202" i="6" s="1"/>
  <c r="AO203" i="6"/>
  <c r="AQ203" i="6" s="1"/>
  <c r="AR203" i="6" s="1"/>
  <c r="AO204" i="6"/>
  <c r="AQ204" i="6" s="1"/>
  <c r="AR204" i="6" s="1"/>
  <c r="AO205" i="6"/>
  <c r="AQ205" i="6" s="1"/>
  <c r="AR205" i="6" s="1"/>
  <c r="AO206" i="6"/>
  <c r="AQ206" i="6" s="1"/>
  <c r="AR206" i="6" s="1"/>
  <c r="AO207" i="6"/>
  <c r="AQ207" i="6" s="1"/>
  <c r="AR207" i="6" s="1"/>
  <c r="AO208" i="6"/>
  <c r="AQ208" i="6" s="1"/>
  <c r="AR208" i="6" s="1"/>
  <c r="AO209" i="6"/>
  <c r="AQ209" i="6" s="1"/>
  <c r="AR209" i="6" s="1"/>
  <c r="AO210" i="6"/>
  <c r="AQ210" i="6" s="1"/>
  <c r="AR210" i="6" s="1"/>
  <c r="AO211" i="6"/>
  <c r="AQ211" i="6" s="1"/>
  <c r="AR211" i="6" s="1"/>
  <c r="AO212" i="6"/>
  <c r="AQ212" i="6" s="1"/>
  <c r="AR212" i="6" s="1"/>
  <c r="AO213" i="6"/>
  <c r="AQ213" i="6" s="1"/>
  <c r="AR213" i="6" s="1"/>
  <c r="AO214" i="6"/>
  <c r="AQ214" i="6" s="1"/>
  <c r="AR214" i="6" s="1"/>
  <c r="AO215" i="6"/>
  <c r="AQ215" i="6" s="1"/>
  <c r="AR215" i="6" s="1"/>
  <c r="AO216" i="6"/>
  <c r="AQ216" i="6" s="1"/>
  <c r="AR216" i="6" s="1"/>
  <c r="AO217" i="6"/>
  <c r="AQ217" i="6" s="1"/>
  <c r="AR217" i="6" s="1"/>
  <c r="AO218" i="6"/>
  <c r="AQ218" i="6" s="1"/>
  <c r="AR218" i="6" s="1"/>
  <c r="AO219" i="6"/>
  <c r="AQ219" i="6" s="1"/>
  <c r="AR219" i="6" s="1"/>
  <c r="AO220" i="6"/>
  <c r="AQ220" i="6" s="1"/>
  <c r="AR220" i="6" s="1"/>
  <c r="AO221" i="6"/>
  <c r="AQ221" i="6" s="1"/>
  <c r="AR221" i="6" s="1"/>
  <c r="AO222" i="6"/>
  <c r="AQ222" i="6" s="1"/>
  <c r="AR222" i="6" s="1"/>
  <c r="AO223" i="6"/>
  <c r="AQ223" i="6" s="1"/>
  <c r="AR223" i="6" s="1"/>
  <c r="AO224" i="6"/>
  <c r="AQ224" i="6" s="1"/>
  <c r="AR224" i="6" s="1"/>
  <c r="AO225" i="6"/>
  <c r="AQ225" i="6" s="1"/>
  <c r="AR225" i="6" s="1"/>
  <c r="AO226" i="6"/>
  <c r="AQ226" i="6" s="1"/>
  <c r="AR226" i="6" s="1"/>
  <c r="AO227" i="6"/>
  <c r="AQ227" i="6" s="1"/>
  <c r="AR227" i="6" s="1"/>
  <c r="AO228" i="6"/>
  <c r="AQ228" i="6" s="1"/>
  <c r="AR228" i="6" s="1"/>
  <c r="AO229" i="6"/>
  <c r="AQ229" i="6" s="1"/>
  <c r="AR229" i="6" s="1"/>
  <c r="AO230" i="6"/>
  <c r="AQ230" i="6" s="1"/>
  <c r="AR230" i="6" s="1"/>
  <c r="AO231" i="6"/>
  <c r="AQ231" i="6" s="1"/>
  <c r="AR231" i="6" s="1"/>
  <c r="AO232" i="6"/>
  <c r="AQ232" i="6" s="1"/>
  <c r="AR232" i="6" s="1"/>
  <c r="AO233" i="6"/>
  <c r="AQ233" i="6" s="1"/>
  <c r="AR233" i="6" s="1"/>
  <c r="AO234" i="6"/>
  <c r="AQ234" i="6" s="1"/>
  <c r="AR234" i="6" s="1"/>
  <c r="AO235" i="6"/>
  <c r="AQ235" i="6" s="1"/>
  <c r="AR235" i="6" s="1"/>
  <c r="AO236" i="6"/>
  <c r="AQ236" i="6" s="1"/>
  <c r="AR236" i="6" s="1"/>
  <c r="AO237" i="6"/>
  <c r="AQ237" i="6" s="1"/>
  <c r="AR237" i="6" s="1"/>
  <c r="AO238" i="6"/>
  <c r="AQ238" i="6" s="1"/>
  <c r="AR238" i="6" s="1"/>
  <c r="AO239" i="6"/>
  <c r="AQ239" i="6" s="1"/>
  <c r="AR239" i="6" s="1"/>
  <c r="AO240" i="6"/>
  <c r="AQ240" i="6" s="1"/>
  <c r="AR240" i="6" s="1"/>
  <c r="AO241" i="6"/>
  <c r="AQ241" i="6" s="1"/>
  <c r="AR241" i="6" s="1"/>
  <c r="AO242" i="6"/>
  <c r="AQ242" i="6" s="1"/>
  <c r="AR242" i="6" s="1"/>
  <c r="AO243" i="6"/>
  <c r="AQ243" i="6" s="1"/>
  <c r="AR243" i="6" s="1"/>
  <c r="AO244" i="6"/>
  <c r="AQ244" i="6" s="1"/>
  <c r="AR244" i="6" s="1"/>
  <c r="AO245" i="6"/>
  <c r="AQ245" i="6" s="1"/>
  <c r="AR245" i="6" s="1"/>
  <c r="AO246" i="6"/>
  <c r="AQ246" i="6" s="1"/>
  <c r="AR246" i="6" s="1"/>
  <c r="AO247" i="6"/>
  <c r="AQ247" i="6" s="1"/>
  <c r="AR247" i="6" s="1"/>
  <c r="AO248" i="6"/>
  <c r="AQ248" i="6" s="1"/>
  <c r="AR248" i="6" s="1"/>
  <c r="AO249" i="6"/>
  <c r="AQ249" i="6" s="1"/>
  <c r="AR249" i="6" s="1"/>
  <c r="AO250" i="6"/>
  <c r="AQ250" i="6" s="1"/>
  <c r="AR250" i="6" s="1"/>
  <c r="AO251" i="6"/>
  <c r="AQ251" i="6" s="1"/>
  <c r="AR251" i="6" s="1"/>
  <c r="AO252" i="6"/>
  <c r="AQ252" i="6" s="1"/>
  <c r="AR252" i="6" s="1"/>
  <c r="AO253" i="6"/>
  <c r="AQ253" i="6" s="1"/>
  <c r="AR253" i="6" s="1"/>
  <c r="AO254" i="6"/>
  <c r="AQ254" i="6" s="1"/>
  <c r="AR254" i="6" s="1"/>
  <c r="AO255" i="6"/>
  <c r="AQ255" i="6" s="1"/>
  <c r="AR255" i="6" s="1"/>
  <c r="AO256" i="6"/>
  <c r="AQ256" i="6" s="1"/>
  <c r="AR256" i="6" s="1"/>
  <c r="AO257" i="6"/>
  <c r="AQ257" i="6" s="1"/>
  <c r="AR257" i="6" s="1"/>
  <c r="AA31" i="6"/>
  <c r="AA32" i="6"/>
  <c r="AA33" i="6"/>
  <c r="AA34" i="6"/>
  <c r="AA35" i="6"/>
  <c r="AA36" i="6"/>
  <c r="AA37" i="6"/>
  <c r="AA38" i="6"/>
  <c r="AA39" i="6"/>
  <c r="AA40" i="6"/>
  <c r="AA41" i="6"/>
  <c r="AA42" i="6"/>
  <c r="AA43" i="6"/>
  <c r="AA44" i="6"/>
  <c r="AA45" i="6"/>
  <c r="AA46" i="6"/>
  <c r="AA47" i="6"/>
  <c r="AA48" i="6"/>
  <c r="AA49" i="6"/>
  <c r="AA50" i="6"/>
  <c r="AA51" i="6"/>
  <c r="AA52" i="6"/>
  <c r="AA53" i="6"/>
  <c r="AA54" i="6"/>
  <c r="AA55" i="6"/>
  <c r="AA56" i="6"/>
  <c r="AA57" i="6"/>
  <c r="AA58" i="6"/>
  <c r="AA59" i="6"/>
  <c r="AA60" i="6"/>
  <c r="AA61" i="6"/>
  <c r="AA62" i="6"/>
  <c r="AA63" i="6"/>
  <c r="AA64" i="6"/>
  <c r="AA65" i="6"/>
  <c r="AA66" i="6"/>
  <c r="AA67" i="6"/>
  <c r="AA68" i="6"/>
  <c r="AA69" i="6"/>
  <c r="AA70" i="6"/>
  <c r="AA71" i="6"/>
  <c r="AA72" i="6"/>
  <c r="AA73" i="6"/>
  <c r="AA74" i="6"/>
  <c r="AA75" i="6"/>
  <c r="AA76" i="6"/>
  <c r="AA77" i="6"/>
  <c r="AA78" i="6"/>
  <c r="AA79" i="6"/>
  <c r="AA80" i="6"/>
  <c r="AA81" i="6"/>
  <c r="AA82" i="6"/>
  <c r="AA83" i="6"/>
  <c r="AA84" i="6"/>
  <c r="AA85" i="6"/>
  <c r="AA86" i="6"/>
  <c r="AA87" i="6"/>
  <c r="AA88" i="6"/>
  <c r="AA89" i="6"/>
  <c r="AA90" i="6"/>
  <c r="AA91" i="6"/>
  <c r="AA92" i="6"/>
  <c r="AA93" i="6"/>
  <c r="AA94" i="6"/>
  <c r="AA95" i="6"/>
  <c r="AA96" i="6"/>
  <c r="AA97" i="6"/>
  <c r="AA98" i="6"/>
  <c r="AA99" i="6"/>
  <c r="AA100" i="6"/>
  <c r="AA101" i="6"/>
  <c r="AA102" i="6"/>
  <c r="AA103" i="6"/>
  <c r="AA104" i="6"/>
  <c r="AA105" i="6"/>
  <c r="AA106" i="6"/>
  <c r="AA107" i="6"/>
  <c r="AA108" i="6"/>
  <c r="AA109" i="6"/>
  <c r="AA110" i="6"/>
  <c r="AA111" i="6"/>
  <c r="AA112" i="6"/>
  <c r="AA113" i="6"/>
  <c r="AA114" i="6"/>
  <c r="AA115" i="6"/>
  <c r="AA116" i="6"/>
  <c r="AA117" i="6"/>
  <c r="AA118" i="6"/>
  <c r="AA119" i="6"/>
  <c r="AA120" i="6"/>
  <c r="AA121" i="6"/>
  <c r="AA122" i="6"/>
  <c r="AA123" i="6"/>
  <c r="AA124" i="6"/>
  <c r="AA125" i="6"/>
  <c r="AA126" i="6"/>
  <c r="AA127" i="6"/>
  <c r="AA128" i="6"/>
  <c r="AA129" i="6"/>
  <c r="AA130" i="6"/>
  <c r="AA131" i="6"/>
  <c r="AA132" i="6"/>
  <c r="AA133" i="6"/>
  <c r="AA134" i="6"/>
  <c r="AA135" i="6"/>
  <c r="AA136" i="6"/>
  <c r="AA137" i="6"/>
  <c r="AA138" i="6"/>
  <c r="AA139" i="6"/>
  <c r="AA140" i="6"/>
  <c r="AA141" i="6"/>
  <c r="AA142" i="6"/>
  <c r="AA143" i="6"/>
  <c r="AA144" i="6"/>
  <c r="AA145" i="6"/>
  <c r="AA146" i="6"/>
  <c r="AA147" i="6"/>
  <c r="AA148" i="6"/>
  <c r="AA149" i="6"/>
  <c r="AA150" i="6"/>
  <c r="AA151" i="6"/>
  <c r="AA152" i="6"/>
  <c r="AA153" i="6"/>
  <c r="AA154" i="6"/>
  <c r="AA155" i="6"/>
  <c r="AA156" i="6"/>
  <c r="AA157" i="6"/>
  <c r="AA158" i="6"/>
  <c r="AA159" i="6"/>
  <c r="AA160" i="6"/>
  <c r="AA161" i="6"/>
  <c r="AA162" i="6"/>
  <c r="AA163" i="6"/>
  <c r="AA164" i="6"/>
  <c r="AA165" i="6"/>
  <c r="AA166" i="6"/>
  <c r="AA167" i="6"/>
  <c r="AA168" i="6"/>
  <c r="AA169" i="6"/>
  <c r="AA170" i="6"/>
  <c r="AA171" i="6"/>
  <c r="AA172" i="6"/>
  <c r="AA173" i="6"/>
  <c r="AA174" i="6"/>
  <c r="AA175" i="6"/>
  <c r="AA176" i="6"/>
  <c r="AA177" i="6"/>
  <c r="AA178" i="6"/>
  <c r="AA179" i="6"/>
  <c r="AA180" i="6"/>
  <c r="AA181" i="6"/>
  <c r="AA182" i="6"/>
  <c r="AA183" i="6"/>
  <c r="AA184" i="6"/>
  <c r="AA185" i="6"/>
  <c r="AA186" i="6"/>
  <c r="AA187" i="6"/>
  <c r="AA188" i="6"/>
  <c r="AA189" i="6"/>
  <c r="AA190" i="6"/>
  <c r="AA191" i="6"/>
  <c r="AA192" i="6"/>
  <c r="AA193" i="6"/>
  <c r="AA194" i="6"/>
  <c r="AA195" i="6"/>
  <c r="AA196" i="6"/>
  <c r="AA197" i="6"/>
  <c r="AA198" i="6"/>
  <c r="AA199" i="6"/>
  <c r="AA200" i="6"/>
  <c r="AA201" i="6"/>
  <c r="AA202" i="6"/>
  <c r="AA203" i="6"/>
  <c r="AA204" i="6"/>
  <c r="AA205" i="6"/>
  <c r="AA206" i="6"/>
  <c r="AA207" i="6"/>
  <c r="AA208" i="6"/>
  <c r="AA209" i="6"/>
  <c r="AA210" i="6"/>
  <c r="AA211" i="6"/>
  <c r="AA212" i="6"/>
  <c r="AA213" i="6"/>
  <c r="AA214" i="6"/>
  <c r="AA215" i="6"/>
  <c r="AA216" i="6"/>
  <c r="AA217" i="6"/>
  <c r="AA218" i="6"/>
  <c r="AA219" i="6"/>
  <c r="AA220" i="6"/>
  <c r="AA221" i="6"/>
  <c r="AA222" i="6"/>
  <c r="AA223" i="6"/>
  <c r="AA224" i="6"/>
  <c r="AA225" i="6"/>
  <c r="AA226" i="6"/>
  <c r="AA227" i="6"/>
  <c r="AA228" i="6"/>
  <c r="AA229" i="6"/>
  <c r="AA230" i="6"/>
  <c r="AA231" i="6"/>
  <c r="AA232" i="6"/>
  <c r="AA233" i="6"/>
  <c r="AA234" i="6"/>
  <c r="AA235" i="6"/>
  <c r="AA236" i="6"/>
  <c r="AA237" i="6"/>
  <c r="AA238" i="6"/>
  <c r="AA239" i="6"/>
  <c r="AA240" i="6"/>
  <c r="AA241" i="6"/>
  <c r="AA242" i="6"/>
  <c r="AA243" i="6"/>
  <c r="AA244" i="6"/>
  <c r="AA245" i="6"/>
  <c r="AA246" i="6"/>
  <c r="AA247" i="6"/>
  <c r="AA248" i="6"/>
  <c r="AA249" i="6"/>
  <c r="AA250" i="6"/>
  <c r="AA251" i="6"/>
  <c r="AA252" i="6"/>
  <c r="AA253" i="6"/>
  <c r="AA254" i="6"/>
  <c r="AA255" i="6"/>
  <c r="AA256" i="6"/>
  <c r="AA257" i="6"/>
  <c r="AB31" i="6"/>
  <c r="AB32" i="6"/>
  <c r="AB33" i="6"/>
  <c r="AB34" i="6"/>
  <c r="AB35" i="6"/>
  <c r="AB36" i="6"/>
  <c r="AB37" i="6"/>
  <c r="AB38" i="6"/>
  <c r="AB39" i="6"/>
  <c r="AB40" i="6"/>
  <c r="AB41" i="6"/>
  <c r="AB42" i="6"/>
  <c r="AB43" i="6"/>
  <c r="AB44" i="6"/>
  <c r="AB45" i="6"/>
  <c r="AB46" i="6"/>
  <c r="AB47" i="6"/>
  <c r="AB48" i="6"/>
  <c r="AB49" i="6"/>
  <c r="AB50" i="6"/>
  <c r="AB51" i="6"/>
  <c r="AB52" i="6"/>
  <c r="AB53" i="6"/>
  <c r="AB54" i="6"/>
  <c r="AB55" i="6"/>
  <c r="AB56" i="6"/>
  <c r="AB57" i="6"/>
  <c r="AB58" i="6"/>
  <c r="AB59" i="6"/>
  <c r="AB60" i="6"/>
  <c r="AB61" i="6"/>
  <c r="AB62" i="6"/>
  <c r="AB63" i="6"/>
  <c r="AB64" i="6"/>
  <c r="AB65" i="6"/>
  <c r="AB66" i="6"/>
  <c r="AB67" i="6"/>
  <c r="AB68" i="6"/>
  <c r="AB69" i="6"/>
  <c r="AB70" i="6"/>
  <c r="AB71" i="6"/>
  <c r="AB72" i="6"/>
  <c r="AB73" i="6"/>
  <c r="AB74" i="6"/>
  <c r="AB75" i="6"/>
  <c r="AB76" i="6"/>
  <c r="AB77" i="6"/>
  <c r="AB78" i="6"/>
  <c r="AB79" i="6"/>
  <c r="AB80" i="6"/>
  <c r="AB81" i="6"/>
  <c r="AB82" i="6"/>
  <c r="AB83" i="6"/>
  <c r="AB84" i="6"/>
  <c r="AB85" i="6"/>
  <c r="AB86" i="6"/>
  <c r="AB87" i="6"/>
  <c r="AB88" i="6"/>
  <c r="AB89" i="6"/>
  <c r="AB90" i="6"/>
  <c r="AB91" i="6"/>
  <c r="AB92" i="6"/>
  <c r="AB93" i="6"/>
  <c r="AB94" i="6"/>
  <c r="AB95" i="6"/>
  <c r="AB96" i="6"/>
  <c r="AB97" i="6"/>
  <c r="AB98" i="6"/>
  <c r="AB99" i="6"/>
  <c r="AB100" i="6"/>
  <c r="AB101" i="6"/>
  <c r="AB102" i="6"/>
  <c r="AB103" i="6"/>
  <c r="AB104" i="6"/>
  <c r="AB105" i="6"/>
  <c r="AB106" i="6"/>
  <c r="AB107" i="6"/>
  <c r="AB108" i="6"/>
  <c r="AB109" i="6"/>
  <c r="AB110" i="6"/>
  <c r="AB111" i="6"/>
  <c r="AB112" i="6"/>
  <c r="AB113" i="6"/>
  <c r="AB114" i="6"/>
  <c r="AB115" i="6"/>
  <c r="AB116" i="6"/>
  <c r="AB117" i="6"/>
  <c r="AB118" i="6"/>
  <c r="AB119" i="6"/>
  <c r="AB120" i="6"/>
  <c r="AB121" i="6"/>
  <c r="AB122" i="6"/>
  <c r="AB123" i="6"/>
  <c r="AB124" i="6"/>
  <c r="AB125" i="6"/>
  <c r="AB126" i="6"/>
  <c r="AB127" i="6"/>
  <c r="AB128" i="6"/>
  <c r="AB129" i="6"/>
  <c r="AB130" i="6"/>
  <c r="AB131" i="6"/>
  <c r="AB132" i="6"/>
  <c r="AB133" i="6"/>
  <c r="AB134" i="6"/>
  <c r="AB135" i="6"/>
  <c r="AB136" i="6"/>
  <c r="AB137" i="6"/>
  <c r="AB138" i="6"/>
  <c r="AB139" i="6"/>
  <c r="AB140" i="6"/>
  <c r="AB141" i="6"/>
  <c r="AB142" i="6"/>
  <c r="AB143" i="6"/>
  <c r="AB144" i="6"/>
  <c r="AB145" i="6"/>
  <c r="AB146" i="6"/>
  <c r="AB147" i="6"/>
  <c r="AB148" i="6"/>
  <c r="AB149" i="6"/>
  <c r="AB150" i="6"/>
  <c r="AB151" i="6"/>
  <c r="AB152" i="6"/>
  <c r="AB153" i="6"/>
  <c r="AB154" i="6"/>
  <c r="AB155" i="6"/>
  <c r="AB156" i="6"/>
  <c r="AB157" i="6"/>
  <c r="AB158" i="6"/>
  <c r="AB159" i="6"/>
  <c r="AB160" i="6"/>
  <c r="AB161" i="6"/>
  <c r="AB162" i="6"/>
  <c r="AB163" i="6"/>
  <c r="AB164" i="6"/>
  <c r="AB165" i="6"/>
  <c r="AB166" i="6"/>
  <c r="AB167" i="6"/>
  <c r="AB168" i="6"/>
  <c r="AB169" i="6"/>
  <c r="AB170" i="6"/>
  <c r="AB171" i="6"/>
  <c r="AB172" i="6"/>
  <c r="AB173" i="6"/>
  <c r="AB174" i="6"/>
  <c r="AB175" i="6"/>
  <c r="AB176" i="6"/>
  <c r="AB177" i="6"/>
  <c r="AB178" i="6"/>
  <c r="AB179" i="6"/>
  <c r="AB180" i="6"/>
  <c r="AB181" i="6"/>
  <c r="AB182" i="6"/>
  <c r="AB183" i="6"/>
  <c r="AB184" i="6"/>
  <c r="AB185" i="6"/>
  <c r="AB186" i="6"/>
  <c r="AB187" i="6"/>
  <c r="AB188" i="6"/>
  <c r="AB189" i="6"/>
  <c r="AB190" i="6"/>
  <c r="AB191" i="6"/>
  <c r="AB192" i="6"/>
  <c r="AB193" i="6"/>
  <c r="AB194" i="6"/>
  <c r="AB195" i="6"/>
  <c r="AB196" i="6"/>
  <c r="AB197" i="6"/>
  <c r="AB198" i="6"/>
  <c r="AB199" i="6"/>
  <c r="AB200" i="6"/>
  <c r="AB201" i="6"/>
  <c r="AB202" i="6"/>
  <c r="AB203" i="6"/>
  <c r="AB204" i="6"/>
  <c r="AB205" i="6"/>
  <c r="AB206" i="6"/>
  <c r="AB207" i="6"/>
  <c r="AB208" i="6"/>
  <c r="AB209" i="6"/>
  <c r="AB210" i="6"/>
  <c r="AB211" i="6"/>
  <c r="AB212" i="6"/>
  <c r="AB213" i="6"/>
  <c r="AB214" i="6"/>
  <c r="AB215" i="6"/>
  <c r="AB216" i="6"/>
  <c r="AB217" i="6"/>
  <c r="AB218" i="6"/>
  <c r="AB219" i="6"/>
  <c r="AB220" i="6"/>
  <c r="AB221" i="6"/>
  <c r="AB222" i="6"/>
  <c r="AB223" i="6"/>
  <c r="AB224" i="6"/>
  <c r="AB225" i="6"/>
  <c r="AB226" i="6"/>
  <c r="AB227" i="6"/>
  <c r="AB228" i="6"/>
  <c r="AB229" i="6"/>
  <c r="AB230" i="6"/>
  <c r="AB231" i="6"/>
  <c r="AB232" i="6"/>
  <c r="AB233" i="6"/>
  <c r="AB234" i="6"/>
  <c r="AB235" i="6"/>
  <c r="AB236" i="6"/>
  <c r="AB237" i="6"/>
  <c r="AB238" i="6"/>
  <c r="AB239" i="6"/>
  <c r="AB240" i="6"/>
  <c r="AB241" i="6"/>
  <c r="AB242" i="6"/>
  <c r="AB243" i="6"/>
  <c r="AB244" i="6"/>
  <c r="AB245" i="6"/>
  <c r="AB246" i="6"/>
  <c r="AB247" i="6"/>
  <c r="AB248" i="6"/>
  <c r="AB249" i="6"/>
  <c r="AB250" i="6"/>
  <c r="AB251" i="6"/>
  <c r="AB252" i="6"/>
  <c r="AB253" i="6"/>
  <c r="AB254" i="6"/>
  <c r="AB255" i="6"/>
  <c r="AB256" i="6"/>
  <c r="AB257" i="6"/>
  <c r="AH31" i="6"/>
  <c r="AH32" i="6"/>
  <c r="AH33" i="6"/>
  <c r="AH34" i="6"/>
  <c r="AH35" i="6"/>
  <c r="AH36" i="6"/>
  <c r="AH37" i="6"/>
  <c r="AH38" i="6"/>
  <c r="AH39" i="6"/>
  <c r="AH40" i="6"/>
  <c r="AH41" i="6"/>
  <c r="AH42" i="6"/>
  <c r="AH43" i="6"/>
  <c r="AH44" i="6"/>
  <c r="AH45" i="6"/>
  <c r="AH46" i="6"/>
  <c r="AH47" i="6"/>
  <c r="AH48" i="6"/>
  <c r="AH49" i="6"/>
  <c r="AH50" i="6"/>
  <c r="AH51" i="6"/>
  <c r="AH52" i="6"/>
  <c r="AH53" i="6"/>
  <c r="AH54" i="6"/>
  <c r="AH55" i="6"/>
  <c r="AH56" i="6"/>
  <c r="AH57" i="6"/>
  <c r="AH58" i="6"/>
  <c r="AH59" i="6"/>
  <c r="AH60" i="6"/>
  <c r="AH61" i="6"/>
  <c r="AH62" i="6"/>
  <c r="AH63" i="6"/>
  <c r="AH64" i="6"/>
  <c r="AH65" i="6"/>
  <c r="AH66" i="6"/>
  <c r="AH67" i="6"/>
  <c r="AH68" i="6"/>
  <c r="AH69" i="6"/>
  <c r="AH70" i="6"/>
  <c r="AH71" i="6"/>
  <c r="AH72" i="6"/>
  <c r="AH73" i="6"/>
  <c r="AH74" i="6"/>
  <c r="AH75" i="6"/>
  <c r="AH76" i="6"/>
  <c r="AH77" i="6"/>
  <c r="AH78" i="6"/>
  <c r="AH79" i="6"/>
  <c r="AH80" i="6"/>
  <c r="AH81" i="6"/>
  <c r="AH82" i="6"/>
  <c r="AH83" i="6"/>
  <c r="AH84" i="6"/>
  <c r="AH85" i="6"/>
  <c r="AH86" i="6"/>
  <c r="AH87" i="6"/>
  <c r="AH88" i="6"/>
  <c r="AH89" i="6"/>
  <c r="AH90" i="6"/>
  <c r="AH91" i="6"/>
  <c r="AH92" i="6"/>
  <c r="AH93" i="6"/>
  <c r="AH94" i="6"/>
  <c r="AH95" i="6"/>
  <c r="AH96" i="6"/>
  <c r="AH97" i="6"/>
  <c r="AH98" i="6"/>
  <c r="AH99" i="6"/>
  <c r="AH100" i="6"/>
  <c r="AH101" i="6"/>
  <c r="AH102" i="6"/>
  <c r="AH103" i="6"/>
  <c r="AH104" i="6"/>
  <c r="AH105" i="6"/>
  <c r="AH106" i="6"/>
  <c r="AH107" i="6"/>
  <c r="AH108" i="6"/>
  <c r="AH109" i="6"/>
  <c r="AH110" i="6"/>
  <c r="AH111" i="6"/>
  <c r="AH112" i="6"/>
  <c r="AH113" i="6"/>
  <c r="AH114" i="6"/>
  <c r="AH115" i="6"/>
  <c r="AH116" i="6"/>
  <c r="AH117" i="6"/>
  <c r="AH118" i="6"/>
  <c r="AH119" i="6"/>
  <c r="AH120" i="6"/>
  <c r="AH121" i="6"/>
  <c r="AH122" i="6"/>
  <c r="AH123" i="6"/>
  <c r="AH124" i="6"/>
  <c r="AH125" i="6"/>
  <c r="AH126" i="6"/>
  <c r="AH127" i="6"/>
  <c r="AH128" i="6"/>
  <c r="AH129" i="6"/>
  <c r="AH130" i="6"/>
  <c r="AH131" i="6"/>
  <c r="AH132" i="6"/>
  <c r="AH133" i="6"/>
  <c r="AH134" i="6"/>
  <c r="AH135" i="6"/>
  <c r="AH136" i="6"/>
  <c r="AH137" i="6"/>
  <c r="AH138" i="6"/>
  <c r="AH139" i="6"/>
  <c r="AH140" i="6"/>
  <c r="AH141" i="6"/>
  <c r="AH142" i="6"/>
  <c r="AH143" i="6"/>
  <c r="AH144" i="6"/>
  <c r="AH145" i="6"/>
  <c r="AH146" i="6"/>
  <c r="AH147" i="6"/>
  <c r="AH148" i="6"/>
  <c r="AH149" i="6"/>
  <c r="AH150" i="6"/>
  <c r="AH151" i="6"/>
  <c r="AH152" i="6"/>
  <c r="AH153" i="6"/>
  <c r="AH154" i="6"/>
  <c r="AH155" i="6"/>
  <c r="AH156" i="6"/>
  <c r="AH157" i="6"/>
  <c r="AH158" i="6"/>
  <c r="AH159" i="6"/>
  <c r="AH160" i="6"/>
  <c r="AH161" i="6"/>
  <c r="AH162" i="6"/>
  <c r="AH163" i="6"/>
  <c r="AH164" i="6"/>
  <c r="AH165" i="6"/>
  <c r="AH166" i="6"/>
  <c r="AH167" i="6"/>
  <c r="AH168" i="6"/>
  <c r="AH169" i="6"/>
  <c r="AH170" i="6"/>
  <c r="AH171" i="6"/>
  <c r="AH172" i="6"/>
  <c r="AH173" i="6"/>
  <c r="AH174" i="6"/>
  <c r="AH175" i="6"/>
  <c r="AH176" i="6"/>
  <c r="AH177" i="6"/>
  <c r="AH178" i="6"/>
  <c r="AH179" i="6"/>
  <c r="AH180" i="6"/>
  <c r="AH181" i="6"/>
  <c r="AH182" i="6"/>
  <c r="AH183" i="6"/>
  <c r="AH184" i="6"/>
  <c r="AH185" i="6"/>
  <c r="AH186" i="6"/>
  <c r="AH187" i="6"/>
  <c r="AH188" i="6"/>
  <c r="AH189" i="6"/>
  <c r="AH190" i="6"/>
  <c r="AH191" i="6"/>
  <c r="AH192" i="6"/>
  <c r="AH193" i="6"/>
  <c r="AH194" i="6"/>
  <c r="AH195" i="6"/>
  <c r="AH196" i="6"/>
  <c r="AH197" i="6"/>
  <c r="AH198" i="6"/>
  <c r="AH199" i="6"/>
  <c r="AH200" i="6"/>
  <c r="AH201" i="6"/>
  <c r="AH202" i="6"/>
  <c r="AH203" i="6"/>
  <c r="AH204" i="6"/>
  <c r="AH205" i="6"/>
  <c r="AH206" i="6"/>
  <c r="AH207" i="6"/>
  <c r="AH208" i="6"/>
  <c r="AH209" i="6"/>
  <c r="AH210" i="6"/>
  <c r="AH211" i="6"/>
  <c r="AH212" i="6"/>
  <c r="AH213" i="6"/>
  <c r="AH214" i="6"/>
  <c r="AH215" i="6"/>
  <c r="AH216" i="6"/>
  <c r="AH217" i="6"/>
  <c r="AH218" i="6"/>
  <c r="AH219" i="6"/>
  <c r="AH220" i="6"/>
  <c r="AH221" i="6"/>
  <c r="AH222" i="6"/>
  <c r="AH223" i="6"/>
  <c r="AH224" i="6"/>
  <c r="AH225" i="6"/>
  <c r="AH226" i="6"/>
  <c r="AH227" i="6"/>
  <c r="AH228" i="6"/>
  <c r="AH229" i="6"/>
  <c r="AH230" i="6"/>
  <c r="AH231" i="6"/>
  <c r="AH232" i="6"/>
  <c r="AH233" i="6"/>
  <c r="AH234" i="6"/>
  <c r="AH235" i="6"/>
  <c r="AH236" i="6"/>
  <c r="AH237" i="6"/>
  <c r="AH238" i="6"/>
  <c r="AH239" i="6"/>
  <c r="AH240" i="6"/>
  <c r="AH241" i="6"/>
  <c r="AH242" i="6"/>
  <c r="AH243" i="6"/>
  <c r="AH244" i="6"/>
  <c r="AH245" i="6"/>
  <c r="AH246" i="6"/>
  <c r="AH247" i="6"/>
  <c r="AH248" i="6"/>
  <c r="AH249" i="6"/>
  <c r="AH250" i="6"/>
  <c r="AH251" i="6"/>
  <c r="AH252" i="6"/>
  <c r="AH253" i="6"/>
  <c r="AH254" i="6"/>
  <c r="AH255" i="6"/>
  <c r="AH256" i="6"/>
  <c r="AH257" i="6"/>
  <c r="AH30" i="6"/>
  <c r="AL31" i="6"/>
  <c r="AL32" i="6"/>
  <c r="AL33" i="6"/>
  <c r="AL34" i="6"/>
  <c r="AL35" i="6"/>
  <c r="AL36" i="6"/>
  <c r="AL37" i="6"/>
  <c r="AL38" i="6"/>
  <c r="AL39" i="6"/>
  <c r="AL40" i="6"/>
  <c r="AL41" i="6"/>
  <c r="AL42" i="6"/>
  <c r="AL43" i="6"/>
  <c r="AL44" i="6"/>
  <c r="AL45" i="6"/>
  <c r="AL46" i="6"/>
  <c r="AL47" i="6"/>
  <c r="AL48" i="6"/>
  <c r="AL49" i="6"/>
  <c r="AL50" i="6"/>
  <c r="AL51" i="6"/>
  <c r="AL52" i="6"/>
  <c r="AL53" i="6"/>
  <c r="AL54" i="6"/>
  <c r="AL55" i="6"/>
  <c r="AL56" i="6"/>
  <c r="AL57" i="6"/>
  <c r="AL58" i="6"/>
  <c r="AL59" i="6"/>
  <c r="AL60" i="6"/>
  <c r="AL61" i="6"/>
  <c r="AL62" i="6"/>
  <c r="AL63" i="6"/>
  <c r="AL64" i="6"/>
  <c r="AL65" i="6"/>
  <c r="AL66" i="6"/>
  <c r="AL67" i="6"/>
  <c r="AL68" i="6"/>
  <c r="AL69" i="6"/>
  <c r="AL70" i="6"/>
  <c r="AL71" i="6"/>
  <c r="AL72" i="6"/>
  <c r="AL73" i="6"/>
  <c r="AL74" i="6"/>
  <c r="AL75" i="6"/>
  <c r="AL76" i="6"/>
  <c r="AL77" i="6"/>
  <c r="AL78" i="6"/>
  <c r="AL79" i="6"/>
  <c r="AL80" i="6"/>
  <c r="AL81" i="6"/>
  <c r="AL82" i="6"/>
  <c r="AL83" i="6"/>
  <c r="AL84" i="6"/>
  <c r="AL85" i="6"/>
  <c r="AL86" i="6"/>
  <c r="AL87" i="6"/>
  <c r="AL88" i="6"/>
  <c r="AL89" i="6"/>
  <c r="AL90" i="6"/>
  <c r="AL91" i="6"/>
  <c r="AL92" i="6"/>
  <c r="AL93" i="6"/>
  <c r="AL94" i="6"/>
  <c r="AL95" i="6"/>
  <c r="AL96" i="6"/>
  <c r="AL97" i="6"/>
  <c r="AL98" i="6"/>
  <c r="AL99" i="6"/>
  <c r="AL100" i="6"/>
  <c r="AL101" i="6"/>
  <c r="AL102" i="6"/>
  <c r="AL103" i="6"/>
  <c r="AL104" i="6"/>
  <c r="AL105" i="6"/>
  <c r="AL106" i="6"/>
  <c r="AL107" i="6"/>
  <c r="AL108" i="6"/>
  <c r="AL109" i="6"/>
  <c r="AL110" i="6"/>
  <c r="AL111" i="6"/>
  <c r="AL112" i="6"/>
  <c r="AL113" i="6"/>
  <c r="AL114" i="6"/>
  <c r="AL115" i="6"/>
  <c r="AL116" i="6"/>
  <c r="AL117" i="6"/>
  <c r="AL118" i="6"/>
  <c r="AL119" i="6"/>
  <c r="AL120" i="6"/>
  <c r="AL121" i="6"/>
  <c r="AL122" i="6"/>
  <c r="AL123" i="6"/>
  <c r="AL124" i="6"/>
  <c r="AL125" i="6"/>
  <c r="AL126" i="6"/>
  <c r="AL127" i="6"/>
  <c r="AL128" i="6"/>
  <c r="AL129" i="6"/>
  <c r="AL130" i="6"/>
  <c r="AL131" i="6"/>
  <c r="AL132" i="6"/>
  <c r="AL133" i="6"/>
  <c r="AL134" i="6"/>
  <c r="AL135" i="6"/>
  <c r="AL136" i="6"/>
  <c r="AL137" i="6"/>
  <c r="AL138" i="6"/>
  <c r="AL139" i="6"/>
  <c r="AL140" i="6"/>
  <c r="AL141" i="6"/>
  <c r="AL142" i="6"/>
  <c r="AL143" i="6"/>
  <c r="AL144" i="6"/>
  <c r="AL145" i="6"/>
  <c r="AL146" i="6"/>
  <c r="AL147" i="6"/>
  <c r="AL148" i="6"/>
  <c r="AL149" i="6"/>
  <c r="AL150" i="6"/>
  <c r="AL151" i="6"/>
  <c r="AL152" i="6"/>
  <c r="AL153" i="6"/>
  <c r="AL154" i="6"/>
  <c r="AL155" i="6"/>
  <c r="AL156" i="6"/>
  <c r="AL157" i="6"/>
  <c r="AL158" i="6"/>
  <c r="AL159" i="6"/>
  <c r="AL160" i="6"/>
  <c r="AL161" i="6"/>
  <c r="AL162" i="6"/>
  <c r="AL163" i="6"/>
  <c r="AL164" i="6"/>
  <c r="AL165" i="6"/>
  <c r="AL166" i="6"/>
  <c r="AL167" i="6"/>
  <c r="AL168" i="6"/>
  <c r="AL169" i="6"/>
  <c r="AL170" i="6"/>
  <c r="AL171" i="6"/>
  <c r="AL172" i="6"/>
  <c r="AL173" i="6"/>
  <c r="AL174" i="6"/>
  <c r="AL175" i="6"/>
  <c r="AL176" i="6"/>
  <c r="AL177" i="6"/>
  <c r="AL178" i="6"/>
  <c r="AL179" i="6"/>
  <c r="AL180" i="6"/>
  <c r="AL181" i="6"/>
  <c r="AL182" i="6"/>
  <c r="AL183" i="6"/>
  <c r="AL184" i="6"/>
  <c r="AL185" i="6"/>
  <c r="AL186" i="6"/>
  <c r="AL187" i="6"/>
  <c r="AL188" i="6"/>
  <c r="AL189" i="6"/>
  <c r="AL190" i="6"/>
  <c r="AL191" i="6"/>
  <c r="AL192" i="6"/>
  <c r="AL193" i="6"/>
  <c r="AL194" i="6"/>
  <c r="AL195" i="6"/>
  <c r="AL196" i="6"/>
  <c r="AL197" i="6"/>
  <c r="AL198" i="6"/>
  <c r="AL199" i="6"/>
  <c r="AL200" i="6"/>
  <c r="AL201" i="6"/>
  <c r="AL202" i="6"/>
  <c r="AL203" i="6"/>
  <c r="AL204" i="6"/>
  <c r="AL205" i="6"/>
  <c r="AL206" i="6"/>
  <c r="AL207" i="6"/>
  <c r="AL208" i="6"/>
  <c r="AL209" i="6"/>
  <c r="AL210" i="6"/>
  <c r="AL211" i="6"/>
  <c r="AL212" i="6"/>
  <c r="AL213" i="6"/>
  <c r="AL214" i="6"/>
  <c r="AL215" i="6"/>
  <c r="AL216" i="6"/>
  <c r="AL217" i="6"/>
  <c r="AL218" i="6"/>
  <c r="AL219" i="6"/>
  <c r="AL220" i="6"/>
  <c r="AL221" i="6"/>
  <c r="AL222" i="6"/>
  <c r="AL223" i="6"/>
  <c r="AL224" i="6"/>
  <c r="AL225" i="6"/>
  <c r="AL226" i="6"/>
  <c r="AL227" i="6"/>
  <c r="AL228" i="6"/>
  <c r="AL229" i="6"/>
  <c r="AL230" i="6"/>
  <c r="AL231" i="6"/>
  <c r="AL232" i="6"/>
  <c r="AL233" i="6"/>
  <c r="AL234" i="6"/>
  <c r="AL235" i="6"/>
  <c r="AL236" i="6"/>
  <c r="AL237" i="6"/>
  <c r="AL238" i="6"/>
  <c r="AL239" i="6"/>
  <c r="AL240" i="6"/>
  <c r="AL241" i="6"/>
  <c r="AL242" i="6"/>
  <c r="AL243" i="6"/>
  <c r="AL244" i="6"/>
  <c r="AL245" i="6"/>
  <c r="AL246" i="6"/>
  <c r="AL247" i="6"/>
  <c r="AL248" i="6"/>
  <c r="AL249" i="6"/>
  <c r="AL250" i="6"/>
  <c r="AL251" i="6"/>
  <c r="AL252" i="6"/>
  <c r="AL253" i="6"/>
  <c r="AL254" i="6"/>
  <c r="AL255" i="6"/>
  <c r="AL256" i="6"/>
  <c r="AL257" i="6"/>
  <c r="AL30" i="6"/>
  <c r="AJ30" i="6"/>
  <c r="AI31" i="6"/>
  <c r="AI32" i="6"/>
  <c r="AI33" i="6"/>
  <c r="AI34" i="6"/>
  <c r="AI35" i="6"/>
  <c r="AI36" i="6"/>
  <c r="AI37" i="6"/>
  <c r="AI38" i="6"/>
  <c r="AI39" i="6"/>
  <c r="AI40" i="6"/>
  <c r="AI41" i="6"/>
  <c r="AI42" i="6"/>
  <c r="AI43" i="6"/>
  <c r="AI44" i="6"/>
  <c r="AI45" i="6"/>
  <c r="AI46" i="6"/>
  <c r="AI47" i="6"/>
  <c r="AI48" i="6"/>
  <c r="AI49" i="6"/>
  <c r="AI50" i="6"/>
  <c r="AI51" i="6"/>
  <c r="AI52" i="6"/>
  <c r="AI53" i="6"/>
  <c r="AI54" i="6"/>
  <c r="AI55" i="6"/>
  <c r="AI56" i="6"/>
  <c r="AI57" i="6"/>
  <c r="AI58" i="6"/>
  <c r="AI59" i="6"/>
  <c r="AI60" i="6"/>
  <c r="AI61" i="6"/>
  <c r="AI62" i="6"/>
  <c r="AI63" i="6"/>
  <c r="AI64" i="6"/>
  <c r="AI65" i="6"/>
  <c r="AI66" i="6"/>
  <c r="AI67" i="6"/>
  <c r="AI68" i="6"/>
  <c r="AI69" i="6"/>
  <c r="AI70" i="6"/>
  <c r="AI71" i="6"/>
  <c r="AI72" i="6"/>
  <c r="AI73" i="6"/>
  <c r="AI74" i="6"/>
  <c r="AI75" i="6"/>
  <c r="AI76" i="6"/>
  <c r="AI77" i="6"/>
  <c r="AI78" i="6"/>
  <c r="AI79" i="6"/>
  <c r="AI80" i="6"/>
  <c r="AI81" i="6"/>
  <c r="AI82" i="6"/>
  <c r="AI83" i="6"/>
  <c r="AI84" i="6"/>
  <c r="AI85" i="6"/>
  <c r="AI86" i="6"/>
  <c r="AI87" i="6"/>
  <c r="AI88" i="6"/>
  <c r="AI89" i="6"/>
  <c r="AI90" i="6"/>
  <c r="AI91" i="6"/>
  <c r="AI92" i="6"/>
  <c r="AI93" i="6"/>
  <c r="AI94" i="6"/>
  <c r="AI95" i="6"/>
  <c r="AI96" i="6"/>
  <c r="AI97" i="6"/>
  <c r="AI98" i="6"/>
  <c r="AI99" i="6"/>
  <c r="AI100" i="6"/>
  <c r="AI101" i="6"/>
  <c r="AI102" i="6"/>
  <c r="AI103" i="6"/>
  <c r="AI104" i="6"/>
  <c r="AI105" i="6"/>
  <c r="AI106" i="6"/>
  <c r="AI107" i="6"/>
  <c r="AI108" i="6"/>
  <c r="AI109" i="6"/>
  <c r="AI110" i="6"/>
  <c r="AI111" i="6"/>
  <c r="AI112" i="6"/>
  <c r="AI113" i="6"/>
  <c r="AI114" i="6"/>
  <c r="AI115" i="6"/>
  <c r="AI116" i="6"/>
  <c r="AI117" i="6"/>
  <c r="AI118" i="6"/>
  <c r="AI119" i="6"/>
  <c r="AI120" i="6"/>
  <c r="AI121" i="6"/>
  <c r="AI122" i="6"/>
  <c r="AI123" i="6"/>
  <c r="AI124" i="6"/>
  <c r="AI125" i="6"/>
  <c r="AI126" i="6"/>
  <c r="AI127" i="6"/>
  <c r="AI128" i="6"/>
  <c r="AI129" i="6"/>
  <c r="AI130" i="6"/>
  <c r="AI131" i="6"/>
  <c r="AI132" i="6"/>
  <c r="AI133" i="6"/>
  <c r="AI134" i="6"/>
  <c r="AI135" i="6"/>
  <c r="AI136" i="6"/>
  <c r="AI137" i="6"/>
  <c r="AI138" i="6"/>
  <c r="AI139" i="6"/>
  <c r="AI140" i="6"/>
  <c r="AI141" i="6"/>
  <c r="AI142" i="6"/>
  <c r="AI143" i="6"/>
  <c r="AI144" i="6"/>
  <c r="AI145" i="6"/>
  <c r="AI146" i="6"/>
  <c r="AI147" i="6"/>
  <c r="AI148" i="6"/>
  <c r="AI149" i="6"/>
  <c r="AI150" i="6"/>
  <c r="AI151" i="6"/>
  <c r="AI152" i="6"/>
  <c r="AI153" i="6"/>
  <c r="AI154" i="6"/>
  <c r="AI155" i="6"/>
  <c r="AI156" i="6"/>
  <c r="AI157" i="6"/>
  <c r="AI158" i="6"/>
  <c r="AI159" i="6"/>
  <c r="AI160" i="6"/>
  <c r="AI161" i="6"/>
  <c r="AI162" i="6"/>
  <c r="AI163" i="6"/>
  <c r="AI164" i="6"/>
  <c r="AI165" i="6"/>
  <c r="AI166" i="6"/>
  <c r="AI167" i="6"/>
  <c r="AI168" i="6"/>
  <c r="AI169" i="6"/>
  <c r="AI170" i="6"/>
  <c r="AI171" i="6"/>
  <c r="AI172" i="6"/>
  <c r="AI173" i="6"/>
  <c r="AI174" i="6"/>
  <c r="AI175" i="6"/>
  <c r="AI176" i="6"/>
  <c r="AI177" i="6"/>
  <c r="AI178" i="6"/>
  <c r="AI179" i="6"/>
  <c r="AI180" i="6"/>
  <c r="AI181" i="6"/>
  <c r="AI182" i="6"/>
  <c r="AI183" i="6"/>
  <c r="AI184" i="6"/>
  <c r="AI185" i="6"/>
  <c r="AI186" i="6"/>
  <c r="AI187" i="6"/>
  <c r="AI188" i="6"/>
  <c r="AI189" i="6"/>
  <c r="AI190" i="6"/>
  <c r="AI191" i="6"/>
  <c r="AI192" i="6"/>
  <c r="AI193" i="6"/>
  <c r="AI194" i="6"/>
  <c r="AI195" i="6"/>
  <c r="AI196" i="6"/>
  <c r="AI197" i="6"/>
  <c r="AI198" i="6"/>
  <c r="AI199" i="6"/>
  <c r="AI200" i="6"/>
  <c r="AI201" i="6"/>
  <c r="AI202" i="6"/>
  <c r="AI203" i="6"/>
  <c r="AI204" i="6"/>
  <c r="AI205" i="6"/>
  <c r="AI206" i="6"/>
  <c r="AI207" i="6"/>
  <c r="AI208" i="6"/>
  <c r="AI209" i="6"/>
  <c r="AI210" i="6"/>
  <c r="AI211" i="6"/>
  <c r="AI212" i="6"/>
  <c r="AI213" i="6"/>
  <c r="AI214" i="6"/>
  <c r="AI215" i="6"/>
  <c r="AI216" i="6"/>
  <c r="AI217" i="6"/>
  <c r="AI218" i="6"/>
  <c r="AI219" i="6"/>
  <c r="AI220" i="6"/>
  <c r="AI221" i="6"/>
  <c r="AI222" i="6"/>
  <c r="AI223" i="6"/>
  <c r="AI224" i="6"/>
  <c r="AI225" i="6"/>
  <c r="AI226" i="6"/>
  <c r="AI227" i="6"/>
  <c r="AI228" i="6"/>
  <c r="AI229" i="6"/>
  <c r="AI230" i="6"/>
  <c r="AI231" i="6"/>
  <c r="AI232" i="6"/>
  <c r="AI233" i="6"/>
  <c r="AI234" i="6"/>
  <c r="AI235" i="6"/>
  <c r="AI236" i="6"/>
  <c r="AI237" i="6"/>
  <c r="AI238" i="6"/>
  <c r="AI239" i="6"/>
  <c r="AI240" i="6"/>
  <c r="AI241" i="6"/>
  <c r="AI242" i="6"/>
  <c r="AI243" i="6"/>
  <c r="AI244" i="6"/>
  <c r="AI245" i="6"/>
  <c r="AI246" i="6"/>
  <c r="AI247" i="6"/>
  <c r="AI248" i="6"/>
  <c r="AI249" i="6"/>
  <c r="AI250" i="6"/>
  <c r="AI251" i="6"/>
  <c r="AI252" i="6"/>
  <c r="AI253" i="6"/>
  <c r="AI254" i="6"/>
  <c r="AI255" i="6"/>
  <c r="AI256" i="6"/>
  <c r="AI257" i="6"/>
  <c r="AJ32" i="6"/>
  <c r="AJ33" i="6"/>
  <c r="AJ34" i="6"/>
  <c r="AJ35" i="6"/>
  <c r="AJ36" i="6"/>
  <c r="AJ37" i="6"/>
  <c r="AJ38" i="6"/>
  <c r="AJ39" i="6"/>
  <c r="AJ40" i="6"/>
  <c r="AJ41" i="6"/>
  <c r="AJ42" i="6"/>
  <c r="AJ43" i="6"/>
  <c r="AJ44" i="6"/>
  <c r="AJ45" i="6"/>
  <c r="AJ46" i="6"/>
  <c r="AJ47" i="6"/>
  <c r="AJ48" i="6"/>
  <c r="AJ49" i="6"/>
  <c r="AJ50" i="6"/>
  <c r="AJ51" i="6"/>
  <c r="AJ52" i="6"/>
  <c r="AJ53" i="6"/>
  <c r="AJ54" i="6"/>
  <c r="AJ55" i="6"/>
  <c r="AJ56" i="6"/>
  <c r="AJ57" i="6"/>
  <c r="AJ58" i="6"/>
  <c r="AJ59" i="6"/>
  <c r="AJ60" i="6"/>
  <c r="AJ61" i="6"/>
  <c r="AJ62" i="6"/>
  <c r="AJ63" i="6"/>
  <c r="AJ64" i="6"/>
  <c r="AJ65" i="6"/>
  <c r="AJ66" i="6"/>
  <c r="AJ67" i="6"/>
  <c r="AJ68" i="6"/>
  <c r="AJ69" i="6"/>
  <c r="AJ70" i="6"/>
  <c r="AJ71" i="6"/>
  <c r="AJ72" i="6"/>
  <c r="AJ73" i="6"/>
  <c r="AJ74" i="6"/>
  <c r="AJ75" i="6"/>
  <c r="AJ76" i="6"/>
  <c r="AJ77" i="6"/>
  <c r="AJ78" i="6"/>
  <c r="AJ79" i="6"/>
  <c r="AJ80" i="6"/>
  <c r="AJ81" i="6"/>
  <c r="AJ82" i="6"/>
  <c r="AJ83" i="6"/>
  <c r="AJ84" i="6"/>
  <c r="AJ85" i="6"/>
  <c r="AJ86" i="6"/>
  <c r="AJ87" i="6"/>
  <c r="AJ88" i="6"/>
  <c r="AJ89" i="6"/>
  <c r="AJ90" i="6"/>
  <c r="AJ91" i="6"/>
  <c r="AJ92" i="6"/>
  <c r="AJ93" i="6"/>
  <c r="AJ94" i="6"/>
  <c r="AJ95" i="6"/>
  <c r="AJ96" i="6"/>
  <c r="AJ97" i="6"/>
  <c r="AJ98" i="6"/>
  <c r="AJ99" i="6"/>
  <c r="AJ100" i="6"/>
  <c r="AJ101" i="6"/>
  <c r="AJ102" i="6"/>
  <c r="AJ103" i="6"/>
  <c r="AJ104" i="6"/>
  <c r="AJ105" i="6"/>
  <c r="AJ106" i="6"/>
  <c r="AJ107" i="6"/>
  <c r="AJ108" i="6"/>
  <c r="AJ109" i="6"/>
  <c r="AJ110" i="6"/>
  <c r="AJ111" i="6"/>
  <c r="AJ112" i="6"/>
  <c r="AJ113" i="6"/>
  <c r="AJ114" i="6"/>
  <c r="AJ115" i="6"/>
  <c r="AJ116" i="6"/>
  <c r="AJ117" i="6"/>
  <c r="AJ118" i="6"/>
  <c r="AJ119" i="6"/>
  <c r="AJ120" i="6"/>
  <c r="AJ121" i="6"/>
  <c r="AJ122" i="6"/>
  <c r="AJ123" i="6"/>
  <c r="AJ124" i="6"/>
  <c r="AJ125" i="6"/>
  <c r="AJ126" i="6"/>
  <c r="AJ127" i="6"/>
  <c r="AJ128" i="6"/>
  <c r="AJ129" i="6"/>
  <c r="AJ130" i="6"/>
  <c r="AJ131" i="6"/>
  <c r="AJ132" i="6"/>
  <c r="AJ133" i="6"/>
  <c r="AJ134" i="6"/>
  <c r="AJ135" i="6"/>
  <c r="AJ136" i="6"/>
  <c r="AJ137" i="6"/>
  <c r="AJ138" i="6"/>
  <c r="AJ139" i="6"/>
  <c r="AJ140" i="6"/>
  <c r="AJ141" i="6"/>
  <c r="AJ142" i="6"/>
  <c r="AJ143" i="6"/>
  <c r="AJ144" i="6"/>
  <c r="AJ145" i="6"/>
  <c r="AJ146" i="6"/>
  <c r="AJ147" i="6"/>
  <c r="AJ148" i="6"/>
  <c r="AJ149" i="6"/>
  <c r="AJ150" i="6"/>
  <c r="AJ151" i="6"/>
  <c r="AJ152" i="6"/>
  <c r="AJ153" i="6"/>
  <c r="AJ154" i="6"/>
  <c r="AJ155" i="6"/>
  <c r="AJ156" i="6"/>
  <c r="AJ157" i="6"/>
  <c r="AJ158" i="6"/>
  <c r="AJ159" i="6"/>
  <c r="AJ160" i="6"/>
  <c r="AJ161" i="6"/>
  <c r="AJ162" i="6"/>
  <c r="AJ163" i="6"/>
  <c r="AJ164" i="6"/>
  <c r="AJ165" i="6"/>
  <c r="AJ166" i="6"/>
  <c r="AJ167" i="6"/>
  <c r="AJ168" i="6"/>
  <c r="AJ169" i="6"/>
  <c r="AJ170" i="6"/>
  <c r="AJ171" i="6"/>
  <c r="AJ172" i="6"/>
  <c r="AJ173" i="6"/>
  <c r="AJ174" i="6"/>
  <c r="AJ175" i="6"/>
  <c r="AJ176" i="6"/>
  <c r="AJ177" i="6"/>
  <c r="AJ178" i="6"/>
  <c r="AJ179" i="6"/>
  <c r="AJ180" i="6"/>
  <c r="AJ181" i="6"/>
  <c r="AJ182" i="6"/>
  <c r="AJ183" i="6"/>
  <c r="AJ184" i="6"/>
  <c r="AJ185" i="6"/>
  <c r="AJ186" i="6"/>
  <c r="AJ187" i="6"/>
  <c r="AJ188" i="6"/>
  <c r="AJ189" i="6"/>
  <c r="AJ190" i="6"/>
  <c r="AJ191" i="6"/>
  <c r="AJ192" i="6"/>
  <c r="AJ193" i="6"/>
  <c r="AJ194" i="6"/>
  <c r="AJ195" i="6"/>
  <c r="AJ196" i="6"/>
  <c r="AJ197" i="6"/>
  <c r="AJ198" i="6"/>
  <c r="AJ199" i="6"/>
  <c r="AJ200" i="6"/>
  <c r="AJ201" i="6"/>
  <c r="AJ202" i="6"/>
  <c r="AJ203" i="6"/>
  <c r="AJ204" i="6"/>
  <c r="AJ205" i="6"/>
  <c r="AJ206" i="6"/>
  <c r="AJ207" i="6"/>
  <c r="AJ208" i="6"/>
  <c r="AJ209" i="6"/>
  <c r="AJ210" i="6"/>
  <c r="AJ211" i="6"/>
  <c r="AJ212" i="6"/>
  <c r="AJ213" i="6"/>
  <c r="AJ214" i="6"/>
  <c r="AJ215" i="6"/>
  <c r="AJ216" i="6"/>
  <c r="AJ217" i="6"/>
  <c r="AJ218" i="6"/>
  <c r="AJ219" i="6"/>
  <c r="AJ220" i="6"/>
  <c r="AJ221" i="6"/>
  <c r="AJ222" i="6"/>
  <c r="AJ223" i="6"/>
  <c r="AJ224" i="6"/>
  <c r="AJ225" i="6"/>
  <c r="AJ226" i="6"/>
  <c r="AJ227" i="6"/>
  <c r="AJ228" i="6"/>
  <c r="AJ229" i="6"/>
  <c r="AJ230" i="6"/>
  <c r="AJ231" i="6"/>
  <c r="AJ232" i="6"/>
  <c r="AJ233" i="6"/>
  <c r="AJ234" i="6"/>
  <c r="AJ235" i="6"/>
  <c r="AJ236" i="6"/>
  <c r="AJ237" i="6"/>
  <c r="AJ238" i="6"/>
  <c r="AJ239" i="6"/>
  <c r="AJ240" i="6"/>
  <c r="AJ241" i="6"/>
  <c r="AJ242" i="6"/>
  <c r="AJ243" i="6"/>
  <c r="AJ244" i="6"/>
  <c r="AJ245" i="6"/>
  <c r="AJ246" i="6"/>
  <c r="AJ247" i="6"/>
  <c r="AJ248" i="6"/>
  <c r="AJ249" i="6"/>
  <c r="AJ250" i="6"/>
  <c r="AJ251" i="6"/>
  <c r="AJ252" i="6"/>
  <c r="AJ253" i="6"/>
  <c r="AJ254" i="6"/>
  <c r="AJ255" i="6"/>
  <c r="AJ256" i="6"/>
  <c r="AJ257" i="6"/>
  <c r="AJ258" i="6"/>
  <c r="AJ31" i="6"/>
  <c r="AI30" i="6"/>
  <c r="F18" i="6"/>
  <c r="F15" i="6"/>
  <c r="AA30" i="6"/>
  <c r="AB30" i="6"/>
  <c r="Q12" i="6"/>
  <c r="Q13" i="6"/>
  <c r="Q14" i="6"/>
  <c r="Q15" i="6"/>
  <c r="Q16" i="6"/>
  <c r="Q17" i="6"/>
  <c r="Q18" i="6"/>
  <c r="Q19" i="6"/>
  <c r="Q20" i="6"/>
  <c r="Q11" i="6"/>
  <c r="C30" i="6"/>
  <c r="AC30" i="6" s="1"/>
  <c r="D30" i="6"/>
  <c r="P29" i="6"/>
  <c r="O29" i="6"/>
  <c r="N29" i="6"/>
  <c r="M29" i="6"/>
  <c r="T29" i="6"/>
  <c r="S29" i="6"/>
  <c r="R29" i="6"/>
  <c r="Q29" i="6"/>
  <c r="H5" i="9"/>
  <c r="H6" i="9"/>
  <c r="H7" i="9"/>
  <c r="H8" i="9"/>
  <c r="H9" i="9"/>
  <c r="H10" i="9"/>
  <c r="H11" i="9"/>
  <c r="H12" i="9"/>
  <c r="H13" i="9"/>
  <c r="H14" i="9"/>
  <c r="H15" i="9"/>
  <c r="H16" i="9"/>
  <c r="H17" i="9"/>
  <c r="H18" i="9"/>
  <c r="H19" i="9"/>
  <c r="H20" i="9"/>
  <c r="H21" i="9"/>
  <c r="H22" i="9"/>
  <c r="H23" i="9"/>
  <c r="H24" i="9"/>
  <c r="H25" i="9"/>
  <c r="H26" i="9"/>
  <c r="H27" i="9"/>
  <c r="H28" i="9"/>
  <c r="H29" i="9"/>
  <c r="H30" i="9"/>
  <c r="H31" i="9"/>
  <c r="H32" i="9"/>
  <c r="H33" i="9"/>
  <c r="H34" i="9"/>
  <c r="H35" i="9"/>
  <c r="H36" i="9"/>
  <c r="H37" i="9"/>
  <c r="H38" i="9"/>
  <c r="H39" i="9"/>
  <c r="H40" i="9"/>
  <c r="H41" i="9"/>
  <c r="H42" i="9"/>
  <c r="H43" i="9"/>
  <c r="H44" i="9"/>
  <c r="H45" i="9"/>
  <c r="H46" i="9"/>
  <c r="H47" i="9"/>
  <c r="H48" i="9"/>
  <c r="H49" i="9"/>
  <c r="H50" i="9"/>
  <c r="H51" i="9"/>
  <c r="H52" i="9"/>
  <c r="H53" i="9"/>
  <c r="H54" i="9"/>
  <c r="H55" i="9"/>
  <c r="H56" i="9"/>
  <c r="H57" i="9"/>
  <c r="H58" i="9"/>
  <c r="H59" i="9"/>
  <c r="H60" i="9"/>
  <c r="H61" i="9"/>
  <c r="H62" i="9"/>
  <c r="H63" i="9"/>
  <c r="H64" i="9"/>
  <c r="H65" i="9"/>
  <c r="H66" i="9"/>
  <c r="H67" i="9"/>
  <c r="H68" i="9"/>
  <c r="H69" i="9"/>
  <c r="H70" i="9"/>
  <c r="H71" i="9"/>
  <c r="H72" i="9"/>
  <c r="H73" i="9"/>
  <c r="H74" i="9"/>
  <c r="H75" i="9"/>
  <c r="H76" i="9"/>
  <c r="H77" i="9"/>
  <c r="H78" i="9"/>
  <c r="H79" i="9"/>
  <c r="H80" i="9"/>
  <c r="H81" i="9"/>
  <c r="H82" i="9"/>
  <c r="H83" i="9"/>
  <c r="H84" i="9"/>
  <c r="H85" i="9"/>
  <c r="H86" i="9"/>
  <c r="H87" i="9"/>
  <c r="H88" i="9"/>
  <c r="H89" i="9"/>
  <c r="H90" i="9"/>
  <c r="H91" i="9"/>
  <c r="H92" i="9"/>
  <c r="H93" i="9"/>
  <c r="H94" i="9"/>
  <c r="H95" i="9"/>
  <c r="H96" i="9"/>
  <c r="H97" i="9"/>
  <c r="H98" i="9"/>
  <c r="H99" i="9"/>
  <c r="H100" i="9"/>
  <c r="H101" i="9"/>
  <c r="H102" i="9"/>
  <c r="H103" i="9"/>
  <c r="H104" i="9"/>
  <c r="H105" i="9"/>
  <c r="H106" i="9"/>
  <c r="H107" i="9"/>
  <c r="H108" i="9"/>
  <c r="H109" i="9"/>
  <c r="H110" i="9"/>
  <c r="H111" i="9"/>
  <c r="H112" i="9"/>
  <c r="H113" i="9"/>
  <c r="H114" i="9"/>
  <c r="H115" i="9"/>
  <c r="H116" i="9"/>
  <c r="H117" i="9"/>
  <c r="H118" i="9"/>
  <c r="H119" i="9"/>
  <c r="H120" i="9"/>
  <c r="H121" i="9"/>
  <c r="H122" i="9"/>
  <c r="H123" i="9"/>
  <c r="H124" i="9"/>
  <c r="H125" i="9"/>
  <c r="H126" i="9"/>
  <c r="H127" i="9"/>
  <c r="H128" i="9"/>
  <c r="H129" i="9"/>
  <c r="H130" i="9"/>
  <c r="H131" i="9"/>
  <c r="H132" i="9"/>
  <c r="H133" i="9"/>
  <c r="H134" i="9"/>
  <c r="H135" i="9"/>
  <c r="H136" i="9"/>
  <c r="H137" i="9"/>
  <c r="H138" i="9"/>
  <c r="H139" i="9"/>
  <c r="H140" i="9"/>
  <c r="H141" i="9"/>
  <c r="H142" i="9"/>
  <c r="H143" i="9"/>
  <c r="H144" i="9"/>
  <c r="H145" i="9"/>
  <c r="H146" i="9"/>
  <c r="H147" i="9"/>
  <c r="H148" i="9"/>
  <c r="H149" i="9"/>
  <c r="H150" i="9"/>
  <c r="H151" i="9"/>
  <c r="H152" i="9"/>
  <c r="H153" i="9"/>
  <c r="H154" i="9"/>
  <c r="H155" i="9"/>
  <c r="H156" i="9"/>
  <c r="H157" i="9"/>
  <c r="H158" i="9"/>
  <c r="H159" i="9"/>
  <c r="H160" i="9"/>
  <c r="H161" i="9"/>
  <c r="H162" i="9"/>
  <c r="H163" i="9"/>
  <c r="H164" i="9"/>
  <c r="H165" i="9"/>
  <c r="H166" i="9"/>
  <c r="H167" i="9"/>
  <c r="H168" i="9"/>
  <c r="H169" i="9"/>
  <c r="H170" i="9"/>
  <c r="H171" i="9"/>
  <c r="H172" i="9"/>
  <c r="H173" i="9"/>
  <c r="H174" i="9"/>
  <c r="H175" i="9"/>
  <c r="H176" i="9"/>
  <c r="H177" i="9"/>
  <c r="H178" i="9"/>
  <c r="H179" i="9"/>
  <c r="H180" i="9"/>
  <c r="H181" i="9"/>
  <c r="H182" i="9"/>
  <c r="H183" i="9"/>
  <c r="H184" i="9"/>
  <c r="H185" i="9"/>
  <c r="H186" i="9"/>
  <c r="H187" i="9"/>
  <c r="H188" i="9"/>
  <c r="H189" i="9"/>
  <c r="H190" i="9"/>
  <c r="H191" i="9"/>
  <c r="H192" i="9"/>
  <c r="H193" i="9"/>
  <c r="H194" i="9"/>
  <c r="H195" i="9"/>
  <c r="H196" i="9"/>
  <c r="H197" i="9"/>
  <c r="H198" i="9"/>
  <c r="H199" i="9"/>
  <c r="H200" i="9"/>
  <c r="H201" i="9"/>
  <c r="H202" i="9"/>
  <c r="H203" i="9"/>
  <c r="H204" i="9"/>
  <c r="H205" i="9"/>
  <c r="H206" i="9"/>
  <c r="H207" i="9"/>
  <c r="H208" i="9"/>
  <c r="H209" i="9"/>
  <c r="H210" i="9"/>
  <c r="H211" i="9"/>
  <c r="H212" i="9"/>
  <c r="H213" i="9"/>
  <c r="H214" i="9"/>
  <c r="H215" i="9"/>
  <c r="H216" i="9"/>
  <c r="H217" i="9"/>
  <c r="H218" i="9"/>
  <c r="H219" i="9"/>
  <c r="H220" i="9"/>
  <c r="H221" i="9"/>
  <c r="H222" i="9"/>
  <c r="H223" i="9"/>
  <c r="H224" i="9"/>
  <c r="H225" i="9"/>
  <c r="H226" i="9"/>
  <c r="H227" i="9"/>
  <c r="H228" i="9"/>
  <c r="H229" i="9"/>
  <c r="H230" i="9"/>
  <c r="H231" i="9"/>
  <c r="H232" i="9"/>
  <c r="H233" i="9"/>
  <c r="H234" i="9"/>
  <c r="H235" i="9"/>
  <c r="H236" i="9"/>
  <c r="H237" i="9"/>
  <c r="H238" i="9"/>
  <c r="H239" i="9"/>
  <c r="H240" i="9"/>
  <c r="H241" i="9"/>
  <c r="H242" i="9"/>
  <c r="H243" i="9"/>
  <c r="H244" i="9"/>
  <c r="H245" i="9"/>
  <c r="H246" i="9"/>
  <c r="H247" i="9"/>
  <c r="H248" i="9"/>
  <c r="H249" i="9"/>
  <c r="H250" i="9"/>
  <c r="H251" i="9"/>
  <c r="H252" i="9"/>
  <c r="H253" i="9"/>
  <c r="H254" i="9"/>
  <c r="H255" i="9"/>
  <c r="H256" i="9"/>
  <c r="H257" i="9"/>
  <c r="H258" i="9"/>
  <c r="H259" i="9"/>
  <c r="H260" i="9"/>
  <c r="H261" i="9"/>
  <c r="H262" i="9"/>
  <c r="H263" i="9"/>
  <c r="H264" i="9"/>
  <c r="H265" i="9"/>
  <c r="H266" i="9"/>
  <c r="H267" i="9"/>
  <c r="H268" i="9"/>
  <c r="H269" i="9"/>
  <c r="H270" i="9"/>
  <c r="H271" i="9"/>
  <c r="H272" i="9"/>
  <c r="H273" i="9"/>
  <c r="H274" i="9"/>
  <c r="H275" i="9"/>
  <c r="H276" i="9"/>
  <c r="H277" i="9"/>
  <c r="H278" i="9"/>
  <c r="H279" i="9"/>
  <c r="H280" i="9"/>
  <c r="H281" i="9"/>
  <c r="H282" i="9"/>
  <c r="H283" i="9"/>
  <c r="H284" i="9"/>
  <c r="H285" i="9"/>
  <c r="H286" i="9"/>
  <c r="H287" i="9"/>
  <c r="H288" i="9"/>
  <c r="H289" i="9"/>
  <c r="H290" i="9"/>
  <c r="H291" i="9"/>
  <c r="H292" i="9"/>
  <c r="H293" i="9"/>
  <c r="H294" i="9"/>
  <c r="H295" i="9"/>
  <c r="H296" i="9"/>
  <c r="H297" i="9"/>
  <c r="H298" i="9"/>
  <c r="H299" i="9"/>
  <c r="H300" i="9"/>
  <c r="H301" i="9"/>
  <c r="H302" i="9"/>
  <c r="H303" i="9"/>
  <c r="H304" i="9"/>
  <c r="H305" i="9"/>
  <c r="H306" i="9"/>
  <c r="H307" i="9"/>
  <c r="H308" i="9"/>
  <c r="H309" i="9"/>
  <c r="H310" i="9"/>
  <c r="H311" i="9"/>
  <c r="H312" i="9"/>
  <c r="H313" i="9"/>
  <c r="H314" i="9"/>
  <c r="H315" i="9"/>
  <c r="H316" i="9"/>
  <c r="H317" i="9"/>
  <c r="H318" i="9"/>
  <c r="H319" i="9"/>
  <c r="H320" i="9"/>
  <c r="H321" i="9"/>
  <c r="H322" i="9"/>
  <c r="H323" i="9"/>
  <c r="H324" i="9"/>
  <c r="H325" i="9"/>
  <c r="H326" i="9"/>
  <c r="H327" i="9"/>
  <c r="H328" i="9"/>
  <c r="H329" i="9"/>
  <c r="H330" i="9"/>
  <c r="H331" i="9"/>
  <c r="H332" i="9"/>
  <c r="H333" i="9"/>
  <c r="H334" i="9"/>
  <c r="H335" i="9"/>
  <c r="H336" i="9"/>
  <c r="H337" i="9"/>
  <c r="H338" i="9"/>
  <c r="H339" i="9"/>
  <c r="H340" i="9"/>
  <c r="H341" i="9"/>
  <c r="H342" i="9"/>
  <c r="H343" i="9"/>
  <c r="H344" i="9"/>
  <c r="H345" i="9"/>
  <c r="H346" i="9"/>
  <c r="H347" i="9"/>
  <c r="H348" i="9"/>
  <c r="H349" i="9"/>
  <c r="H350" i="9"/>
  <c r="H351" i="9"/>
  <c r="H352" i="9"/>
  <c r="H353" i="9"/>
  <c r="H354" i="9"/>
  <c r="H355" i="9"/>
  <c r="H356" i="9"/>
  <c r="H357" i="9"/>
  <c r="H358" i="9"/>
  <c r="H359" i="9"/>
  <c r="H360" i="9"/>
  <c r="H361" i="9"/>
  <c r="H362" i="9"/>
  <c r="H363" i="9"/>
  <c r="H364" i="9"/>
  <c r="H365" i="9"/>
  <c r="H366" i="9"/>
  <c r="H367" i="9"/>
  <c r="H368" i="9"/>
  <c r="H369" i="9"/>
  <c r="H370" i="9"/>
  <c r="H371" i="9"/>
  <c r="H372" i="9"/>
  <c r="H373" i="9"/>
  <c r="H374" i="9"/>
  <c r="H375" i="9"/>
  <c r="H376" i="9"/>
  <c r="H377" i="9"/>
  <c r="H378" i="9"/>
  <c r="H379" i="9"/>
  <c r="H380" i="9"/>
  <c r="H381" i="9"/>
  <c r="H382" i="9"/>
  <c r="H383" i="9"/>
  <c r="H384" i="9"/>
  <c r="H385" i="9"/>
  <c r="H386" i="9"/>
  <c r="H387" i="9"/>
  <c r="H388" i="9"/>
  <c r="H389" i="9"/>
  <c r="H390" i="9"/>
  <c r="H391" i="9"/>
  <c r="H392" i="9"/>
  <c r="H393" i="9"/>
  <c r="H394" i="9"/>
  <c r="H395" i="9"/>
  <c r="H396" i="9"/>
  <c r="H397" i="9"/>
  <c r="H398" i="9"/>
  <c r="H399" i="9"/>
  <c r="H400" i="9"/>
  <c r="H401" i="9"/>
  <c r="H402" i="9"/>
  <c r="H403" i="9"/>
  <c r="H404" i="9"/>
  <c r="H405" i="9"/>
  <c r="H406" i="9"/>
  <c r="H407" i="9"/>
  <c r="H408" i="9"/>
  <c r="H409" i="9"/>
  <c r="H410" i="9"/>
  <c r="H411" i="9"/>
  <c r="H412" i="9"/>
  <c r="H413" i="9"/>
  <c r="H414" i="9"/>
  <c r="H415" i="9"/>
  <c r="H416" i="9"/>
  <c r="H417" i="9"/>
  <c r="H418" i="9"/>
  <c r="H419" i="9"/>
  <c r="H420" i="9"/>
  <c r="H421" i="9"/>
  <c r="H422" i="9"/>
  <c r="H423" i="9"/>
  <c r="H424" i="9"/>
  <c r="H425" i="9"/>
  <c r="H426" i="9"/>
  <c r="H427" i="9"/>
  <c r="H428" i="9"/>
  <c r="H429" i="9"/>
  <c r="H430" i="9"/>
  <c r="H431" i="9"/>
  <c r="H432" i="9"/>
  <c r="H433" i="9"/>
  <c r="H434" i="9"/>
  <c r="H435" i="9"/>
  <c r="H436" i="9"/>
  <c r="H437" i="9"/>
  <c r="H438" i="9"/>
  <c r="H439" i="9"/>
  <c r="H440" i="9"/>
  <c r="H441" i="9"/>
  <c r="H442" i="9"/>
  <c r="H443" i="9"/>
  <c r="H444" i="9"/>
  <c r="H445" i="9"/>
  <c r="H446" i="9"/>
  <c r="H447" i="9"/>
  <c r="H448" i="9"/>
  <c r="H449" i="9"/>
  <c r="H450" i="9"/>
  <c r="H451" i="9"/>
  <c r="H452" i="9"/>
  <c r="H453" i="9"/>
  <c r="H454" i="9"/>
  <c r="H455" i="9"/>
  <c r="H456" i="9"/>
  <c r="H457" i="9"/>
  <c r="H458" i="9"/>
  <c r="H459" i="9"/>
  <c r="H460" i="9"/>
  <c r="H461" i="9"/>
  <c r="H462" i="9"/>
  <c r="H463" i="9"/>
  <c r="H464" i="9"/>
  <c r="H465" i="9"/>
  <c r="H466" i="9"/>
  <c r="H467" i="9"/>
  <c r="H468" i="9"/>
  <c r="H469" i="9"/>
  <c r="H470" i="9"/>
  <c r="H471" i="9"/>
  <c r="H472" i="9"/>
  <c r="H473" i="9"/>
  <c r="H474" i="9"/>
  <c r="H475" i="9"/>
  <c r="H476" i="9"/>
  <c r="H477" i="9"/>
  <c r="H478" i="9"/>
  <c r="H479" i="9"/>
  <c r="H480" i="9"/>
  <c r="H481" i="9"/>
  <c r="H482" i="9"/>
  <c r="H483" i="9"/>
  <c r="H484" i="9"/>
  <c r="H485" i="9"/>
  <c r="H486" i="9"/>
  <c r="H487" i="9"/>
  <c r="H488" i="9"/>
  <c r="H489" i="9"/>
  <c r="H490" i="9"/>
  <c r="H491" i="9"/>
  <c r="H492" i="9"/>
  <c r="H493" i="9"/>
  <c r="H494" i="9"/>
  <c r="H495" i="9"/>
  <c r="H496" i="9"/>
  <c r="H497" i="9"/>
  <c r="H498" i="9"/>
  <c r="H499" i="9"/>
  <c r="H500" i="9"/>
  <c r="H501" i="9"/>
  <c r="H502" i="9"/>
  <c r="H503" i="9"/>
  <c r="H504" i="9"/>
  <c r="H505" i="9"/>
  <c r="H506" i="9"/>
  <c r="H507" i="9"/>
  <c r="H508" i="9"/>
  <c r="H509" i="9"/>
  <c r="H510" i="9"/>
  <c r="H511" i="9"/>
  <c r="H512" i="9"/>
  <c r="H513" i="9"/>
  <c r="H514" i="9"/>
  <c r="H515" i="9"/>
  <c r="H516" i="9"/>
  <c r="H517" i="9"/>
  <c r="H518" i="9"/>
  <c r="H519" i="9"/>
  <c r="H520" i="9"/>
  <c r="H521" i="9"/>
  <c r="H522" i="9"/>
  <c r="H523" i="9"/>
  <c r="H524" i="9"/>
  <c r="H525" i="9"/>
  <c r="H526" i="9"/>
  <c r="H527" i="9"/>
  <c r="H528" i="9"/>
  <c r="H529" i="9"/>
  <c r="H530" i="9"/>
  <c r="H531" i="9"/>
  <c r="H532" i="9"/>
  <c r="H533" i="9"/>
  <c r="H534" i="9"/>
  <c r="H535" i="9"/>
  <c r="H536" i="9"/>
  <c r="H537" i="9"/>
  <c r="H538" i="9"/>
  <c r="H539" i="9"/>
  <c r="H540" i="9"/>
  <c r="H541" i="9"/>
  <c r="H542" i="9"/>
  <c r="H543" i="9"/>
  <c r="H544" i="9"/>
  <c r="H545" i="9"/>
  <c r="H546" i="9"/>
  <c r="H547" i="9"/>
  <c r="H548" i="9"/>
  <c r="H549" i="9"/>
  <c r="H550" i="9"/>
  <c r="H551" i="9"/>
  <c r="H552" i="9"/>
  <c r="H553" i="9"/>
  <c r="H554" i="9"/>
  <c r="H555" i="9"/>
  <c r="H556" i="9"/>
  <c r="H557" i="9"/>
  <c r="H558" i="9"/>
  <c r="H559" i="9"/>
  <c r="H560" i="9"/>
  <c r="H561" i="9"/>
  <c r="H562" i="9"/>
  <c r="H563" i="9"/>
  <c r="H564" i="9"/>
  <c r="H565" i="9"/>
  <c r="H566" i="9"/>
  <c r="H567" i="9"/>
  <c r="H568" i="9"/>
  <c r="H569" i="9"/>
  <c r="H570" i="9"/>
  <c r="H571" i="9"/>
  <c r="H572" i="9"/>
  <c r="H573" i="9"/>
  <c r="H574" i="9"/>
  <c r="H575" i="9"/>
  <c r="H576" i="9"/>
  <c r="H577" i="9"/>
  <c r="H578" i="9"/>
  <c r="H579" i="9"/>
  <c r="H580" i="9"/>
  <c r="H581" i="9"/>
  <c r="H582" i="9"/>
  <c r="H583" i="9"/>
  <c r="H584" i="9"/>
  <c r="H585" i="9"/>
  <c r="H586" i="9"/>
  <c r="H587" i="9"/>
  <c r="H588" i="9"/>
  <c r="H589" i="9"/>
  <c r="H590" i="9"/>
  <c r="H591" i="9"/>
  <c r="H592" i="9"/>
  <c r="H593" i="9"/>
  <c r="H594" i="9"/>
  <c r="H595" i="9"/>
  <c r="H596" i="9"/>
  <c r="H597" i="9"/>
  <c r="H598" i="9"/>
  <c r="H599" i="9"/>
  <c r="H600" i="9"/>
  <c r="H601" i="9"/>
  <c r="H602" i="9"/>
  <c r="H603" i="9"/>
  <c r="H604" i="9"/>
  <c r="H605" i="9"/>
  <c r="H606" i="9"/>
  <c r="H607" i="9"/>
  <c r="H608" i="9"/>
  <c r="H609" i="9"/>
  <c r="H610" i="9"/>
  <c r="H611" i="9"/>
  <c r="H612" i="9"/>
  <c r="H613" i="9"/>
  <c r="H614" i="9"/>
  <c r="H615" i="9"/>
  <c r="H616" i="9"/>
  <c r="H617" i="9"/>
  <c r="H618" i="9"/>
  <c r="H619" i="9"/>
  <c r="H620" i="9"/>
  <c r="H621" i="9"/>
  <c r="H622" i="9"/>
  <c r="H623" i="9"/>
  <c r="H624" i="9"/>
  <c r="H625" i="9"/>
  <c r="H626" i="9"/>
  <c r="H627" i="9"/>
  <c r="H628" i="9"/>
  <c r="H629" i="9"/>
  <c r="H630" i="9"/>
  <c r="H631" i="9"/>
  <c r="H632" i="9"/>
  <c r="H633" i="9"/>
  <c r="H634" i="9"/>
  <c r="H635" i="9"/>
  <c r="H636" i="9"/>
  <c r="H637" i="9"/>
  <c r="H638" i="9"/>
  <c r="H639" i="9"/>
  <c r="H640" i="9"/>
  <c r="H641" i="9"/>
  <c r="H642" i="9"/>
  <c r="H643" i="9"/>
  <c r="H644" i="9"/>
  <c r="H645" i="9"/>
  <c r="H646" i="9"/>
  <c r="H647" i="9"/>
  <c r="H648" i="9"/>
  <c r="H649" i="9"/>
  <c r="H650" i="9"/>
  <c r="H651" i="9"/>
  <c r="H652" i="9"/>
  <c r="H653" i="9"/>
  <c r="H654" i="9"/>
  <c r="H655" i="9"/>
  <c r="H656" i="9"/>
  <c r="H657" i="9"/>
  <c r="H658" i="9"/>
  <c r="H659" i="9"/>
  <c r="H660" i="9"/>
  <c r="H661" i="9"/>
  <c r="H662" i="9"/>
  <c r="H663" i="9"/>
  <c r="H664" i="9"/>
  <c r="H665" i="9"/>
  <c r="H666" i="9"/>
  <c r="H667" i="9"/>
  <c r="H668" i="9"/>
  <c r="H669" i="9"/>
  <c r="H670" i="9"/>
  <c r="H671" i="9"/>
  <c r="H672" i="9"/>
  <c r="H673" i="9"/>
  <c r="H674" i="9"/>
  <c r="H675" i="9"/>
  <c r="H676" i="9"/>
  <c r="H677" i="9"/>
  <c r="H678" i="9"/>
  <c r="H679" i="9"/>
  <c r="H680" i="9"/>
  <c r="H681" i="9"/>
  <c r="H682" i="9"/>
  <c r="H683" i="9"/>
  <c r="H684" i="9"/>
  <c r="H685" i="9"/>
  <c r="H686" i="9"/>
  <c r="H687" i="9"/>
  <c r="H688" i="9"/>
  <c r="H689" i="9"/>
  <c r="H690" i="9"/>
  <c r="H691" i="9"/>
  <c r="H692" i="9"/>
  <c r="H693" i="9"/>
  <c r="H694" i="9"/>
  <c r="H695" i="9"/>
  <c r="H696" i="9"/>
  <c r="H697" i="9"/>
  <c r="H698" i="9"/>
  <c r="H699" i="9"/>
  <c r="H700" i="9"/>
  <c r="H701" i="9"/>
  <c r="H702" i="9"/>
  <c r="H703" i="9"/>
  <c r="H704" i="9"/>
  <c r="H705" i="9"/>
  <c r="H706" i="9"/>
  <c r="H707" i="9"/>
  <c r="H708" i="9"/>
  <c r="H709" i="9"/>
  <c r="H710" i="9"/>
  <c r="H711" i="9"/>
  <c r="H712" i="9"/>
  <c r="H713" i="9"/>
  <c r="H714" i="9"/>
  <c r="H715" i="9"/>
  <c r="H716" i="9"/>
  <c r="H717" i="9"/>
  <c r="H718" i="9"/>
  <c r="H719" i="9"/>
  <c r="H720" i="9"/>
  <c r="H721" i="9"/>
  <c r="H722" i="9"/>
  <c r="H723" i="9"/>
  <c r="H724" i="9"/>
  <c r="H725" i="9"/>
  <c r="H726" i="9"/>
  <c r="H727" i="9"/>
  <c r="H728" i="9"/>
  <c r="H729" i="9"/>
  <c r="H730" i="9"/>
  <c r="H731" i="9"/>
  <c r="H732" i="9"/>
  <c r="H733" i="9"/>
  <c r="H734" i="9"/>
  <c r="H735" i="9"/>
  <c r="H736" i="9"/>
  <c r="H737" i="9"/>
  <c r="H738" i="9"/>
  <c r="H739" i="9"/>
  <c r="H740" i="9"/>
  <c r="H741" i="9"/>
  <c r="H742" i="9"/>
  <c r="H743" i="9"/>
  <c r="H744" i="9"/>
  <c r="H745" i="9"/>
  <c r="H746" i="9"/>
  <c r="H747" i="9"/>
  <c r="H748" i="9"/>
  <c r="H749" i="9"/>
  <c r="H750" i="9"/>
  <c r="H751" i="9"/>
  <c r="H752" i="9"/>
  <c r="H753" i="9"/>
  <c r="H754" i="9"/>
  <c r="H755" i="9"/>
  <c r="H756" i="9"/>
  <c r="H757" i="9"/>
  <c r="H758" i="9"/>
  <c r="H759" i="9"/>
  <c r="H760" i="9"/>
  <c r="H761" i="9"/>
  <c r="H762" i="9"/>
  <c r="H763" i="9"/>
  <c r="H764" i="9"/>
  <c r="H765" i="9"/>
  <c r="H766" i="9"/>
  <c r="H767" i="9"/>
  <c r="H768" i="9"/>
  <c r="H769" i="9"/>
  <c r="H770" i="9"/>
  <c r="H771" i="9"/>
  <c r="H772" i="9"/>
  <c r="H773" i="9"/>
  <c r="H774" i="9"/>
  <c r="H775" i="9"/>
  <c r="H776" i="9"/>
  <c r="H777" i="9"/>
  <c r="H778" i="9"/>
  <c r="H779" i="9"/>
  <c r="H780" i="9"/>
  <c r="H781" i="9"/>
  <c r="H782" i="9"/>
  <c r="H783" i="9"/>
  <c r="H784" i="9"/>
  <c r="H785" i="9"/>
  <c r="H786" i="9"/>
  <c r="H787" i="9"/>
  <c r="H788" i="9"/>
  <c r="H789" i="9"/>
  <c r="H790" i="9"/>
  <c r="H791" i="9"/>
  <c r="H792" i="9"/>
  <c r="H793" i="9"/>
  <c r="H794" i="9"/>
  <c r="H795" i="9"/>
  <c r="H796" i="9"/>
  <c r="H797" i="9"/>
  <c r="H798" i="9"/>
  <c r="H799" i="9"/>
  <c r="H800" i="9"/>
  <c r="H801" i="9"/>
  <c r="H802" i="9"/>
  <c r="H803" i="9"/>
  <c r="H804" i="9"/>
  <c r="H805" i="9"/>
  <c r="H806" i="9"/>
  <c r="H807" i="9"/>
  <c r="H808" i="9"/>
  <c r="H809" i="9"/>
  <c r="H810" i="9"/>
  <c r="H811" i="9"/>
  <c r="H812" i="9"/>
  <c r="H813" i="9"/>
  <c r="H814" i="9"/>
  <c r="H815" i="9"/>
  <c r="H816" i="9"/>
  <c r="H817" i="9"/>
  <c r="H818" i="9"/>
  <c r="H819" i="9"/>
  <c r="H820" i="9"/>
  <c r="H821" i="9"/>
  <c r="H822" i="9"/>
  <c r="H823" i="9"/>
  <c r="H824" i="9"/>
  <c r="H825" i="9"/>
  <c r="H826" i="9"/>
  <c r="H827" i="9"/>
  <c r="H828" i="9"/>
  <c r="H829" i="9"/>
  <c r="H830" i="9"/>
  <c r="H831" i="9"/>
  <c r="H832" i="9"/>
  <c r="H833" i="9"/>
  <c r="H834" i="9"/>
  <c r="H835" i="9"/>
  <c r="H836" i="9"/>
  <c r="H837" i="9"/>
  <c r="H838" i="9"/>
  <c r="H839" i="9"/>
  <c r="H840" i="9"/>
  <c r="H841" i="9"/>
  <c r="H842" i="9"/>
  <c r="H843" i="9"/>
  <c r="H844" i="9"/>
  <c r="H845" i="9"/>
  <c r="H846" i="9"/>
  <c r="H847" i="9"/>
  <c r="H848" i="9"/>
  <c r="H849" i="9"/>
  <c r="H850" i="9"/>
  <c r="H851" i="9"/>
  <c r="H852" i="9"/>
  <c r="H853" i="9"/>
  <c r="H854" i="9"/>
  <c r="H855" i="9"/>
  <c r="H856" i="9"/>
  <c r="H857" i="9"/>
  <c r="H858" i="9"/>
  <c r="H859" i="9"/>
  <c r="H860" i="9"/>
  <c r="H861" i="9"/>
  <c r="H862" i="9"/>
  <c r="H863" i="9"/>
  <c r="H864" i="9"/>
  <c r="H865" i="9"/>
  <c r="H866" i="9"/>
  <c r="H867" i="9"/>
  <c r="H868" i="9"/>
  <c r="H869" i="9"/>
  <c r="H870" i="9"/>
  <c r="H871" i="9"/>
  <c r="H872" i="9"/>
  <c r="H873" i="9"/>
  <c r="H874" i="9"/>
  <c r="H875" i="9"/>
  <c r="H876" i="9"/>
  <c r="H877" i="9"/>
  <c r="H878" i="9"/>
  <c r="H879" i="9"/>
  <c r="H880" i="9"/>
  <c r="H881" i="9"/>
  <c r="H882" i="9"/>
  <c r="H883" i="9"/>
  <c r="H884" i="9"/>
  <c r="H885" i="9"/>
  <c r="H886" i="9"/>
  <c r="H887" i="9"/>
  <c r="H888" i="9"/>
  <c r="H889" i="9"/>
  <c r="H890" i="9"/>
  <c r="H891" i="9"/>
  <c r="H892" i="9"/>
  <c r="H893" i="9"/>
  <c r="H894" i="9"/>
  <c r="H895" i="9"/>
  <c r="H896" i="9"/>
  <c r="H897" i="9"/>
  <c r="H898" i="9"/>
  <c r="H899" i="9"/>
  <c r="H900" i="9"/>
  <c r="H901" i="9"/>
  <c r="H902" i="9"/>
  <c r="H903" i="9"/>
  <c r="H904" i="9"/>
  <c r="H905" i="9"/>
  <c r="H906" i="9"/>
  <c r="H907" i="9"/>
  <c r="H908" i="9"/>
  <c r="H909" i="9"/>
  <c r="H910" i="9"/>
  <c r="H911" i="9"/>
  <c r="H912" i="9"/>
  <c r="H913" i="9"/>
  <c r="H914" i="9"/>
  <c r="H915" i="9"/>
  <c r="H916" i="9"/>
  <c r="H917" i="9"/>
  <c r="H918" i="9"/>
  <c r="H919" i="9"/>
  <c r="H920" i="9"/>
  <c r="H921" i="9"/>
  <c r="H922" i="9"/>
  <c r="H923" i="9"/>
  <c r="H924" i="9"/>
  <c r="H925" i="9"/>
  <c r="H926" i="9"/>
  <c r="H927" i="9"/>
  <c r="H928" i="9"/>
  <c r="H929" i="9"/>
  <c r="H930" i="9"/>
  <c r="H931" i="9"/>
  <c r="H932" i="9"/>
  <c r="H933" i="9"/>
  <c r="H934" i="9"/>
  <c r="H935" i="9"/>
  <c r="H936" i="9"/>
  <c r="H937" i="9"/>
  <c r="H938" i="9"/>
  <c r="H939" i="9"/>
  <c r="H940" i="9"/>
  <c r="H941" i="9"/>
  <c r="H942" i="9"/>
  <c r="H943" i="9"/>
  <c r="H944" i="9"/>
  <c r="H945" i="9"/>
  <c r="H946" i="9"/>
  <c r="H947" i="9"/>
  <c r="H948" i="9"/>
  <c r="H949" i="9"/>
  <c r="H950" i="9"/>
  <c r="H951" i="9"/>
  <c r="H952" i="9"/>
  <c r="H953" i="9"/>
  <c r="H954" i="9"/>
  <c r="H955" i="9"/>
  <c r="H956" i="9"/>
  <c r="H957" i="9"/>
  <c r="H958" i="9"/>
  <c r="H959" i="9"/>
  <c r="H960" i="9"/>
  <c r="H961" i="9"/>
  <c r="H962" i="9"/>
  <c r="H963" i="9"/>
  <c r="H964" i="9"/>
  <c r="H965" i="9"/>
  <c r="H966" i="9"/>
  <c r="H967" i="9"/>
  <c r="H968" i="9"/>
  <c r="H969" i="9"/>
  <c r="H970" i="9"/>
  <c r="H971" i="9"/>
  <c r="H972" i="9"/>
  <c r="H973" i="9"/>
  <c r="H974" i="9"/>
  <c r="H975" i="9"/>
  <c r="H976" i="9"/>
  <c r="H977" i="9"/>
  <c r="H978" i="9"/>
  <c r="H979" i="9"/>
  <c r="H980" i="9"/>
  <c r="H981" i="9"/>
  <c r="H982" i="9"/>
  <c r="H983" i="9"/>
  <c r="H984" i="9"/>
  <c r="H985" i="9"/>
  <c r="H986" i="9"/>
  <c r="H987" i="9"/>
  <c r="H988" i="9"/>
  <c r="H989" i="9"/>
  <c r="H990" i="9"/>
  <c r="H991" i="9"/>
  <c r="H992" i="9"/>
  <c r="H993" i="9"/>
  <c r="H994" i="9"/>
  <c r="H995" i="9"/>
  <c r="H996" i="9"/>
  <c r="H997" i="9"/>
  <c r="H998" i="9"/>
  <c r="H999" i="9"/>
  <c r="H1000" i="9"/>
  <c r="H1001" i="9"/>
  <c r="H1002" i="9"/>
  <c r="H1003" i="9"/>
  <c r="H1004" i="9"/>
  <c r="H1005" i="9"/>
  <c r="H1006" i="9"/>
  <c r="H1007" i="9"/>
  <c r="H1008" i="9"/>
  <c r="H1009" i="9"/>
  <c r="H1010" i="9"/>
  <c r="H1011" i="9"/>
  <c r="H1012" i="9"/>
  <c r="H1013" i="9"/>
  <c r="H1014" i="9"/>
  <c r="H1015" i="9"/>
  <c r="H1016" i="9"/>
  <c r="H1017" i="9"/>
  <c r="H1018" i="9"/>
  <c r="H1019" i="9"/>
  <c r="H1020" i="9"/>
  <c r="H1021" i="9"/>
  <c r="H1022" i="9"/>
  <c r="H1023" i="9"/>
  <c r="H1024" i="9"/>
  <c r="H1025" i="9"/>
  <c r="H1026" i="9"/>
  <c r="H1027" i="9"/>
  <c r="H1028" i="9"/>
  <c r="H1029" i="9"/>
  <c r="H1030" i="9"/>
  <c r="H1031" i="9"/>
  <c r="H1032" i="9"/>
  <c r="H1033" i="9"/>
  <c r="H1034" i="9"/>
  <c r="H1035" i="9"/>
  <c r="H1036" i="9"/>
  <c r="H1037" i="9"/>
  <c r="H1038" i="9"/>
  <c r="H1039" i="9"/>
  <c r="H1040" i="9"/>
  <c r="H1041" i="9"/>
  <c r="H1042" i="9"/>
  <c r="H1043" i="9"/>
  <c r="H1044" i="9"/>
  <c r="H1045" i="9"/>
  <c r="H1046" i="9"/>
  <c r="H1047" i="9"/>
  <c r="H1048" i="9"/>
  <c r="H1049" i="9"/>
  <c r="H1050" i="9"/>
  <c r="H1051" i="9"/>
  <c r="H1052" i="9"/>
  <c r="H1053" i="9"/>
  <c r="H1054" i="9"/>
  <c r="H1055" i="9"/>
  <c r="H1056" i="9"/>
  <c r="H1057" i="9"/>
  <c r="H1058" i="9"/>
  <c r="H1059" i="9"/>
  <c r="H1060" i="9"/>
  <c r="H1061" i="9"/>
  <c r="H1062" i="9"/>
  <c r="H1063" i="9"/>
  <c r="H1064" i="9"/>
  <c r="H1065" i="9"/>
  <c r="H1066" i="9"/>
  <c r="H1067" i="9"/>
  <c r="H1068" i="9"/>
  <c r="H1069" i="9"/>
  <c r="H1070" i="9"/>
  <c r="H1071" i="9"/>
  <c r="H1072" i="9"/>
  <c r="H1073" i="9"/>
  <c r="H1074" i="9"/>
  <c r="H1075" i="9"/>
  <c r="H1076" i="9"/>
  <c r="H1077" i="9"/>
  <c r="H1078" i="9"/>
  <c r="H1079" i="9"/>
  <c r="H1080" i="9"/>
  <c r="H1081" i="9"/>
  <c r="H1082" i="9"/>
  <c r="H1083" i="9"/>
  <c r="H1084" i="9"/>
  <c r="H1085" i="9"/>
  <c r="H1086" i="9"/>
  <c r="H1087" i="9"/>
  <c r="H1088" i="9"/>
  <c r="H1089" i="9"/>
  <c r="H1090" i="9"/>
  <c r="H1091" i="9"/>
  <c r="H1092" i="9"/>
  <c r="H1093" i="9"/>
  <c r="H1094" i="9"/>
  <c r="H1095" i="9"/>
  <c r="H1096" i="9"/>
  <c r="H1097" i="9"/>
  <c r="H1098" i="9"/>
  <c r="H1099" i="9"/>
  <c r="H1100" i="9"/>
  <c r="H1101" i="9"/>
  <c r="H1102" i="9"/>
  <c r="H1103" i="9"/>
  <c r="H1104" i="9"/>
  <c r="H1105" i="9"/>
  <c r="H1106" i="9"/>
  <c r="H1107" i="9"/>
  <c r="H1108" i="9"/>
  <c r="H1109" i="9"/>
  <c r="H1110" i="9"/>
  <c r="H1111" i="9"/>
  <c r="H1112" i="9"/>
  <c r="H1113" i="9"/>
  <c r="H1114" i="9"/>
  <c r="H1115" i="9"/>
  <c r="H1116" i="9"/>
  <c r="H1117" i="9"/>
  <c r="H1118" i="9"/>
  <c r="H1119" i="9"/>
  <c r="H1120" i="9"/>
  <c r="H1121" i="9"/>
  <c r="H1122" i="9"/>
  <c r="H1123" i="9"/>
  <c r="H1124" i="9"/>
  <c r="H1125" i="9"/>
  <c r="H1126" i="9"/>
  <c r="H1127" i="9"/>
  <c r="H1128" i="9"/>
  <c r="H1129" i="9"/>
  <c r="H1130" i="9"/>
  <c r="H1131" i="9"/>
  <c r="H1132" i="9"/>
  <c r="H1133" i="9"/>
  <c r="H1134" i="9"/>
  <c r="H1135" i="9"/>
  <c r="H1136" i="9"/>
  <c r="H1137" i="9"/>
  <c r="H1138" i="9"/>
  <c r="H1139" i="9"/>
  <c r="H1140" i="9"/>
  <c r="H1141" i="9"/>
  <c r="H1142" i="9"/>
  <c r="H1143" i="9"/>
  <c r="H1144" i="9"/>
  <c r="H1145" i="9"/>
  <c r="H1146" i="9"/>
  <c r="H1147" i="9"/>
  <c r="H1148" i="9"/>
  <c r="H1149" i="9"/>
  <c r="H1150" i="9"/>
  <c r="H1151" i="9"/>
  <c r="H1152" i="9"/>
  <c r="H1153" i="9"/>
  <c r="H1154" i="9"/>
  <c r="H1155" i="9"/>
  <c r="H1156" i="9"/>
  <c r="H1157" i="9"/>
  <c r="H1158" i="9"/>
  <c r="H1159" i="9"/>
  <c r="H4" i="9"/>
  <c r="H3" i="9"/>
  <c r="AE20" i="6"/>
  <c r="AE19" i="6"/>
  <c r="AE18" i="6"/>
  <c r="AE17" i="6"/>
  <c r="AE16" i="6"/>
  <c r="AE15" i="6"/>
  <c r="AE14" i="6"/>
  <c r="AE13" i="6"/>
  <c r="AE12" i="6"/>
  <c r="AE11" i="6"/>
  <c r="AF20" i="6"/>
  <c r="AF19" i="6"/>
  <c r="AF18" i="6"/>
  <c r="AF17" i="6"/>
  <c r="AF16" i="6"/>
  <c r="AF15" i="6"/>
  <c r="AF14" i="6"/>
  <c r="AF13" i="6"/>
  <c r="AF12" i="6"/>
  <c r="AF11" i="6"/>
  <c r="AG31" i="6"/>
  <c r="AF31" i="6" s="1"/>
  <c r="AG32" i="6"/>
  <c r="AF32" i="6" s="1"/>
  <c r="AG33" i="6"/>
  <c r="AG34" i="6"/>
  <c r="AF34" i="6" s="1"/>
  <c r="AG35" i="6"/>
  <c r="AF35" i="6" s="1"/>
  <c r="AG36" i="6"/>
  <c r="AF36" i="6" s="1"/>
  <c r="AG37" i="6"/>
  <c r="AF37" i="6" s="1"/>
  <c r="AG38" i="6"/>
  <c r="AF38" i="6"/>
  <c r="AG39" i="6"/>
  <c r="AG40" i="6"/>
  <c r="AF40" i="6" s="1"/>
  <c r="AG41" i="6"/>
  <c r="AG42" i="6"/>
  <c r="AF42" i="6" s="1"/>
  <c r="AG43" i="6"/>
  <c r="AG44" i="6"/>
  <c r="AF44" i="6" s="1"/>
  <c r="AG45" i="6"/>
  <c r="AG46" i="6"/>
  <c r="AF46" i="6" s="1"/>
  <c r="AG47" i="6"/>
  <c r="AG48" i="6"/>
  <c r="AF48" i="6" s="1"/>
  <c r="AG49" i="6"/>
  <c r="AF49" i="6" s="1"/>
  <c r="AG50" i="6"/>
  <c r="AF50" i="6" s="1"/>
  <c r="AG51" i="6"/>
  <c r="AG52" i="6"/>
  <c r="AF52" i="6" s="1"/>
  <c r="AG53" i="6"/>
  <c r="AG54" i="6"/>
  <c r="AF54" i="6" s="1"/>
  <c r="AG55" i="6"/>
  <c r="AF55" i="6" s="1"/>
  <c r="AG56" i="6"/>
  <c r="AF56" i="6" s="1"/>
  <c r="AG57" i="6"/>
  <c r="AG58" i="6"/>
  <c r="AF58" i="6" s="1"/>
  <c r="AG59" i="6"/>
  <c r="AF59" i="6" s="1"/>
  <c r="AG60" i="6"/>
  <c r="AF60" i="6" s="1"/>
  <c r="AG61" i="6"/>
  <c r="AG62" i="6"/>
  <c r="AF62" i="6"/>
  <c r="AG63" i="6"/>
  <c r="AG64" i="6"/>
  <c r="AF64" i="6" s="1"/>
  <c r="AG65" i="6"/>
  <c r="AG66" i="6"/>
  <c r="AF66" i="6" s="1"/>
  <c r="AG67" i="6"/>
  <c r="AF67" i="6" s="1"/>
  <c r="AG68" i="6"/>
  <c r="AF68" i="6" s="1"/>
  <c r="AG69" i="6"/>
  <c r="AG70" i="6"/>
  <c r="AF70" i="6"/>
  <c r="AG71" i="6"/>
  <c r="AG72" i="6"/>
  <c r="AF72" i="6" s="1"/>
  <c r="AG73" i="6"/>
  <c r="AG74" i="6"/>
  <c r="AF74" i="6" s="1"/>
  <c r="AG75" i="6"/>
  <c r="AF75" i="6" s="1"/>
  <c r="AG76" i="6"/>
  <c r="AF76" i="6" s="1"/>
  <c r="AG77" i="6"/>
  <c r="AG78" i="6"/>
  <c r="AF78" i="6"/>
  <c r="AG79" i="6"/>
  <c r="AG80" i="6"/>
  <c r="AF80" i="6" s="1"/>
  <c r="AG81" i="6"/>
  <c r="AG82" i="6"/>
  <c r="AF82" i="6" s="1"/>
  <c r="AG83" i="6"/>
  <c r="AF83" i="6" s="1"/>
  <c r="AG84" i="6"/>
  <c r="AF84" i="6" s="1"/>
  <c r="AG85" i="6"/>
  <c r="AG86" i="6"/>
  <c r="AF86" i="6"/>
  <c r="AG87" i="6"/>
  <c r="AG88" i="6"/>
  <c r="AF88" i="6" s="1"/>
  <c r="AG89" i="6"/>
  <c r="AG90" i="6"/>
  <c r="AF90" i="6" s="1"/>
  <c r="AG91" i="6"/>
  <c r="AF91" i="6" s="1"/>
  <c r="AG92" i="6"/>
  <c r="AF92" i="6" s="1"/>
  <c r="AG93" i="6"/>
  <c r="AG94" i="6"/>
  <c r="AF94" i="6"/>
  <c r="AG95" i="6"/>
  <c r="AG96" i="6"/>
  <c r="AG97" i="6"/>
  <c r="AG98" i="6"/>
  <c r="AG99" i="6"/>
  <c r="AG100" i="6"/>
  <c r="AG101" i="6"/>
  <c r="AG102" i="6"/>
  <c r="AG103" i="6"/>
  <c r="AG104" i="6"/>
  <c r="AG105" i="6"/>
  <c r="AG106" i="6"/>
  <c r="AG107" i="6"/>
  <c r="AG108" i="6"/>
  <c r="AG109" i="6"/>
  <c r="AG110" i="6"/>
  <c r="AG111" i="6"/>
  <c r="AG112" i="6"/>
  <c r="AG113" i="6"/>
  <c r="AG114" i="6"/>
  <c r="AG115" i="6"/>
  <c r="AG116" i="6"/>
  <c r="AG117" i="6"/>
  <c r="AG118" i="6"/>
  <c r="AG119" i="6"/>
  <c r="AG120" i="6"/>
  <c r="AG121" i="6"/>
  <c r="AG122" i="6"/>
  <c r="AG123" i="6"/>
  <c r="AG124" i="6"/>
  <c r="AG125" i="6"/>
  <c r="AG126" i="6"/>
  <c r="AG127" i="6"/>
  <c r="AG128" i="6"/>
  <c r="AG129" i="6"/>
  <c r="AG130" i="6"/>
  <c r="AG131" i="6"/>
  <c r="AG132" i="6"/>
  <c r="AG133" i="6"/>
  <c r="AG134" i="6"/>
  <c r="AG135" i="6"/>
  <c r="AG136" i="6"/>
  <c r="AG137" i="6"/>
  <c r="AG138" i="6"/>
  <c r="AG139" i="6"/>
  <c r="AG140" i="6"/>
  <c r="AG141" i="6"/>
  <c r="AG142" i="6"/>
  <c r="AG143" i="6"/>
  <c r="AG144" i="6"/>
  <c r="AG145" i="6"/>
  <c r="AG146" i="6"/>
  <c r="AG147" i="6"/>
  <c r="AG148" i="6"/>
  <c r="AG149" i="6"/>
  <c r="AG150" i="6"/>
  <c r="AG151" i="6"/>
  <c r="AG152" i="6"/>
  <c r="AG153" i="6"/>
  <c r="AG154" i="6"/>
  <c r="AG155" i="6"/>
  <c r="AG156" i="6"/>
  <c r="AG157" i="6"/>
  <c r="AG158" i="6"/>
  <c r="AG159" i="6"/>
  <c r="AG160" i="6"/>
  <c r="AG161" i="6"/>
  <c r="AG162" i="6"/>
  <c r="AG163" i="6"/>
  <c r="AG164" i="6"/>
  <c r="AG165" i="6"/>
  <c r="AG166" i="6"/>
  <c r="AG167" i="6"/>
  <c r="AG168" i="6"/>
  <c r="AG169" i="6"/>
  <c r="AG170" i="6"/>
  <c r="AG171" i="6"/>
  <c r="AG172" i="6"/>
  <c r="AG173" i="6"/>
  <c r="AG174" i="6"/>
  <c r="AG175" i="6"/>
  <c r="AG176" i="6"/>
  <c r="AG177" i="6"/>
  <c r="AG178" i="6"/>
  <c r="AG179" i="6"/>
  <c r="AG180" i="6"/>
  <c r="AG181" i="6"/>
  <c r="AG182" i="6"/>
  <c r="AG183" i="6"/>
  <c r="AG184" i="6"/>
  <c r="AG185" i="6"/>
  <c r="AG186" i="6"/>
  <c r="AG187" i="6"/>
  <c r="AG188" i="6"/>
  <c r="AG189" i="6"/>
  <c r="AG190" i="6"/>
  <c r="AG191" i="6"/>
  <c r="AG192" i="6"/>
  <c r="AG193" i="6"/>
  <c r="AG194" i="6"/>
  <c r="AG195" i="6"/>
  <c r="AG196" i="6"/>
  <c r="AG197" i="6"/>
  <c r="AG198" i="6"/>
  <c r="AG199" i="6"/>
  <c r="AG200" i="6"/>
  <c r="AG201" i="6"/>
  <c r="AG202" i="6"/>
  <c r="AG203" i="6"/>
  <c r="AG204" i="6"/>
  <c r="AG205" i="6"/>
  <c r="AG206" i="6"/>
  <c r="AG207" i="6"/>
  <c r="AG208" i="6"/>
  <c r="AG209" i="6"/>
  <c r="AG210" i="6"/>
  <c r="AG211" i="6"/>
  <c r="AG212" i="6"/>
  <c r="AG213" i="6"/>
  <c r="AG214" i="6"/>
  <c r="AG215" i="6"/>
  <c r="AG216" i="6"/>
  <c r="AG217" i="6"/>
  <c r="AG218" i="6"/>
  <c r="AG219" i="6"/>
  <c r="AG220" i="6"/>
  <c r="AG221" i="6"/>
  <c r="AG222" i="6"/>
  <c r="AG223" i="6"/>
  <c r="AG224" i="6"/>
  <c r="AG225" i="6"/>
  <c r="AG226" i="6"/>
  <c r="AG227" i="6"/>
  <c r="AG228" i="6"/>
  <c r="AG229" i="6"/>
  <c r="AG230" i="6"/>
  <c r="AG231" i="6"/>
  <c r="AG232" i="6"/>
  <c r="AG233" i="6"/>
  <c r="AG234" i="6"/>
  <c r="AG235" i="6"/>
  <c r="AG236" i="6"/>
  <c r="AG237" i="6"/>
  <c r="AG238" i="6"/>
  <c r="AG239" i="6"/>
  <c r="AG240" i="6"/>
  <c r="AG241" i="6"/>
  <c r="AG242" i="6"/>
  <c r="AG243" i="6"/>
  <c r="AG244" i="6"/>
  <c r="AG245" i="6"/>
  <c r="AG246" i="6"/>
  <c r="AG247" i="6"/>
  <c r="AG248" i="6"/>
  <c r="AG249" i="6"/>
  <c r="AG250" i="6"/>
  <c r="AG251" i="6"/>
  <c r="AG252" i="6"/>
  <c r="AG253" i="6"/>
  <c r="AG254" i="6"/>
  <c r="AG255" i="6"/>
  <c r="AG256" i="6"/>
  <c r="AG257" i="6"/>
  <c r="AG30" i="6"/>
  <c r="AF30" i="6" s="1"/>
  <c r="A8" i="6"/>
  <c r="B8" i="6" s="1"/>
  <c r="Y9" i="6"/>
  <c r="Y7" i="6" s="1"/>
  <c r="AE30" i="6"/>
  <c r="L29" i="6"/>
  <c r="K29" i="6"/>
  <c r="AF33" i="6"/>
  <c r="AF39" i="6"/>
  <c r="AF41" i="6"/>
  <c r="AF43" i="6"/>
  <c r="AF45" i="6"/>
  <c r="AF47" i="6"/>
  <c r="AF51" i="6"/>
  <c r="AF53" i="6"/>
  <c r="AF57" i="6"/>
  <c r="AF61" i="6"/>
  <c r="AF63" i="6"/>
  <c r="AF65" i="6"/>
  <c r="AF69" i="6"/>
  <c r="AF71" i="6"/>
  <c r="AF73" i="6"/>
  <c r="AF77" i="6"/>
  <c r="AF79" i="6"/>
  <c r="AF81" i="6"/>
  <c r="AF85" i="6"/>
  <c r="AF87" i="6"/>
  <c r="AF89" i="6"/>
  <c r="AF93" i="6"/>
  <c r="AF95" i="6"/>
  <c r="AF96" i="6"/>
  <c r="AF97" i="6"/>
  <c r="AF98" i="6"/>
  <c r="AF99" i="6"/>
  <c r="AF100" i="6"/>
  <c r="AF101" i="6"/>
  <c r="AF102" i="6"/>
  <c r="AF103" i="6"/>
  <c r="AF104" i="6"/>
  <c r="AF105" i="6"/>
  <c r="AF106" i="6"/>
  <c r="AF107" i="6"/>
  <c r="AF108" i="6"/>
  <c r="AF109" i="6"/>
  <c r="AF110" i="6"/>
  <c r="AF111" i="6"/>
  <c r="AF112" i="6"/>
  <c r="AF113" i="6"/>
  <c r="AF114" i="6"/>
  <c r="AF115" i="6"/>
  <c r="AF116" i="6"/>
  <c r="AF117" i="6"/>
  <c r="AF118" i="6"/>
  <c r="AF119" i="6"/>
  <c r="AF120" i="6"/>
  <c r="AF121" i="6"/>
  <c r="AF122" i="6"/>
  <c r="AF123" i="6"/>
  <c r="AF124" i="6"/>
  <c r="AF125" i="6"/>
  <c r="AF126" i="6"/>
  <c r="AF127" i="6"/>
  <c r="AF128" i="6"/>
  <c r="AF129" i="6"/>
  <c r="AF130" i="6"/>
  <c r="AF131" i="6"/>
  <c r="AF132" i="6"/>
  <c r="AF133" i="6"/>
  <c r="AF134" i="6"/>
  <c r="AF135" i="6"/>
  <c r="AF136" i="6"/>
  <c r="AF137" i="6"/>
  <c r="AF138" i="6"/>
  <c r="AF139" i="6"/>
  <c r="AF140" i="6"/>
  <c r="AF141" i="6"/>
  <c r="AF142" i="6"/>
  <c r="AF143" i="6"/>
  <c r="AF144" i="6"/>
  <c r="AF145" i="6"/>
  <c r="AF146" i="6"/>
  <c r="AF147" i="6"/>
  <c r="AF148" i="6"/>
  <c r="AF149" i="6"/>
  <c r="AF150" i="6"/>
  <c r="AF151" i="6"/>
  <c r="AF152" i="6"/>
  <c r="AF153" i="6"/>
  <c r="AF154" i="6"/>
  <c r="AF155" i="6"/>
  <c r="AF156" i="6"/>
  <c r="AF157" i="6"/>
  <c r="AF158" i="6"/>
  <c r="AF159" i="6"/>
  <c r="AF160" i="6"/>
  <c r="AF161" i="6"/>
  <c r="AF162" i="6"/>
  <c r="AF163" i="6"/>
  <c r="AF164" i="6"/>
  <c r="AF165" i="6"/>
  <c r="AF166" i="6"/>
  <c r="AF167" i="6"/>
  <c r="AF168" i="6"/>
  <c r="AF169" i="6"/>
  <c r="AF170" i="6"/>
  <c r="AF171" i="6"/>
  <c r="AF172" i="6"/>
  <c r="AF173" i="6"/>
  <c r="AF174" i="6"/>
  <c r="AF175" i="6"/>
  <c r="AF176" i="6"/>
  <c r="AF177" i="6"/>
  <c r="AF178" i="6"/>
  <c r="AF179" i="6"/>
  <c r="AF180" i="6"/>
  <c r="AF181" i="6"/>
  <c r="AF182" i="6"/>
  <c r="AF183" i="6"/>
  <c r="AF184" i="6"/>
  <c r="AF185" i="6"/>
  <c r="AF186" i="6"/>
  <c r="AF187" i="6"/>
  <c r="AF188" i="6"/>
  <c r="AF189" i="6"/>
  <c r="AF190" i="6"/>
  <c r="AF191" i="6"/>
  <c r="AF192" i="6"/>
  <c r="AF193" i="6"/>
  <c r="AF194" i="6"/>
  <c r="AF195" i="6"/>
  <c r="AF196" i="6"/>
  <c r="AF197" i="6"/>
  <c r="AF198" i="6"/>
  <c r="AF199" i="6"/>
  <c r="AF200" i="6"/>
  <c r="AF201" i="6"/>
  <c r="AF202" i="6"/>
  <c r="AF203" i="6"/>
  <c r="AF204" i="6"/>
  <c r="AF205" i="6"/>
  <c r="AF206" i="6"/>
  <c r="AF207" i="6"/>
  <c r="AF208" i="6"/>
  <c r="AF209" i="6"/>
  <c r="AF210" i="6"/>
  <c r="AF211" i="6"/>
  <c r="AF212" i="6"/>
  <c r="AF213" i="6"/>
  <c r="AF214" i="6"/>
  <c r="AF215" i="6"/>
  <c r="AF216" i="6"/>
  <c r="AF217" i="6"/>
  <c r="AF218" i="6"/>
  <c r="AF219" i="6"/>
  <c r="AF220" i="6"/>
  <c r="AF221" i="6"/>
  <c r="AF222" i="6"/>
  <c r="AF223" i="6"/>
  <c r="AF224" i="6"/>
  <c r="AF225" i="6"/>
  <c r="AF226" i="6"/>
  <c r="AF227" i="6"/>
  <c r="AF228" i="6"/>
  <c r="AF229" i="6"/>
  <c r="AF230" i="6"/>
  <c r="AF231" i="6"/>
  <c r="AF232" i="6"/>
  <c r="AF233" i="6"/>
  <c r="AF234" i="6"/>
  <c r="AF235" i="6"/>
  <c r="AF236" i="6"/>
  <c r="AF237" i="6"/>
  <c r="AF238" i="6"/>
  <c r="AF239" i="6"/>
  <c r="AF240" i="6"/>
  <c r="AF241" i="6"/>
  <c r="AF242" i="6"/>
  <c r="AF243" i="6"/>
  <c r="AF244" i="6"/>
  <c r="AF245" i="6"/>
  <c r="AF246" i="6"/>
  <c r="AF247" i="6"/>
  <c r="AF248" i="6"/>
  <c r="AF249" i="6"/>
  <c r="AF250" i="6"/>
  <c r="AF251" i="6"/>
  <c r="AF252" i="6"/>
  <c r="AF253" i="6"/>
  <c r="AF254" i="6"/>
  <c r="AF255" i="6"/>
  <c r="AF256" i="6"/>
  <c r="AF257" i="6"/>
  <c r="AH5" i="6"/>
  <c r="H29" i="6"/>
  <c r="AA9" i="6"/>
  <c r="AA7" i="6" s="1"/>
  <c r="A31" i="6"/>
  <c r="A32" i="6" s="1"/>
  <c r="A33" i="6" s="1"/>
  <c r="A34" i="6" s="1"/>
  <c r="A35" i="6" s="1"/>
  <c r="A36" i="6" s="1"/>
  <c r="A37" i="6" s="1"/>
  <c r="A38" i="6" s="1"/>
  <c r="A39" i="6" s="1"/>
  <c r="A40" i="6" s="1"/>
  <c r="A41" i="6" s="1"/>
  <c r="A42" i="6" s="1"/>
  <c r="A43" i="6" s="1"/>
  <c r="A44" i="6" s="1"/>
  <c r="A45" i="6" s="1"/>
  <c r="A46" i="6" s="1"/>
  <c r="A47" i="6" s="1"/>
  <c r="A48" i="6" s="1"/>
  <c r="A49" i="6" s="1"/>
  <c r="A50" i="6" s="1"/>
  <c r="A51" i="6" s="1"/>
  <c r="A52" i="6" s="1"/>
  <c r="A53" i="6" s="1"/>
  <c r="A54" i="6" s="1"/>
  <c r="A55" i="6" s="1"/>
  <c r="A56" i="6" s="1"/>
  <c r="A57" i="6"/>
  <c r="A58" i="6"/>
  <c r="A59" i="6"/>
  <c r="A60" i="6"/>
  <c r="A61" i="6"/>
  <c r="A62" i="6"/>
  <c r="A63" i="6"/>
  <c r="A64" i="6"/>
  <c r="A65" i="6"/>
  <c r="A66" i="6"/>
  <c r="A67" i="6"/>
  <c r="A68" i="6"/>
  <c r="A69" i="6"/>
  <c r="A70" i="6"/>
  <c r="A71" i="6"/>
  <c r="A72" i="6"/>
  <c r="A73" i="6"/>
  <c r="A74" i="6"/>
  <c r="A75" i="6"/>
  <c r="A76" i="6"/>
  <c r="A77" i="6"/>
  <c r="A78" i="6"/>
  <c r="A79" i="6"/>
  <c r="A80" i="6"/>
  <c r="A81" i="6"/>
  <c r="A82" i="6"/>
  <c r="A83" i="6"/>
  <c r="A84" i="6"/>
  <c r="A85" i="6"/>
  <c r="A86" i="6"/>
  <c r="A87" i="6"/>
  <c r="A88" i="6"/>
  <c r="A89" i="6"/>
  <c r="A90" i="6"/>
  <c r="A91" i="6"/>
  <c r="A92" i="6"/>
  <c r="A93" i="6"/>
  <c r="A94" i="6"/>
  <c r="A95" i="6"/>
  <c r="A96" i="6"/>
  <c r="A97" i="6"/>
  <c r="A98" i="6"/>
  <c r="A99" i="6"/>
  <c r="A100" i="6"/>
  <c r="A101" i="6"/>
  <c r="A102" i="6"/>
  <c r="A103" i="6"/>
  <c r="A104" i="6"/>
  <c r="A105" i="6"/>
  <c r="A106" i="6"/>
  <c r="A107" i="6"/>
  <c r="A108" i="6"/>
  <c r="A109" i="6"/>
  <c r="A110" i="6"/>
  <c r="A111" i="6"/>
  <c r="A112" i="6"/>
  <c r="A113" i="6"/>
  <c r="A114" i="6"/>
  <c r="A115" i="6"/>
  <c r="A116" i="6"/>
  <c r="A117" i="6"/>
  <c r="A118" i="6"/>
  <c r="A119" i="6"/>
  <c r="A120" i="6"/>
  <c r="A121" i="6"/>
  <c r="A122" i="6"/>
  <c r="A123" i="6"/>
  <c r="A124" i="6"/>
  <c r="A125" i="6"/>
  <c r="A126" i="6"/>
  <c r="A127" i="6"/>
  <c r="A128" i="6"/>
  <c r="A129" i="6"/>
  <c r="A130" i="6"/>
  <c r="A131" i="6"/>
  <c r="A132" i="6"/>
  <c r="A133" i="6"/>
  <c r="A134" i="6"/>
  <c r="A135" i="6"/>
  <c r="A136" i="6"/>
  <c r="A137" i="6"/>
  <c r="A138" i="6"/>
  <c r="A139" i="6"/>
  <c r="A140" i="6"/>
  <c r="A141" i="6"/>
  <c r="A142" i="6"/>
  <c r="A143" i="6"/>
  <c r="A144" i="6"/>
  <c r="A145" i="6"/>
  <c r="A146" i="6"/>
  <c r="A147" i="6"/>
  <c r="A148" i="6"/>
  <c r="A149" i="6"/>
  <c r="A150" i="6"/>
  <c r="A151" i="6"/>
  <c r="A152" i="6"/>
  <c r="A153" i="6"/>
  <c r="A154" i="6"/>
  <c r="A155" i="6"/>
  <c r="A156" i="6"/>
  <c r="A157" i="6"/>
  <c r="A158" i="6"/>
  <c r="A159" i="6"/>
  <c r="A160" i="6"/>
  <c r="A161" i="6"/>
  <c r="A162" i="6"/>
  <c r="A163" i="6"/>
  <c r="A164" i="6"/>
  <c r="A165" i="6"/>
  <c r="A166" i="6"/>
  <c r="A167" i="6"/>
  <c r="A168" i="6"/>
  <c r="A169" i="6"/>
  <c r="A170" i="6"/>
  <c r="A171" i="6"/>
  <c r="A172" i="6"/>
  <c r="A173" i="6"/>
  <c r="A174" i="6"/>
  <c r="A175" i="6"/>
  <c r="A176" i="6"/>
  <c r="A177" i="6"/>
  <c r="A178" i="6"/>
  <c r="A179" i="6"/>
  <c r="A180" i="6"/>
  <c r="A181" i="6"/>
  <c r="A182" i="6"/>
  <c r="A183" i="6"/>
  <c r="A184" i="6"/>
  <c r="A185" i="6"/>
  <c r="A186" i="6"/>
  <c r="A187" i="6"/>
  <c r="A188" i="6"/>
  <c r="A189" i="6"/>
  <c r="A190" i="6"/>
  <c r="A191" i="6"/>
  <c r="A192" i="6"/>
  <c r="A193" i="6"/>
  <c r="A194" i="6"/>
  <c r="A195" i="6"/>
  <c r="A196" i="6"/>
  <c r="A197" i="6"/>
  <c r="A198" i="6"/>
  <c r="A199" i="6"/>
  <c r="A200" i="6"/>
  <c r="A201" i="6"/>
  <c r="A202" i="6"/>
  <c r="A203" i="6"/>
  <c r="A204" i="6"/>
  <c r="A205" i="6"/>
  <c r="A206" i="6"/>
  <c r="A207" i="6"/>
  <c r="A208" i="6"/>
  <c r="A209" i="6"/>
  <c r="A210" i="6"/>
  <c r="A211" i="6"/>
  <c r="A212" i="6"/>
  <c r="A213" i="6"/>
  <c r="A214" i="6"/>
  <c r="A215" i="6"/>
  <c r="A216" i="6"/>
  <c r="A217" i="6"/>
  <c r="A218" i="6"/>
  <c r="A219" i="6"/>
  <c r="A220" i="6"/>
  <c r="A221" i="6"/>
  <c r="A222" i="6"/>
  <c r="A223" i="6"/>
  <c r="A224" i="6"/>
  <c r="A225" i="6"/>
  <c r="A226" i="6"/>
  <c r="A227" i="6"/>
  <c r="A228" i="6"/>
  <c r="A229" i="6"/>
  <c r="A230" i="6"/>
  <c r="A231" i="6"/>
  <c r="A232" i="6"/>
  <c r="A233" i="6"/>
  <c r="A234" i="6"/>
  <c r="A235" i="6"/>
  <c r="A236" i="6"/>
  <c r="A237" i="6"/>
  <c r="A238" i="6"/>
  <c r="A239" i="6"/>
  <c r="A240" i="6"/>
  <c r="A241" i="6"/>
  <c r="A242" i="6"/>
  <c r="A243" i="6"/>
  <c r="A244" i="6"/>
  <c r="A245" i="6"/>
  <c r="A246" i="6"/>
  <c r="A247" i="6"/>
  <c r="A248" i="6"/>
  <c r="A249" i="6"/>
  <c r="A250" i="6"/>
  <c r="A251" i="6"/>
  <c r="A252" i="6"/>
  <c r="A253" i="6"/>
  <c r="A254" i="6"/>
  <c r="A255" i="6"/>
  <c r="A256" i="6"/>
  <c r="A257" i="6"/>
  <c r="J29" i="6"/>
  <c r="C7" i="6" s="1"/>
  <c r="U29" i="6"/>
  <c r="V29" i="6"/>
  <c r="W29" i="6"/>
  <c r="X29" i="6"/>
  <c r="Y29" i="6"/>
  <c r="Z29" i="6"/>
  <c r="C180" i="6"/>
  <c r="AC180" i="6" s="1"/>
  <c r="D180" i="6"/>
  <c r="AE180" i="6"/>
  <c r="C181" i="6"/>
  <c r="AC181" i="6" s="1"/>
  <c r="D181" i="6"/>
  <c r="AE181" i="6"/>
  <c r="C182" i="6"/>
  <c r="AC182" i="6" s="1"/>
  <c r="D182" i="6"/>
  <c r="AE182" i="6"/>
  <c r="C183" i="6"/>
  <c r="AC183" i="6" s="1"/>
  <c r="D183" i="6"/>
  <c r="AE183" i="6"/>
  <c r="C184" i="6"/>
  <c r="AC184" i="6" s="1"/>
  <c r="D184" i="6"/>
  <c r="AE184" i="6"/>
  <c r="C185" i="6"/>
  <c r="AC185" i="6" s="1"/>
  <c r="D185" i="6"/>
  <c r="AE185" i="6"/>
  <c r="C186" i="6"/>
  <c r="AC186" i="6" s="1"/>
  <c r="D186" i="6"/>
  <c r="AE186" i="6"/>
  <c r="C187" i="6"/>
  <c r="AC187" i="6" s="1"/>
  <c r="D187" i="6"/>
  <c r="AE187" i="6"/>
  <c r="C188" i="6"/>
  <c r="AC188" i="6" s="1"/>
  <c r="D188" i="6"/>
  <c r="AE188" i="6"/>
  <c r="C189" i="6"/>
  <c r="AC189" i="6"/>
  <c r="D189" i="6"/>
  <c r="AE189" i="6"/>
  <c r="C190" i="6"/>
  <c r="AC190" i="6"/>
  <c r="D190" i="6"/>
  <c r="AE190" i="6"/>
  <c r="C191" i="6"/>
  <c r="AC191" i="6"/>
  <c r="D191" i="6"/>
  <c r="AE191" i="6"/>
  <c r="C192" i="6"/>
  <c r="AC192" i="6"/>
  <c r="D192" i="6"/>
  <c r="AE192" i="6"/>
  <c r="C193" i="6"/>
  <c r="AC193" i="6"/>
  <c r="D193" i="6"/>
  <c r="AE193" i="6"/>
  <c r="C194" i="6"/>
  <c r="AC194" i="6"/>
  <c r="D194" i="6"/>
  <c r="AE194" i="6"/>
  <c r="C195" i="6"/>
  <c r="AC195" i="6"/>
  <c r="D195" i="6"/>
  <c r="AE195" i="6"/>
  <c r="C196" i="6"/>
  <c r="AC196" i="6"/>
  <c r="D196" i="6"/>
  <c r="AE196" i="6"/>
  <c r="C197" i="6"/>
  <c r="AC197" i="6"/>
  <c r="D197" i="6"/>
  <c r="AE197" i="6"/>
  <c r="C198" i="6"/>
  <c r="AC198" i="6"/>
  <c r="D198" i="6"/>
  <c r="AE198" i="6"/>
  <c r="C199" i="6"/>
  <c r="AC199" i="6"/>
  <c r="D199" i="6"/>
  <c r="AE199" i="6"/>
  <c r="C200" i="6"/>
  <c r="AC200" i="6"/>
  <c r="D200" i="6"/>
  <c r="AE200" i="6"/>
  <c r="C201" i="6"/>
  <c r="AC201" i="6"/>
  <c r="D201" i="6"/>
  <c r="AE201" i="6"/>
  <c r="C202" i="6"/>
  <c r="AC202" i="6"/>
  <c r="D202" i="6"/>
  <c r="AE202" i="6"/>
  <c r="C203" i="6"/>
  <c r="AC203" i="6"/>
  <c r="D203" i="6"/>
  <c r="AE203" i="6"/>
  <c r="C204" i="6"/>
  <c r="AC204" i="6"/>
  <c r="D204" i="6"/>
  <c r="AE204" i="6"/>
  <c r="C205" i="6"/>
  <c r="AC205" i="6"/>
  <c r="D205" i="6"/>
  <c r="AE205" i="6"/>
  <c r="C206" i="6"/>
  <c r="AC206" i="6"/>
  <c r="D206" i="6"/>
  <c r="AE206" i="6"/>
  <c r="C207" i="6"/>
  <c r="AC207" i="6"/>
  <c r="D207" i="6"/>
  <c r="AE207" i="6"/>
  <c r="C208" i="6"/>
  <c r="AC208" i="6"/>
  <c r="D208" i="6"/>
  <c r="AE208" i="6"/>
  <c r="C209" i="6"/>
  <c r="AC209" i="6"/>
  <c r="D209" i="6"/>
  <c r="AE209" i="6"/>
  <c r="C210" i="6"/>
  <c r="AC210" i="6"/>
  <c r="D210" i="6"/>
  <c r="AE210" i="6"/>
  <c r="C211" i="6"/>
  <c r="AC211" i="6"/>
  <c r="D211" i="6"/>
  <c r="AE211" i="6"/>
  <c r="C212" i="6"/>
  <c r="AC212" i="6"/>
  <c r="D212" i="6"/>
  <c r="AE212" i="6"/>
  <c r="C213" i="6"/>
  <c r="AC213" i="6"/>
  <c r="D213" i="6"/>
  <c r="AE213" i="6"/>
  <c r="C214" i="6"/>
  <c r="AC214" i="6"/>
  <c r="D214" i="6"/>
  <c r="AE214" i="6"/>
  <c r="C215" i="6"/>
  <c r="AC215" i="6"/>
  <c r="D215" i="6"/>
  <c r="AE215" i="6"/>
  <c r="C216" i="6"/>
  <c r="AC216" i="6"/>
  <c r="D216" i="6"/>
  <c r="AE216" i="6"/>
  <c r="C217" i="6"/>
  <c r="AC217" i="6"/>
  <c r="D217" i="6"/>
  <c r="AE217" i="6"/>
  <c r="C218" i="6"/>
  <c r="AC218" i="6"/>
  <c r="D218" i="6"/>
  <c r="AE218" i="6"/>
  <c r="C219" i="6"/>
  <c r="AC219" i="6"/>
  <c r="D219" i="6"/>
  <c r="AE219" i="6"/>
  <c r="C220" i="6"/>
  <c r="AC220" i="6"/>
  <c r="D220" i="6"/>
  <c r="AE220" i="6"/>
  <c r="C221" i="6"/>
  <c r="AC221" i="6"/>
  <c r="D221" i="6"/>
  <c r="AE221" i="6"/>
  <c r="C222" i="6"/>
  <c r="AC222" i="6"/>
  <c r="D222" i="6"/>
  <c r="AE222" i="6"/>
  <c r="C223" i="6"/>
  <c r="AC223" i="6"/>
  <c r="D223" i="6"/>
  <c r="AE223" i="6"/>
  <c r="C224" i="6"/>
  <c r="AC224" i="6"/>
  <c r="D224" i="6"/>
  <c r="AE224" i="6"/>
  <c r="C225" i="6"/>
  <c r="AC225" i="6"/>
  <c r="D225" i="6"/>
  <c r="AE225" i="6"/>
  <c r="C226" i="6"/>
  <c r="AC226" i="6"/>
  <c r="D226" i="6"/>
  <c r="AE226" i="6"/>
  <c r="C227" i="6"/>
  <c r="AC227" i="6"/>
  <c r="D227" i="6"/>
  <c r="AE227" i="6"/>
  <c r="C228" i="6"/>
  <c r="AC228" i="6"/>
  <c r="D228" i="6"/>
  <c r="AE228" i="6"/>
  <c r="C229" i="6"/>
  <c r="AC229" i="6"/>
  <c r="D229" i="6"/>
  <c r="AE229" i="6"/>
  <c r="C230" i="6"/>
  <c r="AC230" i="6"/>
  <c r="D230" i="6"/>
  <c r="AE230" i="6"/>
  <c r="C231" i="6"/>
  <c r="AC231" i="6"/>
  <c r="D231" i="6"/>
  <c r="AE231" i="6"/>
  <c r="C232" i="6"/>
  <c r="AC232" i="6"/>
  <c r="D232" i="6"/>
  <c r="AE232" i="6"/>
  <c r="C233" i="6"/>
  <c r="AC233" i="6"/>
  <c r="D233" i="6"/>
  <c r="AE233" i="6"/>
  <c r="C234" i="6"/>
  <c r="AC234" i="6"/>
  <c r="D234" i="6"/>
  <c r="AE234" i="6"/>
  <c r="C235" i="6"/>
  <c r="AC235" i="6"/>
  <c r="D235" i="6"/>
  <c r="AE235" i="6"/>
  <c r="C236" i="6"/>
  <c r="AC236" i="6"/>
  <c r="D236" i="6"/>
  <c r="AE236" i="6"/>
  <c r="C237" i="6"/>
  <c r="AC237" i="6"/>
  <c r="D237" i="6"/>
  <c r="AE237" i="6"/>
  <c r="C238" i="6"/>
  <c r="AC238" i="6"/>
  <c r="D238" i="6"/>
  <c r="AE238" i="6"/>
  <c r="C239" i="6"/>
  <c r="AC239" i="6"/>
  <c r="D239" i="6"/>
  <c r="AE239" i="6"/>
  <c r="C240" i="6"/>
  <c r="AC240" i="6"/>
  <c r="D240" i="6"/>
  <c r="AE240" i="6"/>
  <c r="C241" i="6"/>
  <c r="AC241" i="6"/>
  <c r="D241" i="6"/>
  <c r="AE241" i="6"/>
  <c r="C242" i="6"/>
  <c r="AC242" i="6"/>
  <c r="D242" i="6"/>
  <c r="AE242" i="6"/>
  <c r="C243" i="6"/>
  <c r="AC243" i="6"/>
  <c r="D243" i="6"/>
  <c r="AE243" i="6"/>
  <c r="C244" i="6"/>
  <c r="AC244" i="6"/>
  <c r="D244" i="6"/>
  <c r="AE244" i="6"/>
  <c r="C245" i="6"/>
  <c r="AC245" i="6"/>
  <c r="D245" i="6"/>
  <c r="AE245" i="6"/>
  <c r="C246" i="6"/>
  <c r="AC246" i="6"/>
  <c r="D246" i="6"/>
  <c r="AE246" i="6"/>
  <c r="C247" i="6"/>
  <c r="AC247" i="6"/>
  <c r="D247" i="6"/>
  <c r="AE247" i="6"/>
  <c r="C248" i="6"/>
  <c r="AC248" i="6"/>
  <c r="D248" i="6"/>
  <c r="AE248" i="6"/>
  <c r="C249" i="6"/>
  <c r="AC249" i="6"/>
  <c r="D249" i="6"/>
  <c r="AE249" i="6"/>
  <c r="C250" i="6"/>
  <c r="AC250" i="6"/>
  <c r="D250" i="6"/>
  <c r="AE250" i="6"/>
  <c r="C251" i="6"/>
  <c r="AC251" i="6"/>
  <c r="D251" i="6"/>
  <c r="AE251" i="6"/>
  <c r="C252" i="6"/>
  <c r="AC252" i="6"/>
  <c r="D252" i="6"/>
  <c r="AE252" i="6"/>
  <c r="C253" i="6"/>
  <c r="AC253" i="6"/>
  <c r="D253" i="6"/>
  <c r="AE253" i="6"/>
  <c r="C254" i="6"/>
  <c r="AC254" i="6"/>
  <c r="D254" i="6"/>
  <c r="AE254" i="6"/>
  <c r="C255" i="6"/>
  <c r="AC255" i="6"/>
  <c r="D255" i="6"/>
  <c r="AE255" i="6"/>
  <c r="C256" i="6"/>
  <c r="AC256" i="6"/>
  <c r="D256" i="6"/>
  <c r="AE256" i="6"/>
  <c r="C257" i="6"/>
  <c r="AC257" i="6"/>
  <c r="D257" i="6"/>
  <c r="AE257" i="6"/>
  <c r="AE41" i="6"/>
  <c r="AE42" i="6"/>
  <c r="AE43" i="6"/>
  <c r="AE44" i="6"/>
  <c r="AE45" i="6"/>
  <c r="AE46" i="6"/>
  <c r="AE47" i="6"/>
  <c r="AE48" i="6"/>
  <c r="AE49" i="6"/>
  <c r="AE50" i="6"/>
  <c r="AE51" i="6"/>
  <c r="AE52" i="6"/>
  <c r="AE53" i="6"/>
  <c r="AE54" i="6"/>
  <c r="AE55" i="6"/>
  <c r="AE56" i="6"/>
  <c r="AE57" i="6"/>
  <c r="AE58" i="6"/>
  <c r="AE59" i="6"/>
  <c r="AE60" i="6"/>
  <c r="AE61" i="6"/>
  <c r="AE62" i="6"/>
  <c r="AE63" i="6"/>
  <c r="AE64" i="6"/>
  <c r="AE65" i="6"/>
  <c r="AE66" i="6"/>
  <c r="AE67" i="6"/>
  <c r="AE68" i="6"/>
  <c r="AE69" i="6"/>
  <c r="AE70" i="6"/>
  <c r="AE71" i="6"/>
  <c r="AE72" i="6"/>
  <c r="AE73" i="6"/>
  <c r="AE74" i="6"/>
  <c r="AE75" i="6"/>
  <c r="AE76" i="6"/>
  <c r="AE77" i="6"/>
  <c r="AE78" i="6"/>
  <c r="AE79" i="6"/>
  <c r="AE80" i="6"/>
  <c r="AE81" i="6"/>
  <c r="AE82" i="6"/>
  <c r="AE83" i="6"/>
  <c r="AE84" i="6"/>
  <c r="AE85" i="6"/>
  <c r="AE86" i="6"/>
  <c r="AE87" i="6"/>
  <c r="AE88" i="6"/>
  <c r="AE89" i="6"/>
  <c r="AE90" i="6"/>
  <c r="AE91" i="6"/>
  <c r="AE92" i="6"/>
  <c r="AE93" i="6"/>
  <c r="AE94" i="6"/>
  <c r="AE95" i="6"/>
  <c r="AE96" i="6"/>
  <c r="AE97" i="6"/>
  <c r="AE98" i="6"/>
  <c r="AE99" i="6"/>
  <c r="AE100" i="6"/>
  <c r="AE101" i="6"/>
  <c r="AE102" i="6"/>
  <c r="AE103" i="6"/>
  <c r="AE104" i="6"/>
  <c r="AE105" i="6"/>
  <c r="AE106" i="6"/>
  <c r="AE107" i="6"/>
  <c r="AE108" i="6"/>
  <c r="AE109" i="6"/>
  <c r="AE110" i="6"/>
  <c r="AE111" i="6"/>
  <c r="AE112" i="6"/>
  <c r="AE113" i="6"/>
  <c r="AE114" i="6"/>
  <c r="AE115" i="6"/>
  <c r="AE116" i="6"/>
  <c r="AE117" i="6"/>
  <c r="AE118" i="6"/>
  <c r="AE119" i="6"/>
  <c r="AE120" i="6"/>
  <c r="AE121" i="6"/>
  <c r="AE122" i="6"/>
  <c r="AE123" i="6"/>
  <c r="AE124" i="6"/>
  <c r="AE125" i="6"/>
  <c r="AE126" i="6"/>
  <c r="AE127" i="6"/>
  <c r="AE128" i="6"/>
  <c r="AE129" i="6"/>
  <c r="AE130" i="6"/>
  <c r="AE131" i="6"/>
  <c r="AE132" i="6"/>
  <c r="AE133" i="6"/>
  <c r="AE134" i="6"/>
  <c r="AE135" i="6"/>
  <c r="AE136" i="6"/>
  <c r="AE137" i="6"/>
  <c r="AE138" i="6"/>
  <c r="AE139" i="6"/>
  <c r="AE140" i="6"/>
  <c r="AE141" i="6"/>
  <c r="AE142" i="6"/>
  <c r="AE143" i="6"/>
  <c r="AE144" i="6"/>
  <c r="AE145" i="6"/>
  <c r="AE146" i="6"/>
  <c r="AE147" i="6"/>
  <c r="AE148" i="6"/>
  <c r="AE149" i="6"/>
  <c r="AE150" i="6"/>
  <c r="AE151" i="6"/>
  <c r="AE152" i="6"/>
  <c r="AE153" i="6"/>
  <c r="AE154" i="6"/>
  <c r="AE155" i="6"/>
  <c r="AE156" i="6"/>
  <c r="AE157" i="6"/>
  <c r="AE158" i="6"/>
  <c r="AE159" i="6"/>
  <c r="AE160" i="6"/>
  <c r="AE161" i="6"/>
  <c r="AE162" i="6"/>
  <c r="AE163" i="6"/>
  <c r="AE164" i="6"/>
  <c r="AE165" i="6"/>
  <c r="AE166" i="6"/>
  <c r="AE167" i="6"/>
  <c r="AE168" i="6"/>
  <c r="AE169" i="6"/>
  <c r="AE170" i="6"/>
  <c r="AE171" i="6"/>
  <c r="AE172" i="6"/>
  <c r="AE173" i="6"/>
  <c r="AE174" i="6"/>
  <c r="AE175" i="6"/>
  <c r="AE176" i="6"/>
  <c r="AE177" i="6"/>
  <c r="AE178" i="6"/>
  <c r="AE179" i="6"/>
  <c r="D31" i="6"/>
  <c r="D32" i="6"/>
  <c r="D33" i="6"/>
  <c r="D34" i="6"/>
  <c r="D35" i="6"/>
  <c r="D36" i="6"/>
  <c r="D37" i="6"/>
  <c r="D38" i="6"/>
  <c r="D39" i="6"/>
  <c r="D40" i="6"/>
  <c r="D41" i="6"/>
  <c r="D42" i="6"/>
  <c r="D44" i="6"/>
  <c r="D45" i="6"/>
  <c r="D46" i="6"/>
  <c r="D47" i="6"/>
  <c r="D48" i="6"/>
  <c r="D49" i="6"/>
  <c r="D50" i="6"/>
  <c r="D51" i="6"/>
  <c r="D52" i="6"/>
  <c r="D53" i="6"/>
  <c r="D54" i="6"/>
  <c r="D55" i="6"/>
  <c r="D56" i="6"/>
  <c r="D57" i="6"/>
  <c r="D58" i="6"/>
  <c r="D59" i="6"/>
  <c r="D60" i="6"/>
  <c r="D61" i="6"/>
  <c r="D62" i="6"/>
  <c r="D63" i="6"/>
  <c r="D64" i="6"/>
  <c r="D65" i="6"/>
  <c r="D66" i="6"/>
  <c r="D67" i="6"/>
  <c r="D68" i="6"/>
  <c r="D69" i="6"/>
  <c r="D70" i="6"/>
  <c r="D71" i="6"/>
  <c r="D72" i="6"/>
  <c r="D73" i="6"/>
  <c r="D74" i="6"/>
  <c r="D75" i="6"/>
  <c r="D76" i="6"/>
  <c r="D77" i="6"/>
  <c r="D78" i="6"/>
  <c r="D79" i="6"/>
  <c r="D80" i="6"/>
  <c r="D81" i="6"/>
  <c r="D82" i="6"/>
  <c r="D83" i="6"/>
  <c r="D84" i="6"/>
  <c r="D85" i="6"/>
  <c r="D86" i="6"/>
  <c r="D87" i="6"/>
  <c r="D88" i="6"/>
  <c r="D89" i="6"/>
  <c r="D90" i="6"/>
  <c r="D91" i="6"/>
  <c r="D92" i="6"/>
  <c r="D93" i="6"/>
  <c r="D94" i="6"/>
  <c r="D95" i="6"/>
  <c r="D96" i="6"/>
  <c r="D97" i="6"/>
  <c r="D98" i="6"/>
  <c r="D99" i="6"/>
  <c r="D100" i="6"/>
  <c r="D101" i="6"/>
  <c r="D102" i="6"/>
  <c r="D103" i="6"/>
  <c r="D104" i="6"/>
  <c r="D105" i="6"/>
  <c r="D106" i="6"/>
  <c r="D107" i="6"/>
  <c r="D108" i="6"/>
  <c r="D109" i="6"/>
  <c r="D110" i="6"/>
  <c r="D111" i="6"/>
  <c r="D112" i="6"/>
  <c r="D113" i="6"/>
  <c r="D114" i="6"/>
  <c r="D115" i="6"/>
  <c r="D116" i="6"/>
  <c r="D117" i="6"/>
  <c r="D118" i="6"/>
  <c r="D119" i="6"/>
  <c r="D120" i="6"/>
  <c r="D121" i="6"/>
  <c r="D122" i="6"/>
  <c r="D123" i="6"/>
  <c r="D124" i="6"/>
  <c r="D125" i="6"/>
  <c r="D126" i="6"/>
  <c r="D127" i="6"/>
  <c r="D128" i="6"/>
  <c r="D129" i="6"/>
  <c r="D130" i="6"/>
  <c r="D131" i="6"/>
  <c r="D132" i="6"/>
  <c r="D133" i="6"/>
  <c r="D134" i="6"/>
  <c r="D135" i="6"/>
  <c r="D136" i="6"/>
  <c r="D137" i="6"/>
  <c r="D138" i="6"/>
  <c r="D139" i="6"/>
  <c r="D140" i="6"/>
  <c r="D141" i="6"/>
  <c r="D142" i="6"/>
  <c r="D143" i="6"/>
  <c r="D144" i="6"/>
  <c r="D145" i="6"/>
  <c r="D146" i="6"/>
  <c r="D147" i="6"/>
  <c r="D148" i="6"/>
  <c r="D149" i="6"/>
  <c r="D150" i="6"/>
  <c r="D151" i="6"/>
  <c r="D152" i="6"/>
  <c r="D153" i="6"/>
  <c r="D154" i="6"/>
  <c r="D155" i="6"/>
  <c r="D156" i="6"/>
  <c r="D157" i="6"/>
  <c r="D158" i="6"/>
  <c r="D159" i="6"/>
  <c r="D160" i="6"/>
  <c r="D161" i="6"/>
  <c r="D162" i="6"/>
  <c r="D163" i="6"/>
  <c r="D164" i="6"/>
  <c r="D165" i="6"/>
  <c r="D166" i="6"/>
  <c r="D167" i="6"/>
  <c r="D168" i="6"/>
  <c r="D169" i="6"/>
  <c r="D170" i="6"/>
  <c r="D171" i="6"/>
  <c r="D172" i="6"/>
  <c r="D173" i="6"/>
  <c r="D174" i="6"/>
  <c r="D175" i="6"/>
  <c r="D176" i="6"/>
  <c r="D177" i="6"/>
  <c r="D178" i="6"/>
  <c r="D179" i="6"/>
  <c r="C31" i="6"/>
  <c r="AC31" i="6" s="1"/>
  <c r="C32" i="6"/>
  <c r="AC32" i="6" s="1"/>
  <c r="C33" i="6"/>
  <c r="AC33" i="6" s="1"/>
  <c r="C34" i="6"/>
  <c r="AC34" i="6" s="1"/>
  <c r="C35" i="6"/>
  <c r="AC35" i="6" s="1"/>
  <c r="C36" i="6"/>
  <c r="AC36" i="6"/>
  <c r="C37" i="6"/>
  <c r="AC37" i="6"/>
  <c r="C38" i="6"/>
  <c r="AC38" i="6"/>
  <c r="C39" i="6"/>
  <c r="C40" i="6"/>
  <c r="AC40" i="6" s="1"/>
  <c r="C41" i="6"/>
  <c r="AC41" i="6" s="1"/>
  <c r="C42" i="6"/>
  <c r="AC42" i="6" s="1"/>
  <c r="C43" i="6"/>
  <c r="AC43" i="6" s="1"/>
  <c r="C44" i="6"/>
  <c r="AC44" i="6" s="1"/>
  <c r="C45" i="6"/>
  <c r="AC45" i="6" s="1"/>
  <c r="C46" i="6"/>
  <c r="AC46" i="6" s="1"/>
  <c r="C47" i="6"/>
  <c r="AC47" i="6" s="1"/>
  <c r="C48" i="6"/>
  <c r="AC48" i="6" s="1"/>
  <c r="C49" i="6"/>
  <c r="AC49" i="6" s="1"/>
  <c r="C50" i="6"/>
  <c r="AC50" i="6" s="1"/>
  <c r="C51" i="6"/>
  <c r="AC51" i="6" s="1"/>
  <c r="C52" i="6"/>
  <c r="AC52" i="6" s="1"/>
  <c r="C53" i="6"/>
  <c r="AC53" i="6" s="1"/>
  <c r="C54" i="6"/>
  <c r="AC54" i="6" s="1"/>
  <c r="C55" i="6"/>
  <c r="AC55" i="6" s="1"/>
  <c r="C56" i="6"/>
  <c r="AC56" i="6" s="1"/>
  <c r="C57" i="6"/>
  <c r="AC57" i="6" s="1"/>
  <c r="C58" i="6"/>
  <c r="AC58" i="6" s="1"/>
  <c r="C59" i="6"/>
  <c r="AC59" i="6" s="1"/>
  <c r="C60" i="6"/>
  <c r="AC60" i="6" s="1"/>
  <c r="C61" i="6"/>
  <c r="AC61" i="6" s="1"/>
  <c r="C62" i="6"/>
  <c r="AC62" i="6" s="1"/>
  <c r="C63" i="6"/>
  <c r="AC63" i="6" s="1"/>
  <c r="C64" i="6"/>
  <c r="AC64" i="6" s="1"/>
  <c r="C65" i="6"/>
  <c r="AC65" i="6" s="1"/>
  <c r="C66" i="6"/>
  <c r="AC66" i="6" s="1"/>
  <c r="C67" i="6"/>
  <c r="AC67" i="6" s="1"/>
  <c r="C68" i="6"/>
  <c r="AC68" i="6" s="1"/>
  <c r="C69" i="6"/>
  <c r="AC69" i="6" s="1"/>
  <c r="C70" i="6"/>
  <c r="AC70" i="6" s="1"/>
  <c r="C71" i="6"/>
  <c r="AC71" i="6" s="1"/>
  <c r="C72" i="6"/>
  <c r="AC72" i="6" s="1"/>
  <c r="C73" i="6"/>
  <c r="AC73" i="6" s="1"/>
  <c r="C74" i="6"/>
  <c r="AC74" i="6" s="1"/>
  <c r="C75" i="6"/>
  <c r="AC75" i="6" s="1"/>
  <c r="C76" i="6"/>
  <c r="AC76" i="6" s="1"/>
  <c r="C77" i="6"/>
  <c r="AC77" i="6" s="1"/>
  <c r="C78" i="6"/>
  <c r="AC78" i="6" s="1"/>
  <c r="C79" i="6"/>
  <c r="AC79" i="6" s="1"/>
  <c r="C80" i="6"/>
  <c r="AC80" i="6" s="1"/>
  <c r="C81" i="6"/>
  <c r="AC81" i="6" s="1"/>
  <c r="C82" i="6"/>
  <c r="AC82" i="6" s="1"/>
  <c r="C83" i="6"/>
  <c r="AC83" i="6" s="1"/>
  <c r="C84" i="6"/>
  <c r="AC84" i="6" s="1"/>
  <c r="C85" i="6"/>
  <c r="AC85" i="6" s="1"/>
  <c r="C86" i="6"/>
  <c r="AC86" i="6" s="1"/>
  <c r="C87" i="6"/>
  <c r="AC87" i="6" s="1"/>
  <c r="C88" i="6"/>
  <c r="AC88" i="6" s="1"/>
  <c r="C89" i="6"/>
  <c r="AC89" i="6" s="1"/>
  <c r="C90" i="6"/>
  <c r="AC90" i="6" s="1"/>
  <c r="C91" i="6"/>
  <c r="AC91" i="6" s="1"/>
  <c r="C92" i="6"/>
  <c r="AC92" i="6" s="1"/>
  <c r="C93" i="6"/>
  <c r="AC93" i="6" s="1"/>
  <c r="C94" i="6"/>
  <c r="AC94" i="6" s="1"/>
  <c r="C95" i="6"/>
  <c r="AC95" i="6" s="1"/>
  <c r="C96" i="6"/>
  <c r="AC96" i="6" s="1"/>
  <c r="C97" i="6"/>
  <c r="AC97" i="6" s="1"/>
  <c r="C98" i="6"/>
  <c r="AC98" i="6" s="1"/>
  <c r="C99" i="6"/>
  <c r="AC99" i="6" s="1"/>
  <c r="C100" i="6"/>
  <c r="AC100" i="6" s="1"/>
  <c r="C101" i="6"/>
  <c r="AC101" i="6" s="1"/>
  <c r="C102" i="6"/>
  <c r="AC102" i="6" s="1"/>
  <c r="C103" i="6"/>
  <c r="AC103" i="6" s="1"/>
  <c r="C104" i="6"/>
  <c r="AC104" i="6" s="1"/>
  <c r="C105" i="6"/>
  <c r="AC105" i="6" s="1"/>
  <c r="C106" i="6"/>
  <c r="AC106" i="6" s="1"/>
  <c r="C107" i="6"/>
  <c r="AC107" i="6" s="1"/>
  <c r="C108" i="6"/>
  <c r="AC108" i="6" s="1"/>
  <c r="C109" i="6"/>
  <c r="AC109" i="6" s="1"/>
  <c r="C110" i="6"/>
  <c r="AC110" i="6" s="1"/>
  <c r="C111" i="6"/>
  <c r="AC111" i="6" s="1"/>
  <c r="C112" i="6"/>
  <c r="AC112" i="6" s="1"/>
  <c r="C113" i="6"/>
  <c r="AC113" i="6" s="1"/>
  <c r="C114" i="6"/>
  <c r="AC114" i="6" s="1"/>
  <c r="C115" i="6"/>
  <c r="AC115" i="6" s="1"/>
  <c r="C116" i="6"/>
  <c r="AC116" i="6" s="1"/>
  <c r="C117" i="6"/>
  <c r="AC117" i="6" s="1"/>
  <c r="C118" i="6"/>
  <c r="AC118" i="6" s="1"/>
  <c r="C119" i="6"/>
  <c r="AC119" i="6" s="1"/>
  <c r="C120" i="6"/>
  <c r="AC120" i="6" s="1"/>
  <c r="C121" i="6"/>
  <c r="AC121" i="6" s="1"/>
  <c r="C122" i="6"/>
  <c r="AC122" i="6" s="1"/>
  <c r="C123" i="6"/>
  <c r="AC123" i="6" s="1"/>
  <c r="C124" i="6"/>
  <c r="AC124" i="6" s="1"/>
  <c r="C125" i="6"/>
  <c r="AC125" i="6" s="1"/>
  <c r="C126" i="6"/>
  <c r="AC126" i="6" s="1"/>
  <c r="C127" i="6"/>
  <c r="AC127" i="6" s="1"/>
  <c r="C128" i="6"/>
  <c r="AC128" i="6" s="1"/>
  <c r="C129" i="6"/>
  <c r="AC129" i="6" s="1"/>
  <c r="C130" i="6"/>
  <c r="AC130" i="6" s="1"/>
  <c r="C131" i="6"/>
  <c r="AC131" i="6" s="1"/>
  <c r="C132" i="6"/>
  <c r="AC132" i="6" s="1"/>
  <c r="C133" i="6"/>
  <c r="AC133" i="6" s="1"/>
  <c r="C134" i="6"/>
  <c r="AC134" i="6" s="1"/>
  <c r="C135" i="6"/>
  <c r="AC135" i="6" s="1"/>
  <c r="C136" i="6"/>
  <c r="AC136" i="6" s="1"/>
  <c r="C137" i="6"/>
  <c r="AC137" i="6" s="1"/>
  <c r="C138" i="6"/>
  <c r="AC138" i="6" s="1"/>
  <c r="C139" i="6"/>
  <c r="AC139" i="6" s="1"/>
  <c r="C140" i="6"/>
  <c r="AC140" i="6" s="1"/>
  <c r="C141" i="6"/>
  <c r="AC141" i="6" s="1"/>
  <c r="C142" i="6"/>
  <c r="AC142" i="6" s="1"/>
  <c r="C143" i="6"/>
  <c r="AC143" i="6" s="1"/>
  <c r="C144" i="6"/>
  <c r="AC144" i="6" s="1"/>
  <c r="C145" i="6"/>
  <c r="AC145" i="6" s="1"/>
  <c r="C146" i="6"/>
  <c r="AC146" i="6" s="1"/>
  <c r="C147" i="6"/>
  <c r="AC147" i="6" s="1"/>
  <c r="C148" i="6"/>
  <c r="AC148" i="6" s="1"/>
  <c r="C149" i="6"/>
  <c r="AC149" i="6" s="1"/>
  <c r="C150" i="6"/>
  <c r="AC150" i="6" s="1"/>
  <c r="C151" i="6"/>
  <c r="AC151" i="6" s="1"/>
  <c r="C152" i="6"/>
  <c r="AC152" i="6" s="1"/>
  <c r="C153" i="6"/>
  <c r="AC153" i="6" s="1"/>
  <c r="C154" i="6"/>
  <c r="AC154" i="6" s="1"/>
  <c r="C155" i="6"/>
  <c r="AC155" i="6" s="1"/>
  <c r="C156" i="6"/>
  <c r="AC156" i="6" s="1"/>
  <c r="C157" i="6"/>
  <c r="AC157" i="6" s="1"/>
  <c r="C158" i="6"/>
  <c r="AC158" i="6" s="1"/>
  <c r="C159" i="6"/>
  <c r="AC159" i="6" s="1"/>
  <c r="C160" i="6"/>
  <c r="AC160" i="6" s="1"/>
  <c r="C161" i="6"/>
  <c r="AC161" i="6" s="1"/>
  <c r="C162" i="6"/>
  <c r="AC162" i="6" s="1"/>
  <c r="C163" i="6"/>
  <c r="AC163" i="6" s="1"/>
  <c r="C164" i="6"/>
  <c r="AC164" i="6" s="1"/>
  <c r="C165" i="6"/>
  <c r="AC165" i="6" s="1"/>
  <c r="C166" i="6"/>
  <c r="AC166" i="6" s="1"/>
  <c r="C167" i="6"/>
  <c r="AC167" i="6" s="1"/>
  <c r="C168" i="6"/>
  <c r="AC168" i="6" s="1"/>
  <c r="C169" i="6"/>
  <c r="AC169" i="6" s="1"/>
  <c r="C170" i="6"/>
  <c r="AC170" i="6" s="1"/>
  <c r="C171" i="6"/>
  <c r="AC171" i="6" s="1"/>
  <c r="C172" i="6"/>
  <c r="AC172" i="6" s="1"/>
  <c r="C173" i="6"/>
  <c r="AC173" i="6" s="1"/>
  <c r="C174" i="6"/>
  <c r="AC174" i="6" s="1"/>
  <c r="C175" i="6"/>
  <c r="AC175" i="6" s="1"/>
  <c r="C176" i="6"/>
  <c r="AC176" i="6" s="1"/>
  <c r="C177" i="6"/>
  <c r="AC177" i="6" s="1"/>
  <c r="C178" i="6"/>
  <c r="AC178" i="6" s="1"/>
  <c r="C179" i="6"/>
  <c r="AC179" i="6" s="1"/>
  <c r="AE40" i="6"/>
  <c r="AE31" i="6"/>
  <c r="AE32" i="6"/>
  <c r="AE33" i="6"/>
  <c r="AE34" i="6"/>
  <c r="AE35" i="6"/>
  <c r="AE36" i="6"/>
  <c r="AE37" i="6"/>
  <c r="AE38" i="6"/>
  <c r="AE39" i="6"/>
  <c r="AL29" i="6"/>
  <c r="A16" i="6" s="1"/>
  <c r="B16" i="6" s="1"/>
  <c r="AJ29" i="6"/>
  <c r="A14" i="6" s="1"/>
  <c r="B14" i="6" s="1"/>
  <c r="AC39" i="6"/>
  <c r="AG29" i="6"/>
  <c r="AI29" i="6"/>
  <c r="H8" i="6" s="1"/>
  <c r="I8" i="6" s="1"/>
  <c r="A9" i="6"/>
  <c r="B9" i="6"/>
  <c r="AR30" i="6"/>
  <c r="AR43" i="6"/>
  <c r="AR41" i="6"/>
  <c r="AR39" i="6"/>
  <c r="AR37" i="6"/>
  <c r="AR35" i="6"/>
  <c r="AR33" i="6"/>
  <c r="AR31" i="6"/>
  <c r="AR40" i="6"/>
  <c r="AA29" i="6" l="1"/>
  <c r="AH29" i="6"/>
  <c r="A10" i="6" s="1"/>
  <c r="B10" i="6" s="1"/>
  <c r="AQ36" i="6"/>
  <c r="AR36" i="6" s="1"/>
  <c r="AQ34" i="6"/>
  <c r="AR34" i="6" s="1"/>
  <c r="AQ32" i="6"/>
  <c r="AR32" i="6" s="1"/>
  <c r="AB29" i="6"/>
  <c r="AF29" i="6"/>
  <c r="A12" i="6" s="1"/>
  <c r="B12" i="6" s="1"/>
  <c r="AR54" i="6"/>
</calcChain>
</file>

<file path=xl/sharedStrings.xml><?xml version="1.0" encoding="utf-8"?>
<sst xmlns="http://schemas.openxmlformats.org/spreadsheetml/2006/main" count="26903" uniqueCount="17375">
  <si>
    <t>Электромеханик по торговому и холодильному оборудованию</t>
  </si>
  <si>
    <t>Электромеханик почтового оборудования</t>
  </si>
  <si>
    <t>Электромонтажник-наладчик</t>
  </si>
  <si>
    <t>Электромонтажник по вторичным цепям</t>
  </si>
  <si>
    <t>Электромонтажник по кабельным сетям</t>
  </si>
  <si>
    <t>Электромонтажник по освещению и осветительным сетям</t>
  </si>
  <si>
    <t>Электромонтажник по распределительным устройствам</t>
  </si>
  <si>
    <t>Электромонтажник по силовым сетям и электрооборудованию</t>
  </si>
  <si>
    <t>Электромонтажник судовой</t>
  </si>
  <si>
    <t>Электромонтажник</t>
  </si>
  <si>
    <t>Электромонтер</t>
  </si>
  <si>
    <t>Электромонтер контактной сети</t>
  </si>
  <si>
    <t>Электромонтер по обслуживанию электрооборудования электростанций</t>
  </si>
  <si>
    <t>Электромонтер по оперативным переключениям в распределительных сетях</t>
  </si>
  <si>
    <t>Электромонтер по ремонту аппаратуры, релейной защиты и автоматики</t>
  </si>
  <si>
    <t>Электромонтер по ремонту и обслуживанию электрооборудования</t>
  </si>
  <si>
    <t>Электромонтер по эксплуатации распределительных сетей</t>
  </si>
  <si>
    <t>Печник</t>
  </si>
  <si>
    <t>Пивовар</t>
  </si>
  <si>
    <t>Пилорамщик</t>
  </si>
  <si>
    <t>Пильщик</t>
  </si>
  <si>
    <t>Плавильщик</t>
  </si>
  <si>
    <t>Планиметрист</t>
  </si>
  <si>
    <t>Плодоовощевод</t>
  </si>
  <si>
    <t>Плотник</t>
  </si>
  <si>
    <t>Повар</t>
  </si>
  <si>
    <t>Повар-кондитер</t>
  </si>
  <si>
    <t>Пожарный</t>
  </si>
  <si>
    <t>Портной</t>
  </si>
  <si>
    <t>Посадчик ремней</t>
  </si>
  <si>
    <t>Почтальон</t>
  </si>
  <si>
    <t>Прессовщик</t>
  </si>
  <si>
    <t>Приборист</t>
  </si>
  <si>
    <t>Приготовитель кормов</t>
  </si>
  <si>
    <t>Приготовитель масс</t>
  </si>
  <si>
    <t>Приемосдатчик вагонов</t>
  </si>
  <si>
    <t>Приемосдатчик груза и багажа</t>
  </si>
  <si>
    <t>Приемщик поездов</t>
  </si>
  <si>
    <t>Пробоотборщик</t>
  </si>
  <si>
    <t>Проводник</t>
  </si>
  <si>
    <t>Проводник пассажирского вагона</t>
  </si>
  <si>
    <t>Продавец непродовольственных товаров</t>
  </si>
  <si>
    <t>Продавец-экспедитор</t>
  </si>
  <si>
    <t>Продавец продовольственных товаров</t>
  </si>
  <si>
    <t>Продавец широкого профиля</t>
  </si>
  <si>
    <t>Прокальщик на печах</t>
  </si>
  <si>
    <t>Промышленный альпинист</t>
  </si>
  <si>
    <t>Пропарщик</t>
  </si>
  <si>
    <t>Просевальщик (рассевальщик)</t>
  </si>
  <si>
    <t>Проходчик</t>
  </si>
  <si>
    <t>Прядильщик</t>
  </si>
  <si>
    <t>Птицевод</t>
  </si>
  <si>
    <t>Пчеловод</t>
  </si>
  <si>
    <t>Рабочая макаронно-кондитерского цеха</t>
  </si>
  <si>
    <t>Рабочая пошивочного цеха</t>
  </si>
  <si>
    <t>Радиометрист</t>
  </si>
  <si>
    <t>Радиомеханик по обслуживанию и ремонту радиотелевизионной аппаратуры</t>
  </si>
  <si>
    <t>Радиомеханик по ремонту радиоэлектронного оборудования</t>
  </si>
  <si>
    <t>Радиомонтер приемных телевизионных антенн</t>
  </si>
  <si>
    <t>Радиооператор</t>
  </si>
  <si>
    <t>Радиотелеграфист</t>
  </si>
  <si>
    <t>Радиотелефонист</t>
  </si>
  <si>
    <t>Радиотехник</t>
  </si>
  <si>
    <t>Разбивщик сырья</t>
  </si>
  <si>
    <t>Разборщик субпродуктов</t>
  </si>
  <si>
    <t>Разведчик объектов природы для коллекций</t>
  </si>
  <si>
    <t>Раздатчик взрывчатых материалов</t>
  </si>
  <si>
    <t>Раздатчик нефтепродуктов</t>
  </si>
  <si>
    <t>Раздатчица</t>
  </si>
  <si>
    <t>Разливщик химической продукции</t>
  </si>
  <si>
    <t>Разметчик</t>
  </si>
  <si>
    <t>Размольщик</t>
  </si>
  <si>
    <t>Размотчик</t>
  </si>
  <si>
    <t>Рамщик</t>
  </si>
  <si>
    <t>Раскладчик лекал</t>
  </si>
  <si>
    <t>Расклейщик объявлений</t>
  </si>
  <si>
    <t>Раскройщик</t>
  </si>
  <si>
    <t>Распиловщик камня</t>
  </si>
  <si>
    <t>Распиловщик мясопродуктов</t>
  </si>
  <si>
    <t>Распространитель</t>
  </si>
  <si>
    <t>Распределитель силикатной массы</t>
  </si>
  <si>
    <t>Рассевщик</t>
  </si>
  <si>
    <t>Растильщик грибницы</t>
  </si>
  <si>
    <t>Расфасовщик мясопродуктов</t>
  </si>
  <si>
    <t>Рафинировщик</t>
  </si>
  <si>
    <t>Реализатор сельхозпродукции</t>
  </si>
  <si>
    <t>Реализатор</t>
  </si>
  <si>
    <t>Регенераторщик</t>
  </si>
  <si>
    <t>Регулировщик подачи воды</t>
  </si>
  <si>
    <t>Регулировщик радиоэлектронной аппаратуры и приборов</t>
  </si>
  <si>
    <t>Регулировщик скорости движения вагонов</t>
  </si>
  <si>
    <t>Реквизитор</t>
  </si>
  <si>
    <t>Ремонтировщик плоскостных спортивных сооружен.</t>
  </si>
  <si>
    <t>Ремонтник искусственных сооружений</t>
  </si>
  <si>
    <t>Реставратор художественных изделий и декоративных предметов</t>
  </si>
  <si>
    <t>Рисовод</t>
  </si>
  <si>
    <t>Рихтовщик кузовов</t>
  </si>
  <si>
    <t>Рыбак прибрежного лова</t>
  </si>
  <si>
    <t>Садовник</t>
  </si>
  <si>
    <t>Садовод</t>
  </si>
  <si>
    <t>Садчик</t>
  </si>
  <si>
    <t>Санитар</t>
  </si>
  <si>
    <t>Санитарка-мойщица</t>
  </si>
  <si>
    <t>Сварщик</t>
  </si>
  <si>
    <t>Наладчик оборуд. в произв. метал. канатов, сеток, пружин,щеток и цепей</t>
  </si>
  <si>
    <t>Наладчик оборудования в производстве пищевой продукции</t>
  </si>
  <si>
    <t>Наладчик оборудования по обработке камня</t>
  </si>
  <si>
    <t>Наладчик оборудования по производству резиновых изделий и обуви</t>
  </si>
  <si>
    <t>Наладчик по ремонту газоэлектросварочного оборудования</t>
  </si>
  <si>
    <t>Наладчик полиграфического оборудования</t>
  </si>
  <si>
    <t>Наладчик сварочного и газоплазморезательного оборудования</t>
  </si>
  <si>
    <t>Наладчик станков и манипуляторов с программным управлением</t>
  </si>
  <si>
    <t>Наладчик строительных машин</t>
  </si>
  <si>
    <t>Наладчик технологического оборудования</t>
  </si>
  <si>
    <t>Наладчик холодильного оборудования</t>
  </si>
  <si>
    <t>Наладчик холодноштамповочного оборудования</t>
  </si>
  <si>
    <t>Наладчик штамповочного оборудования</t>
  </si>
  <si>
    <t>Наполнитель баллонов</t>
  </si>
  <si>
    <t>Наполнитель приборов газами</t>
  </si>
  <si>
    <t>Насекальщик напильников, рашпилей и пил</t>
  </si>
  <si>
    <t>Настройщик пианино и роялей</t>
  </si>
  <si>
    <t>Настройщик-регулировщик смычковых инструментов</t>
  </si>
  <si>
    <t>Настройщик щипковых инструментов</t>
  </si>
  <si>
    <t>Обвальщик мяса</t>
  </si>
  <si>
    <t>Обжарщик пищевых продуктов</t>
  </si>
  <si>
    <t>Обжигальщик</t>
  </si>
  <si>
    <t>Облицовщик деталей мебели</t>
  </si>
  <si>
    <t>Облицовщик-мозаичник</t>
  </si>
  <si>
    <t>Облицовщик-мраморщик</t>
  </si>
  <si>
    <t>Облицовщик-плиточник</t>
  </si>
  <si>
    <t>Облицовщик-полировщик</t>
  </si>
  <si>
    <t>Обмерщик объектов инвентаризационной службы</t>
  </si>
  <si>
    <t>Облицовщик синтетическими материалами</t>
  </si>
  <si>
    <t>Обмотчик элементов электрических машин</t>
  </si>
  <si>
    <t>Обойщик</t>
  </si>
  <si>
    <t>Обработчик виноматериалов и вина</t>
  </si>
  <si>
    <t>Обработчик вторичных шламов</t>
  </si>
  <si>
    <t>Обработчик деталей, полуфабрикатов и изделий</t>
  </si>
  <si>
    <t>Обработчик заготовок для туб</t>
  </si>
  <si>
    <t>Обработчик изделий из пластмасс</t>
  </si>
  <si>
    <t>Обработчик колбасных изделий</t>
  </si>
  <si>
    <t>Обработчик морепродуктов</t>
  </si>
  <si>
    <t>Обработчик мясных туш</t>
  </si>
  <si>
    <t>Обработчик пищевых продуктов и тары</t>
  </si>
  <si>
    <t>Обработчик птицы</t>
  </si>
  <si>
    <t>Обработчик рыбы</t>
  </si>
  <si>
    <t>Обработчик справочного и информационного материала</t>
  </si>
  <si>
    <t>Обработчик технологических емкостей и тары</t>
  </si>
  <si>
    <t>Обрубщик</t>
  </si>
  <si>
    <t>Обсыпщик кондитерских изделий</t>
  </si>
  <si>
    <t>Обувщик по индивидуальному пошиву обуви</t>
  </si>
  <si>
    <t>Обувщик по ремонту обуви</t>
  </si>
  <si>
    <t>Обходчик</t>
  </si>
  <si>
    <t>Объездчик</t>
  </si>
  <si>
    <t>Овощевод</t>
  </si>
  <si>
    <t>Огнеупорщик</t>
  </si>
  <si>
    <t>Оператор автомата по производству вареных колбас</t>
  </si>
  <si>
    <t>Оператор автомата по производству полуфабрикатов</t>
  </si>
  <si>
    <t>Оператор автомата по розливу молочной продукции в пакеты и пленку</t>
  </si>
  <si>
    <t>Оператор автоматизированной линии теплоизоляции труб</t>
  </si>
  <si>
    <t>Оператор автоматических и полуавтоматических линий станков и установок</t>
  </si>
  <si>
    <t>Оператор автоматической газовой защиты</t>
  </si>
  <si>
    <t>Оператор автоматической линии по изготовлению изолированных жил</t>
  </si>
  <si>
    <t>Оператор автоматической линии производства молочных продуктов</t>
  </si>
  <si>
    <t>Оператор агрегата обработки отходов</t>
  </si>
  <si>
    <t>Оператор агрегатных линий сортировки и переработки бревен</t>
  </si>
  <si>
    <t>Оператор бетоно-смесителя</t>
  </si>
  <si>
    <t>Оператор бутылоразгрузочного и бутылоукладочного автомата</t>
  </si>
  <si>
    <t>Оператор вакуумно-напылительных процессов</t>
  </si>
  <si>
    <t>Оператор вальцовочной линии</t>
  </si>
  <si>
    <t>Оператор водозапорных сооружений</t>
  </si>
  <si>
    <t>Оператор водомаслостанции</t>
  </si>
  <si>
    <t>Оператор в производстве кисломолочных и детских молочных продуктов</t>
  </si>
  <si>
    <t>Оператор выводных устройств</t>
  </si>
  <si>
    <t>Оператор выдувного полуавтомата</t>
  </si>
  <si>
    <t>Оператор выпарной установки</t>
  </si>
  <si>
    <t>Оператор вязально-прошивного оборудования</t>
  </si>
  <si>
    <t>Оператор газораспределительной станции</t>
  </si>
  <si>
    <t>Оператор главного пульта управления</t>
  </si>
  <si>
    <t>Оператор гладильно-сушильного агрегата</t>
  </si>
  <si>
    <t>Оператор гранулирования минеральной ваты</t>
  </si>
  <si>
    <t>Оператор дефектоскопной тележки</t>
  </si>
  <si>
    <t>Оператор дистанционного пульта упр. в водопроводно-канализац. хоз.</t>
  </si>
  <si>
    <t>Оператор дистанционного пульта управления в химическом производстве</t>
  </si>
  <si>
    <t>Оператор животноводческих комплексов и механизированных ферм</t>
  </si>
  <si>
    <t>Оператор заготовительного отделения</t>
  </si>
  <si>
    <t>Оператор загрузочной и разгрузочной установки</t>
  </si>
  <si>
    <t>Оператор камнедробильной установки (КДУ)</t>
  </si>
  <si>
    <t>Оператор компрессорных установок</t>
  </si>
  <si>
    <t>Оператор конвейерной линии</t>
  </si>
  <si>
    <t>Оператор копировальных и множительных машин</t>
  </si>
  <si>
    <t>Оператор коптильной установки</t>
  </si>
  <si>
    <t>Оператор котельной</t>
  </si>
  <si>
    <t>Оператор ленточного оборудования</t>
  </si>
  <si>
    <t>Оператор линии в производстве пищевой продукц.</t>
  </si>
  <si>
    <t>Оператор линии по обработке цветных металлов</t>
  </si>
  <si>
    <t>Оператор линии по производству муки и гранул</t>
  </si>
  <si>
    <t>Оператор линии приготовления фарша</t>
  </si>
  <si>
    <t>Оператор линии розлива молока и молочной продукции в бутылки</t>
  </si>
  <si>
    <t>Оператор манипулятора</t>
  </si>
  <si>
    <t>Оператор машинного доения</t>
  </si>
  <si>
    <t>Оператор машины непрерывного литья заготовок</t>
  </si>
  <si>
    <t>Оператор механизированной подачи смеси</t>
  </si>
  <si>
    <t>Оператор механизированных и автоматизированных складов</t>
  </si>
  <si>
    <t>Оператор моечно-очистительного агрегата</t>
  </si>
  <si>
    <t>Оператор на автоматических и полуавтомат. линиях в деревообработке</t>
  </si>
  <si>
    <t>Оператор на иловых площадках</t>
  </si>
  <si>
    <t>Оператор на отстойниках</t>
  </si>
  <si>
    <t>Оператор на решетке</t>
  </si>
  <si>
    <t>Оператор на фильтрах</t>
  </si>
  <si>
    <t>Оператор обжарочного аппарата</t>
  </si>
  <si>
    <t>Оператор отстаивания и теплообмена</t>
  </si>
  <si>
    <t>Оператор очистных сооружений</t>
  </si>
  <si>
    <t>Оператор пакетоформирующих машин</t>
  </si>
  <si>
    <t>Оператор печатного оборудования</t>
  </si>
  <si>
    <t>Оператор по ветеринарной обработке животных</t>
  </si>
  <si>
    <t>Оператор по добыче нефти и газа</t>
  </si>
  <si>
    <t>Оператор по искусственному осеменению животных и птицы</t>
  </si>
  <si>
    <t>Оператор по исследованию скважин</t>
  </si>
  <si>
    <t>Оператор полей орошения и фильтрации</t>
  </si>
  <si>
    <t>Оператор по наращиванию эпитаксиальных слоев</t>
  </si>
  <si>
    <t>Оператор по обслуживанию пылегазоулавливающих установок</t>
  </si>
  <si>
    <t>Оператор поста управления</t>
  </si>
  <si>
    <t>Оператор поста управления стана горячего проката труб</t>
  </si>
  <si>
    <t>Оператор поста управления стана горячей прокатки</t>
  </si>
  <si>
    <t>Оператор поста централизации</t>
  </si>
  <si>
    <t>Оператор поточно-автоматической линии</t>
  </si>
  <si>
    <t>Оператор поточной линии полиэтиленирования</t>
  </si>
  <si>
    <t>Оператор прачечной самообслуживания</t>
  </si>
  <si>
    <t>Оператор пробоотборной установки</t>
  </si>
  <si>
    <t>Оператор производственного участка</t>
  </si>
  <si>
    <t>Оператор профилегибочного агрегата</t>
  </si>
  <si>
    <t>Оператор птицефабрик и механизированных ферм</t>
  </si>
  <si>
    <t>Оператор пульта управления</t>
  </si>
  <si>
    <t>Оператор пульта управления оборудованием железобетонного производства</t>
  </si>
  <si>
    <t>Оператор пульта управления оборудованием жилых и общественных зданий</t>
  </si>
  <si>
    <t>Оператор раскройного оборудования</t>
  </si>
  <si>
    <t>Оператор растворо-бетонной установки</t>
  </si>
  <si>
    <t>Оператор расфасовочно-упаковочного автомата</t>
  </si>
  <si>
    <t>Оператор связи</t>
  </si>
  <si>
    <t>Оператор сортировочной горки</t>
  </si>
  <si>
    <t>Оператор спецводоочистки</t>
  </si>
  <si>
    <t>Оператор станков с программным управлением</t>
  </si>
  <si>
    <t>Оператор стеклоформующих машин</t>
  </si>
  <si>
    <t>Оператор стеклошлифующих машин</t>
  </si>
  <si>
    <t>Оператор стиральных машин</t>
  </si>
  <si>
    <t>Оператор сушильного оборудования</t>
  </si>
  <si>
    <t>Оператор сушильных установок</t>
  </si>
  <si>
    <t>Оператор теплового пункта</t>
  </si>
  <si>
    <t>Оператор термопластов</t>
  </si>
  <si>
    <t>Оператор технологических установок</t>
  </si>
  <si>
    <t>Оператор технологического оборуд. в сооружениях защищенного грунта</t>
  </si>
  <si>
    <t>Оператор товарный</t>
  </si>
  <si>
    <t>Оператор транспортно-технологического оборуд. реакторного отделения</t>
  </si>
  <si>
    <t>Оператор установки бестарного хранения сырья</t>
  </si>
  <si>
    <t>Оператор установок изготовления стеклопластиковых конструкций</t>
  </si>
  <si>
    <t>Оператор формирующей машины</t>
  </si>
  <si>
    <t>Оператор хлораторной установки</t>
  </si>
  <si>
    <t>Оператор централизованной мойки</t>
  </si>
  <si>
    <t>Оператор цехов по приготовлению кормов</t>
  </si>
  <si>
    <t>Оператор чесально-вязального оборудования</t>
  </si>
  <si>
    <t>Оператор швейного оборудования</t>
  </si>
  <si>
    <t>Оператор электронно-вычислительных и вычислительных машин</t>
  </si>
  <si>
    <t>Оператор электронного набора и верстки</t>
  </si>
  <si>
    <t>Оператор электронного цветоделения</t>
  </si>
  <si>
    <t>Оператор этикетировочного станка</t>
  </si>
  <si>
    <t>Опрессовщик кабелей и проводов пластикатами и резиной</t>
  </si>
  <si>
    <t>Оптик</t>
  </si>
  <si>
    <t>Осветитель</t>
  </si>
  <si>
    <t>Осмотрщик вагонов</t>
  </si>
  <si>
    <t>Осмотрщик гидротехнических сооружений</t>
  </si>
  <si>
    <t>Осмотрщик нефтеналивных емкостей</t>
  </si>
  <si>
    <t>Отделочник железобетонных изделий</t>
  </si>
  <si>
    <t>Отделочник изделий из древесины</t>
  </si>
  <si>
    <t>Отделочник изделий (общие профессии производств легкой промышленности)</t>
  </si>
  <si>
    <t>Отделочник материалов и готовых изделий</t>
  </si>
  <si>
    <t>Отделывальщик шрифтовой продукции</t>
  </si>
  <si>
    <t>Отжимщик</t>
  </si>
  <si>
    <t>Официант</t>
  </si>
  <si>
    <t>Оформитель готовой продукции</t>
  </si>
  <si>
    <t>Оформитель табло, виньеток и альбомов</t>
  </si>
  <si>
    <t>Охотник промысловый</t>
  </si>
  <si>
    <t>Оцинковщик горячим способом</t>
  </si>
  <si>
    <t>Парикмахер</t>
  </si>
  <si>
    <t>Паркетчик</t>
  </si>
  <si>
    <t>Паяльщик</t>
  </si>
  <si>
    <t>Педикюрша</t>
  </si>
  <si>
    <t>Пекарь</t>
  </si>
  <si>
    <t>Переплетчик</t>
  </si>
  <si>
    <t>Перфораторщик</t>
  </si>
  <si>
    <t>Пескоструйщик</t>
  </si>
  <si>
    <t>Печатник</t>
  </si>
  <si>
    <t>Печатник высокой печати</t>
  </si>
  <si>
    <t>Литейщик цветных металлов</t>
  </si>
  <si>
    <t>Лифтер</t>
  </si>
  <si>
    <t>Лотошница</t>
  </si>
  <si>
    <t>Лудильщик</t>
  </si>
  <si>
    <t>Маляр</t>
  </si>
  <si>
    <t>Маникюрша</t>
  </si>
  <si>
    <t>Маркировщик</t>
  </si>
  <si>
    <t>Маслодел-мастер</t>
  </si>
  <si>
    <t>Мастер-наладчик по техническому обслуживанию машинно-тракторного парка</t>
  </si>
  <si>
    <t>Мастер-наладчик швейного оборудования</t>
  </si>
  <si>
    <t>Мастер производства цельномолочной и кисломолочной продукции</t>
  </si>
  <si>
    <t>Мастер по пошиву меховых изделий</t>
  </si>
  <si>
    <t>Мастер по пошиву мужких костюмов</t>
  </si>
  <si>
    <t>Мастер по ремонту сложной бытовой техники</t>
  </si>
  <si>
    <t>Машинист автобетононасоса</t>
  </si>
  <si>
    <t>Машинист автовышки и автогидроподъемника</t>
  </si>
  <si>
    <t>Машинист автогрейдера</t>
  </si>
  <si>
    <t>Машинист автогудронатора</t>
  </si>
  <si>
    <t>Машинист автокамерного агрегата</t>
  </si>
  <si>
    <t>Машинист автокомпрессора</t>
  </si>
  <si>
    <t>Машинист автомобилеразгрузчика</t>
  </si>
  <si>
    <t>Машинист автомотрисы</t>
  </si>
  <si>
    <t>Машинист автополивочной машины</t>
  </si>
  <si>
    <t>Машинист автоямобура</t>
  </si>
  <si>
    <t>Машинист агрегатов по обслуживанию нефтегазопромыслового оборудования</t>
  </si>
  <si>
    <t>Машинист аммиачно-холодильных установок</t>
  </si>
  <si>
    <t>Машинист асфальтового крана</t>
  </si>
  <si>
    <t>Машинист баровой установки</t>
  </si>
  <si>
    <t>Машинист бетононасосной установки</t>
  </si>
  <si>
    <t>Машинист бетоносмесителя передвижного</t>
  </si>
  <si>
    <t>Машинист битумировочной машины</t>
  </si>
  <si>
    <t>Машинист бульдозера (горные и горнкапитальные работы)</t>
  </si>
  <si>
    <t>Машинист бульдозера</t>
  </si>
  <si>
    <t>Машинист бумагоделательной (картоноделательной) машины (сеточник)</t>
  </si>
  <si>
    <t>Машинист бурильнокрановой самоходной машины</t>
  </si>
  <si>
    <t>Машинист буровой установки</t>
  </si>
  <si>
    <t>Машинист вакуум-упаковочной машины</t>
  </si>
  <si>
    <t>Машинист вентиляционной и аспирационной установок</t>
  </si>
  <si>
    <t>Машинист вибропогружателя бескопрового</t>
  </si>
  <si>
    <t>Машинист вибропогрузочной установки</t>
  </si>
  <si>
    <t>Машинист винтовых насосов (фуллеровщик)</t>
  </si>
  <si>
    <t>Машинист водоотливной станции</t>
  </si>
  <si>
    <t>Машинист воздухоразделительных установок</t>
  </si>
  <si>
    <t>Машинист воздушно-канатной дороги</t>
  </si>
  <si>
    <t>Машинист вращающихся печей</t>
  </si>
  <si>
    <t>Машинист выдувных машин</t>
  </si>
  <si>
    <t>Машинист высекально-штамповочной машины</t>
  </si>
  <si>
    <t>Машинист газогенераторной станции</t>
  </si>
  <si>
    <t>Машинист газодувных машин</t>
  </si>
  <si>
    <t>Машинист газораздаточной станции</t>
  </si>
  <si>
    <t>Машинист гидроагрегатов</t>
  </si>
  <si>
    <t>Машинист горных выемочных машин</t>
  </si>
  <si>
    <t>Машинист гофрировального агрегата</t>
  </si>
  <si>
    <t>Машинист гранулирования пластических масс</t>
  </si>
  <si>
    <t>Машинист гранулятора</t>
  </si>
  <si>
    <t>Машинист грейдера прицепного</t>
  </si>
  <si>
    <t>Машинист двигателей внутреннего сгорания</t>
  </si>
  <si>
    <t>Машинист дорожно-транспортных машин</t>
  </si>
  <si>
    <t>Машинист дробильного агрегата</t>
  </si>
  <si>
    <t>Машинист дробильно-погрузочного агрегата</t>
  </si>
  <si>
    <t>Машинист дробильных машин</t>
  </si>
  <si>
    <t>Машинист дробильных установок</t>
  </si>
  <si>
    <t>Машинист железнодорожного крана</t>
  </si>
  <si>
    <t>Машинист железнодорожно-строительных машин</t>
  </si>
  <si>
    <t>Машинист завалочной машины</t>
  </si>
  <si>
    <t>Машинист загрузочных механизмов</t>
  </si>
  <si>
    <t>Машинист закаточных машин</t>
  </si>
  <si>
    <t>Машинист засыпщик</t>
  </si>
  <si>
    <t>Машинист заправочной машины</t>
  </si>
  <si>
    <t>Машинист землесосного плавучего несамоходного снаряда</t>
  </si>
  <si>
    <t>Машинист зерновых погрузочно-разгрузочных машин</t>
  </si>
  <si>
    <t>Машинист камнерезной машины</t>
  </si>
  <si>
    <t>Машинист катальной машины</t>
  </si>
  <si>
    <t>Машинист катка самоходного и полуприцепного на пневматических шинах</t>
  </si>
  <si>
    <t>Машинист катка самоходного с гладкими вальцами</t>
  </si>
  <si>
    <t>Машинист компрессора передвижного с двигателем внутреннего сгорания</t>
  </si>
  <si>
    <t>Машинист компрессора передвижного с электродвигателем</t>
  </si>
  <si>
    <t>Машинист компрессорных установок</t>
  </si>
  <si>
    <t>Машинист конвейера</t>
  </si>
  <si>
    <t>Машинист копра</t>
  </si>
  <si>
    <t>Машинист котельной установки</t>
  </si>
  <si>
    <t>Машинист котлов</t>
  </si>
  <si>
    <t>Машинист (кочегар) котельной</t>
  </si>
  <si>
    <t>Машинист башенных и козловых кранов</t>
  </si>
  <si>
    <t>Машинист крана (крановщик)</t>
  </si>
  <si>
    <t>Машинист малярной станции передвижной</t>
  </si>
  <si>
    <t>Машинист мельниц</t>
  </si>
  <si>
    <t>Машинист механического катка</t>
  </si>
  <si>
    <t>Машинист мешалок</t>
  </si>
  <si>
    <t>Машинист моечной установки</t>
  </si>
  <si>
    <t>Машинист моечных машин</t>
  </si>
  <si>
    <t>Машинист мостового или козлового крана</t>
  </si>
  <si>
    <t>Машинист мотовоза</t>
  </si>
  <si>
    <t>Машинист на молотах, прессах и манипуляторах</t>
  </si>
  <si>
    <t>Машинист насосной станции по закачке рабочего агента в пласт</t>
  </si>
  <si>
    <t>Машинист насосных установок</t>
  </si>
  <si>
    <t>Машинист-обходчик по котельному оборудованию</t>
  </si>
  <si>
    <t>Машинист-обходчик по турбинному оборудованию</t>
  </si>
  <si>
    <t>Машинист очистительного оборудования</t>
  </si>
  <si>
    <t>Машинист очистительных машин</t>
  </si>
  <si>
    <t>Машинист паровой передвижной депарафинизационной установки</t>
  </si>
  <si>
    <t>Машинист паровых турбин</t>
  </si>
  <si>
    <t>Машинист перегружателей</t>
  </si>
  <si>
    <t>Машинист передвижного компрессора</t>
  </si>
  <si>
    <t>Машинист печатно-высекательного агрегата</t>
  </si>
  <si>
    <t>Машинист питателя</t>
  </si>
  <si>
    <t>Машинист пневмотранспорта</t>
  </si>
  <si>
    <t>Машинист погрузочно-доставочной машины</t>
  </si>
  <si>
    <t>Машинист погрузочной машины</t>
  </si>
  <si>
    <t>Машинист подземных самоходных машин</t>
  </si>
  <si>
    <t>Машинист подземных установок</t>
  </si>
  <si>
    <t>Машинист подъемника</t>
  </si>
  <si>
    <t>Машинист подъемной машины</t>
  </si>
  <si>
    <t>Машинист помповой (донкерман)</t>
  </si>
  <si>
    <t>Машинист по стирке и ремонту спецодежды</t>
  </si>
  <si>
    <t>Машинист по стирке белья</t>
  </si>
  <si>
    <t>Машинист пресс-гранулятора</t>
  </si>
  <si>
    <t>Машинист приклеечной машины</t>
  </si>
  <si>
    <t>Машинист промывочного агрегата</t>
  </si>
  <si>
    <t>Машинист просеивающих установок</t>
  </si>
  <si>
    <t>Машинист проходческого комплекса</t>
  </si>
  <si>
    <t>Машинист размольного оборудования</t>
  </si>
  <si>
    <t>Машинист растворонасоса</t>
  </si>
  <si>
    <t>Машинист растворосмесителя передвижного</t>
  </si>
  <si>
    <t>Машинист расфасовочно-упаковочных машин</t>
  </si>
  <si>
    <t>Машинист-регулировщик</t>
  </si>
  <si>
    <t>Машинист резальных машин</t>
  </si>
  <si>
    <t>Машинист рельсоукладчика</t>
  </si>
  <si>
    <t>Машинист рушальных установок</t>
  </si>
  <si>
    <t>Машинист сваебойной машины</t>
  </si>
  <si>
    <t>Машинист семеочистительных машин</t>
  </si>
  <si>
    <t>Машинист скрепера (скреперист)</t>
  </si>
  <si>
    <t>Машинист смесительного агрегата</t>
  </si>
  <si>
    <t>Машинист смесителя асфальтобетона передвижного</t>
  </si>
  <si>
    <t>Машинист солекомбайна</t>
  </si>
  <si>
    <t>Машинист сортировки</t>
  </si>
  <si>
    <t>Машинист сцены</t>
  </si>
  <si>
    <t>Машинист сырьевых мельниц</t>
  </si>
  <si>
    <t>Машинист тепловоза</t>
  </si>
  <si>
    <t>Машинист тестомесильных машин</t>
  </si>
  <si>
    <t>Машинист тесторазделочных машин</t>
  </si>
  <si>
    <t>Машинист технологических компрессоров</t>
  </si>
  <si>
    <t>Машинист технологических насосов</t>
  </si>
  <si>
    <t>Машинист топливоподачи</t>
  </si>
  <si>
    <t>Машинист трубоукладчика</t>
  </si>
  <si>
    <t>Машинист уборочных машин</t>
  </si>
  <si>
    <t>Машинист укладчика асфальтобетона</t>
  </si>
  <si>
    <t>Машинист упаковочной машины</t>
  </si>
  <si>
    <t>Машинист фальцевальных машин</t>
  </si>
  <si>
    <t>Машинист формовочного агрегата</t>
  </si>
  <si>
    <t>Машинист формовочной машины</t>
  </si>
  <si>
    <t>Машинист фрезагрегата</t>
  </si>
  <si>
    <t>Машинист холодильных установок</t>
  </si>
  <si>
    <t>Машинист цементных мельниц</t>
  </si>
  <si>
    <t>Машинист центрального теплового щита управления котлами</t>
  </si>
  <si>
    <t>Машинист шламовых насосов</t>
  </si>
  <si>
    <t>Машинист штукатурной станции передвижной</t>
  </si>
  <si>
    <t>Машинист экскаватора</t>
  </si>
  <si>
    <t>Машинист экскаватора одноковшового</t>
  </si>
  <si>
    <t>Машинист экструдера</t>
  </si>
  <si>
    <t>Машинист электр. оборуд. землесосных плавучих несам. снарядов и др.</t>
  </si>
  <si>
    <t>Машинист электровоза</t>
  </si>
  <si>
    <t>Машинист электросвар. передвижного агрегата с двигателем внутр. сгор.</t>
  </si>
  <si>
    <t>Машинист электростанции передвижной</t>
  </si>
  <si>
    <t>Машинист энергоблока</t>
  </si>
  <si>
    <t>Мебельщик</t>
  </si>
  <si>
    <t>Медник</t>
  </si>
  <si>
    <t>Мельник</t>
  </si>
  <si>
    <t>Механизатор</t>
  </si>
  <si>
    <t>Механизатор(докер-механизатор) комплексной бригады на погр.-разгр.раб.</t>
  </si>
  <si>
    <t>Механик по обслуживанию звуковой техники</t>
  </si>
  <si>
    <t>Механик по обслуживанию телевизионного оборудования</t>
  </si>
  <si>
    <t>Мешальщик угольных масс</t>
  </si>
  <si>
    <t>Модельщик гипсовых моделей</t>
  </si>
  <si>
    <t>Модельщик керамического производства</t>
  </si>
  <si>
    <t>Модельщик по деревянным моделям</t>
  </si>
  <si>
    <t>Модельщик по металлическим моделям</t>
  </si>
  <si>
    <t>Модельщик стеклопластиков</t>
  </si>
  <si>
    <t>Мозаичник</t>
  </si>
  <si>
    <t>Монтажник</t>
  </si>
  <si>
    <t>Монтажник приборов и аппаратуры автомат.контр,регулир.</t>
  </si>
  <si>
    <t>Монтажник санитарно-технических систем и оборудования</t>
  </si>
  <si>
    <t>Монтер по защите подземных трубопроводов от коррозии</t>
  </si>
  <si>
    <t>Монтер пути</t>
  </si>
  <si>
    <t>Монтер судовых средств безопасности</t>
  </si>
  <si>
    <t>Монтер судоходной обстановки</t>
  </si>
  <si>
    <t>Монтировщик сцены</t>
  </si>
  <si>
    <t>Мостовщик</t>
  </si>
  <si>
    <t>Моторист багерной (шламовой) насосной</t>
  </si>
  <si>
    <t>Моторист бетоносмесительных установок</t>
  </si>
  <si>
    <t>Моторист (машинист)</t>
  </si>
  <si>
    <t>Моторист по уборке оборудования электростанций</t>
  </si>
  <si>
    <t>Моторист самостоятельного управления судовым двигателем</t>
  </si>
  <si>
    <t>Моторист-смазчик</t>
  </si>
  <si>
    <t>Моторист смесителя и мешалки</t>
  </si>
  <si>
    <t>Моторист транспортирующих механизмов</t>
  </si>
  <si>
    <t>Моторист электродвигателей</t>
  </si>
  <si>
    <t>Мукомол</t>
  </si>
  <si>
    <t>Набивщик изделий</t>
  </si>
  <si>
    <t>Наборщик</t>
  </si>
  <si>
    <t>Навальщик-свальщик лесоматериалов</t>
  </si>
  <si>
    <t>Нагревальщик металла</t>
  </si>
  <si>
    <t>Нагревальщик (сварщик) металла</t>
  </si>
  <si>
    <t>Наклейщик заготовок</t>
  </si>
  <si>
    <t>Наладчик автоматических линий и агрегатных станков</t>
  </si>
  <si>
    <t>Наладчик автоматов и полуавтоматов</t>
  </si>
  <si>
    <t>Наладчик выдувных машин</t>
  </si>
  <si>
    <t>Наладчик деревообрабатывающего оборудования</t>
  </si>
  <si>
    <t>Наладчик контрольно-измерительных вагонов</t>
  </si>
  <si>
    <t>Наладчик контрольно-измерительных приборов и автоматики</t>
  </si>
  <si>
    <t>Наладчик кузнечно-прессового оборудования</t>
  </si>
  <si>
    <t>Наладчик литейных машин</t>
  </si>
  <si>
    <t>Наладчик машин и автоматических линий по произв. изд. из пластмасс</t>
  </si>
  <si>
    <t>Наладчик-монтажник</t>
  </si>
  <si>
    <t>Наладчик на печатных машинах</t>
  </si>
  <si>
    <t>Наладчик настольных станков и прессов</t>
  </si>
  <si>
    <t>Наладчик оборудования в бумажном производстве</t>
  </si>
  <si>
    <t>Выставщик</t>
  </si>
  <si>
    <t>Вышивальщица</t>
  </si>
  <si>
    <t>Вязальщик</t>
  </si>
  <si>
    <t>Вязальщица (ручное вязание)</t>
  </si>
  <si>
    <t>Вязальщица текстильно-галантерейных изделий</t>
  </si>
  <si>
    <t>Вязальщица трикотажных изделий, полотна</t>
  </si>
  <si>
    <t>Газовщик</t>
  </si>
  <si>
    <t>Газорезчик</t>
  </si>
  <si>
    <t>Газосварщик</t>
  </si>
  <si>
    <t>Газоспасатель</t>
  </si>
  <si>
    <t>Гальваник</t>
  </si>
  <si>
    <t>Гардеробщик</t>
  </si>
  <si>
    <t>Гидрочистильщик</t>
  </si>
  <si>
    <t>Гладильщик</t>
  </si>
  <si>
    <t>Глазировщик</t>
  </si>
  <si>
    <t>Глазуровщик фарфоровых и фаянсовых изделий</t>
  </si>
  <si>
    <t>Глянцовщик карамели и драже</t>
  </si>
  <si>
    <t>Горничная</t>
  </si>
  <si>
    <t>Горнорабочий</t>
  </si>
  <si>
    <t>Горнорабочий на геологических работах</t>
  </si>
  <si>
    <t>Гравер</t>
  </si>
  <si>
    <t>Грануляторщик</t>
  </si>
  <si>
    <t>Грохотовщик</t>
  </si>
  <si>
    <t>Гуммировщик металлоизделий</t>
  </si>
  <si>
    <t>Дегоржер</t>
  </si>
  <si>
    <t>Дежурный зала игральных автоматов, аттракц. и тиров</t>
  </si>
  <si>
    <t>Дежурный механик</t>
  </si>
  <si>
    <t>Дежурный по переезду</t>
  </si>
  <si>
    <t>Дезинфектор</t>
  </si>
  <si>
    <t>Декоратор витрин</t>
  </si>
  <si>
    <t>Дефектоскопист по газовому и жидкостному контролю</t>
  </si>
  <si>
    <t>Дефектоскопист по магнитному контролю</t>
  </si>
  <si>
    <t>Дефектоскопист по магнитному и ультразвуковому контролю</t>
  </si>
  <si>
    <t>Дефектоскопист рентгено - гаммаграфирования</t>
  </si>
  <si>
    <t>Дизелист</t>
  </si>
  <si>
    <t>Доводчик</t>
  </si>
  <si>
    <t>Дозиметрист</t>
  </si>
  <si>
    <t>Дозировщик</t>
  </si>
  <si>
    <t>Доставщик</t>
  </si>
  <si>
    <t>Дояр</t>
  </si>
  <si>
    <t>Дражировщик</t>
  </si>
  <si>
    <t>Дробильщик</t>
  </si>
  <si>
    <t>Дробильщик извести</t>
  </si>
  <si>
    <t>Дровокол</t>
  </si>
  <si>
    <t>Егерь</t>
  </si>
  <si>
    <t>Жаровщик</t>
  </si>
  <si>
    <t>Жестянщик</t>
  </si>
  <si>
    <t>Животновод</t>
  </si>
  <si>
    <t>Жиловщик мяса и субпродуктов</t>
  </si>
  <si>
    <t>Жокей</t>
  </si>
  <si>
    <t>Забойщик</t>
  </si>
  <si>
    <t>Завальщик шихты в вагранки и печи</t>
  </si>
  <si>
    <t>Заготовитель</t>
  </si>
  <si>
    <t>Закройщик</t>
  </si>
  <si>
    <t>Заливщик металла</t>
  </si>
  <si>
    <t>Заливщик цоколей</t>
  </si>
  <si>
    <t>Замерщик на топографо-геодезических и маркшейдерских работах</t>
  </si>
  <si>
    <t>Заправщик поливомоечных машин</t>
  </si>
  <si>
    <t>Зарядчик огнетушителей</t>
  </si>
  <si>
    <t>Засольщик мяса и мясопродуктов</t>
  </si>
  <si>
    <t>Засольщик шкур</t>
  </si>
  <si>
    <t>Заточник</t>
  </si>
  <si>
    <t>Затяжчик обуви</t>
  </si>
  <si>
    <t>Зверовод</t>
  </si>
  <si>
    <t>Земледел</t>
  </si>
  <si>
    <t>Зольщик</t>
  </si>
  <si>
    <t>Зуборезчик</t>
  </si>
  <si>
    <t>Изготовитель бисквита</t>
  </si>
  <si>
    <t>Изготовитель блоков и панелей из кирпича</t>
  </si>
  <si>
    <t>Изготовитель маканых изделий</t>
  </si>
  <si>
    <t>Изготовитель мясных полуфабрикатов</t>
  </si>
  <si>
    <t>Изготовитель натуральной колбасной оболочки</t>
  </si>
  <si>
    <t>Изготовитель пищевых полуфабрикатов</t>
  </si>
  <si>
    <t>Изготовитель полуфабрикатов из мяса птицы</t>
  </si>
  <si>
    <t>Изготовитель сметаны</t>
  </si>
  <si>
    <t>Изготовитель шаблонов</t>
  </si>
  <si>
    <t>Измеритель выпрямителей и элементов</t>
  </si>
  <si>
    <t>Измеритель электрофизических параметров</t>
  </si>
  <si>
    <t>Изолировщик</t>
  </si>
  <si>
    <t>Исполнитель художественно-оформительских работ</t>
  </si>
  <si>
    <t>Испытатель агрегатов, приборов и чувствительных элементов</t>
  </si>
  <si>
    <t>Испытатель двигателей</t>
  </si>
  <si>
    <t>Испытатель электрических машин, аппаратов и приборов</t>
  </si>
  <si>
    <t>Истопник</t>
  </si>
  <si>
    <t>Кабельщик-спайщик</t>
  </si>
  <si>
    <t>Калибровщик пищевых продуктов</t>
  </si>
  <si>
    <t>Каменщик</t>
  </si>
  <si>
    <t>Карамельщик</t>
  </si>
  <si>
    <t>Карбюраторщик</t>
  </si>
  <si>
    <t>Картонажник</t>
  </si>
  <si>
    <t>Кастелянша</t>
  </si>
  <si>
    <t>Кассир торгового зала</t>
  </si>
  <si>
    <t>Киномеханик</t>
  </si>
  <si>
    <t>Киоскер</t>
  </si>
  <si>
    <t>Кислотчик</t>
  </si>
  <si>
    <t>Кладовщик</t>
  </si>
  <si>
    <t>Клейщик</t>
  </si>
  <si>
    <t>Клепальщик</t>
  </si>
  <si>
    <t>Клеровщик сахара</t>
  </si>
  <si>
    <t>Коагулянщик</t>
  </si>
  <si>
    <t>Колорист (полиграфия)</t>
  </si>
  <si>
    <t>Комплектовщик</t>
  </si>
  <si>
    <t>Кондитер</t>
  </si>
  <si>
    <t>Кондуктор</t>
  </si>
  <si>
    <t>Коневод</t>
  </si>
  <si>
    <t>Консервировщик</t>
  </si>
  <si>
    <t>Контролер</t>
  </si>
  <si>
    <t>Контролер измерительных приборов и специального инструмента</t>
  </si>
  <si>
    <t>Контролер-кассир</t>
  </si>
  <si>
    <t>Конфетчик</t>
  </si>
  <si>
    <t>Конюх</t>
  </si>
  <si>
    <t>Копровщик</t>
  </si>
  <si>
    <t>Коптильщик колбасного сыра</t>
  </si>
  <si>
    <t>Коптильщик рыбы</t>
  </si>
  <si>
    <t>Кормач</t>
  </si>
  <si>
    <t>Косметик</t>
  </si>
  <si>
    <t>Костюмер</t>
  </si>
  <si>
    <t>Котельщик</t>
  </si>
  <si>
    <t>Котлочист</t>
  </si>
  <si>
    <t>Кочегар печи на твердом топливе</t>
  </si>
  <si>
    <t>Кочегар производственных печей</t>
  </si>
  <si>
    <t>Кочегар технологических печей</t>
  </si>
  <si>
    <t>Кровельщик</t>
  </si>
  <si>
    <t>Кузнец</t>
  </si>
  <si>
    <t>Кузнец ручной ковки</t>
  </si>
  <si>
    <t>Кузовщик</t>
  </si>
  <si>
    <t>Кулинар мучных изделий</t>
  </si>
  <si>
    <t>Купажист</t>
  </si>
  <si>
    <t>Лаборант медицинский</t>
  </si>
  <si>
    <t>Лаборант-микробиолог</t>
  </si>
  <si>
    <t>Лаборант по анализу газов и пыли</t>
  </si>
  <si>
    <t>Лаборант по физико-механическим испытаниям</t>
  </si>
  <si>
    <t>Лаборант пробирного анализа</t>
  </si>
  <si>
    <t>Лаборант рентгеноспектрального анализа</t>
  </si>
  <si>
    <t>Лаборант-рентгеноструктурщик</t>
  </si>
  <si>
    <t>Лаборант химико-бактериологического анализа</t>
  </si>
  <si>
    <t>Лаборант химического анализа</t>
  </si>
  <si>
    <t>Лаборант-эколог</t>
  </si>
  <si>
    <t>Лакировщик</t>
  </si>
  <si>
    <t>Лебедчик</t>
  </si>
  <si>
    <t>Лепщик архитектурных деталей</t>
  </si>
  <si>
    <t>Лесовод</t>
  </si>
  <si>
    <t>Лесник</t>
  </si>
  <si>
    <t>Литейщик гипсовых форм</t>
  </si>
  <si>
    <t>Литейщик металлов и сплавов</t>
  </si>
  <si>
    <t>Литейщик на машинах для литья под давлением</t>
  </si>
  <si>
    <t>Литейщик пластмасс</t>
  </si>
  <si>
    <t>№ п/п</t>
  </si>
  <si>
    <t>1. Наименование организации -</t>
  </si>
  <si>
    <t>Код по ОКПДТР</t>
  </si>
  <si>
    <t>Автоматчик</t>
  </si>
  <si>
    <t>Автоэлектрик</t>
  </si>
  <si>
    <t>Агломератчик</t>
  </si>
  <si>
    <t>Аккумуляторщик</t>
  </si>
  <si>
    <t>Антенщик-мачтовик</t>
  </si>
  <si>
    <t>Антикоррозийщик</t>
  </si>
  <si>
    <t>Аппаратчик</t>
  </si>
  <si>
    <t>Аппаратчик аппретирования</t>
  </si>
  <si>
    <t>Аппаратчик химводоочистки</t>
  </si>
  <si>
    <t>Арматурщик</t>
  </si>
  <si>
    <t>Армировщик</t>
  </si>
  <si>
    <t>Аспираторщик</t>
  </si>
  <si>
    <t>Асфальтировщик</t>
  </si>
  <si>
    <t>Асфальтобетонщик</t>
  </si>
  <si>
    <t>Банщик</t>
  </si>
  <si>
    <t>Бармен</t>
  </si>
  <si>
    <t>Бассейнщик</t>
  </si>
  <si>
    <t>Бетонщик</t>
  </si>
  <si>
    <t>Битумщик</t>
  </si>
  <si>
    <t>Боец скота</t>
  </si>
  <si>
    <t>Бортпроводник</t>
  </si>
  <si>
    <t>Боцман</t>
  </si>
  <si>
    <t>Бригадир бункеров</t>
  </si>
  <si>
    <t>Бригадир заготовительного отделения</t>
  </si>
  <si>
    <t>Бригадир комплексной бригады</t>
  </si>
  <si>
    <t>Бригадир на участках основного производства</t>
  </si>
  <si>
    <t>Бригадир обдирочно-зачистного отделения</t>
  </si>
  <si>
    <t>Бригадир цеха свиноводства</t>
  </si>
  <si>
    <t>Бригадир (освобожденный) по тек. содерж. и ремонту пути и искус. соор.</t>
  </si>
  <si>
    <t>Бригадир (освобожденный) предпр. железнодор. транспорта и метрополит.</t>
  </si>
  <si>
    <t>Бригадир подготовительного отделения</t>
  </si>
  <si>
    <t>Бригадир по перемещ. сырья, полуфабр. и готов.прод. в процессе произв.</t>
  </si>
  <si>
    <t>Бригадир растениеводческого участка</t>
  </si>
  <si>
    <t>Брикетировщик</t>
  </si>
  <si>
    <t>Брошюровщик</t>
  </si>
  <si>
    <t>Бункеровщик</t>
  </si>
  <si>
    <t>Бурильщик</t>
  </si>
  <si>
    <t>Бурильщик эксплуатац. и разведочного бурения скважин на нефть и газ</t>
  </si>
  <si>
    <t>Буртоукладчик</t>
  </si>
  <si>
    <t>Буфетчик</t>
  </si>
  <si>
    <t>Вагонетчик</t>
  </si>
  <si>
    <t>Вагранщик</t>
  </si>
  <si>
    <t>Вакуумщик</t>
  </si>
  <si>
    <t>Вальцовщик</t>
  </si>
  <si>
    <t>Варщик</t>
  </si>
  <si>
    <t>Варщик литейных смазок</t>
  </si>
  <si>
    <t>Вафельщик</t>
  </si>
  <si>
    <t>Вентилевой гидравлического пресса</t>
  </si>
  <si>
    <t>Весовщик</t>
  </si>
  <si>
    <t>Взрывник</t>
  </si>
  <si>
    <t>Виноградарь</t>
  </si>
  <si>
    <t>Водитель кары</t>
  </si>
  <si>
    <t>Водитель автобуса</t>
  </si>
  <si>
    <t>Водитель автомобиля</t>
  </si>
  <si>
    <t>Водитель автокрана</t>
  </si>
  <si>
    <t>Водитель грузовых автомобилей</t>
  </si>
  <si>
    <t>Водитель буровой установки</t>
  </si>
  <si>
    <t>Водитель дрезины</t>
  </si>
  <si>
    <t>Водитель-испытатель</t>
  </si>
  <si>
    <t>Водитель-милиционер</t>
  </si>
  <si>
    <t>Водитель мототранспортных средств</t>
  </si>
  <si>
    <t>Водитель погрузчика</t>
  </si>
  <si>
    <t>Водитель самоходных механизмов</t>
  </si>
  <si>
    <t>Водитель портовых тягачей</t>
  </si>
  <si>
    <t>Водитель контейнеров</t>
  </si>
  <si>
    <t>Водитель бензовоза</t>
  </si>
  <si>
    <t>Водитель трамвая</t>
  </si>
  <si>
    <t>Водитель транспортно-уборочной машины</t>
  </si>
  <si>
    <t>Водитель троллейбуса</t>
  </si>
  <si>
    <t>Водитель электро-и автотележки</t>
  </si>
  <si>
    <t>Водитель экспедитор</t>
  </si>
  <si>
    <t>Водолаз</t>
  </si>
  <si>
    <t>Водораздатчик</t>
  </si>
  <si>
    <t>Возчик</t>
  </si>
  <si>
    <t>Волочильщик</t>
  </si>
  <si>
    <t>Вулканизаторщик</t>
  </si>
  <si>
    <t>Выбивальщик мягкой тары</t>
  </si>
  <si>
    <t>Выбивальщик отливок</t>
  </si>
  <si>
    <t>Выборщик</t>
  </si>
  <si>
    <t>Выдувальщик стеклоизделий</t>
  </si>
  <si>
    <t>Выжигальщик древесного угля</t>
  </si>
  <si>
    <t>2. Основной вид экономической деятельности организации - код по ОКВЭД</t>
  </si>
  <si>
    <t>на замену выбывающим работникам</t>
  </si>
  <si>
    <t xml:space="preserve">на вновь создаваемые рабочие места </t>
  </si>
  <si>
    <t>ИТОГО</t>
  </si>
  <si>
    <t>- Ростовской области</t>
  </si>
  <si>
    <t>- Республики Адыгея</t>
  </si>
  <si>
    <t>х</t>
  </si>
  <si>
    <t>из них ежедневно приезжают для работы из других территорий</t>
  </si>
  <si>
    <t>Код по ОКЗ</t>
  </si>
  <si>
    <t>Авербандщик</t>
  </si>
  <si>
    <t>Авиационный механик (техник) по планеру и двигателям</t>
  </si>
  <si>
    <t>Авиационный механик (техник) по приборам и электрооборудованию</t>
  </si>
  <si>
    <t>Авиационный механик (техник) по радиооборудованию</t>
  </si>
  <si>
    <t>Авиационный техник (механик) по парашютным и авар.-спасат. средствам</t>
  </si>
  <si>
    <t>Авиационный техник по горюче-смазочным материалам</t>
  </si>
  <si>
    <t>Автоклавщик установок термической обработки</t>
  </si>
  <si>
    <t>Автоклавщик</t>
  </si>
  <si>
    <t>Автоклавщик литья под давлением</t>
  </si>
  <si>
    <t>Автоклавщик на запарке брикетов</t>
  </si>
  <si>
    <t>Автоклавщик-сушильщик аккумул. пластин в произв. свинцовых аккумул.</t>
  </si>
  <si>
    <t>Автоматчик вязальных автоматов</t>
  </si>
  <si>
    <t>Автоматчик игольно-платинных изделий</t>
  </si>
  <si>
    <t>Автоматчик картонажного производства</t>
  </si>
  <si>
    <t>Автоматчик клеильных полуавтоматов</t>
  </si>
  <si>
    <t>Автоматчик на узловязальных и навивочных автоматах и станках</t>
  </si>
  <si>
    <t>Автоматчик по изготовлению деталей клавишных инструментов</t>
  </si>
  <si>
    <t>Автоматчик ремизных автоматов</t>
  </si>
  <si>
    <t>Автоматчик холодновысадочных автоматов</t>
  </si>
  <si>
    <t>Автоматчик элементного производства</t>
  </si>
  <si>
    <t>Аквадировщик</t>
  </si>
  <si>
    <t>Акклиматизатор</t>
  </si>
  <si>
    <t>Алундировщик</t>
  </si>
  <si>
    <t>Алюминировщик</t>
  </si>
  <si>
    <t>Алюминировщик электротехнических изделий</t>
  </si>
  <si>
    <t>Ангобировщик</t>
  </si>
  <si>
    <t>Ангобировщик санитарно-строительных изделий</t>
  </si>
  <si>
    <t>Анодчик в производстве алюминия</t>
  </si>
  <si>
    <t>Аппаратчик абсолютирования</t>
  </si>
  <si>
    <t>Аппаратчик абсорбции</t>
  </si>
  <si>
    <t>Аппаратчик адсорбции</t>
  </si>
  <si>
    <t>Аппаратчик азотирования</t>
  </si>
  <si>
    <t>Аппаратчик активации</t>
  </si>
  <si>
    <t>Аппаратчик алкилирования</t>
  </si>
  <si>
    <t>Аппаратчик аминирования</t>
  </si>
  <si>
    <t>Аппаратчик аммонолиза</t>
  </si>
  <si>
    <t>Аппаратчик ацеталирования</t>
  </si>
  <si>
    <t>Аппаратчик ацетилирования</t>
  </si>
  <si>
    <t>Аппаратчик ацилирования</t>
  </si>
  <si>
    <t>Аппаратчик балансовых установок</t>
  </si>
  <si>
    <t>Аппаратчик бельевых сушильных установок</t>
  </si>
  <si>
    <t>Аппаратчик бисульфитирования ванилина</t>
  </si>
  <si>
    <t>Аппаратчик бромирования</t>
  </si>
  <si>
    <t>Аппаратчик бурения</t>
  </si>
  <si>
    <t>Аппаратчик вакуум-аппаратов</t>
  </si>
  <si>
    <t>Аппаратчик вакуумирования</t>
  </si>
  <si>
    <t>Аппаратчик вакуум-приемников</t>
  </si>
  <si>
    <t>Аппаратчик вакуум-сушильной установки</t>
  </si>
  <si>
    <t>Аппаратчик вакуум-термической печи</t>
  </si>
  <si>
    <t>Аппаратчик валки изделий</t>
  </si>
  <si>
    <t>Аппаратчик-вальцевар</t>
  </si>
  <si>
    <t>Аппаратчик варки</t>
  </si>
  <si>
    <t>Аппаратчик варки утфеля</t>
  </si>
  <si>
    <t>Аппаратчик витаминизации жира</t>
  </si>
  <si>
    <t>Аппаратчик водно-химической обработки</t>
  </si>
  <si>
    <t>Аппаратчик возгонки</t>
  </si>
  <si>
    <t>Аппаратчик воздухоразделения</t>
  </si>
  <si>
    <t>Аппаратчик восстановления</t>
  </si>
  <si>
    <t>Аппаратчик восстановления молока</t>
  </si>
  <si>
    <t>Аппаратчик восстановления полупроводниковых материалов</t>
  </si>
  <si>
    <t>Аппаратчик в производстве драгоценных металлов</t>
  </si>
  <si>
    <t>Аппаратчик в производстве металлических порошков</t>
  </si>
  <si>
    <t>Аппаратчик в производстве солей</t>
  </si>
  <si>
    <t>Аппаратчик в производстве твердых сплавов и тугоплавких металлов</t>
  </si>
  <si>
    <t>Аппаратчик в производстве титана и редких металлов</t>
  </si>
  <si>
    <t>Аппаратчик вспенивания пенопластов</t>
  </si>
  <si>
    <t>Аппаратчик вспенивания полистирола</t>
  </si>
  <si>
    <t>Аппаратчик вулканизации</t>
  </si>
  <si>
    <t>Аппаратчик выделения ацетофенона</t>
  </si>
  <si>
    <t>Аппаратчик выделения карбинола</t>
  </si>
  <si>
    <t>Аппаратчик выделения псевдобутилена</t>
  </si>
  <si>
    <t>Аппаратчик выделения серы</t>
  </si>
  <si>
    <t>Аппаратчик выделения фтористого бора</t>
  </si>
  <si>
    <t>Аппаратчик выпаривания</t>
  </si>
  <si>
    <t>Аппаратчик выпаривания и гранулирования</t>
  </si>
  <si>
    <t>Аппаратчик выпарных аппаратов для получения жидкого продукта</t>
  </si>
  <si>
    <t>Аппаратчик выпарных аппаратов для получения твердого продукта</t>
  </si>
  <si>
    <t>Аппаратчик выращивания дрожжей</t>
  </si>
  <si>
    <t>Аппаратчик высаждения</t>
  </si>
  <si>
    <t>Аппаратчик вытопки</t>
  </si>
  <si>
    <t>Аппаратчик вытяжки</t>
  </si>
  <si>
    <t>Аппаратчик выщелачивания</t>
  </si>
  <si>
    <t>Аппаратчик газового консервирования</t>
  </si>
  <si>
    <t>Аппаратчик газогенерации</t>
  </si>
  <si>
    <t>Аппаратчик газоразделения</t>
  </si>
  <si>
    <t>Аппаратчик гашения извести</t>
  </si>
  <si>
    <t>Аппаратчик гидратации фильровальных машин и сепараторов</t>
  </si>
  <si>
    <t>Аппаратчик-заварщик</t>
  </si>
  <si>
    <t>Аппаратчик замораживания эндокр.-ферментного сырья</t>
  </si>
  <si>
    <t>Аппаратчик запаривания</t>
  </si>
  <si>
    <t>Аппаратчик запаривания одонков</t>
  </si>
  <si>
    <t>Аппаратчик золения</t>
  </si>
  <si>
    <t>Аппаратчик золки</t>
  </si>
  <si>
    <t>Аппаратчик извлечения побочных продуктов</t>
  </si>
  <si>
    <t>Аппаратчик изготовления армированных прессовочных материалов</t>
  </si>
  <si>
    <t>Аппаратчик изготовления баритмассы</t>
  </si>
  <si>
    <t>Аппаратчик изготовления искусственного шеелита</t>
  </si>
  <si>
    <t>Аппаратчик изготовления нетканых стекловолокнистых материалов</t>
  </si>
  <si>
    <t>Аппаратчик изготовления ориентированной пленки</t>
  </si>
  <si>
    <t>Аппаратчик изготовления пленочных материалов методом полива</t>
  </si>
  <si>
    <t>Аппаратчик изготовления резиновых нитей</t>
  </si>
  <si>
    <t>Аппаратчик изготовления рентгеновских экранов</t>
  </si>
  <si>
    <t>Аппаратчик изготовления термопасты</t>
  </si>
  <si>
    <t>Аппаратчик измельчения и предсозревания</t>
  </si>
  <si>
    <t>Аппаратчик изомеризации</t>
  </si>
  <si>
    <t>Аппаратчик имидирования</t>
  </si>
  <si>
    <t>Аппаратчик-индулиновар</t>
  </si>
  <si>
    <t>Аппаратчик йодирования</t>
  </si>
  <si>
    <t>Аппаратчик ионного обмена</t>
  </si>
  <si>
    <t>Аппаратчик ионообменной очистки глицерина</t>
  </si>
  <si>
    <t>Аппаратчик ионообменной очистки химикофармацевтических препаратов</t>
  </si>
  <si>
    <t>Аппаратчик испарения</t>
  </si>
  <si>
    <t>Аппаратчик испарительной установки</t>
  </si>
  <si>
    <t>Аппаратчик калибровки</t>
  </si>
  <si>
    <t>Аппаратчик карбидизации</t>
  </si>
  <si>
    <t>Аппаратчик карбоксилирования</t>
  </si>
  <si>
    <t>Аппаратчик карбонизации</t>
  </si>
  <si>
    <t>Аппаратчик каустификации</t>
  </si>
  <si>
    <t>Аппаратчик кислотной обработки спилка</t>
  </si>
  <si>
    <t>Аппаратчик коагуляции</t>
  </si>
  <si>
    <t>Аппаратчик коконозапарочной машины</t>
  </si>
  <si>
    <t>Аппаратчик комбикормового производства</t>
  </si>
  <si>
    <t>Аппаратчик-комплекторщик</t>
  </si>
  <si>
    <t>Аппаратчик нитрования</t>
  </si>
  <si>
    <t>Аппаратчик нитрозирования</t>
  </si>
  <si>
    <t>Аппаратчик нитрозного процесса</t>
  </si>
  <si>
    <t>Аппаратчик обезвоживания</t>
  </si>
  <si>
    <t>Аппаратчик обезвоживания битума</t>
  </si>
  <si>
    <t>Аппаратчик обезвоздушивания и фильтрации</t>
  </si>
  <si>
    <t>Аппаратчик обезжиривания</t>
  </si>
  <si>
    <t>Аппаратчик обезжиривания сиропов</t>
  </si>
  <si>
    <t>Аппаратчик обеззоливания, мягчения</t>
  </si>
  <si>
    <t>Аппаратчик обессоливания воды</t>
  </si>
  <si>
    <t>Аппаратчик обесфеноливания и обеспиридинивания масел</t>
  </si>
  <si>
    <t>Аппаратчик обжига</t>
  </si>
  <si>
    <t>Аппаратчик облагораживания гексола</t>
  </si>
  <si>
    <t>Аппаратчик облучения жира</t>
  </si>
  <si>
    <t>Аппаратчик обогащения золотосодержащих руд</t>
  </si>
  <si>
    <t>Аппаратчик обработки</t>
  </si>
  <si>
    <t>Аппаратчик обработки зерна</t>
  </si>
  <si>
    <t>Аппаратчик обработки крови</t>
  </si>
  <si>
    <t>Аппаратчик обработки рафинадных голов</t>
  </si>
  <si>
    <t>Аппаратчик обработки свекловичного сока</t>
  </si>
  <si>
    <t>Аппаратчик обработки эфирных масел</t>
  </si>
  <si>
    <t>Аппаратчик окисления</t>
  </si>
  <si>
    <t>Аппаратчик окисления битума</t>
  </si>
  <si>
    <t>Аппаратчик окисления молибденовых отходов</t>
  </si>
  <si>
    <t>Аппаратчик окраски квасцов</t>
  </si>
  <si>
    <t>Аппаратчик оксимирования</t>
  </si>
  <si>
    <t>Аппаратчик оксихлорирования</t>
  </si>
  <si>
    <t>Аппаратчик-олифовар</t>
  </si>
  <si>
    <t>Аппаратчик омыления</t>
  </si>
  <si>
    <t>Аппаратчик оплавления</t>
  </si>
  <si>
    <t>Аппаратчик осаждения</t>
  </si>
  <si>
    <t>Аппаратчик осаждения глютена</t>
  </si>
  <si>
    <t>Аппаратчик осушки газа</t>
  </si>
  <si>
    <t>Аппаратчик ориентации органического стекла</t>
  </si>
  <si>
    <t>Аппаратчик отбеливания</t>
  </si>
  <si>
    <t>Аппаратчик отверждения</t>
  </si>
  <si>
    <t>Аппаратчик отделки и сушки химической нити</t>
  </si>
  <si>
    <t>Аппаратчик отжига кристаллов корунда</t>
  </si>
  <si>
    <t>Аппаратчик отжига хрома</t>
  </si>
  <si>
    <t>Аппаратчик отжима</t>
  </si>
  <si>
    <t>Аппаратчик откатки</t>
  </si>
  <si>
    <t>Аппаратчик-отливщик кинофотоосновы и техпленок</t>
  </si>
  <si>
    <t>Аппаратчик-отливщик магнитных лент</t>
  </si>
  <si>
    <t>Аппаратчик-отливщик пленки бутафоль</t>
  </si>
  <si>
    <t>Аппаратчик получения высокочистых соединений щелочных металлов</t>
  </si>
  <si>
    <t>Аппаратчик получения гексахлорбензола</t>
  </si>
  <si>
    <t>Аппаратчик получения гидроокисных соединений щелочных металлов</t>
  </si>
  <si>
    <t>Аппаратчик получения декстрина</t>
  </si>
  <si>
    <t>Аппаратчик получения закиси азота</t>
  </si>
  <si>
    <t>Аппаратчик получения зародышей двуокиси титана</t>
  </si>
  <si>
    <t>Аппаратчик получения инертного газа</t>
  </si>
  <si>
    <t>Аппаратчик получения клеевого раствора</t>
  </si>
  <si>
    <t>Аппаратчик получения комплексных соединений</t>
  </si>
  <si>
    <t>Аппаратчик получения кукурузного масла</t>
  </si>
  <si>
    <t>Аппаратчик получения кумароновой смолы</t>
  </si>
  <si>
    <t>Аппаратчик получения лаков и эмалей на полимеризационных смолах</t>
  </si>
  <si>
    <t>Аппаратчик получения метатитановой кислоты</t>
  </si>
  <si>
    <t>Аппаратчик получения микронизированных материалов</t>
  </si>
  <si>
    <t>Аппаратчик получения нитролигнина</t>
  </si>
  <si>
    <t>Аппаратчик получения окислов металлов</t>
  </si>
  <si>
    <t>Аппаратчик получения пата</t>
  </si>
  <si>
    <t>Аппаратчик получения полых микросфер</t>
  </si>
  <si>
    <t>Аппаратчик получения сахарата кальция</t>
  </si>
  <si>
    <t>Аппаратчик получения сернистой кислоты</t>
  </si>
  <si>
    <t>Аппаратчик получения сероуглерода-сырца</t>
  </si>
  <si>
    <t>Аппаратчик получения сильнодействующих алкалоидов и крист. гликозидов</t>
  </si>
  <si>
    <t>Аппаратчик получения синтетических гормонов</t>
  </si>
  <si>
    <t>Аппаратчик получения сиропов</t>
  </si>
  <si>
    <t>Аппаратчик получения составов для рентген. экранов</t>
  </si>
  <si>
    <t>Аппаратчик получения сульфата аммония</t>
  </si>
  <si>
    <t>Аппаратчик получения сухих кормов</t>
  </si>
  <si>
    <t>Аппаратчик получения сухого крахмала</t>
  </si>
  <si>
    <t>Аппаратчик получения сырого бензола</t>
  </si>
  <si>
    <t>Аппаратчик получения сырого крахмала</t>
  </si>
  <si>
    <t>Аппаратчик получения технического углерода</t>
  </si>
  <si>
    <t>Аппаратчик получения трихлорпропана и дихлоргидрина</t>
  </si>
  <si>
    <t>Аппаратчик получения углекислоты</t>
  </si>
  <si>
    <t>Аппаратчик получения фосфатидов</t>
  </si>
  <si>
    <t>Аппаратчик получения фотогипосульфита</t>
  </si>
  <si>
    <t>Аппаратчик получения фурановых соединений</t>
  </si>
  <si>
    <t>Аппаратчик получения хлорного железа</t>
  </si>
  <si>
    <t>Аппаратчик получения чистого антрацена</t>
  </si>
  <si>
    <t>Аппаратчик получения экструзионных крахмалопродуктов</t>
  </si>
  <si>
    <t>Аппаратчик по насасыванию диафрагм</t>
  </si>
  <si>
    <t>Аппаратчик по обработке и купажированию уксуса</t>
  </si>
  <si>
    <t>Аппаратчик по обработке сырого пектина</t>
  </si>
  <si>
    <t>Аппаратчик по обслуживанию рекуператоров и системы охлаждения</t>
  </si>
  <si>
    <t>Аппаратчик по окислению кадмия</t>
  </si>
  <si>
    <t>Аппаратчик по получению высокочистых матер. для полупров. производства</t>
  </si>
  <si>
    <t>Аппаратчик по приготовлению глинозема</t>
  </si>
  <si>
    <t>Аппаратчик по приготовлению майонеза</t>
  </si>
  <si>
    <t>Аппаратчик по приготовлению химреагентов</t>
  </si>
  <si>
    <t>Аппаратчик по производству ванадия</t>
  </si>
  <si>
    <t>Рабочий зеленого хозяйства</t>
  </si>
  <si>
    <t>Аппаратчик по производству синтетических клеящих смол</t>
  </si>
  <si>
    <t>Аппаратчик по производству сухой спичечной соломки</t>
  </si>
  <si>
    <t>Аппаратчик по разделению редкоземельных элементов</t>
  </si>
  <si>
    <t>Аппаратчик по регенерации селена</t>
  </si>
  <si>
    <t>Аппаратчик по регенерации серы</t>
  </si>
  <si>
    <t>Аппаратчик по сбору и обогащению шлама</t>
  </si>
  <si>
    <t>Аппаратчик по сушке торфа</t>
  </si>
  <si>
    <t>Аппаратчик по химической обработке полупроводниковых материалов</t>
  </si>
  <si>
    <t>Аппаратчик приготовления амальгамы натрия</t>
  </si>
  <si>
    <t>Аппаратчик приготовления брикетной смеси</t>
  </si>
  <si>
    <t>Аппаратчик приготовления влажной мипоры</t>
  </si>
  <si>
    <t>Аппаратчик приготовления высокожирных эмульсий</t>
  </si>
  <si>
    <t>Аппаратчик приготовления дубильных экстрактов</t>
  </si>
  <si>
    <t>Аппаратчик приготовления замесов</t>
  </si>
  <si>
    <t>Аппаратчик приготовления зубоврачебных материалов</t>
  </si>
  <si>
    <t>Аппаратчик приготовления инвертного сиропа</t>
  </si>
  <si>
    <t>Аппаратчик приготовления каменноугольного лака</t>
  </si>
  <si>
    <t>Аппаратчик приготовления катализатора</t>
  </si>
  <si>
    <t>Аппаратчик приготовления компаундов</t>
  </si>
  <si>
    <t>Аппаратчик приготовления косметических средств</t>
  </si>
  <si>
    <t>Аппаратчик приготовления кулинарных и кондитерских жиров</t>
  </si>
  <si>
    <t>Аппаратчик приготовления лака</t>
  </si>
  <si>
    <t>Аппаратчик приготовления ламинированной пленки</t>
  </si>
  <si>
    <t>Аппаратчик приготовления латексной смеси</t>
  </si>
  <si>
    <t>Аппаратчик приготовления медицинских масс и мазей</t>
  </si>
  <si>
    <t>Аппаратчик приготовления мездрового клея</t>
  </si>
  <si>
    <t>Аппаратчик приготовления мыльного клея</t>
  </si>
  <si>
    <t>Аппаратчик приготовления окисленного крахмала</t>
  </si>
  <si>
    <t>Аппаратчик приготовления парфюмерных композиций и жидкостей</t>
  </si>
  <si>
    <t>Аппаратчик приготовления пасты</t>
  </si>
  <si>
    <t>Аппаратчик приготовления питательных сред</t>
  </si>
  <si>
    <t>Аппаратчик приготовления полимеризац. смеси</t>
  </si>
  <si>
    <t>Аппаратчик приготовления препарированной смолы</t>
  </si>
  <si>
    <t>Аппаратчик приготовления проявляющей пасты</t>
  </si>
  <si>
    <t>Аппаратчик приготовления прядильных растворов</t>
  </si>
  <si>
    <t>Аппаратчик приготовления резиновых клеев и покрытий</t>
  </si>
  <si>
    <t>Аппаратчик приготовления связующих</t>
  </si>
  <si>
    <t>Аппаратчик приготовления сернокисл. глинозема</t>
  </si>
  <si>
    <t>Аппаратчик приготовления стерильных растворов</t>
  </si>
  <si>
    <t>Аппаратчик приготовления сырой смеси</t>
  </si>
  <si>
    <t>Аппаратчик приготовления тресты</t>
  </si>
  <si>
    <t>Аппаратчик приготовления ферментного препарата</t>
  </si>
  <si>
    <t>Аппаратчик приготовления химических растворов</t>
  </si>
  <si>
    <t>Аппаратчик приготовления электролита</t>
  </si>
  <si>
    <t>Аппаратчик приготовления эмульгатора</t>
  </si>
  <si>
    <t>Аппаратчик приготовления эмульсий</t>
  </si>
  <si>
    <t>Аппаратчик производства АГ-соли</t>
  </si>
  <si>
    <t>Аппаратчик производства адипиновой кислоты</t>
  </si>
  <si>
    <t>Аппаратчик производства адипонитрила</t>
  </si>
  <si>
    <t>Аппаратчик производства азокрасителей</t>
  </si>
  <si>
    <t>Аппаратчик производства альбумина</t>
  </si>
  <si>
    <t>Аппаратчик производства аммиачной селитры</t>
  </si>
  <si>
    <t>Аппаратчик производства аэросилы</t>
  </si>
  <si>
    <t>Аппаратчик производства бакелитовой пленки</t>
  </si>
  <si>
    <t>Аппаратчик производства бактерийных препаратов</t>
  </si>
  <si>
    <t>Аппаратчик производства бертолетовой соли</t>
  </si>
  <si>
    <t>Аппаратчик производства борной кислоты</t>
  </si>
  <si>
    <t>Аппаратчик производства бульонных кубиков</t>
  </si>
  <si>
    <t>Аппаратчик производства гематогена и медицинской желчи</t>
  </si>
  <si>
    <t>Аппаратчик производства гидросульфита натрия</t>
  </si>
  <si>
    <t>Аппаратчик производства горного воска</t>
  </si>
  <si>
    <t>Аппаратчик производства двуокиси хлора</t>
  </si>
  <si>
    <t>Аппаратчик производства диметилтерефталата</t>
  </si>
  <si>
    <t>Аппаратчик производства дициандиамида</t>
  </si>
  <si>
    <t>Аппаратчик производства дициклопентадиена</t>
  </si>
  <si>
    <t>Аппаратчик производства желтого фосфора</t>
  </si>
  <si>
    <t>Аппаратчик производства жидкого заменителя цельного молока</t>
  </si>
  <si>
    <t>Аппаратчик производства заквасок</t>
  </si>
  <si>
    <t>Аппаратчик производства индола</t>
  </si>
  <si>
    <t>Аппаратчик производства казеинового клея</t>
  </si>
  <si>
    <t>Аппаратчик производства калиевой селитры</t>
  </si>
  <si>
    <t>Аппаратчик производства кисломолочных и детских молочных продуктов</t>
  </si>
  <si>
    <t>Аппаратчик производства контактной массы</t>
  </si>
  <si>
    <t>Аппаратчик производства контактной серной кислоты</t>
  </si>
  <si>
    <t>Аппаратчик производства корунда</t>
  </si>
  <si>
    <t>Аппаратчик производства костного клея</t>
  </si>
  <si>
    <t>Аппаратчик производства красителей для меха</t>
  </si>
  <si>
    <t>Аппаратчик производства красного фосфора</t>
  </si>
  <si>
    <t>Аппаратчик производства кремнийорганических лаков</t>
  </si>
  <si>
    <t>Аппаратчик производства креолина и лизола</t>
  </si>
  <si>
    <t>Аппаратчик производства криолита</t>
  </si>
  <si>
    <t>Аппаратчик производства литопона</t>
  </si>
  <si>
    <t>Аппаратчик производства малотоннажных продуктов</t>
  </si>
  <si>
    <t>Аппаратчик производства мездрового клея</t>
  </si>
  <si>
    <t>Аппаратчик производства металлического натрия</t>
  </si>
  <si>
    <t>Аппаратчик производства молочного сахара</t>
  </si>
  <si>
    <t>Аппаратчик производства мочевины</t>
  </si>
  <si>
    <t>Аппаратчик производства мышьяковистых солей</t>
  </si>
  <si>
    <t>Аппаратчик производства надперекиси калия</t>
  </si>
  <si>
    <t>Аппаратчик производства нейтрального кремнег.</t>
  </si>
  <si>
    <t>Аппаратчик произв. нитрата и нитрита натрия</t>
  </si>
  <si>
    <t>Аппаратчик производства нитрофоски</t>
  </si>
  <si>
    <t>Аппаратчик производства озокерита и озокеритовой продукции</t>
  </si>
  <si>
    <t>Аппаратчик производства пиридиновых оснований</t>
  </si>
  <si>
    <t>Аппаратчик производства пищевых жиров</t>
  </si>
  <si>
    <t>Аппаратчик производства плавленого сыра</t>
  </si>
  <si>
    <t>Аппаратчик производства полиимидной пленки</t>
  </si>
  <si>
    <t>Аппаратчик производства реагентов</t>
  </si>
  <si>
    <t>Аппаратчик производства регенеративных веществ</t>
  </si>
  <si>
    <t>Аппаратчик производства светосоставов</t>
  </si>
  <si>
    <t>Аппаратчик производства силикагелей</t>
  </si>
  <si>
    <t>Аппаратчик производства силикатного клея</t>
  </si>
  <si>
    <t>Аппаратчик производства синтетических красителей</t>
  </si>
  <si>
    <t>Аппаратчик производства смазочного масла</t>
  </si>
  <si>
    <t>Аппаратчик производства спектрально-чистых газов</t>
  </si>
  <si>
    <t>Аппаратчик производства сульфата аммония</t>
  </si>
  <si>
    <t>Аппаратчик производства сульфитных солей</t>
  </si>
  <si>
    <t>Аппаратчик производства сульфомасел и ядохимикатов</t>
  </si>
  <si>
    <t>Аппаратчик производства сухих молочных продуктов</t>
  </si>
  <si>
    <t>Аппаратчик производства термической фосфорной кислоты</t>
  </si>
  <si>
    <t>Аппаратчик производства технической продукции</t>
  </si>
  <si>
    <t>Аппаратчик производства топленого масла</t>
  </si>
  <si>
    <t>Аппаратчик производства тормозной жидкости и антифризов</t>
  </si>
  <si>
    <t>Аппаратчик производства фенилметилуретилана</t>
  </si>
  <si>
    <t>Аппаратчик производства ферментов и плазмозаменяющих препаратов</t>
  </si>
  <si>
    <t>Аппаратчик производства формованного кокса</t>
  </si>
  <si>
    <t>Аппаратчик производства фосфора</t>
  </si>
  <si>
    <t>Аппаратчик производства фосфорных соединений</t>
  </si>
  <si>
    <t>Аппаратчик производства фталоцианиновых красителей</t>
  </si>
  <si>
    <t>Аппаратчик производства фтористого натрия</t>
  </si>
  <si>
    <t>Аппаратчик производства химических реактивов</t>
  </si>
  <si>
    <t>Аппаратчик производства хромовых соединений</t>
  </si>
  <si>
    <t>Аппаратчик производства цианистых металлов</t>
  </si>
  <si>
    <t>Аппаратчик производства цинкового купороса</t>
  </si>
  <si>
    <t>Аппаратчик производства цинковой пыли</t>
  </si>
  <si>
    <t>Аппаратчик производства шампанского</t>
  </si>
  <si>
    <t>Аппаратчик прокаливания</t>
  </si>
  <si>
    <t>Аппаратчик промывки</t>
  </si>
  <si>
    <t>Аппаратчик промывки мездры, шерсти, щетины и волоса</t>
  </si>
  <si>
    <t>Аппаратчик пропитки</t>
  </si>
  <si>
    <t>Аппаратчик пропитки пряжи</t>
  </si>
  <si>
    <t>Аппаратчик пропитки и сушки асбостальн. листов</t>
  </si>
  <si>
    <t>Аппаратчик пропитки облицовочных материалов</t>
  </si>
  <si>
    <t>Аппаратчик процесса брожения</t>
  </si>
  <si>
    <t>Аппаратчик разложения</t>
  </si>
  <si>
    <t>Аппаратчик рассева</t>
  </si>
  <si>
    <t>Аппаратчик растворения</t>
  </si>
  <si>
    <t>Аппаратчик растворения лаковых основ</t>
  </si>
  <si>
    <t>Аппаратчик расщепления жиров</t>
  </si>
  <si>
    <t>Аппаратчик рафинации жиров и масел</t>
  </si>
  <si>
    <t>Аппаратчик рафинирования крахмала</t>
  </si>
  <si>
    <t>Аппаратчик рафинирования щелочных металлов</t>
  </si>
  <si>
    <t>Аппаратчик регенерации</t>
  </si>
  <si>
    <t>Аппаратчик регенерации воскомассы</t>
  </si>
  <si>
    <t>Аппаратчик рекристаллизации</t>
  </si>
  <si>
    <t>Аппаратчик рекуперации</t>
  </si>
  <si>
    <t>Аппаратчик сатурации</t>
  </si>
  <si>
    <t>Аппаратчик сгустителей</t>
  </si>
  <si>
    <t>Аппаратчик сгущения молока и другого молочного сырья</t>
  </si>
  <si>
    <t>Аппаратчик сепарирования</t>
  </si>
  <si>
    <t>Аппаратчик сепарирования и флотации</t>
  </si>
  <si>
    <t>Аппаратчик-сернильщик</t>
  </si>
  <si>
    <t>Аппаратчик сжигания</t>
  </si>
  <si>
    <t>Аппаратчик сжигания сероводорода</t>
  </si>
  <si>
    <t>Аппаратчик-сиккативовар</t>
  </si>
  <si>
    <t>Аппаратчик силиконирования</t>
  </si>
  <si>
    <t>Аппаратчик синтеза</t>
  </si>
  <si>
    <t>Аппаратчик скипидарной установки</t>
  </si>
  <si>
    <t>Аппаратчик смесителей</t>
  </si>
  <si>
    <t>Аппаратчик смешивания</t>
  </si>
  <si>
    <t>Аппаратчик смешивания красителей</t>
  </si>
  <si>
    <t>Аппаратчик созревания оболочки</t>
  </si>
  <si>
    <t>Аппаратчик солеобогатительной установки</t>
  </si>
  <si>
    <t>Аппаратчик солеобразования</t>
  </si>
  <si>
    <t>Аппаратчик составления эмалей</t>
  </si>
  <si>
    <t>Аппаратчик спекания</t>
  </si>
  <si>
    <t>Аппаратчик сплавления</t>
  </si>
  <si>
    <t>Аппаратчик средоварения</t>
  </si>
  <si>
    <t>Аппаратчик стандартизации</t>
  </si>
  <si>
    <t>Аппаратчик стандартизации в производстве пластических масс</t>
  </si>
  <si>
    <t>Аппаратчик стерилизации</t>
  </si>
  <si>
    <t>Аппаратчик стерилизации консервов</t>
  </si>
  <si>
    <t>Аппаратчик стерилизации мясного сырья</t>
  </si>
  <si>
    <t>Аппаратчик сульфирования</t>
  </si>
  <si>
    <t>Аппаратчик-сульфировщик</t>
  </si>
  <si>
    <t>Аппаратчик сульфитации овощей и фруктов</t>
  </si>
  <si>
    <t>Аппаратчик-сульфитировщик</t>
  </si>
  <si>
    <t>Аппаратчик сушильной установки</t>
  </si>
  <si>
    <t>Аппаратчик-сушильщик</t>
  </si>
  <si>
    <t>Аппаратчик сушки</t>
  </si>
  <si>
    <t>Аппаратчик сушки и карбонизации лигнина и целлолигнина</t>
  </si>
  <si>
    <t>Аппаратчик сушки и окисления магнетита</t>
  </si>
  <si>
    <t>Аппаратчик сушки клея и желатина</t>
  </si>
  <si>
    <t>Аппаратчик сушки кости-паренки</t>
  </si>
  <si>
    <t>Аппаратчик сушки спичечных коробков</t>
  </si>
  <si>
    <t>Аппаратчик сушки яичной массы</t>
  </si>
  <si>
    <t>Аппаратчик талловой установки</t>
  </si>
  <si>
    <t>Аппаратчик теплоутилизации</t>
  </si>
  <si>
    <t>Аппаратчик термической активации углей</t>
  </si>
  <si>
    <t>Аппаратчик термической коагуляции белковых веществ</t>
  </si>
  <si>
    <t>Аппаратчик термической обработки колбасных изделий</t>
  </si>
  <si>
    <t>Аппаратчик термической обработки мясопродуктов</t>
  </si>
  <si>
    <t>Аппаратчик термической обработки субпродуктов</t>
  </si>
  <si>
    <t>Аппаратчик термовлажностной обработки</t>
  </si>
  <si>
    <t>Аппаратчик термообработки коксуемой шихты</t>
  </si>
  <si>
    <t>Аппаратчик термообработки пластмассовых изделий</t>
  </si>
  <si>
    <t>Аппаратчик термообработки ткани</t>
  </si>
  <si>
    <t>Аппаратчик терморелаксации пряжи</t>
  </si>
  <si>
    <t>Аппаратчик термостабилизации</t>
  </si>
  <si>
    <t>Аппаратчик томатосокового агрегата</t>
  </si>
  <si>
    <t>Аппаратчик увлажнения</t>
  </si>
  <si>
    <t>Аппаратчик углеобогащения</t>
  </si>
  <si>
    <t>Аппаратчик улавливания жиров</t>
  </si>
  <si>
    <t>Аппаратчик упаривания</t>
  </si>
  <si>
    <t>Аппаратчик уплотнения технического углерода</t>
  </si>
  <si>
    <t>Аппаратчик установки для отделения мяса от кости</t>
  </si>
  <si>
    <t>Аппаратчик установки нейтрального газа</t>
  </si>
  <si>
    <t>Аппаратчик установки опытного производства</t>
  </si>
  <si>
    <t>Аппаратчик установки производства отбельной земли</t>
  </si>
  <si>
    <t>Аппаратчик утилизации конфискатов</t>
  </si>
  <si>
    <t>Аппаратчик фенилирования</t>
  </si>
  <si>
    <t>Аппаратчик ферментации затора</t>
  </si>
  <si>
    <t>Аппаратчик ферментации препаратов биосинтеза</t>
  </si>
  <si>
    <t>Аппаратчик ферментации эфиромасличного сырья</t>
  </si>
  <si>
    <t>Аппаратчик фиксации</t>
  </si>
  <si>
    <t>Аппаратчик фильтрации</t>
  </si>
  <si>
    <t>Аппаратчик-фирнисовар</t>
  </si>
  <si>
    <t>Аппаратчик формования синтетического каучука</t>
  </si>
  <si>
    <t>Аппаратчик формования химического волокна</t>
  </si>
  <si>
    <t>Аппаратчик формования целлофановой пленки</t>
  </si>
  <si>
    <t>Аппаратчик форполимеризации</t>
  </si>
  <si>
    <t>Аппаратчик фосгенирования</t>
  </si>
  <si>
    <t>Аппаратчик фотохимического синтеза</t>
  </si>
  <si>
    <t>Аппаратчик хемосорбции</t>
  </si>
  <si>
    <t>Аппаратчик химводоочистки электростанции</t>
  </si>
  <si>
    <t>Аппаратчик химической обработки технического сырья</t>
  </si>
  <si>
    <t>Аппаратчик химической очистки препаратов биосинтеза</t>
  </si>
  <si>
    <t>Аппаратчик химической чистки</t>
  </si>
  <si>
    <t>Аппаратчик хлорирования</t>
  </si>
  <si>
    <t>Аппаратчик хлорирования и станнирования</t>
  </si>
  <si>
    <t>Аппаратчик центрифугирования</t>
  </si>
  <si>
    <t>Аппаратчик цианирования</t>
  </si>
  <si>
    <t>Аппаратчик циклизации</t>
  </si>
  <si>
    <t>Аппаратчик чешуирования</t>
  </si>
  <si>
    <t>Аппаратчик чистки ковровых изделий</t>
  </si>
  <si>
    <t>Аппаратчик чистки пухоперовых изделий</t>
  </si>
  <si>
    <t>Аппаратчик шаровых мельниц</t>
  </si>
  <si>
    <t>Аппаратчик экстрагирования</t>
  </si>
  <si>
    <t>Аппаратчик экстрагирования таннидов</t>
  </si>
  <si>
    <t>Аппаратчик-экстракторщик</t>
  </si>
  <si>
    <t>Аппаратчик электролиза</t>
  </si>
  <si>
    <t>Аппаратчик электролитического обезжиривания</t>
  </si>
  <si>
    <t>Аппаратчик электрохимического производства тантала</t>
  </si>
  <si>
    <t>Аппаратчик этаноламиновой установки</t>
  </si>
  <si>
    <t>Аппаратчик этерификации</t>
  </si>
  <si>
    <t>Аппаратчик этиленгликолевой установки</t>
  </si>
  <si>
    <t>Аппретурщик</t>
  </si>
  <si>
    <t>Оператор по обслуживанию и ремонту вагонов и контейнеро</t>
  </si>
  <si>
    <t>Арматурщик железобетонных судов</t>
  </si>
  <si>
    <t>Арматурщик язычковых инструментов</t>
  </si>
  <si>
    <t>Армировщик кабельных изделий</t>
  </si>
  <si>
    <t>Армировщик санитарно-строительных изделий</t>
  </si>
  <si>
    <t>Армировщик электрокерамических изделий</t>
  </si>
  <si>
    <t>Ароматизаторщик</t>
  </si>
  <si>
    <t>Асфальтировщик труб</t>
  </si>
  <si>
    <t>Асфальтобетонщик-варильщик</t>
  </si>
  <si>
    <t>Аэрографист</t>
  </si>
  <si>
    <t>Оператор по производству и розливу обувного крема</t>
  </si>
  <si>
    <t>Аэрографист щипковых инструментов</t>
  </si>
  <si>
    <t>Аэрографщик</t>
  </si>
  <si>
    <t>Аэродромный рабочий</t>
  </si>
  <si>
    <t>Аэрозольщик</t>
  </si>
  <si>
    <t>Бакелизаторщик</t>
  </si>
  <si>
    <t>Бакелитчик (пропитчик)</t>
  </si>
  <si>
    <t>Балансировщик деталей и узлов</t>
  </si>
  <si>
    <t>Балансировщик-заливщик абразивных кругов</t>
  </si>
  <si>
    <t>Балансировщик инструментов из алмазов и сверхтвердых материалов</t>
  </si>
  <si>
    <t>Балансировщик шин</t>
  </si>
  <si>
    <t>Бандажировщик</t>
  </si>
  <si>
    <t>Бандажник</t>
  </si>
  <si>
    <t>Барильетчик</t>
  </si>
  <si>
    <t>Батанщик</t>
  </si>
  <si>
    <t>Бахромщик</t>
  </si>
  <si>
    <t>Бегунщик</t>
  </si>
  <si>
    <t>Бегунщик смесительных бегунов</t>
  </si>
  <si>
    <t>Беконщик</t>
  </si>
  <si>
    <t>Бисквитчик</t>
  </si>
  <si>
    <t>Бланшировщик</t>
  </si>
  <si>
    <t>Блокировщик стеклоизделий</t>
  </si>
  <si>
    <t>Бондарь</t>
  </si>
  <si>
    <t>Бондарь-укупорщик</t>
  </si>
  <si>
    <t>Бортмеханик</t>
  </si>
  <si>
    <t>Бортоператор по проверке магистральных трубопроводов</t>
  </si>
  <si>
    <t>Бортоператор грузовых самолетов</t>
  </si>
  <si>
    <t>Бортоператор (первый, второй)</t>
  </si>
  <si>
    <t>Бортрадист</t>
  </si>
  <si>
    <t>Бортштурман</t>
  </si>
  <si>
    <t>Боцман береговой</t>
  </si>
  <si>
    <t>Бригадир бурильного отделения</t>
  </si>
  <si>
    <t>Бригадир двора изложниц</t>
  </si>
  <si>
    <t>Бригадир изыскательской русловой партии</t>
  </si>
  <si>
    <t>Бригадир колодцев замедленного охлаждения металла</t>
  </si>
  <si>
    <t>Бригадир молотового отделения</t>
  </si>
  <si>
    <t>Бригадир муфтосварочного отделения</t>
  </si>
  <si>
    <t>Бригадир на отделке, сортировке и т.д. металла и готов. продукции</t>
  </si>
  <si>
    <t>Бригадир-настройщик трубоэлектросварочных станов</t>
  </si>
  <si>
    <t>Бригадир осмотра и механообработки колес</t>
  </si>
  <si>
    <t>Бригадир отделения калибровки, волочения и шлифовки металла</t>
  </si>
  <si>
    <t>Бригадир отделения центробежных машин</t>
  </si>
  <si>
    <t>Бригадир поста судоходной обстановки</t>
  </si>
  <si>
    <t>Бригадир разливочных машин</t>
  </si>
  <si>
    <t>Бригадир разработки шлакового отвала</t>
  </si>
  <si>
    <t>Бригадир рудного двора</t>
  </si>
  <si>
    <t>Бригадир трубоволочильного отделения</t>
  </si>
  <si>
    <t>Бригадир участка прессов-расширителей</t>
  </si>
  <si>
    <t>Бригадир участка приготовления формов. смеси</t>
  </si>
  <si>
    <t>Бригадир участка станов холодной прокатки труб</t>
  </si>
  <si>
    <t>Бригадир шихтового двора в сталеплавильном и ферросплавном произв.</t>
  </si>
  <si>
    <t>Брикетировщик формовочной массы</t>
  </si>
  <si>
    <t>Бронеобмотчик проводов</t>
  </si>
  <si>
    <t>Бронзировщик</t>
  </si>
  <si>
    <t>Бронзировщик рам клавишных инструментов</t>
  </si>
  <si>
    <t>Бронировщик кабелей</t>
  </si>
  <si>
    <t>Брынзодел</t>
  </si>
  <si>
    <t>Брынзодел-мастер</t>
  </si>
  <si>
    <t>Бункеровщик доменных печей</t>
  </si>
  <si>
    <t>Бурильщик капитального ремонта скважин</t>
  </si>
  <si>
    <t>Бурильшик плавучего бурильного агрегата в море</t>
  </si>
  <si>
    <t>Бурильщик шпуров</t>
  </si>
  <si>
    <t>Бутафор</t>
  </si>
  <si>
    <t>Вагонетчик воздушно-канатной дороги</t>
  </si>
  <si>
    <t>Вагранщик строительных материалов</t>
  </si>
  <si>
    <t>Вакуум-прессовщик керамической массы и заготовок</t>
  </si>
  <si>
    <t>Вакуумщик термосных колб</t>
  </si>
  <si>
    <t>Вакуумщик триплекса и блоков</t>
  </si>
  <si>
    <t>Вальцовщик химической продукции</t>
  </si>
  <si>
    <t>Вальцовщик табачных изделий</t>
  </si>
  <si>
    <t>Вальцовщик гидроизоляционных материалов</t>
  </si>
  <si>
    <t>Вальцовщик игл</t>
  </si>
  <si>
    <t>Вальцовщик игольчатых роликов и шариков</t>
  </si>
  <si>
    <t>Вальцовщик калибровочного стана</t>
  </si>
  <si>
    <t>Вальцовщик керамической пленки</t>
  </si>
  <si>
    <t>Вальцовщик кожевенных материалов</t>
  </si>
  <si>
    <t>Вальцовщик косметической массы</t>
  </si>
  <si>
    <t>Вальцовщик массы на вулканитовой связке</t>
  </si>
  <si>
    <t>Вальцовщик обкатной машины</t>
  </si>
  <si>
    <t>Вальцовщик по сборке и перевалке клетей</t>
  </si>
  <si>
    <t>Вальцовщик проволоки для спиралей</t>
  </si>
  <si>
    <t>Вальцовщик профилегибочного агрегата</t>
  </si>
  <si>
    <t>Вальцовщик резиновых смесей</t>
  </si>
  <si>
    <t>Вальцовщик стана горячего проката труб</t>
  </si>
  <si>
    <t>Вальцовщик стана горячей прокатки</t>
  </si>
  <si>
    <t>Вальцовщик стана печной сварки труб</t>
  </si>
  <si>
    <t>Вальцовщик стана холодного проката труб</t>
  </si>
  <si>
    <t>Вальцовщик стана холодной прокатки</t>
  </si>
  <si>
    <t>Вальцовщик сырья и полуфабрикатов</t>
  </si>
  <si>
    <t>Вальцовщик трубоформовочного стана</t>
  </si>
  <si>
    <t>Вальцовщик фибровых трубок</t>
  </si>
  <si>
    <t>Вальцовщик холодного металла</t>
  </si>
  <si>
    <t>Вальщик леса</t>
  </si>
  <si>
    <t>Валяльщик</t>
  </si>
  <si>
    <t>Варильщик химических составов для варки отх.</t>
  </si>
  <si>
    <t>Варщик аппрета</t>
  </si>
  <si>
    <t>Варщик асфальтовой массы</t>
  </si>
  <si>
    <t>Варщик битума</t>
  </si>
  <si>
    <t>Варщик волокнистого сырья</t>
  </si>
  <si>
    <t>Варщик восковой, клеевой массы и пропиточной смеси</t>
  </si>
  <si>
    <t>Варщик гипса</t>
  </si>
  <si>
    <t>Варщик глазури</t>
  </si>
  <si>
    <t>Варщик жидкого стекла</t>
  </si>
  <si>
    <t>Варщик кабельной массы</t>
  </si>
  <si>
    <t>Варщик косметической массы</t>
  </si>
  <si>
    <t>Варщик пека</t>
  </si>
  <si>
    <t>Варщик пищевого сырья и продуктов</t>
  </si>
  <si>
    <t>Варщик селена</t>
  </si>
  <si>
    <t>Варщик сиропов, соков, экстрактов</t>
  </si>
  <si>
    <t>Варщик смолки</t>
  </si>
  <si>
    <t>Варщик суспензий</t>
  </si>
  <si>
    <t>Варщик торфомассы</t>
  </si>
  <si>
    <t>Варщик тряпья</t>
  </si>
  <si>
    <t>Варщик химической древесной массы</t>
  </si>
  <si>
    <t>Варщик хлопка</t>
  </si>
  <si>
    <t>Варщик целлюлозы</t>
  </si>
  <si>
    <t>Варщик шубного лоскута</t>
  </si>
  <si>
    <t>Варщик щетины и волоса</t>
  </si>
  <si>
    <t>Варщик экстракта солодкового корня</t>
  </si>
  <si>
    <t>Варщик электроизоляц. лаков, смол и мастик</t>
  </si>
  <si>
    <t>Ватинщик</t>
  </si>
  <si>
    <t>Отливщик литых бумажных изделий</t>
  </si>
  <si>
    <t>Велюрщик</t>
  </si>
  <si>
    <t>Верховой доменной печи</t>
  </si>
  <si>
    <t>Весовщик-счетчик</t>
  </si>
  <si>
    <t>Веяльщик чая</t>
  </si>
  <si>
    <t>Вздымщик</t>
  </si>
  <si>
    <t>Взрывник на лесных работах</t>
  </si>
  <si>
    <t>Виварщик</t>
  </si>
  <si>
    <t>Вивщик колец</t>
  </si>
  <si>
    <t>Видеотекарь</t>
  </si>
  <si>
    <t>Винипластчик</t>
  </si>
  <si>
    <t>Витражист</t>
  </si>
  <si>
    <t>Водитель аэросаней</t>
  </si>
  <si>
    <t>Водитель вездехода</t>
  </si>
  <si>
    <t>Водопроводчик доменной печи</t>
  </si>
  <si>
    <t>Водопроводчик шахтной печи</t>
  </si>
  <si>
    <t>Водораздатчик порта</t>
  </si>
  <si>
    <t>Водородчик</t>
  </si>
  <si>
    <t>Возчик леса</t>
  </si>
  <si>
    <t>Волнировщик асбестоцементных листов</t>
  </si>
  <si>
    <t>Волочильщик материала для спиралей</t>
  </si>
  <si>
    <t>Волочильщик проволоки</t>
  </si>
  <si>
    <t>Волочильщик цветных металлов</t>
  </si>
  <si>
    <t>Волочильщик труб</t>
  </si>
  <si>
    <t>Воронильщик</t>
  </si>
  <si>
    <t>Вставщик деталей, изделий и фурнитуры</t>
  </si>
  <si>
    <t>Вставщик камер</t>
  </si>
  <si>
    <t>Вулканизаторщик кабельных изделий</t>
  </si>
  <si>
    <t>Вулканизаторщик кругов на вулканитовой связке</t>
  </si>
  <si>
    <t>Вулканизаторщик печатных форм</t>
  </si>
  <si>
    <t>Выбивщик блоков мипоры</t>
  </si>
  <si>
    <t>Выбивщик изделий из гипсовых форм</t>
  </si>
  <si>
    <t>Выбивщик рафинадных голов</t>
  </si>
  <si>
    <t>Выбивщик титановой губки</t>
  </si>
  <si>
    <t>Выборщик камней</t>
  </si>
  <si>
    <t>Выборщик металлического натрия</t>
  </si>
  <si>
    <t>Выборщик солодкового корня</t>
  </si>
  <si>
    <t>Выборщик-сортировщик огнеупорного лома</t>
  </si>
  <si>
    <t>Выборщик-укладчик камня</t>
  </si>
  <si>
    <t>Выборщик фарфоровых, фаянсовых и керамических изделий</t>
  </si>
  <si>
    <t>Выгребальщик костры</t>
  </si>
  <si>
    <t>Выгребальщик очеса</t>
  </si>
  <si>
    <t>Выгребальщик пуха и отходов</t>
  </si>
  <si>
    <t>Выгружальщик хлопка</t>
  </si>
  <si>
    <t>Выгрузчик блоков полимера</t>
  </si>
  <si>
    <t>Выгрузчик горячего агломерата</t>
  </si>
  <si>
    <t>Выгрузчик древесины из воды</t>
  </si>
  <si>
    <t>Выгрузчик извести из печей</t>
  </si>
  <si>
    <t>Выгрузчик мышьяка</t>
  </si>
  <si>
    <t>Выгрузчик огнеупорных материалов из печей</t>
  </si>
  <si>
    <t>Выгрузчик на отвалах</t>
  </si>
  <si>
    <t>Выгрузчик пыли</t>
  </si>
  <si>
    <t>Выгрузчик шахтных печей</t>
  </si>
  <si>
    <t>Выемщик варочных камер</t>
  </si>
  <si>
    <t>Выжигальщик по дереву</t>
  </si>
  <si>
    <t>Выжигальщик рисунков</t>
  </si>
  <si>
    <t>Вызывальщик локомотивных и поездных бригад</t>
  </si>
  <si>
    <t>Выливщик-заливщик металла</t>
  </si>
  <si>
    <t>Выпарщик капо-корня</t>
  </si>
  <si>
    <t>Выпарщик соли</t>
  </si>
  <si>
    <t>Выпарщик щелоков</t>
  </si>
  <si>
    <t>Выравнивальщик кожаных деталей</t>
  </si>
  <si>
    <t>Выравнивальщик толщины деталей и полуфабр.</t>
  </si>
  <si>
    <t>Вырезальщик фестонов</t>
  </si>
  <si>
    <t>Вырубщик деталей</t>
  </si>
  <si>
    <t>Вырубщик заготовок и изделий</t>
  </si>
  <si>
    <t>Вытягивальщик ремней</t>
  </si>
  <si>
    <t>Выстилальщик кожевенно-мехового сырья и голья</t>
  </si>
  <si>
    <t>Вышивальщик по коже и меху</t>
  </si>
  <si>
    <t>Вышивальщица текстильно-галантерейных изделий</t>
  </si>
  <si>
    <t>Вышкомонтажник</t>
  </si>
  <si>
    <t>Вышкомонтажник-сварщик</t>
  </si>
  <si>
    <t>Вышкомонтажник-электромонтер</t>
  </si>
  <si>
    <t>Вязальщик польстерных щеток</t>
  </si>
  <si>
    <t>Вязальщик прутков и проволоки</t>
  </si>
  <si>
    <t>Вязальщик схемных жгутов, кабелей и шнуров</t>
  </si>
  <si>
    <t>Газовщик доменной печи</t>
  </si>
  <si>
    <t>Газовщик коксовых печей</t>
  </si>
  <si>
    <t>Газовщик шахтной печи</t>
  </si>
  <si>
    <t>Газогенераторщик</t>
  </si>
  <si>
    <t>Газомерщик</t>
  </si>
  <si>
    <t>Галтовщик деталей часов и камней</t>
  </si>
  <si>
    <t>Галтовщик игольно-платинных изделий</t>
  </si>
  <si>
    <t>Галтовщик радиодеталей</t>
  </si>
  <si>
    <t>Гальванотипист</t>
  </si>
  <si>
    <t>Гарнировщик музыкальных инструментов</t>
  </si>
  <si>
    <t>Гарнитурщик химического прядения</t>
  </si>
  <si>
    <t>Гасильщик извести</t>
  </si>
  <si>
    <t>Гелиотропист</t>
  </si>
  <si>
    <t>Генераторщик</t>
  </si>
  <si>
    <t>Генераторщик ацетиленовой установки</t>
  </si>
  <si>
    <t>Герметизаторщик</t>
  </si>
  <si>
    <t>Гибщик судовой</t>
  </si>
  <si>
    <t>Гибщик труб</t>
  </si>
  <si>
    <t>Гибщик фибры</t>
  </si>
  <si>
    <t>Гидрогенизаторщик</t>
  </si>
  <si>
    <t>Гидромониторщик</t>
  </si>
  <si>
    <t>Гидропескоструйщик</t>
  </si>
  <si>
    <t>Гидротермист</t>
  </si>
  <si>
    <t>Гидроциклонщик</t>
  </si>
  <si>
    <t>Гильошир</t>
  </si>
  <si>
    <t>Гильоширщик</t>
  </si>
  <si>
    <t>Глазировщик мороженого и сырков</t>
  </si>
  <si>
    <t>Глазуровщик изделий строительной керамики</t>
  </si>
  <si>
    <t>Глазуровщик электрокерамических изделий</t>
  </si>
  <si>
    <t>Гнутарь по дереву</t>
  </si>
  <si>
    <t>Голлендорщик</t>
  </si>
  <si>
    <t>Гончар</t>
  </si>
  <si>
    <t>Горновой десульфурации чугуна</t>
  </si>
  <si>
    <t>Горновой доменной печи</t>
  </si>
  <si>
    <t>Горновой на агломерации и обжиге</t>
  </si>
  <si>
    <t>Горновой ферросплавных печей</t>
  </si>
  <si>
    <t>Горновой шахтной печи</t>
  </si>
  <si>
    <t>Горномонтажник подземный</t>
  </si>
  <si>
    <t>Горнорабочий на маркшейдерских работах</t>
  </si>
  <si>
    <t>Горнорабочий очистного забоя</t>
  </si>
  <si>
    <t>Горнорабочий подземный</t>
  </si>
  <si>
    <t>Горнорабочий по предупреждению и тушению пожаров</t>
  </si>
  <si>
    <t>Горнорабочий по ремонту горных выработок</t>
  </si>
  <si>
    <t>Горнорабочий разреза</t>
  </si>
  <si>
    <t>Горнорабочий россыпных месторождений</t>
  </si>
  <si>
    <t>Горнорабочий у экскаваторов, отвальных мостов и отвалообразователей</t>
  </si>
  <si>
    <t>Гофрировщик винипласта</t>
  </si>
  <si>
    <t>Гофрировщик меховых камер</t>
  </si>
  <si>
    <t>Гофрировщик протезов кровеносных сосудов</t>
  </si>
  <si>
    <t>Гофрировщик трубок</t>
  </si>
  <si>
    <t>Гравер (пр-во текстильной,меховой и кожан.пордукции)</t>
  </si>
  <si>
    <t>Гравер валов</t>
  </si>
  <si>
    <t>Гравер оригиналов топографических карт</t>
  </si>
  <si>
    <t>Гравер печатных форм</t>
  </si>
  <si>
    <t>Гравер стекла</t>
  </si>
  <si>
    <t>Гравер шрифта</t>
  </si>
  <si>
    <t>Градуировщик</t>
  </si>
  <si>
    <t>Градуировщик оптических деталей</t>
  </si>
  <si>
    <t>Градуировщик радиоаппаратуры</t>
  </si>
  <si>
    <t>Гранулировщик медикаментов, витаминов</t>
  </si>
  <si>
    <t>Гранулировщик в пр-ве стекла</t>
  </si>
  <si>
    <t>Грануляторщик доменного шлака</t>
  </si>
  <si>
    <t>Гратосъемщик</t>
  </si>
  <si>
    <t>Графитировщик</t>
  </si>
  <si>
    <t>Графитировщик асбестовых технических изделий</t>
  </si>
  <si>
    <t>Гример-пастижер</t>
  </si>
  <si>
    <t>Грохотчик-шуровщик</t>
  </si>
  <si>
    <t>Грузчик</t>
  </si>
  <si>
    <t>Грунтовальщик</t>
  </si>
  <si>
    <t>Грунтовщик асбестоцементных и асбестосилитовых изделий</t>
  </si>
  <si>
    <t>Грунтовщик холста и картона художественных полотен</t>
  </si>
  <si>
    <t>Грунтовщик художественных изделий из дерева</t>
  </si>
  <si>
    <t>Грунтовщик щеточных изделий</t>
  </si>
  <si>
    <t>Гуртовщик</t>
  </si>
  <si>
    <t>Давильщик</t>
  </si>
  <si>
    <t>Дверевой</t>
  </si>
  <si>
    <t>Дворник</t>
  </si>
  <si>
    <t>Девулканизаторщик</t>
  </si>
  <si>
    <t>Дежурный стрелочного поста</t>
  </si>
  <si>
    <t>Дежурный у эскалатора</t>
  </si>
  <si>
    <t>Дезактиваторщик</t>
  </si>
  <si>
    <t>Дезодораторщик сои</t>
  </si>
  <si>
    <t>Декатировщик</t>
  </si>
  <si>
    <t>Делильщик кружев</t>
  </si>
  <si>
    <t>Демонстратор одежды</t>
  </si>
  <si>
    <t>Демонстратор пластических поз</t>
  </si>
  <si>
    <t>Демонстратор причесок</t>
  </si>
  <si>
    <t>Денатураторщик спирта</t>
  </si>
  <si>
    <t>Дефектовщик авиационной техники</t>
  </si>
  <si>
    <t>Печатник офсетной печати</t>
  </si>
  <si>
    <t>Дефибрерщик</t>
  </si>
  <si>
    <t>Дефростатчик молочных продуктов</t>
  </si>
  <si>
    <t>Дизелист плавучего бурильного агрегата в море</t>
  </si>
  <si>
    <t>Дистиллировщик ртути</t>
  </si>
  <si>
    <t>Дистилляторщик ртути</t>
  </si>
  <si>
    <t>Диффузорщик целлюлозы</t>
  </si>
  <si>
    <t>Дневальный</t>
  </si>
  <si>
    <t>Доводчик алмазосодержащих концентратов</t>
  </si>
  <si>
    <t>Доводчик деталей</t>
  </si>
  <si>
    <t>Доводчик-притирщик</t>
  </si>
  <si>
    <t>Доводчик угольных шайб</t>
  </si>
  <si>
    <t>Дозировщик асбеста</t>
  </si>
  <si>
    <t>Дозировщик волокна и пленки</t>
  </si>
  <si>
    <t>Дозировщик горячего возврата</t>
  </si>
  <si>
    <t>Дозировщик дробленого камня и битума</t>
  </si>
  <si>
    <t>Дозировщик керамических материалов</t>
  </si>
  <si>
    <t>Дозировщик компонентов бетонных смесей</t>
  </si>
  <si>
    <t>Дозировщик медицинских препаратов</t>
  </si>
  <si>
    <t>Дозировщик минерализатора</t>
  </si>
  <si>
    <t>Дозировщик пищевой продукции</t>
  </si>
  <si>
    <t>Дозировщик реагентов</t>
  </si>
  <si>
    <t>Дозировщик ртути</t>
  </si>
  <si>
    <t>Дозировщик-смесительщик на шнеках</t>
  </si>
  <si>
    <t>Дозировщик сырья</t>
  </si>
  <si>
    <t>Долбежник</t>
  </si>
  <si>
    <t>Долотозаправщик</t>
  </si>
  <si>
    <t>Дорожно-путевой рабочий</t>
  </si>
  <si>
    <t>Дорожный рабочий</t>
  </si>
  <si>
    <t>Доставщик крепежных материалов в шахту</t>
  </si>
  <si>
    <t>Доставщик поездных документов</t>
  </si>
  <si>
    <t>Драгер</t>
  </si>
  <si>
    <t>Драпировщик</t>
  </si>
  <si>
    <t>Древопар</t>
  </si>
  <si>
    <t>Дренажист по добыче мирабилита</t>
  </si>
  <si>
    <t>Дренажник</t>
  </si>
  <si>
    <t>Дробильщик руды и камня</t>
  </si>
  <si>
    <t>Дробильщик в производстве строительных материалов</t>
  </si>
  <si>
    <t>Дробильщик алмазов и сверхтвердых материалов</t>
  </si>
  <si>
    <t>Дробильщик колчедана</t>
  </si>
  <si>
    <t>Дробильщик компонентов обмазки</t>
  </si>
  <si>
    <t>Повар судовой</t>
  </si>
  <si>
    <t>Дробильщик-размольщик</t>
  </si>
  <si>
    <t>Дробильщик слюды</t>
  </si>
  <si>
    <t>Дробильщик теплоизоляционного сырья</t>
  </si>
  <si>
    <t>Дробильщик целлюлозы</t>
  </si>
  <si>
    <t>Дробильщик шлифзерна, шлифпорошков и шихтовых материалов</t>
  </si>
  <si>
    <t>Дробильщик электроугольного производства</t>
  </si>
  <si>
    <t>Дрожжевод</t>
  </si>
  <si>
    <t>Дублировщик</t>
  </si>
  <si>
    <t>Дублировщик деталей и материалов</t>
  </si>
  <si>
    <t>Дублировщик листового материала</t>
  </si>
  <si>
    <t>Живописец</t>
  </si>
  <si>
    <t>Животновод по уходу за рабочими животными</t>
  </si>
  <si>
    <t>Жировальщик кож</t>
  </si>
  <si>
    <t>Забойщик на отбойных молотках</t>
  </si>
  <si>
    <t>Заборщик фарфоровых, фаянсовых и керамических изделий</t>
  </si>
  <si>
    <t>Завальцовщик</t>
  </si>
  <si>
    <t>Завальцовщик радиодеталей</t>
  </si>
  <si>
    <t>Заварщик</t>
  </si>
  <si>
    <t>Заварщик изоляторов</t>
  </si>
  <si>
    <t>Заварщик на высокочастотном индукторе</t>
  </si>
  <si>
    <t>Резчик на роликовых ножницах</t>
  </si>
  <si>
    <t>Заварщик пасты</t>
  </si>
  <si>
    <t>Заварщик полупроводниковых приборов</t>
  </si>
  <si>
    <t>Заварщик труб и баллонов</t>
  </si>
  <si>
    <t>Заварщик электровакуумных приборов</t>
  </si>
  <si>
    <t>Завивальщик спиралей</t>
  </si>
  <si>
    <t>Заготовитель блоков по ботанике</t>
  </si>
  <si>
    <t>Заготовитель блоков по гистологии, цитологии, эмбриологии</t>
  </si>
  <si>
    <t>Заготовитель геологических образцов</t>
  </si>
  <si>
    <t>Заготовитель продуктов и сырья</t>
  </si>
  <si>
    <t>Заготовитель смеси для цементации</t>
  </si>
  <si>
    <t>Заготовщик кожи</t>
  </si>
  <si>
    <t>Заготовщик древесины</t>
  </si>
  <si>
    <t>Заготовщик абразивной массы</t>
  </si>
  <si>
    <t>Заготовщик асбестовой смески</t>
  </si>
  <si>
    <t>Заготовщик асбестовых технических изделий</t>
  </si>
  <si>
    <t>Заготовщик бакелитовой, вулканитовой и эпоксидной массы</t>
  </si>
  <si>
    <t>Заготовщик бинта</t>
  </si>
  <si>
    <t>Заготовщик битума</t>
  </si>
  <si>
    <t>Заготовщик бумажных пакетов</t>
  </si>
  <si>
    <t>Заготовщик водорослей</t>
  </si>
  <si>
    <t>Заготовщик газопоглотителя</t>
  </si>
  <si>
    <t>Заготовщик деталей и материалов к ювелирным и художественным изделиям</t>
  </si>
  <si>
    <t>Заготовщик деталей электровакуумных приборов</t>
  </si>
  <si>
    <t>Заготовщик изоляционных деталей</t>
  </si>
  <si>
    <t>Электромонтер станционного оборудования телеграфной связи</t>
  </si>
  <si>
    <t>Электромонтер тяговой подстанции</t>
  </si>
  <si>
    <t>Электроосветитель</t>
  </si>
  <si>
    <t>Электросварщик</t>
  </si>
  <si>
    <t>Электросварщик ручной сварки</t>
  </si>
  <si>
    <t>Электрослесарь</t>
  </si>
  <si>
    <t>Электрослесарь по обслуж. автоматики и средств измер. электростанций</t>
  </si>
  <si>
    <t>Электрослесарь по ремонту и обслуж. автоматики и ср. измер. электрост.</t>
  </si>
  <si>
    <t>Электрослесарь по ремонту оборудования распределительных устройств</t>
  </si>
  <si>
    <t>Электрослесарь (слесарь) дежурный и по ремонту оборудования</t>
  </si>
  <si>
    <t>Электроэрозионист</t>
  </si>
  <si>
    <t>Эмалировщик</t>
  </si>
  <si>
    <t>Сварщик на машинах контактной (прессовой) сварки</t>
  </si>
  <si>
    <t>Сверловщик</t>
  </si>
  <si>
    <t>Свиновод</t>
  </si>
  <si>
    <t>Сгонщик-смывщик краски и лаков</t>
  </si>
  <si>
    <t>Сдатчик готовой продукции</t>
  </si>
  <si>
    <t>Сепараторщик</t>
  </si>
  <si>
    <t>Сестра-хозяйка</t>
  </si>
  <si>
    <t>Сигналист</t>
  </si>
  <si>
    <t>Силосник</t>
  </si>
  <si>
    <t>Склейщик</t>
  </si>
  <si>
    <t>Скотник</t>
  </si>
  <si>
    <t>Скрайбировщик пластин</t>
  </si>
  <si>
    <t>Слесарь аварийно-восстановительных работ</t>
  </si>
  <si>
    <t>Слесарь механосборочных работ</t>
  </si>
  <si>
    <t>Слесарь по контрольно-измерительным приборам и автоматике</t>
  </si>
  <si>
    <t>Слесарь по обслуживанию оборудования электростанций</t>
  </si>
  <si>
    <t>Слесарь по обслуживанию тепловых сетей</t>
  </si>
  <si>
    <t>Слесарь по ремонту автомобилей</t>
  </si>
  <si>
    <t>Автослесарь по кузовным работам</t>
  </si>
  <si>
    <t>Слесарь по ремонту агрегатов</t>
  </si>
  <si>
    <t>Слесарь по ремонту оборудования котельных и пылеприготовительных цехов</t>
  </si>
  <si>
    <t>Слесарь по ремонту подвижного состава</t>
  </si>
  <si>
    <t>Слесарь по топливной аппаратуре</t>
  </si>
  <si>
    <t>Слесарь-сборщик</t>
  </si>
  <si>
    <t>Слесарь-ремонтник</t>
  </si>
  <si>
    <t>Слесарь-сантехник</t>
  </si>
  <si>
    <t>Загрузчик-выгрузчик абразивных изделий в периодические обжигат. печи</t>
  </si>
  <si>
    <t>Загрузчик-выгрузчик вагранок и печей</t>
  </si>
  <si>
    <t>Загрузчик (выгрузчик) диффузоров</t>
  </si>
  <si>
    <t>Загрузчик-выгрузчик обжигательных печей</t>
  </si>
  <si>
    <t>Загрузчик-выгрузчик обжиговых и графитировочных печей</t>
  </si>
  <si>
    <t>Загрузчик-выгрузчик печей</t>
  </si>
  <si>
    <t>Загрузчик-выгрузчик печей обжига и графитации</t>
  </si>
  <si>
    <t>Загрузчик-выгрузчик пищевой продукции</t>
  </si>
  <si>
    <t>Загрузчик-выгрузчик сушил</t>
  </si>
  <si>
    <t>Загрузчик-выгрузчик сырья, топлива и стеновых изделий</t>
  </si>
  <si>
    <t>Загрузчик-выгрузчик термоантрацитовых печей</t>
  </si>
  <si>
    <t>Загрузчик-выгрузчик ферментационных камер</t>
  </si>
  <si>
    <t>Загрузчик древесных и костровых плит</t>
  </si>
  <si>
    <t>Загрузчик дробильно-помольного оборудования</t>
  </si>
  <si>
    <t>Загрузчик кассет</t>
  </si>
  <si>
    <t>Загрузчик колчеданных, серных печей и турм</t>
  </si>
  <si>
    <t>Загрузчик мелющих тел</t>
  </si>
  <si>
    <t>Загрузчик печей</t>
  </si>
  <si>
    <t>Загрузчик печей сопротивления</t>
  </si>
  <si>
    <t>Загрузчик-разгрузчик сушильных печей</t>
  </si>
  <si>
    <t>Загрузчик сульфата</t>
  </si>
  <si>
    <t>Загрузчик сушильных барабанов</t>
  </si>
  <si>
    <t>Загрузчик сырья</t>
  </si>
  <si>
    <t>Загрузчик сырья и полуфабриката</t>
  </si>
  <si>
    <t>Загрузчик термических печей</t>
  </si>
  <si>
    <t>Загрузчик туннельных печей</t>
  </si>
  <si>
    <t>Загрузчик химического сырья в аппараты</t>
  </si>
  <si>
    <t>Загрузчик шихты</t>
  </si>
  <si>
    <t>Загрузчик щелочи</t>
  </si>
  <si>
    <t>Закальщик изделий с хохломской росписью</t>
  </si>
  <si>
    <t>Закальщик мороженого</t>
  </si>
  <si>
    <t>Закальщик стекла</t>
  </si>
  <si>
    <t>Закатчик бумажных изделий</t>
  </si>
  <si>
    <t>Закатчик маканых изделий</t>
  </si>
  <si>
    <t>Закатчик медицинской продукции</t>
  </si>
  <si>
    <t>Закладчик хирургического шовного материала</t>
  </si>
  <si>
    <t>Закрепщик алмазов и сверхтвердых материалов</t>
  </si>
  <si>
    <t>Закройщик картона, фибры и других материалов</t>
  </si>
  <si>
    <t>Слесарь-электрик по обслуживанию и ремонту эскалаторов</t>
  </si>
  <si>
    <t>Слесарь</t>
  </si>
  <si>
    <t>Сливщик-разливщик</t>
  </si>
  <si>
    <t>Смазчик</t>
  </si>
  <si>
    <t>Сортировщик</t>
  </si>
  <si>
    <t>Станочник деревообрабатывающих станков</t>
  </si>
  <si>
    <t>Станочник жестяно-баночного оборудования</t>
  </si>
  <si>
    <t>Станочник навивочного станка</t>
  </si>
  <si>
    <t>Станочник-распиловшик</t>
  </si>
  <si>
    <t>Станочник специальных деревообрабатывающих станков</t>
  </si>
  <si>
    <t>Станочник широкого профиля</t>
  </si>
  <si>
    <t>Стеклодув</t>
  </si>
  <si>
    <t>Стекольщик</t>
  </si>
  <si>
    <t>Стерженщик ручной формовки</t>
  </si>
  <si>
    <t>Стерилизаторщик питательных сред</t>
  </si>
  <si>
    <t>Столяр</t>
  </si>
  <si>
    <t>Стрелок</t>
  </si>
  <si>
    <t>Строгальщик</t>
  </si>
  <si>
    <t>Стропальшик</t>
  </si>
  <si>
    <t>Судокорпусник-ремонтник</t>
  </si>
  <si>
    <t>Сушильщик пищевой продукции</t>
  </si>
  <si>
    <t>Сушильщик стержней, форм и формовочных материалов</t>
  </si>
  <si>
    <t>Сушильщик фарфоровых, фаянсовых, керамических изделий и сырья</t>
  </si>
  <si>
    <t>Счетчик</t>
  </si>
  <si>
    <t>Съемщик брикетов</t>
  </si>
  <si>
    <t>Съемщик изделий</t>
  </si>
  <si>
    <t>Съемщик обуви с колодок</t>
  </si>
  <si>
    <t>Съемщик-укладчик асбестоцементных изделий</t>
  </si>
  <si>
    <t>Съемщик-укладчик асфальтовых плиток</t>
  </si>
  <si>
    <t>Съемщик-укладчик в производстве стеновых и вяжущих материалов</t>
  </si>
  <si>
    <t>Съемщик-укладчик заготовок, массы и готовых изделий</t>
  </si>
  <si>
    <t>Съемщик-укладчик фарфоровых, фаянсовых и керамических изделий</t>
  </si>
  <si>
    <t>Сыродел</t>
  </si>
  <si>
    <t>Сыросол</t>
  </si>
  <si>
    <t>Такелажник</t>
  </si>
  <si>
    <t>Тальман</t>
  </si>
  <si>
    <t>Телеграфист</t>
  </si>
  <si>
    <t>Телефонист</t>
  </si>
  <si>
    <t>Телятница</t>
  </si>
  <si>
    <t>Термист</t>
  </si>
  <si>
    <t>Термоотделочник швейных изделий</t>
  </si>
  <si>
    <t>Тестовод</t>
  </si>
  <si>
    <t>Тестомес</t>
  </si>
  <si>
    <t>Ткач</t>
  </si>
  <si>
    <t>Токарь</t>
  </si>
  <si>
    <t>Травильщик</t>
  </si>
  <si>
    <t>Тракторист</t>
  </si>
  <si>
    <t>Тракторист-машинист сельскохозяйственного производства</t>
  </si>
  <si>
    <t>Транспортерщик</t>
  </si>
  <si>
    <t>Транспортировщик</t>
  </si>
  <si>
    <t>Тренер лошадей</t>
  </si>
  <si>
    <t>Трубоклад промышленных железобетонных труб</t>
  </si>
  <si>
    <t>Трубопроводчик линейный</t>
  </si>
  <si>
    <t>Зашивальщик мягкой тары</t>
  </si>
  <si>
    <t>Зверовод зоологических баз</t>
  </si>
  <si>
    <t>Землекоп</t>
  </si>
  <si>
    <t>Зоолаборант питомника лабораторных животных</t>
  </si>
  <si>
    <t>Зоолаборант серпентария (питомника)</t>
  </si>
  <si>
    <t>Зубополировщик деталей часов</t>
  </si>
  <si>
    <t>Зубофрезеровщик деталей часов</t>
  </si>
  <si>
    <t>Зубошлифовщик</t>
  </si>
  <si>
    <t>Известегасильщик</t>
  </si>
  <si>
    <t>Изготовитель абразивных дисков и полировальных изделий</t>
  </si>
  <si>
    <t>Изготовитель абразивных пилок</t>
  </si>
  <si>
    <t>Изготовитель асбометаллических изделий</t>
  </si>
  <si>
    <t>Изготовитель берд</t>
  </si>
  <si>
    <t>Изготовитель блоков пенополиуретана</t>
  </si>
  <si>
    <t>Изготовитель бужей и катетеров</t>
  </si>
  <si>
    <t>Изготовитель веревочных изделий</t>
  </si>
  <si>
    <t>Изготовитель витаминных соков</t>
  </si>
  <si>
    <t>Изготовитель гипсовых бинтов</t>
  </si>
  <si>
    <t>Изготовитель глазированных фруктов</t>
  </si>
  <si>
    <t>Изготовитель голосовых планок</t>
  </si>
  <si>
    <t>Изготовитель декоративных элементов мебели</t>
  </si>
  <si>
    <t>Изготовитель деталей для духовых инструментов</t>
  </si>
  <si>
    <t>Изготовитель деталей и узлов трубопроводов из пластмасс</t>
  </si>
  <si>
    <t>Изготовитель жгутов</t>
  </si>
  <si>
    <t>Изготовитель звукопоглощающих клиньев</t>
  </si>
  <si>
    <t>Изготовитель зубочисток</t>
  </si>
  <si>
    <t>Изготовитель игровых кукол</t>
  </si>
  <si>
    <t>Изготовитель изделий из вспенивающихся материалов</t>
  </si>
  <si>
    <t>Изготовитель изделий из тканей с художествен. росписью</t>
  </si>
  <si>
    <t>Изготовитель изделий из шлифовальной шкурки</t>
  </si>
  <si>
    <t>Изготовитель изделий методом намотки</t>
  </si>
  <si>
    <t>Изготовитель искусственной колбасной оболочки</t>
  </si>
  <si>
    <t>Изготовитель казеина</t>
  </si>
  <si>
    <t>Изготовитель камышовых и соломенных матов</t>
  </si>
  <si>
    <t>Изготовитель капов</t>
  </si>
  <si>
    <t>Изготовитель каркасов</t>
  </si>
  <si>
    <t>Изготовитель кетгута</t>
  </si>
  <si>
    <t>Изготовитель кожмягчителя</t>
  </si>
  <si>
    <t>Изготовитель колец</t>
  </si>
  <si>
    <t>Трубопроводчик судовой</t>
  </si>
  <si>
    <t>Униформист</t>
  </si>
  <si>
    <t>Установщик декораций</t>
  </si>
  <si>
    <t>Установщик металлических дверей</t>
  </si>
  <si>
    <t>Фаршемесильщик</t>
  </si>
  <si>
    <t>Фасовщица</t>
  </si>
  <si>
    <t>Фаршировщик овощей</t>
  </si>
  <si>
    <t>Фасовщик пучков щетины и волоса</t>
  </si>
  <si>
    <t>Фильтровальщик</t>
  </si>
  <si>
    <t>Фильтрпрессовщик</t>
  </si>
  <si>
    <t>Флорист</t>
  </si>
  <si>
    <t>Формовщик асбестоцементных изделий</t>
  </si>
  <si>
    <t>Формовщик асфальтовых плиток</t>
  </si>
  <si>
    <t>Формовщик на производстве стеновых и вяжущих материалов</t>
  </si>
  <si>
    <t>Формовщик деталей и изделий</t>
  </si>
  <si>
    <t>Формовщик железобетонных иэделий и конструкций</t>
  </si>
  <si>
    <t>Формовщик колбасных изделий</t>
  </si>
  <si>
    <t>Формовщик машинной формовки</t>
  </si>
  <si>
    <t>Формовщик огнеупорных изделий</t>
  </si>
  <si>
    <t>Формовщик ручной формовки</t>
  </si>
  <si>
    <t>Формовщик стеклопластиковых изделий</t>
  </si>
  <si>
    <t>Формовщик сыра</t>
  </si>
  <si>
    <t>Формовщик теста</t>
  </si>
  <si>
    <t>Формовщик фарфоровых и фаянсовых изделий</t>
  </si>
  <si>
    <t>Фотограф</t>
  </si>
  <si>
    <t>Фотооператор</t>
  </si>
  <si>
    <t>Фотоцинкограф</t>
  </si>
  <si>
    <t>Фрезеровщик</t>
  </si>
  <si>
    <t>Фурнитурщик</t>
  </si>
  <si>
    <t>Футеровщик-каменщик</t>
  </si>
  <si>
    <t>Халвомес</t>
  </si>
  <si>
    <t>Хлораторщик</t>
  </si>
  <si>
    <t>Холодильщик пищевой продукции</t>
  </si>
  <si>
    <t>Цветовод</t>
  </si>
  <si>
    <t>Цветочница</t>
  </si>
  <si>
    <t>Центрифуговщик</t>
  </si>
  <si>
    <t>Чистильщик</t>
  </si>
  <si>
    <t>Швейцар</t>
  </si>
  <si>
    <t>Швея</t>
  </si>
  <si>
    <t>Шелкограф</t>
  </si>
  <si>
    <t>Шихтовщик</t>
  </si>
  <si>
    <t>Шихтовщик в производстве абразивов</t>
  </si>
  <si>
    <t>Шлифовщик</t>
  </si>
  <si>
    <t>Шпаклевщик</t>
  </si>
  <si>
    <t>Штабелевщик древесины</t>
  </si>
  <si>
    <t>Штамповщик</t>
  </si>
  <si>
    <t>Штукатур</t>
  </si>
  <si>
    <t>Экипировщик</t>
  </si>
  <si>
    <t>Электрик</t>
  </si>
  <si>
    <t>Электрогазосварщик</t>
  </si>
  <si>
    <t>Электромеханик по испытанию и ремонту электрооборудования</t>
  </si>
  <si>
    <t>Электромеханик по лифтам</t>
  </si>
  <si>
    <t>Электромеханик по обсл. светотехн. оборуд. систем обеспечения полетов</t>
  </si>
  <si>
    <t>Электромеханик по ремонту атракционов</t>
  </si>
  <si>
    <t>Электромеханик по ремонту и обслуж. электронной медицинской аппаратуры</t>
  </si>
  <si>
    <t>Электромеханик по средствам автоматики и приборам технолог. оборуд.</t>
  </si>
  <si>
    <t>Изготовитель саговой крупки</t>
  </si>
  <si>
    <t>Изготовитель светофильтров и поляроидов</t>
  </si>
  <si>
    <t>Изготовитель свечей</t>
  </si>
  <si>
    <t>Изготовитель сепараторов</t>
  </si>
  <si>
    <t>Изготовитель сигар</t>
  </si>
  <si>
    <t>Изготовитель сильфонных компенсатор. и шлангов</t>
  </si>
  <si>
    <t>Изготовитель синели</t>
  </si>
  <si>
    <t>Изготовитель синельки</t>
  </si>
  <si>
    <t>Изготовитель специальных спичек</t>
  </si>
  <si>
    <t>Изготовитель стеклоблоков</t>
  </si>
  <si>
    <t>Изготовитель стекловареных керамических емкостей</t>
  </si>
  <si>
    <t>Изготовитель стеклопластиковых гребных винтов</t>
  </si>
  <si>
    <t>Изготовитель стеклопластиковых изд. намоткой</t>
  </si>
  <si>
    <t>Изготовитель стеклянной пленки</t>
  </si>
  <si>
    <t>Изготовитель стержней</t>
  </si>
  <si>
    <t>Изготовитель струн</t>
  </si>
  <si>
    <t>Изготовитель субтитров</t>
  </si>
  <si>
    <t>Изготовитель сычужного порошка и пищевого пепсина</t>
  </si>
  <si>
    <t>Изготовитель таблеток</t>
  </si>
  <si>
    <t>Изготовитель творога</t>
  </si>
  <si>
    <t>Изготовитель творожной массы</t>
  </si>
  <si>
    <t>Изготовитель тензорезисторов</t>
  </si>
  <si>
    <t>Изготовитель трафаретов, шкал и плат</t>
  </si>
  <si>
    <t>Изготовитель труб из органического стекла</t>
  </si>
  <si>
    <t>Изготовитель труб из фторопласта</t>
  </si>
  <si>
    <t>Изготовитель филигранных основ</t>
  </si>
  <si>
    <t>Изготовитель фильер</t>
  </si>
  <si>
    <t>Изготовитель фитилей</t>
  </si>
  <si>
    <t>Изготовитель фольгированных стеклоплит</t>
  </si>
  <si>
    <t>Изготовитель форм при пр-ве бумаги и картона</t>
  </si>
  <si>
    <t>Изготовитель форм</t>
  </si>
  <si>
    <t>Изготовитель формодержателей</t>
  </si>
  <si>
    <t>Изготовитель художественных изделий из бересты</t>
  </si>
  <si>
    <t>Изготовитель художественных изделий из дерева</t>
  </si>
  <si>
    <t>Изготовитель художественных изделий из керам.</t>
  </si>
  <si>
    <t>Изготовитель художественных изделий из кожи</t>
  </si>
  <si>
    <t>Изготовитель художественных изделий из лозы</t>
  </si>
  <si>
    <t>Изготовитель художественных изделий из металла</t>
  </si>
  <si>
    <t>Изготовитель художественных изделий из пластмасс</t>
  </si>
  <si>
    <t>Изготовитель художественных изделий из янтаря</t>
  </si>
  <si>
    <t>Изготовитель целлулоидных колец</t>
  </si>
  <si>
    <t>Изготовитель шкал и сеток фотоспособом</t>
  </si>
  <si>
    <t>Изготовитель штампов</t>
  </si>
  <si>
    <t>Изготовитель щетино-щеточных изделий</t>
  </si>
  <si>
    <t>Изготовитель электроизоляционных трубок</t>
  </si>
  <si>
    <t>Измеритель белковой оболочки</t>
  </si>
  <si>
    <t>Измеритель емкостей</t>
  </si>
  <si>
    <t>Измеритель кожевенно-мехового сырья и материалов</t>
  </si>
  <si>
    <t>Измеритель магнитных свойств</t>
  </si>
  <si>
    <t>Измеритель электрических параметров микромодулей</t>
  </si>
  <si>
    <t>Измеритель электрических параметров радиодеталей</t>
  </si>
  <si>
    <t>Изолировщик (строительство подземных сооружений)</t>
  </si>
  <si>
    <t>Изолировщик (пр-во и ремонт летательных аппаратов)</t>
  </si>
  <si>
    <t>Изолировщик в термообработке</t>
  </si>
  <si>
    <t>Изолировщик жил кабеля</t>
  </si>
  <si>
    <t>Изолировщик колец</t>
  </si>
  <si>
    <t>Изолировщик кромок обрезиненного корда</t>
  </si>
  <si>
    <t>Изолировщик на гидроизоляции</t>
  </si>
  <si>
    <t>Изолировщик на термоизоляции</t>
  </si>
  <si>
    <t>Изолировщик-пленочник</t>
  </si>
  <si>
    <t>Изолировщик проводов</t>
  </si>
  <si>
    <t>Изолировщик световодов</t>
  </si>
  <si>
    <t>Изолировщик судовой</t>
  </si>
  <si>
    <t>Изолировщик труб на линии</t>
  </si>
  <si>
    <t>Изолировщик элементного производства</t>
  </si>
  <si>
    <t>Индикаторщик</t>
  </si>
  <si>
    <t>Инкрустатор</t>
  </si>
  <si>
    <t>Инокуляторщик</t>
  </si>
  <si>
    <t>Интонировщик</t>
  </si>
  <si>
    <t>Информатор судоходной обстановки</t>
  </si>
  <si>
    <t>Иризаторщик</t>
  </si>
  <si>
    <t>Испытатель абразивов</t>
  </si>
  <si>
    <t>Испытатель баллонов</t>
  </si>
  <si>
    <t>Испытатель бумажных мешков</t>
  </si>
  <si>
    <t>Испытатель вакуумных покрытий (тонких пленок)</t>
  </si>
  <si>
    <t>Испытатель деталей и приборов</t>
  </si>
  <si>
    <t>Испытатель инструментов из алмазов и сверхтвердых материалов</t>
  </si>
  <si>
    <t>Испытатель источников тока</t>
  </si>
  <si>
    <t>Испытатель карборундовых стержней</t>
  </si>
  <si>
    <t>Испытатель колец</t>
  </si>
  <si>
    <t>Испытатель металла</t>
  </si>
  <si>
    <t>Испытатель металлических канатов и цепей</t>
  </si>
  <si>
    <t>Испытатель-механик двигателей</t>
  </si>
  <si>
    <t>Испытатель на герметичность</t>
  </si>
  <si>
    <t>Испытатель проводов и кабелей</t>
  </si>
  <si>
    <t>Испытатель протезно-ортопедических изделий</t>
  </si>
  <si>
    <t>Испытатель резиновых изделий</t>
  </si>
  <si>
    <t>Испытатель селенового производства</t>
  </si>
  <si>
    <t>Испытатель стекловолокнистых материалов и стеклопластиков</t>
  </si>
  <si>
    <t>Испытатель стеклоизделий</t>
  </si>
  <si>
    <t>Испытатель-формировщик</t>
  </si>
  <si>
    <t>Испытатель электрокерамических изделий</t>
  </si>
  <si>
    <t>Испытатель электроугольных изделий</t>
  </si>
  <si>
    <t>Кабестанщик</t>
  </si>
  <si>
    <t>Кабинщик-кантовщик</t>
  </si>
  <si>
    <t>Каландровщик (производство текстиля)</t>
  </si>
  <si>
    <t>Каландровщик</t>
  </si>
  <si>
    <t>Сборщик контейнеров</t>
  </si>
  <si>
    <t>Каландровщик на обрезинке металлокордного полотна</t>
  </si>
  <si>
    <t>Каландровщик резиновых смесей</t>
  </si>
  <si>
    <t>Каландровщик целлюлозно-бумажного производства</t>
  </si>
  <si>
    <t>Калибровщик гипсовых форм</t>
  </si>
  <si>
    <t>Калибровщик изделий лечебного назначения</t>
  </si>
  <si>
    <t>Калибровщик карандашных дощечек</t>
  </si>
  <si>
    <t>Калибровщик катушек электроприборов</t>
  </si>
  <si>
    <t>Калибровщик коконов</t>
  </si>
  <si>
    <t>Калибровщик магнитопроводов</t>
  </si>
  <si>
    <t>Калибровщик набивок</t>
  </si>
  <si>
    <t>Калибровщик нитеобразователей</t>
  </si>
  <si>
    <t>Калибровщик-прецизионист в производстве масок цветных кинескопов</t>
  </si>
  <si>
    <t>Калибровщик-раскройщик</t>
  </si>
  <si>
    <t>Слесарь-монтажник газового оборудования</t>
  </si>
  <si>
    <t>Калибровщик слюды</t>
  </si>
  <si>
    <t>Калибровщик стеклоизделий</t>
  </si>
  <si>
    <t>Калибровщик труб на прессе</t>
  </si>
  <si>
    <t>Калибровщик трубок из пластических масс</t>
  </si>
  <si>
    <t>Калибровщик форм</t>
  </si>
  <si>
    <t>Калибровщик цепей</t>
  </si>
  <si>
    <t>Калибровщик электроугольных изделий</t>
  </si>
  <si>
    <t>Калильщик</t>
  </si>
  <si>
    <t>Калильщик чепрака и технической кожи</t>
  </si>
  <si>
    <t>Калильщик янтаря</t>
  </si>
  <si>
    <t>Камбузник</t>
  </si>
  <si>
    <t>Каменщик (печник) дежурный у печей</t>
  </si>
  <si>
    <t>Камеронщик</t>
  </si>
  <si>
    <t>Камневар</t>
  </si>
  <si>
    <t>Слесарь по ремонту нестандартного оборудования</t>
  </si>
  <si>
    <t>Камнетес</t>
  </si>
  <si>
    <t>Канавщик</t>
  </si>
  <si>
    <t>Канилировщик проволоки</t>
  </si>
  <si>
    <t>Кантователь керамических труб</t>
  </si>
  <si>
    <t>Кантовщик-укладчик</t>
  </si>
  <si>
    <t>Капиллярщик</t>
  </si>
  <si>
    <t>Каптажист</t>
  </si>
  <si>
    <t>Карбидировщик</t>
  </si>
  <si>
    <t>Карбонизатор</t>
  </si>
  <si>
    <t>Карбонизаторщик</t>
  </si>
  <si>
    <t>Карбонизаторщик (пр-во текстиля)</t>
  </si>
  <si>
    <t>Кардовщик</t>
  </si>
  <si>
    <t>Каротажник</t>
  </si>
  <si>
    <t>Карьерщик</t>
  </si>
  <si>
    <t>Директор департамента</t>
  </si>
  <si>
    <t>Катализаторщик</t>
  </si>
  <si>
    <t>Катализаторщик (переработка химического и нефтех.сырья)</t>
  </si>
  <si>
    <t>Катодчик</t>
  </si>
  <si>
    <t>Кашировальщик-красильщик фольги</t>
  </si>
  <si>
    <t>Каюр</t>
  </si>
  <si>
    <t>Кварцедув</t>
  </si>
  <si>
    <t>Кварцеплавильщик</t>
  </si>
  <si>
    <t>Кессонщик-аппаратчик</t>
  </si>
  <si>
    <t>Кессонщик-проходчик</t>
  </si>
  <si>
    <t>Кессонщик-слесарь</t>
  </si>
  <si>
    <t>Кессонщик-электромонтажник</t>
  </si>
  <si>
    <t>Кеттельщик</t>
  </si>
  <si>
    <t>Кисловщик</t>
  </si>
  <si>
    <t>Кислотоупорщик-винипластчик</t>
  </si>
  <si>
    <t>Кислотоупорщик-гуммировщик</t>
  </si>
  <si>
    <t>Смазчик вагонеток</t>
  </si>
  <si>
    <t>Клавиатурщик</t>
  </si>
  <si>
    <t>Кладчик стекла на поливную машину</t>
  </si>
  <si>
    <t>Классировщик шерсти и пуха</t>
  </si>
  <si>
    <t>Классификаторщик дробленого камня</t>
  </si>
  <si>
    <t>Классификаторщик крокуса и наждака</t>
  </si>
  <si>
    <t>Классификаторщик песка и пемзы</t>
  </si>
  <si>
    <t>Классификаторщик порошков из алмазов и сверхтвердых материалов</t>
  </si>
  <si>
    <t>Классификаторщик слюды</t>
  </si>
  <si>
    <t>Классификаторщик шлифпорошков</t>
  </si>
  <si>
    <t>Клеевар</t>
  </si>
  <si>
    <t>Столяр-мебельщик</t>
  </si>
  <si>
    <t>Клеильщик</t>
  </si>
  <si>
    <t>Клеймовщик горячего металла</t>
  </si>
  <si>
    <t>Клейщик бумаги, картона и изделий из них</t>
  </si>
  <si>
    <t>Клейщик изделий из металла</t>
  </si>
  <si>
    <t>Клейщик миканитов</t>
  </si>
  <si>
    <t>Клейщик-опрессовщик</t>
  </si>
  <si>
    <t>Клейщик пленкоэлектрокартона</t>
  </si>
  <si>
    <t>Клейщик резиновых, полимерных деталей и изделий</t>
  </si>
  <si>
    <t>Клейщик силовой арматуры и мягких баков</t>
  </si>
  <si>
    <t>Клейщик фибры и литых бумажных изделий</t>
  </si>
  <si>
    <t>Клейщик эбонитовых изделий</t>
  </si>
  <si>
    <t>Клишист</t>
  </si>
  <si>
    <t>Коагулировщик пектина</t>
  </si>
  <si>
    <t>Ковровщик</t>
  </si>
  <si>
    <t>Ковровщица</t>
  </si>
  <si>
    <t>Ковшевой</t>
  </si>
  <si>
    <t>Кокильщик-сборщик</t>
  </si>
  <si>
    <t>Кокономотальщик</t>
  </si>
  <si>
    <t>Коконосмесчик</t>
  </si>
  <si>
    <t>Коксоочиститель</t>
  </si>
  <si>
    <t>Коксоразгрузчик</t>
  </si>
  <si>
    <t>Коллекционер образцов тканей</t>
  </si>
  <si>
    <t>Колорист (пр-во химич. продукции)</t>
  </si>
  <si>
    <t>Колорист (пр-во бумаги,картона и изделий из них)</t>
  </si>
  <si>
    <t>Колорист (легкая промышленность)</t>
  </si>
  <si>
    <t>Колорист кино- и телестудий</t>
  </si>
  <si>
    <t>Кольщик плит и блоков</t>
  </si>
  <si>
    <t>Кольщик слюды</t>
  </si>
  <si>
    <t>Комплектовщик авиационной техники</t>
  </si>
  <si>
    <t>Комплектовщик белья</t>
  </si>
  <si>
    <t>Комплектовщик гипсовых форм</t>
  </si>
  <si>
    <t>Комплектовщик деталей игрушек</t>
  </si>
  <si>
    <t>Комплектовщик деталей и изделий из бумаги</t>
  </si>
  <si>
    <t>Комплектовщик деталей музыкальных инструментов</t>
  </si>
  <si>
    <t>Комплектовщик изделий</t>
  </si>
  <si>
    <t>Комплектовщик изделий и инструмента</t>
  </si>
  <si>
    <t>Комплектовщик изделий, полуфабрикатов и материалов</t>
  </si>
  <si>
    <t>Комплектовщик карандашей и стержней</t>
  </si>
  <si>
    <t>Комплектовщик костей</t>
  </si>
  <si>
    <t>Комплектовщик материалов, кроя и изделий</t>
  </si>
  <si>
    <t>Комплектовщик мебели</t>
  </si>
  <si>
    <t>Комплектовщик микромодулей</t>
  </si>
  <si>
    <t>Комплектовщик моделей</t>
  </si>
  <si>
    <t>Комплектовщик панелей</t>
  </si>
  <si>
    <t>Комплектовщик полуфабрикатов медицинских изделий</t>
  </si>
  <si>
    <t>Комплектовщик проводов</t>
  </si>
  <si>
    <t>Комплектовщик пряжи, ткани и изделий</t>
  </si>
  <si>
    <t>Комплектовщик пьезотехнических изделий</t>
  </si>
  <si>
    <t>Комплектовщик стекла и стеклоизделий</t>
  </si>
  <si>
    <t>Комплектовщик сухих зоопрепаратов</t>
  </si>
  <si>
    <t>Комплектовщик товаров</t>
  </si>
  <si>
    <t>Комплектовщик туб</t>
  </si>
  <si>
    <t>Комплектовщик фарфоровых и фаянсовых изделий</t>
  </si>
  <si>
    <t>Комплектовщик фильмокопий</t>
  </si>
  <si>
    <t>Комплектовщик форм</t>
  </si>
  <si>
    <t>Комплектовщик форм сусальных металлов</t>
  </si>
  <si>
    <t>Комплектовщик шрифтовой продукции</t>
  </si>
  <si>
    <t>Конвертерщик</t>
  </si>
  <si>
    <t>Конвертчик</t>
  </si>
  <si>
    <t>Конденсаторщик</t>
  </si>
  <si>
    <t>Кондиционерщик зерна и семян</t>
  </si>
  <si>
    <t>Кондуктор главный грузовых поездов</t>
  </si>
  <si>
    <t>Кондуктор грузовых поездов</t>
  </si>
  <si>
    <t>Конопатчик электрощеточного производства</t>
  </si>
  <si>
    <t>Консервировщик кожевенного и пушно-мехового сырья</t>
  </si>
  <si>
    <t>Консервировщик кожевенно-мехового сырья</t>
  </si>
  <si>
    <t>Консервировщик оборудования и металлоизделий</t>
  </si>
  <si>
    <t>Консервировщик пантов</t>
  </si>
  <si>
    <t>Контролер абразивных материалов и изделий</t>
  </si>
  <si>
    <t>Контролер автоматических пропускных пунктов метрополитена</t>
  </si>
  <si>
    <t>Контролер асбестоцементных изделий</t>
  </si>
  <si>
    <t>Контролер бетонных и железобетонных изделий и конструкций</t>
  </si>
  <si>
    <t>Контролер в аккумуляторном и элементном производстве</t>
  </si>
  <si>
    <t>Контролер-весовщик</t>
  </si>
  <si>
    <t>Контролер-визитажник</t>
  </si>
  <si>
    <t>Контролер в литейном производстве</t>
  </si>
  <si>
    <t>Контролер водопроводного хозяйства</t>
  </si>
  <si>
    <t>Контролер в производстве алмазов, сверхтвердых матер. и изд. из них</t>
  </si>
  <si>
    <t>Контролер в производстве черных металлов</t>
  </si>
  <si>
    <t>Контролер в производстве электроизоляционных материалов</t>
  </si>
  <si>
    <t>Контролер газового хозяйства</t>
  </si>
  <si>
    <t>Контролер деревообрабатывающего производства</t>
  </si>
  <si>
    <t>Контролер деталей и приборов</t>
  </si>
  <si>
    <t>Контролер игольно-платинных изделий</t>
  </si>
  <si>
    <t>Контролер изделий из камня</t>
  </si>
  <si>
    <t>Контролер изделий из слюды</t>
  </si>
  <si>
    <t>Контролер измерения продукции</t>
  </si>
  <si>
    <t>Контролер изделий, полуфабрикатов и материалов</t>
  </si>
  <si>
    <t>Контролер кабельных изделий</t>
  </si>
  <si>
    <t>Контролер качества</t>
  </si>
  <si>
    <t>Контролер качества обработки изделий</t>
  </si>
  <si>
    <t>Контролер качества обработки одежды и белья</t>
  </si>
  <si>
    <t>Контролер качества продукции и технологического процесса</t>
  </si>
  <si>
    <t>Контролер кип</t>
  </si>
  <si>
    <t>Контролер котельных, холодноштамповочных и давильных работ</t>
  </si>
  <si>
    <t>Контролер кровельных и гидроизоляционных материалов</t>
  </si>
  <si>
    <t>Контролер кузнечно-прессовых работ</t>
  </si>
  <si>
    <t>Контролер лесозаготовительного производства и лесосплава</t>
  </si>
  <si>
    <t>Контролер лома и отходов металла</t>
  </si>
  <si>
    <t>Контролер малярных работ</t>
  </si>
  <si>
    <t>Контролер материалов, изделий и лекал</t>
  </si>
  <si>
    <t>Контролер материалов и изделий</t>
  </si>
  <si>
    <t>Контролер материалов, металлов, полуфабрикатов и изделий</t>
  </si>
  <si>
    <t>Контролер медицинского оборудования и изделий</t>
  </si>
  <si>
    <t>Контролер мехового сырья и полуфабрикатов в скорняжном производстве</t>
  </si>
  <si>
    <t>Контролер мехового сырья и полуфабрикатов в сырейно-красильном произв.</t>
  </si>
  <si>
    <t>Контролер монетно-орденского производства</t>
  </si>
  <si>
    <t>Контролер музыкальных инструментов</t>
  </si>
  <si>
    <t>Контролер наглядных пособий</t>
  </si>
  <si>
    <t>Столяр-краснодеревщик</t>
  </si>
  <si>
    <t>Контролер оптических деталей и приборов</t>
  </si>
  <si>
    <t>Контролер печного хозяйства</t>
  </si>
  <si>
    <t>Контролер пищевой продукции</t>
  </si>
  <si>
    <t>Контролер пленки, растворов и фильмовых материалов</t>
  </si>
  <si>
    <t>Контролер по драгоценной продукции</t>
  </si>
  <si>
    <t>Контролер по звучанию</t>
  </si>
  <si>
    <t>Контролер по качеству нефти и нефтепродуктов</t>
  </si>
  <si>
    <t>Контролер полимерных строительных материалов</t>
  </si>
  <si>
    <t>Контролер полуфабрикатов и готовой продукции</t>
  </si>
  <si>
    <t>Контролер по термообработке</t>
  </si>
  <si>
    <t>Контролер-приемщик</t>
  </si>
  <si>
    <t>Контролер-приемщик микроэлементов</t>
  </si>
  <si>
    <t>Контролер-приемщик фарфоровых, фаянсовых и керамических изделий</t>
  </si>
  <si>
    <t>Контролер продукции медицинского назначения</t>
  </si>
  <si>
    <t>Контролер продукции обогащения</t>
  </si>
  <si>
    <t>Контролер продукции цветной металлургии</t>
  </si>
  <si>
    <t>Контролер производства стекловолокна и стеклопластиков</t>
  </si>
  <si>
    <t>Контролер работ по металлопокрытиям</t>
  </si>
  <si>
    <t>Контролер радиоэлектронной аппаратуры и приборов</t>
  </si>
  <si>
    <t>Контролер режимов работы технологического оборудования</t>
  </si>
  <si>
    <t>Контролер ремизобердочного производства</t>
  </si>
  <si>
    <t>Контролер сборки электрических машин, аппаратов и приборов</t>
  </si>
  <si>
    <t>Контролер сборочно-монтажных и ремонтных работ</t>
  </si>
  <si>
    <t>Контролер сварочных работ</t>
  </si>
  <si>
    <t>Контролер светочувствительных изделий</t>
  </si>
  <si>
    <t>Контролер сетеизделий</t>
  </si>
  <si>
    <t>Контролер станочных и слесарных работ</t>
  </si>
  <si>
    <t>Контролер стекольного производства</t>
  </si>
  <si>
    <t>Контролер стеновых и вяжущих материалов</t>
  </si>
  <si>
    <t>Контролер струн и сшивок</t>
  </si>
  <si>
    <t>Контролер судокорпусных, судомонтажных и трубопроводных работ</t>
  </si>
  <si>
    <t>Контролер суспензии</t>
  </si>
  <si>
    <t>Контролер сырья и полуфабрикатов</t>
  </si>
  <si>
    <t>Контролер теплоизоляционных изделий</t>
  </si>
  <si>
    <t>Контролер технического состояния автомототранспортных средств</t>
  </si>
  <si>
    <t>Тальмерист</t>
  </si>
  <si>
    <t>Контролер технологического процесса</t>
  </si>
  <si>
    <t>Контролер углеприема</t>
  </si>
  <si>
    <t>Контролер художественных изделий</t>
  </si>
  <si>
    <t>Контролер целлюлозно-бумажного производства</t>
  </si>
  <si>
    <t>Контролер цехов плавки, дробления, регенерации и рассева</t>
  </si>
  <si>
    <t>Контролер часового и камневого производства</t>
  </si>
  <si>
    <t>Контролер шинного производства</t>
  </si>
  <si>
    <t>Контролер электродного производства</t>
  </si>
  <si>
    <t>Контролер электромонтажных работ</t>
  </si>
  <si>
    <t>Контролер эмалевого покрытия</t>
  </si>
  <si>
    <t>Контролер энергонадзора</t>
  </si>
  <si>
    <t>Контуровщик</t>
  </si>
  <si>
    <t>Контуровщик стеклопластиковых изделий</t>
  </si>
  <si>
    <t>Концентраторщик</t>
  </si>
  <si>
    <t>Координатографист прецизионной фотолитографии</t>
  </si>
  <si>
    <t>Токарь-инструментальщик</t>
  </si>
  <si>
    <t>Копировщик печатных форм</t>
  </si>
  <si>
    <t>Копировщик рисунков и карт</t>
  </si>
  <si>
    <t>Копировщик фильмовых материалов</t>
  </si>
  <si>
    <t>Копровщик по разделке лома и отходов металла</t>
  </si>
  <si>
    <t>Корректировщик ванн</t>
  </si>
  <si>
    <t>Корректировщик шлама</t>
  </si>
  <si>
    <t>Токарь-станочник</t>
  </si>
  <si>
    <t>Корчевщик</t>
  </si>
  <si>
    <t>Котельщик судовой</t>
  </si>
  <si>
    <t>Кочегар-обжигальщик</t>
  </si>
  <si>
    <t>Кочегар паровозов в депо</t>
  </si>
  <si>
    <t>Кочегар судна</t>
  </si>
  <si>
    <t>Кочегар сушильных барабанов</t>
  </si>
  <si>
    <t>Кочегар сушильных печей и барабанов</t>
  </si>
  <si>
    <t>Крановый электрик</t>
  </si>
  <si>
    <t>Красильщик</t>
  </si>
  <si>
    <t>Красильщик текстиля</t>
  </si>
  <si>
    <t>Красильщик (химическая чистка и крашение)</t>
  </si>
  <si>
    <t>Красильщик волоса</t>
  </si>
  <si>
    <t>Красильщик в пастижерском производстве</t>
  </si>
  <si>
    <t>Красильщик зеркал</t>
  </si>
  <si>
    <t>Красильщик карандашей</t>
  </si>
  <si>
    <t>Красильщик кож</t>
  </si>
  <si>
    <t>Красильщик материалов для игрушек</t>
  </si>
  <si>
    <t>Заместитель генерального директора по коммерции</t>
  </si>
  <si>
    <t>Красковар</t>
  </si>
  <si>
    <t>Краскосоставитель</t>
  </si>
  <si>
    <t>Краскотер</t>
  </si>
  <si>
    <t>Крепильщик</t>
  </si>
  <si>
    <t>Крепильщик деталей</t>
  </si>
  <si>
    <t>Крепильщик мандрен</t>
  </si>
  <si>
    <t>Кровельщик по рулонным кровлям и по кровлям из штучных материалов</t>
  </si>
  <si>
    <t>Кровельщик по стальным кровлям</t>
  </si>
  <si>
    <t>Кроликовод</t>
  </si>
  <si>
    <t>Кружевница</t>
  </si>
  <si>
    <t>Крутильщик</t>
  </si>
  <si>
    <t>Крутильщик жгутов</t>
  </si>
  <si>
    <t>Крутильщик сеточника</t>
  </si>
  <si>
    <t>Крутильщик шнуров</t>
  </si>
  <si>
    <t>Кубовщик</t>
  </si>
  <si>
    <t>Кузнец-бурозаправщик</t>
  </si>
  <si>
    <t>Кузнец драгоценных металлов</t>
  </si>
  <si>
    <t>Кузнец на молотах и прессах</t>
  </si>
  <si>
    <t>Кузнец-штамповщик</t>
  </si>
  <si>
    <t>Кузнец-штамповщик на ротационных машинах</t>
  </si>
  <si>
    <t>Завхоз</t>
  </si>
  <si>
    <t>Кумысодел</t>
  </si>
  <si>
    <t>Купажист пектинового экстракта</t>
  </si>
  <si>
    <t>Купажист по табакам</t>
  </si>
  <si>
    <t>Купажист по чаю</t>
  </si>
  <si>
    <t>Курьер</t>
  </si>
  <si>
    <t>Кухонный рабочий</t>
  </si>
  <si>
    <t>Кучер</t>
  </si>
  <si>
    <t>Лаборант асбестообогатительного производства</t>
  </si>
  <si>
    <t>Лаборант-коллектор</t>
  </si>
  <si>
    <t>Лаборант-кристаллооптик</t>
  </si>
  <si>
    <t>Лаборант лаборатории искусственного старения стеклоизделий</t>
  </si>
  <si>
    <t>Лаборант-металлограф</t>
  </si>
  <si>
    <t>Лаборант минералогического анализа</t>
  </si>
  <si>
    <t>Лаборант по анализу газов в металлах</t>
  </si>
  <si>
    <t>Лаборант по анализу коконов</t>
  </si>
  <si>
    <t>Лаборант по анализу люминофоров</t>
  </si>
  <si>
    <t>Лаборант по анализу формовочных и шихтовых смесей</t>
  </si>
  <si>
    <t>Лаборант по выращиванию медицинских пиявок</t>
  </si>
  <si>
    <t>Лаборант по гренажу</t>
  </si>
  <si>
    <t>Лаборант-полярографист</t>
  </si>
  <si>
    <t>Лаборант по обработке аэрофотопленок</t>
  </si>
  <si>
    <t>Лаборант по ультразвуковой технике</t>
  </si>
  <si>
    <t>Лаборант по электроизоляционным материалам</t>
  </si>
  <si>
    <t>Лаборант производства бактерийных препаратов</t>
  </si>
  <si>
    <t>Лаборант-радиометрист</t>
  </si>
  <si>
    <t>Лаборант-сенситометрист</t>
  </si>
  <si>
    <t>Лаборант спектрального анализа</t>
  </si>
  <si>
    <t>Лаборант-электроакустик</t>
  </si>
  <si>
    <t>Лаборант электромеханических испытаний и измерений</t>
  </si>
  <si>
    <t>Лаглинщик</t>
  </si>
  <si>
    <t>Лакировщик глобусов</t>
  </si>
  <si>
    <t>Лакировщик деталей часов</t>
  </si>
  <si>
    <t>Лакировщик жести и труб</t>
  </si>
  <si>
    <t>Лакировщик кож</t>
  </si>
  <si>
    <t>Лакировщик оптических деталей</t>
  </si>
  <si>
    <t>Лакировщик подносов</t>
  </si>
  <si>
    <t>Лакировщик проводов и кабелей</t>
  </si>
  <si>
    <t>Лакировщик туб</t>
  </si>
  <si>
    <t>Лакировщик фибровых изделий</t>
  </si>
  <si>
    <t>Лакировщик форм</t>
  </si>
  <si>
    <t>Лакировщик художественных изделий</t>
  </si>
  <si>
    <t>Лакировщик электроизоляционных изделий и материалов</t>
  </si>
  <si>
    <t>Лаковар</t>
  </si>
  <si>
    <t>Лакоразводчик</t>
  </si>
  <si>
    <t>Ламповщик</t>
  </si>
  <si>
    <t>Ланолинщик</t>
  </si>
  <si>
    <t>Лебедчик на лесосплаве</t>
  </si>
  <si>
    <t>Лебедчик на трелевке леса</t>
  </si>
  <si>
    <t>Лебедчик на штабелевке и погрузке леса</t>
  </si>
  <si>
    <t>Лентовой уборщик</t>
  </si>
  <si>
    <t>Лепщик скульптурного производства</t>
  </si>
  <si>
    <t>Лепщик электрокерамических изделий</t>
  </si>
  <si>
    <t>Лесоруб</t>
  </si>
  <si>
    <t>Листобойщик</t>
  </si>
  <si>
    <t>Литейщик вакуумного, центробежно-вакуумного и центробежного литья</t>
  </si>
  <si>
    <t>Литейщик изделий из свинцовых сплавов</t>
  </si>
  <si>
    <t>Литейщик катализатора</t>
  </si>
  <si>
    <t>Литейщик методом направленной кристаллизации</t>
  </si>
  <si>
    <t>Литейщик облицовочных плиток</t>
  </si>
  <si>
    <t>Литейщик радиокерамики и ферритов</t>
  </si>
  <si>
    <t>Литейщик санитарно-строительных изделий на конвейере</t>
  </si>
  <si>
    <t>Литейщик санитарно-строительных изделий на стенде</t>
  </si>
  <si>
    <t>Литейщик стекла</t>
  </si>
  <si>
    <t>Литейщик художественных изделий</t>
  </si>
  <si>
    <t>Литейщик электрокерамических изделий</t>
  </si>
  <si>
    <t>Ловец безнадзорных животных</t>
  </si>
  <si>
    <t>Ломщик пода</t>
  </si>
  <si>
    <t>Лудильщик горячим способом</t>
  </si>
  <si>
    <t>Лудильщик деталей приборов горячим способом</t>
  </si>
  <si>
    <t>Лудильщик (оцинковщик) электролитическим методом</t>
  </si>
  <si>
    <t>Лудильщик проволоки</t>
  </si>
  <si>
    <t>Лучевальщик</t>
  </si>
  <si>
    <t>Лущильщик пленки</t>
  </si>
  <si>
    <t>Лущильщик шпона</t>
  </si>
  <si>
    <t>Люковой (горные и горнокапитальные работы)</t>
  </si>
  <si>
    <t>Люковой</t>
  </si>
  <si>
    <t>Люминофорщик-экранировщик</t>
  </si>
  <si>
    <t>Магнезировщик-вакуумщик</t>
  </si>
  <si>
    <t>Макаль</t>
  </si>
  <si>
    <t>Макетчик макетно-модельного проектирования</t>
  </si>
  <si>
    <t>Макетчик театрально-постановочных макетов</t>
  </si>
  <si>
    <t>Макетчик художественных макетов</t>
  </si>
  <si>
    <t>Маляр по отделке декораций</t>
  </si>
  <si>
    <t>Маривод</t>
  </si>
  <si>
    <t>Маркировщик деталей и приборов</t>
  </si>
  <si>
    <t>Мармеладчик-пастильщик</t>
  </si>
  <si>
    <t>Маслодел</t>
  </si>
  <si>
    <t>Мастер-взрывник</t>
  </si>
  <si>
    <t>Мастер производства молочного сахара</t>
  </si>
  <si>
    <t>Мастер произв. сухого обезжир. молока и заменителя цельного молока</t>
  </si>
  <si>
    <t>Матировщик-вакуумщик</t>
  </si>
  <si>
    <t>Матрос</t>
  </si>
  <si>
    <t>Матрос береговой</t>
  </si>
  <si>
    <t>Матрос-водолаз</t>
  </si>
  <si>
    <t>Матрос драги</t>
  </si>
  <si>
    <t>Матрос пожарный</t>
  </si>
  <si>
    <t>Матрос-спасатель</t>
  </si>
  <si>
    <t>Мацератор</t>
  </si>
  <si>
    <t>Мачтовик-антенщик судовой</t>
  </si>
  <si>
    <t>Машинист автобетонолома</t>
  </si>
  <si>
    <t>Машинист автомата для завертывания книг в суперобложку</t>
  </si>
  <si>
    <t>Машинист автомата по изготовлению обрезных обложек</t>
  </si>
  <si>
    <t>Машинист автоматической линии по изготовлению книг</t>
  </si>
  <si>
    <t>Машинист автоматической линии по изготовлению контейнеров из полимеров</t>
  </si>
  <si>
    <t>Машинист автомат. линии по изг. тетрадей для нот и альбомов для рис.</t>
  </si>
  <si>
    <t>Машинист агрегата безвоздушного распыления высокого давления</t>
  </si>
  <si>
    <t>Машинист агрегата бесшвейного скрепления</t>
  </si>
  <si>
    <t>Машинист агрегата изготовления искусственной кожи</t>
  </si>
  <si>
    <t>Машинист агрегата изготовления стирательной резинки</t>
  </si>
  <si>
    <t>Машинист агрегата искусственного бархата</t>
  </si>
  <si>
    <t>Машинист агрегата по изготовлению навивочных рукавов</t>
  </si>
  <si>
    <t>Машинист агрегатов по добыче соли в озере</t>
  </si>
  <si>
    <t>Машинист адресовальной машины</t>
  </si>
  <si>
    <t>Машинист алфавитной машины</t>
  </si>
  <si>
    <t>Машинист барабанного охладителя</t>
  </si>
  <si>
    <t>Машинист береговых насосных станций</t>
  </si>
  <si>
    <t>Машинист бетоноукладчика</t>
  </si>
  <si>
    <t>Машинист битумоплавильной передвижн. установки</t>
  </si>
  <si>
    <t>Машинист блокообрабатывающего агрегата</t>
  </si>
  <si>
    <t>Машинист блондочной машины</t>
  </si>
  <si>
    <t>Машинист блочного щита управления агрегатами (парогенератор-турбина)</t>
  </si>
  <si>
    <t>Машинист блочной системы управления агрегатами (котел-турбина)</t>
  </si>
  <si>
    <t>Машинист брикетного пресса</t>
  </si>
  <si>
    <t>Машинист-бронзировщик</t>
  </si>
  <si>
    <t>Машинист бумагокрасильной машины (красильщик)</t>
  </si>
  <si>
    <t>Машинист буровых установок на нефть и газ</t>
  </si>
  <si>
    <t>Машинист буртоукладочной машины</t>
  </si>
  <si>
    <t>Машинист вагон-весов</t>
  </si>
  <si>
    <t>Машинист вагоноопрокидывателя</t>
  </si>
  <si>
    <t>Машинист вакуумной установки</t>
  </si>
  <si>
    <t>Машинист вакуум-формовочной машины</t>
  </si>
  <si>
    <t>Машинист вакуум-формующей машины</t>
  </si>
  <si>
    <t>Машинист валькосъемной машины</t>
  </si>
  <si>
    <t>Машинист вальцовых станков</t>
  </si>
  <si>
    <t>Машинист ведущего мотора прокатного стана</t>
  </si>
  <si>
    <t>Машинист вибровдавливающего погружателя свай самоходного</t>
  </si>
  <si>
    <t>Машинист вибросит резальных машин</t>
  </si>
  <si>
    <t>Машинист вкладочно-швейно-резального агрегата</t>
  </si>
  <si>
    <t>Машинист выборочной машины</t>
  </si>
  <si>
    <t>Машинист вырубально-упаковочного агрегата</t>
  </si>
  <si>
    <t>Машинист высотно-компрессорной установки</t>
  </si>
  <si>
    <t>Машинист вышивальной машины "Пантограф"</t>
  </si>
  <si>
    <t>Машинист газокаротажной станции</t>
  </si>
  <si>
    <t>Машинист газотурбинных установок</t>
  </si>
  <si>
    <t>Машинист гидромониторно-эжекторного плавучего несамоходного снаряда</t>
  </si>
  <si>
    <t>Машинист гидроочистки и смазки изложниц</t>
  </si>
  <si>
    <t>Машинист гидропневматической установки</t>
  </si>
  <si>
    <t>Машинист гидросеялки самоходной</t>
  </si>
  <si>
    <t>Машинист гидротипного производства</t>
  </si>
  <si>
    <t>Машинист глинорезной машины</t>
  </si>
  <si>
    <t>Машинист грейдер-элеватора</t>
  </si>
  <si>
    <t>Машинист гренировальной машины</t>
  </si>
  <si>
    <t>Машинист грузового причала</t>
  </si>
  <si>
    <t>Машинист гуммировального агрегата</t>
  </si>
  <si>
    <t>Машинист двоильной машины</t>
  </si>
  <si>
    <t>Ученик каменщика</t>
  </si>
  <si>
    <t>Машинист дизельмолота бескопрового</t>
  </si>
  <si>
    <t>Машинист дизельпоезда</t>
  </si>
  <si>
    <t>Машинист дистрибутора</t>
  </si>
  <si>
    <t>Машинист дноклеильной машины</t>
  </si>
  <si>
    <t>Машинист драги</t>
  </si>
  <si>
    <t>Машинист дражировочных машин</t>
  </si>
  <si>
    <t>Машинист дренажной машины</t>
  </si>
  <si>
    <t>Машинист дробильно-помольно-сортировочных механизмов</t>
  </si>
  <si>
    <t>Машинист дублирующего агрегата</t>
  </si>
  <si>
    <t>Машинист железнодорожного водоснабжения</t>
  </si>
  <si>
    <t>Машинист землеройно-фрезерной самоходной маш.</t>
  </si>
  <si>
    <t>Машинист землесосной установки</t>
  </si>
  <si>
    <t>Машинист зумпфового агрегата</t>
  </si>
  <si>
    <t>Машинист ионизационной машины</t>
  </si>
  <si>
    <t>Машинист каландра</t>
  </si>
  <si>
    <t>Машинист калибровочных машин</t>
  </si>
  <si>
    <t>Машинист кальцинаторов</t>
  </si>
  <si>
    <t>Машинист клеевого агрегата</t>
  </si>
  <si>
    <t>Машинист клеильно-загибочной машины</t>
  </si>
  <si>
    <t>Машинист клеильно-сушильной машины (клейщик)</t>
  </si>
  <si>
    <t>Машинист книговставочной машины</t>
  </si>
  <si>
    <t>Машинист коксовых машин</t>
  </si>
  <si>
    <t>Машинист коксопогрузочной машины</t>
  </si>
  <si>
    <t>Машинист компрессора для подачи воздуха водолазам</t>
  </si>
  <si>
    <t>Машинист конвертной машины</t>
  </si>
  <si>
    <t>Машинист конт.-свар. установки для сварки магистр.газонефтепродуктопр.</t>
  </si>
  <si>
    <t>Машинист крана металлургического производства</t>
  </si>
  <si>
    <t>Художник росписи по ткани</t>
  </si>
  <si>
    <t>Чистильщик обуви</t>
  </si>
  <si>
    <t>Машинист красильного и вулканизационного оборудования</t>
  </si>
  <si>
    <t>Машинист кратцера</t>
  </si>
  <si>
    <t>Машинист креповой машины</t>
  </si>
  <si>
    <t>Машинист крытвенной машины</t>
  </si>
  <si>
    <t>Машинист крышкоделательной машины</t>
  </si>
  <si>
    <t>Машинист лакировально-гуммировальной машины</t>
  </si>
  <si>
    <t>Машинист лакировальных машин</t>
  </si>
  <si>
    <t>Машинист лакировочных машин</t>
  </si>
  <si>
    <t>Машинист лаконаносящей машины</t>
  </si>
  <si>
    <t>Машинист ледорезной машины</t>
  </si>
  <si>
    <t>Машинист линии нанесения точечного полимерного покрытия</t>
  </si>
  <si>
    <t>Машинист линии непрерывной ферментации табака</t>
  </si>
  <si>
    <t>Машинист линии подготовки табака к ферментации</t>
  </si>
  <si>
    <t>Машинист линовальной машины</t>
  </si>
  <si>
    <t>Машинист листоформовочной машины</t>
  </si>
  <si>
    <t>Машинист локомотива на паромах</t>
  </si>
  <si>
    <t>Машинист льдопогрузочной машины</t>
  </si>
  <si>
    <t>Машинист маркировочной машины для разметки автомобильных дорог</t>
  </si>
  <si>
    <t>Машинист махорочно-набивных машин</t>
  </si>
  <si>
    <t>Машинист машин вытягивания стекла</t>
  </si>
  <si>
    <t>Машинист машин и механизмов внутренних водоемов</t>
  </si>
  <si>
    <t>Машинист машин по добыче и переработке кускового торфа</t>
  </si>
  <si>
    <t>Машинист машин по добыче и переработке фрезерного торфа</t>
  </si>
  <si>
    <t>Машинист машин по заготовке тростника</t>
  </si>
  <si>
    <t>Машинист машин по подготовке торфяных месторождений к эксплуатации</t>
  </si>
  <si>
    <t>Машинист машин по чистке и смазке листов</t>
  </si>
  <si>
    <t>Машинист машины длинноволокнистых бумаг</t>
  </si>
  <si>
    <t>Машинист машины для вкладки книг в футляры</t>
  </si>
  <si>
    <t>Машинист машины для изоляции газонефтепродуктопроводов</t>
  </si>
  <si>
    <t>Машинист машины для ломки футеровки конвертеров и ковшей</t>
  </si>
  <si>
    <t>Машинист машины для нанесения пленкообразующей жидкости</t>
  </si>
  <si>
    <t>Машинист машины для покрытия бумаги полиэтиленовой пленкой</t>
  </si>
  <si>
    <t>Машинист машины для устройства укрепительных полос</t>
  </si>
  <si>
    <t>Машинист машины для устройства швов при выполнении дорожных работ</t>
  </si>
  <si>
    <t>Машинист машины огневой зачистки</t>
  </si>
  <si>
    <t>Машинист машины по изготовлению бумаги для табачных фильтров</t>
  </si>
  <si>
    <t>Машинист машины по изготовлению гильз</t>
  </si>
  <si>
    <t>Машинист машины по производству изделий из бумаги</t>
  </si>
  <si>
    <t>Машинист мельницы</t>
  </si>
  <si>
    <t>Машинист механиз. натяжного устр. для изгот. напряженноармир. констр.</t>
  </si>
  <si>
    <t>Машинист механизир. оборуд. по подъему подвижной(скользящей) опалубки</t>
  </si>
  <si>
    <t>Машинист механического или флотационного обогащения руды</t>
  </si>
  <si>
    <t>Машинист механич. обор. землесосных плавучих несам. снарядов и др.</t>
  </si>
  <si>
    <t>Машинист микструдера</t>
  </si>
  <si>
    <t>Машинист мостового перегружателя</t>
  </si>
  <si>
    <t>Машинист мягчильной машины</t>
  </si>
  <si>
    <t>Машинист навивочных и намоточных машин</t>
  </si>
  <si>
    <t>Машинист на припрессовке пленки</t>
  </si>
  <si>
    <t>Машинист нарезчика швов самоходного</t>
  </si>
  <si>
    <t>Машинист наслаивающей машины</t>
  </si>
  <si>
    <t>Машинист низальных машин</t>
  </si>
  <si>
    <t>Машинист (обжигальщик) вращающихся печей</t>
  </si>
  <si>
    <t>Машинист (обжигальщик) шахтных печей</t>
  </si>
  <si>
    <t>Машинист обкаточной машины</t>
  </si>
  <si>
    <t>Машинист обойно-печатной машины</t>
  </si>
  <si>
    <t>Машинист оборудования конвейерных и поточных линий</t>
  </si>
  <si>
    <t>Машинист оборудования распределительных нефтебаз</t>
  </si>
  <si>
    <t>Машинист обсадочной машины</t>
  </si>
  <si>
    <t>Машинист обклеечно-каптальной машины</t>
  </si>
  <si>
    <t>Машинист окомкователя</t>
  </si>
  <si>
    <t>Машинист оплеточной машины</t>
  </si>
  <si>
    <t>Машинист опудривателя окатышей</t>
  </si>
  <si>
    <t>Машинист отвалообразователя</t>
  </si>
  <si>
    <t>Машинист отвального моста</t>
  </si>
  <si>
    <t>Машинист отвального плуга</t>
  </si>
  <si>
    <t>Машинист отжимного оборудования (дубильноэкстрактовое производство)</t>
  </si>
  <si>
    <t>Машинист отжимного оборуд. (кожевенное и кожсырьевое производство)</t>
  </si>
  <si>
    <t>Машинист отжимной машины</t>
  </si>
  <si>
    <t>Машинист отжимно-промывного оборудования</t>
  </si>
  <si>
    <t>Машинист отливной машины</t>
  </si>
  <si>
    <t>Машинист охладителей</t>
  </si>
  <si>
    <t>Машинист ошпарочного агрегата</t>
  </si>
  <si>
    <t>Машинист папочной машины</t>
  </si>
  <si>
    <t>Машинист паровоза</t>
  </si>
  <si>
    <t>Машинист паровой машины и локомобиля</t>
  </si>
  <si>
    <t>Машинист парогенераторной установки по закачке пара в нефтяные пласты</t>
  </si>
  <si>
    <t>Машинист пергаментной машины</t>
  </si>
  <si>
    <t>Машинист перекидного желоба</t>
  </si>
  <si>
    <t>Машинист перопухообрабатывающих машин</t>
  </si>
  <si>
    <t>Машинист пескоподающей установки</t>
  </si>
  <si>
    <t>Машинист печатной машины</t>
  </si>
  <si>
    <t>Машинист плунжерной машины</t>
  </si>
  <si>
    <t>Машинист пневматических насосов</t>
  </si>
  <si>
    <t>Машинист пневматической установки</t>
  </si>
  <si>
    <t>Машинист поворотной и подъемной машин моста</t>
  </si>
  <si>
    <t>Машинист подборочно-швейной машины</t>
  </si>
  <si>
    <t>Машинист подъемника грузопассажирского строительного</t>
  </si>
  <si>
    <t>Машинист подъемника каротажной станции</t>
  </si>
  <si>
    <t>Машинист подъемника мачтового, стоечного и шахтного</t>
  </si>
  <si>
    <t>Машинист подъемника по опробованию скважин</t>
  </si>
  <si>
    <t>Машинист подъемно-передвижных подмостей</t>
  </si>
  <si>
    <t>Шашлычник</t>
  </si>
  <si>
    <t>Машинист полуавтоматического формовочного агрегата</t>
  </si>
  <si>
    <t>Машинист полуавтоматической линии двоения овчины</t>
  </si>
  <si>
    <t>Машинист по моторным испытаниям топлива</t>
  </si>
  <si>
    <t>Машинист по навивке канатов</t>
  </si>
  <si>
    <t>Машинист по обслуживанию силосов и угольной башни</t>
  </si>
  <si>
    <t>Машинист по очистке кукурузных початков</t>
  </si>
  <si>
    <t>Машинист по разматыванию щетинных лент</t>
  </si>
  <si>
    <t>Машинист поточно-автоматизированных линий переработки табака</t>
  </si>
  <si>
    <t>Машинист поточной линии формования хлебных изделий</t>
  </si>
  <si>
    <t>Машинист поточно-механизированных папиросо-сигаретных линий и машин</t>
  </si>
  <si>
    <t>Машинист по цементажу скважин</t>
  </si>
  <si>
    <t>Машинист предформователя</t>
  </si>
  <si>
    <t>Машинист пресса</t>
  </si>
  <si>
    <t>Машинист пресспата (сеточник)</t>
  </si>
  <si>
    <t>Машинист прикатной машины</t>
  </si>
  <si>
    <t>Машинист прокатной машины</t>
  </si>
  <si>
    <t>Машинист прокатной машины термостойкого стекла и стеклопрофилита</t>
  </si>
  <si>
    <t>Машинист промывочной машины</t>
  </si>
  <si>
    <t>Швея по пошиву обуви</t>
  </si>
  <si>
    <t>Машинист промывочно-сушильно-ширильностабилизационной линии</t>
  </si>
  <si>
    <t>Машинист промывочных машин</t>
  </si>
  <si>
    <t>Машинист пропиточного агрегата</t>
  </si>
  <si>
    <t>Машинист протекторного агрегата</t>
  </si>
  <si>
    <t>Машинист протирочных машин</t>
  </si>
  <si>
    <t>Машинист профилировщика</t>
  </si>
  <si>
    <t>Машинист пруфера</t>
  </si>
  <si>
    <t>Машинист путепередвигателя</t>
  </si>
  <si>
    <t>Штукатур-маляр-плиточник</t>
  </si>
  <si>
    <t>Машинист пылевых насосов</t>
  </si>
  <si>
    <t>Машинист разводной машины</t>
  </si>
  <si>
    <t>Машинист разволакнивающей машины</t>
  </si>
  <si>
    <t>Машинист разливочной машины</t>
  </si>
  <si>
    <t>Машинист разливочно-наполнительных автоматов</t>
  </si>
  <si>
    <t>Машинист размораживающей установки</t>
  </si>
  <si>
    <t>Машинист расплеточной машины</t>
  </si>
  <si>
    <t>Машинист распределителя цемента аэрационного самоходного</t>
  </si>
  <si>
    <t>Машинист распределителя цемента гравитацион. прицепного</t>
  </si>
  <si>
    <t>Машинист ратинирующей машины</t>
  </si>
  <si>
    <t>Машинист реактивной установки</t>
  </si>
  <si>
    <t>Машинист реверсивной паровой машины прокатного стана</t>
  </si>
  <si>
    <t>Машинист регенерационной установки</t>
  </si>
  <si>
    <t>Аппаратчик гидратации</t>
  </si>
  <si>
    <t>Аппаратчик гидрирования</t>
  </si>
  <si>
    <t>Аппаратчик гидролиза</t>
  </si>
  <si>
    <t>Аппаратчик гидролиза жира и печени</t>
  </si>
  <si>
    <t>Аппаратчик гидролиза крахмального молока</t>
  </si>
  <si>
    <t>Аппаратчик-гидрометаллург</t>
  </si>
  <si>
    <t>Аппаратчик гидрохлорирования</t>
  </si>
  <si>
    <t>Аппаратчик гомогенизации</t>
  </si>
  <si>
    <t>Аппаратчик гомогенизации молока</t>
  </si>
  <si>
    <t>Аппаратчик гомогенизации пластических масс</t>
  </si>
  <si>
    <t>Аппаратчик гранулирования</t>
  </si>
  <si>
    <t>Аппаратчик деаэрации</t>
  </si>
  <si>
    <t>Аппаратчик дегидратации</t>
  </si>
  <si>
    <t>Аппаратчик дегидрирования</t>
  </si>
  <si>
    <t>Аппаратчик дезодорации</t>
  </si>
  <si>
    <t>Аппаратчик декарбоксилирования</t>
  </si>
  <si>
    <t>Аппаратчик деполимеризации</t>
  </si>
  <si>
    <t>Аппаратчик десорбции</t>
  </si>
  <si>
    <t>Аппаратчик деструкции</t>
  </si>
  <si>
    <t>Аппаратчик десублимации</t>
  </si>
  <si>
    <t>Аппаратчик дефекосатурации свекловичного сока</t>
  </si>
  <si>
    <t>Аппаратчик диазотирования</t>
  </si>
  <si>
    <t>Аппаратчик димеризации</t>
  </si>
  <si>
    <t>Аппаратчик диспергирования пигментов и красителей</t>
  </si>
  <si>
    <t>Аппаратчик диспергирования щелочных металлов</t>
  </si>
  <si>
    <t>Аппаратчик диспропорционирования</t>
  </si>
  <si>
    <t>Аппаратчик диффузии</t>
  </si>
  <si>
    <t>Аппаратчик дозирования</t>
  </si>
  <si>
    <t>Аппаратчик-дозировщик на изготовлении и поливе фотоэмульсий</t>
  </si>
  <si>
    <t>Аппаратчик дозревания</t>
  </si>
  <si>
    <t>Аппаратчик дубления и сушки белковой оболочки</t>
  </si>
  <si>
    <t>Аппаратчик дубления (кожевенное и кожсырьевое производство)</t>
  </si>
  <si>
    <t>Аппаратчик дубления (меховое производство)</t>
  </si>
  <si>
    <t>Аппаратчик енолизации</t>
  </si>
  <si>
    <t>Аппаратчик желатинизации</t>
  </si>
  <si>
    <t>Аппаратчик жироочистки</t>
  </si>
  <si>
    <t>Машинист сталеструйной машины</t>
  </si>
  <si>
    <t>Машинист стрейнера</t>
  </si>
  <si>
    <t>Машинист сублимационных установок</t>
  </si>
  <si>
    <t>Машинист сухих доковых установок</t>
  </si>
  <si>
    <t>Машинист сушильной установки</t>
  </si>
  <si>
    <t>Машинист сушильных агрегатов</t>
  </si>
  <si>
    <t>Машинист сшивальной машины</t>
  </si>
  <si>
    <t>Машинист табакорезальных машин</t>
  </si>
  <si>
    <t>Машинист-таблетировщик</t>
  </si>
  <si>
    <t>Машинист телескопических трапов</t>
  </si>
  <si>
    <t>Машинист тельфера</t>
  </si>
  <si>
    <t>Машинист термодисперсионной установки</t>
  </si>
  <si>
    <t>Машинист термостабилизационной машины</t>
  </si>
  <si>
    <t>Машинист терочных машин</t>
  </si>
  <si>
    <t>Машинист тетрадных агрегатов</t>
  </si>
  <si>
    <t>Машинист торфодобывающего экскаватора</t>
  </si>
  <si>
    <t>Машинист трамбовки</t>
  </si>
  <si>
    <t>Машинист-транспортировщик горячего металла</t>
  </si>
  <si>
    <t>Машинист трелевочной машины</t>
  </si>
  <si>
    <t>Машинист трубной машины</t>
  </si>
  <si>
    <t>Машинист трубосгибочной установки передвижной</t>
  </si>
  <si>
    <t>Машинист трубоочистительной машины</t>
  </si>
  <si>
    <t>Машинист трубочной машины (трубочник)</t>
  </si>
  <si>
    <t>Машинист тягового агрегата</t>
  </si>
  <si>
    <t>Машинист угольных мельниц</t>
  </si>
  <si>
    <t>Машинист уплотняющей и планировочноуплотняющей машины</t>
  </si>
  <si>
    <t>Машинист установки передв. авт. непрер.д. для пригот. бетонных смесей</t>
  </si>
  <si>
    <t>Машинист установки по бурению стволов шахт полным сечением</t>
  </si>
  <si>
    <t>Машинист установки по испытанию железобетонных изделий и конструкций</t>
  </si>
  <si>
    <t>Машинист установки по обработке транспортных средств</t>
  </si>
  <si>
    <t>Машинист установки по приготовлению пульпы</t>
  </si>
  <si>
    <t>Машинист установки по продавливанию и горизонтальному бурению грунта</t>
  </si>
  <si>
    <t>Машинист установки по разрушению негабаритов горной массы</t>
  </si>
  <si>
    <t>Аппаратчик конверсии</t>
  </si>
  <si>
    <t>Аппаратчик-конденсаторщик</t>
  </si>
  <si>
    <t>Аппаратчик конденсации</t>
  </si>
  <si>
    <t>Аппаратчик контактирования</t>
  </si>
  <si>
    <t>Аппаратчик контактной выпарки</t>
  </si>
  <si>
    <t>Аппаратчик концентрирования кислот</t>
  </si>
  <si>
    <t>Аппаратчик коньячного производства</t>
  </si>
  <si>
    <t>Аппаратчик-краскотер</t>
  </si>
  <si>
    <t>Аппаратчик крахмального агрегата</t>
  </si>
  <si>
    <t>Аппаратчик крашения и жирования кож</t>
  </si>
  <si>
    <t>Аппаратчик кристаллизации</t>
  </si>
  <si>
    <t>Аппаратчик кристаллизации и центрифугирования</t>
  </si>
  <si>
    <t>Аппаратчик крупяного производства</t>
  </si>
  <si>
    <t>Аппаратчик ксантогенирования</t>
  </si>
  <si>
    <t>Аппаратчик-лаковар</t>
  </si>
  <si>
    <t>Аппаратчик лесохимической установки</t>
  </si>
  <si>
    <t>Аппаратчик литья и рубки</t>
  </si>
  <si>
    <t>Аппаратчик матирования смолы</t>
  </si>
  <si>
    <t>Аппаратчик мерсеризации</t>
  </si>
  <si>
    <t>Аппаратчик мерсеризации при пр-ве бумаги,картона</t>
  </si>
  <si>
    <t>Аппаратчик метоксилирования</t>
  </si>
  <si>
    <t>Аппаратчик мокрой классификации</t>
  </si>
  <si>
    <t>Аппаратчик мукомольного производства</t>
  </si>
  <si>
    <t>Аппаратчик мыловарения</t>
  </si>
  <si>
    <t>Аппаратчик мягчения кожевенных полуфабрикатов и меховых шкурок</t>
  </si>
  <si>
    <t>Аппаратчик нагрева теплоносителей</t>
  </si>
  <si>
    <t>Аппаратчик на изготовлении микропроводов в стеклянной изоляции</t>
  </si>
  <si>
    <t>Аппаратчик нанесения полимерных и парафиновых покрытий на сыры</t>
  </si>
  <si>
    <t>Аппаратчик на плазменных установках</t>
  </si>
  <si>
    <t>Аппаратчик на приготовлении смесей и растворов</t>
  </si>
  <si>
    <t>Аппаратчик на пропиточных агрегатах</t>
  </si>
  <si>
    <t>Аппаратчик напыления металлом</t>
  </si>
  <si>
    <t>Аппаратчик напыления стекловолокнистых материалов</t>
  </si>
  <si>
    <t>Аппаратчик насыщения</t>
  </si>
  <si>
    <t>Аппаратчик на установках деионизации</t>
  </si>
  <si>
    <t>Аппаратчик-нейтрализаторщик</t>
  </si>
  <si>
    <t>Аппаратчик нейтрализации</t>
  </si>
  <si>
    <t>Аппаратчик никелирования стеклоткани</t>
  </si>
  <si>
    <t>Мездрильщик шкур</t>
  </si>
  <si>
    <t>Мездрильщик шкурок кроликов</t>
  </si>
  <si>
    <t>Меланжист</t>
  </si>
  <si>
    <t>Мельник деревообрабатывающего производства</t>
  </si>
  <si>
    <t>Мельник извести</t>
  </si>
  <si>
    <t>Мельник минерального сырья</t>
  </si>
  <si>
    <t>Мельник эмалевых материалов</t>
  </si>
  <si>
    <t>Металлизатор</t>
  </si>
  <si>
    <t>Металлизатор электрокерамических изделий</t>
  </si>
  <si>
    <t>Механик по обслуживанию ветроустановок</t>
  </si>
  <si>
    <t>Механик по обслуживанию кинотелевизионного оборудования</t>
  </si>
  <si>
    <t>Механик по обслуживанию съемочной техники</t>
  </si>
  <si>
    <t>Механик по техническим видам спорта</t>
  </si>
  <si>
    <t>Механик протезно-ортопедических изделий</t>
  </si>
  <si>
    <t>Мешальщик керамического шликера</t>
  </si>
  <si>
    <t>Мешальщик сухой массы (для свинцовых аккумуляторов)</t>
  </si>
  <si>
    <t>Миксеровой</t>
  </si>
  <si>
    <t>Миксовщик</t>
  </si>
  <si>
    <t>Моделировщик искусственных зубов</t>
  </si>
  <si>
    <t>Модельер колодок</t>
  </si>
  <si>
    <t>Модельер коробок</t>
  </si>
  <si>
    <t>Модельер ортопедической обуви</t>
  </si>
  <si>
    <t>Модельщик архитектурных деталей</t>
  </si>
  <si>
    <t>Модельщик аэрогидродинамических моделей из металла</t>
  </si>
  <si>
    <t>Модельщик аэрогидродинамических моделей из неметалла</t>
  </si>
  <si>
    <t>Модельщик выплавляемых моделей</t>
  </si>
  <si>
    <t>Модельщик наглядных пособий</t>
  </si>
  <si>
    <t>Модельщик по моделям из эпоксидных смол</t>
  </si>
  <si>
    <t>Модельщик резиновой обуви</t>
  </si>
  <si>
    <t>Модельщик скульптурного производства</t>
  </si>
  <si>
    <t>Модистка головных уборов</t>
  </si>
  <si>
    <t>Мозаичник монументально-декоративной живописи</t>
  </si>
  <si>
    <t>Зам.директора по хозяйственным вопросам</t>
  </si>
  <si>
    <t>Мойщик колб с применением кислотных растворов</t>
  </si>
  <si>
    <t>Мойщик летательных аппаратов</t>
  </si>
  <si>
    <t>Мойщик мездры и волоса</t>
  </si>
  <si>
    <t>Мойщик мокрых отходов</t>
  </si>
  <si>
    <t>Мойщик покрышек</t>
  </si>
  <si>
    <t>Мойщик посуды</t>
  </si>
  <si>
    <t>Аппаратчик отстаивания</t>
  </si>
  <si>
    <t>Аппаратчик охлаждения</t>
  </si>
  <si>
    <t>Аппаратчик охлаждения молочных продуктов</t>
  </si>
  <si>
    <t>Аппаратчик очистки алмазного концентрата</t>
  </si>
  <si>
    <t>Аппаратчик очистки газа</t>
  </si>
  <si>
    <t>Аппаратчик очистки жидкости</t>
  </si>
  <si>
    <t>Аппаратчик очистки сточных вод</t>
  </si>
  <si>
    <t>Аппаратчик парафинирования ткани</t>
  </si>
  <si>
    <t>Аппаратчик пароводотермического агрегата</t>
  </si>
  <si>
    <t>Аппаратчик пастеризации</t>
  </si>
  <si>
    <t>Аппаратчик пастеризации и охлаждения молока</t>
  </si>
  <si>
    <t>Аппаратчик пастеризации яичной массы</t>
  </si>
  <si>
    <t>Аппаратчик перегонки</t>
  </si>
  <si>
    <t>Аппаратчик перегонки и ректификации спирта</t>
  </si>
  <si>
    <t>Аппаратчик перегревания</t>
  </si>
  <si>
    <t>Аппаратчик переработки отходов химического производства</t>
  </si>
  <si>
    <t>Аппаратчик переэтерификации</t>
  </si>
  <si>
    <t>Аппаратчик перколяции</t>
  </si>
  <si>
    <t>Аппаратчик печей восстановления</t>
  </si>
  <si>
    <t>Аппаратчик пиролиза</t>
  </si>
  <si>
    <t>Аппаратчик плавления</t>
  </si>
  <si>
    <t>Аппаратчик плюсования</t>
  </si>
  <si>
    <t>Аппаратчик по выработке уксуса</t>
  </si>
  <si>
    <t>Аппаратчик по выращиванию монокристал. и лент</t>
  </si>
  <si>
    <t>Аппаратчик по выщелачиванию фибры</t>
  </si>
  <si>
    <t>Аппаратчик подготовки сырья и отпуска полуфабрикатов и продукции</t>
  </si>
  <si>
    <t>Аппаратчик-подслойщик фотостекла</t>
  </si>
  <si>
    <t>Аппаратчик по загрузке пека</t>
  </si>
  <si>
    <t>Аппаратчик по изготовлению клеевой нити</t>
  </si>
  <si>
    <t>Аппаратчик по изготовлению шлифовальной шкурки</t>
  </si>
  <si>
    <t>Аппаратчик по кристаллизации</t>
  </si>
  <si>
    <t>Аппаратчик-поливщик магнитных лент</t>
  </si>
  <si>
    <t>Аппаратчик-поливщик фотоэмульсий</t>
  </si>
  <si>
    <t>Аппаратчик поликонденсации</t>
  </si>
  <si>
    <t>Аппаратчик полимеризации</t>
  </si>
  <si>
    <t>Аппаратчик получения высокотемпер. пека</t>
  </si>
  <si>
    <t>Монтажник оборудования предприятий полиграфической промышленности</t>
  </si>
  <si>
    <t>Монтажник оборудования предприятий строительных материалов</t>
  </si>
  <si>
    <t>Монтажник оборудования предприятий текстильной промышленности</t>
  </si>
  <si>
    <t>Монтажник оборудования предприятий химической и нефтяной промышл.</t>
  </si>
  <si>
    <t>Монтажник оборудования предприятий целлюлозно-бумажной промышленности</t>
  </si>
  <si>
    <t>Монтажник оборудования связи</t>
  </si>
  <si>
    <t>Монтажник оборудования сортировочных горок</t>
  </si>
  <si>
    <t>Монтажник оборудования холодильных установок</t>
  </si>
  <si>
    <t>Монтажник подъемно-транспортного оборудования непрерывного действия</t>
  </si>
  <si>
    <t>Монтажник подьемно-транспортного оборудования прерывного действия</t>
  </si>
  <si>
    <t>Монтажник позитива</t>
  </si>
  <si>
    <t>Монтажник по монтажу стальных и железобетонных конструкций</t>
  </si>
  <si>
    <t>Заместитель главного бухгалтера</t>
  </si>
  <si>
    <t>Монтажник радио-и специального оборудования летательных аппаратов</t>
  </si>
  <si>
    <t>Монтажник радиоэлектронной аппаратуры и приборов</t>
  </si>
  <si>
    <t>Монтажник реакционных аппаратов</t>
  </si>
  <si>
    <t>Монтажник санитарно-технического оборудования</t>
  </si>
  <si>
    <t>Монтажник связи-антенщик</t>
  </si>
  <si>
    <t>Монтажник связи-кабельщик</t>
  </si>
  <si>
    <t>Монтажник связи-линейщик</t>
  </si>
  <si>
    <t>Монтажник связи-спайщик</t>
  </si>
  <si>
    <t>Монтажник селеновых выпрямителей</t>
  </si>
  <si>
    <t>Монтажник сельскохозяйственного оборудования</t>
  </si>
  <si>
    <t>Монтажник систем вентиляции,конд. воздуха,пневмотранспорта и аспирации</t>
  </si>
  <si>
    <t>Монтажник строительных машин и механизмов</t>
  </si>
  <si>
    <t>Монтажник тензорезисторов</t>
  </si>
  <si>
    <t>Монтажник технологических трубопроводов</t>
  </si>
  <si>
    <t>Монтажник технологического оборудования и связанных с ним конструкций</t>
  </si>
  <si>
    <t>Монтажник трелевочного и погрузочного оборудования</t>
  </si>
  <si>
    <t>Монтажник турбоагрегатов и синхронных компенсаторов</t>
  </si>
  <si>
    <t>Монтажник-установщик внешней арматуры</t>
  </si>
  <si>
    <t>Монтажник фотокомплекта "Момент"</t>
  </si>
  <si>
    <t>Монтажник шахтного оборудования на поверхности</t>
  </si>
  <si>
    <t>Монтажник экспозиции и художественнооформительских работ</t>
  </si>
  <si>
    <t>Монтажник электрических подъемников (лифтов)</t>
  </si>
  <si>
    <t>Монтажник электрооборудования летательных аппаратов</t>
  </si>
  <si>
    <t>Монтажник элементов памяти на ферритах</t>
  </si>
  <si>
    <t>Монтер кабельного производства</t>
  </si>
  <si>
    <t>Монтировщик вентилей</t>
  </si>
  <si>
    <t>Монтировщик влажных препаратов</t>
  </si>
  <si>
    <t>Монтировщик изделий из драгоценных металлов</t>
  </si>
  <si>
    <t>Монтировщик изделий из камня</t>
  </si>
  <si>
    <t>Монтировщик искусственных зубов</t>
  </si>
  <si>
    <t>Монтировщик костных препаратов</t>
  </si>
  <si>
    <t>Монтировщик микросрезов</t>
  </si>
  <si>
    <t>Монтировщик муляжей и моделей</t>
  </si>
  <si>
    <t>Монтировщик остеологических коллекций</t>
  </si>
  <si>
    <t>Монтировщик скелетов мелких животных</t>
  </si>
  <si>
    <t>Монтировщик стеклометаллизированной нити</t>
  </si>
  <si>
    <t>Монтировщик сухих биологических объектов</t>
  </si>
  <si>
    <t>Монтировщик технологических коллекций</t>
  </si>
  <si>
    <t>Монтировщик шин</t>
  </si>
  <si>
    <t>Монтировщик шинопневматических муфт</t>
  </si>
  <si>
    <t>Мотальщик</t>
  </si>
  <si>
    <t>Моторист автоматизированной топливоподачи</t>
  </si>
  <si>
    <t>Моторист буровой установки</t>
  </si>
  <si>
    <t>Моторист вентиляционной установки</t>
  </si>
  <si>
    <t>Моторист водосброса</t>
  </si>
  <si>
    <t>Моторист (машинист) рефрижераторных установок</t>
  </si>
  <si>
    <t>Моторист механической лопаты</t>
  </si>
  <si>
    <t>Моторист на подаче крокусной суспензии</t>
  </si>
  <si>
    <t>Моторист передаточной тележки</t>
  </si>
  <si>
    <t>Моторист поворотного круга</t>
  </si>
  <si>
    <t>Моторист промывочного прибора по извлечению металла</t>
  </si>
  <si>
    <t>Моторист рапокачки</t>
  </si>
  <si>
    <t>Моторист самоходной каротажной станции</t>
  </si>
  <si>
    <t>Моторист теплой промывки котлов паровозов</t>
  </si>
  <si>
    <t>Моторист триера</t>
  </si>
  <si>
    <t>Моторист трюмный</t>
  </si>
  <si>
    <t>Моторист установки по перекачиванию битума</t>
  </si>
  <si>
    <t>Моторист холодильного барабана</t>
  </si>
  <si>
    <t>Моторист цементировочного агрегата</t>
  </si>
  <si>
    <t>Моторист цементопескосмесительного агрегата</t>
  </si>
  <si>
    <t>Моторист электроразведочной станции</t>
  </si>
  <si>
    <t>Муляжист</t>
  </si>
  <si>
    <t>Мягчильщик</t>
  </si>
  <si>
    <t>Набивальщик валиков и фильтров</t>
  </si>
  <si>
    <t>Набивальщик наконечников на шнур</t>
  </si>
  <si>
    <t>Набивальщик трубчатых электронагревателей</t>
  </si>
  <si>
    <t>Набивщик блоков</t>
  </si>
  <si>
    <t>Набивщик одонков</t>
  </si>
  <si>
    <t>Набойщик рисунков</t>
  </si>
  <si>
    <t>Набойщик рисунков манерами</t>
  </si>
  <si>
    <t>Набойщик рисунков на обои</t>
  </si>
  <si>
    <t>Наборщик блока из остеклованных стержней</t>
  </si>
  <si>
    <t>Наборщик бумажных валов</t>
  </si>
  <si>
    <t>Наборщик ворсовальных рамок</t>
  </si>
  <si>
    <t>Наборщик вручную</t>
  </si>
  <si>
    <t>Наборщик деталей часов и камней</t>
  </si>
  <si>
    <t>Наборщик зубцов и петель</t>
  </si>
  <si>
    <t>Наборщик игольно-платинных изделий</t>
  </si>
  <si>
    <t>Наборщик керамических плиток в ковры</t>
  </si>
  <si>
    <t>Наборщик ковриков из мозаичной плитки</t>
  </si>
  <si>
    <t>Наборщик на машинах</t>
  </si>
  <si>
    <t>Наборщик на наборно-печатающих машинках</t>
  </si>
  <si>
    <t>Наборщик на наборно-строкоотливных машинах</t>
  </si>
  <si>
    <t>Наборщик облицовочных материалов для мебели</t>
  </si>
  <si>
    <t>Наборщик пакетов листов и труб</t>
  </si>
  <si>
    <t>Наборщик проб в шахте</t>
  </si>
  <si>
    <t>Наборщик ремиз</t>
  </si>
  <si>
    <t>Наборщик рисунка</t>
  </si>
  <si>
    <t>Наборщик рисунчатых валов</t>
  </si>
  <si>
    <t>Наборщик стекломассы</t>
  </si>
  <si>
    <t>Наборщик стопоров</t>
  </si>
  <si>
    <t>Наборщик текстолитовых ободов</t>
  </si>
  <si>
    <t>Наборщик цен</t>
  </si>
  <si>
    <t>Навалоотбойщик</t>
  </si>
  <si>
    <t>Навальщик соли в бассейнах</t>
  </si>
  <si>
    <t>Навесчик заготовок</t>
  </si>
  <si>
    <t>Навесчик-составитель асбестовых смесей</t>
  </si>
  <si>
    <t>Навесчик стекла</t>
  </si>
  <si>
    <t>Навивальщик основ</t>
  </si>
  <si>
    <t>Навивщик картона</t>
  </si>
  <si>
    <t>Навивщик магнитопроводов</t>
  </si>
  <si>
    <t>Навивщик металлокордного полотна</t>
  </si>
  <si>
    <t>Навивщик пружин</t>
  </si>
  <si>
    <t>Навойщик основы из проволоки</t>
  </si>
  <si>
    <t>Нагревальщик цветных металлов</t>
  </si>
  <si>
    <t>Наездник</t>
  </si>
  <si>
    <t>Наждачник</t>
  </si>
  <si>
    <t>Накалывальщик растительного войлока</t>
  </si>
  <si>
    <t>Накатчик</t>
  </si>
  <si>
    <t>Накатчик бумагоделательной (картоноделательной) машины</t>
  </si>
  <si>
    <t>Накатчик изделий</t>
  </si>
  <si>
    <t>Накатчик клеильно-сушильной машины</t>
  </si>
  <si>
    <t>Накатчик машины для покрытия бумаги полиэтиленовой пленкой</t>
  </si>
  <si>
    <t>Накатчик-обкатчик</t>
  </si>
  <si>
    <t>Накатчик пергаментной машины</t>
  </si>
  <si>
    <t>Накатчик полировальных кругов</t>
  </si>
  <si>
    <t>Накатчик пресспата</t>
  </si>
  <si>
    <t>Накатчик резьбы цоколей</t>
  </si>
  <si>
    <t>Накатчик рисунков</t>
  </si>
  <si>
    <t>Накатчик ткани, полотна</t>
  </si>
  <si>
    <t>Накладчик на печатных машинах</t>
  </si>
  <si>
    <t>Наклейщик вставок для ювелирных и художественных изделий</t>
  </si>
  <si>
    <t>Наклейщик орнамента на багет</t>
  </si>
  <si>
    <t>Наладчик автоматизированных вагон-весов</t>
  </si>
  <si>
    <t>Наладчик автоматов сварки выводов</t>
  </si>
  <si>
    <t>Наладчик автоматов элементного производства</t>
  </si>
  <si>
    <t>Наладчик асбестоцементного оборудования</t>
  </si>
  <si>
    <t>Наладчик геофизической аппаратуры</t>
  </si>
  <si>
    <t>Наладчик зуборезных и резьбофрезерных станков</t>
  </si>
  <si>
    <t>Наладчик зубофрезерных автоматов и полуавтоматов</t>
  </si>
  <si>
    <t>Заместитель главного врача</t>
  </si>
  <si>
    <t>Наладчик моечных машин</t>
  </si>
  <si>
    <t>Наладчик-монтажник испытательного оборудования</t>
  </si>
  <si>
    <t>Наладчик оборудования в производстве асбестовых технических изделий</t>
  </si>
  <si>
    <t>Наладчик оборудования в производстве аэрозольных упаковок</t>
  </si>
  <si>
    <t>Наладчик оборудования в производстве драгоценных металлов</t>
  </si>
  <si>
    <t>Наладчик оборудования в производстве стекловолокна и стеклопластиков</t>
  </si>
  <si>
    <t>Наладчик оборудования в производстве стеновых и вяжущих материалов</t>
  </si>
  <si>
    <t>Наладчик оборудования в производстве теплоизоляционных материалов</t>
  </si>
  <si>
    <t>Наладчик оборудования железобетонного производства</t>
  </si>
  <si>
    <t>Наладчик оборудования жестяно-баночного производства</t>
  </si>
  <si>
    <t>Наладчик оборудования и агрегатов в термообработке</t>
  </si>
  <si>
    <t>Наладчик оборудования игольного производства</t>
  </si>
  <si>
    <t>Наладчик оборудования керамического производства</t>
  </si>
  <si>
    <t>Наладчик оборудования лакокрасочных покрытий</t>
  </si>
  <si>
    <t>Наладчик оборудования металлопокрытия и окраски</t>
  </si>
  <si>
    <t>Наладчик оборудования оптического производства</t>
  </si>
  <si>
    <t>Наладчик окомковательных машин</t>
  </si>
  <si>
    <t>Наладчик полуавтоматических установок аккумуляторного производства</t>
  </si>
  <si>
    <t>Наладчик приборов, аппаратуры и др. (наладчик КИП и автоматики)</t>
  </si>
  <si>
    <t>Наладчик путевых машин и механизмов</t>
  </si>
  <si>
    <t>Наладчик ремизо-бердочного оборудования</t>
  </si>
  <si>
    <t>Наладчик сборочных автоматов, полуавтоматов и автоматических линий</t>
  </si>
  <si>
    <t>Наладчик сельскохозяйственных машин и тракторов</t>
  </si>
  <si>
    <t>Наладчик сортировочных автоматов</t>
  </si>
  <si>
    <t>Наладчик стекольных автоматов и полуавтоматов</t>
  </si>
  <si>
    <t>Аукционист</t>
  </si>
  <si>
    <t>Наладчик ускорителей заряженных частиц</t>
  </si>
  <si>
    <t>Наладчик установок для синтеза алмазов и сверхтвердых материалов</t>
  </si>
  <si>
    <t>Наладчик формовочных и стержневых машин</t>
  </si>
  <si>
    <t>Наладчик шлифовальных станков</t>
  </si>
  <si>
    <t>Намазчик аккумуляторных пластин</t>
  </si>
  <si>
    <t>Намазчик деталей</t>
  </si>
  <si>
    <t>Намазчик пасты</t>
  </si>
  <si>
    <t>Намазчик спичечных коробок</t>
  </si>
  <si>
    <t>Намазчик целлулоида</t>
  </si>
  <si>
    <t>Намазчик электропроводного слоя</t>
  </si>
  <si>
    <t>Намотчик бумажных цилиндров</t>
  </si>
  <si>
    <t>Намотчик иглиц</t>
  </si>
  <si>
    <t>Намотчик изоляционных остовов вводов</t>
  </si>
  <si>
    <t>Намотчик катушек</t>
  </si>
  <si>
    <t>Намотчик катушек для электроприборов и аппаратов</t>
  </si>
  <si>
    <t>Намотчик катушек и секций электромашин</t>
  </si>
  <si>
    <t>Намотчик катушек трансформаторов</t>
  </si>
  <si>
    <t>Намотчик материалов и полуфабрикатов</t>
  </si>
  <si>
    <t>Намотчик проволоки и тросов</t>
  </si>
  <si>
    <t>Намотчик пряжи</t>
  </si>
  <si>
    <t>Намотчик резисторов</t>
  </si>
  <si>
    <t>Намотчик ровничной машины</t>
  </si>
  <si>
    <t>Намотчик рулонов</t>
  </si>
  <si>
    <t>Намотчик секций конденсаторов</t>
  </si>
  <si>
    <t>Намотчик секций силовых конденсаторов</t>
  </si>
  <si>
    <t>Намотчик серпантина</t>
  </si>
  <si>
    <t>Биоэколог</t>
  </si>
  <si>
    <t>Намотчик спиралей и сеток</t>
  </si>
  <si>
    <t>Намотчик утка</t>
  </si>
  <si>
    <t>Намотчик фильтров</t>
  </si>
  <si>
    <t>Намотчик электроизоляционных изделий</t>
  </si>
  <si>
    <t>Намотчик электромагнитных сердечников</t>
  </si>
  <si>
    <t>Напайщик</t>
  </si>
  <si>
    <t>Наплавщик пластмассы</t>
  </si>
  <si>
    <t>Наполнитель ампул</t>
  </si>
  <si>
    <t>Наполнитель контейнеров</t>
  </si>
  <si>
    <t>Наполнитель приборов жидкостями</t>
  </si>
  <si>
    <t>Нарезчик изделий из кости и рога</t>
  </si>
  <si>
    <t>Насадчик бобин</t>
  </si>
  <si>
    <t>Насадчик валов</t>
  </si>
  <si>
    <t>Насадчик дефибрерных камней</t>
  </si>
  <si>
    <t>Насадчик манжет</t>
  </si>
  <si>
    <t>Насадчик обуви</t>
  </si>
  <si>
    <t>Насекальщик карт</t>
  </si>
  <si>
    <t>Насекальщик мелющих камней</t>
  </si>
  <si>
    <t>Настильщик</t>
  </si>
  <si>
    <t>Биржевой маклер</t>
  </si>
  <si>
    <t>Настильщик материалов</t>
  </si>
  <si>
    <t>Настильщик стекла</t>
  </si>
  <si>
    <t>Настильщик фильтр-полотен</t>
  </si>
  <si>
    <t>Настройщик духовых инструментов</t>
  </si>
  <si>
    <t>Настройщик музыкальных игрушек</t>
  </si>
  <si>
    <t>Настройщик полупроводниковых приборов</t>
  </si>
  <si>
    <t>Настройщик пьезорезонаторов</t>
  </si>
  <si>
    <t>Настройщик язычковых инструментов</t>
  </si>
  <si>
    <t>Насыпщик цемента</t>
  </si>
  <si>
    <t>Натяжчик сеток</t>
  </si>
  <si>
    <t>Нейтрализаторщик</t>
  </si>
  <si>
    <t>Нейтрализаторщик хромовой стружки</t>
  </si>
  <si>
    <t>Нейтрализаторщик цианистых растворов</t>
  </si>
  <si>
    <t>Нормализаторщик</t>
  </si>
  <si>
    <t>Носильщик</t>
  </si>
  <si>
    <t>Нотогравер</t>
  </si>
  <si>
    <t>Нотографик</t>
  </si>
  <si>
    <t>Нумеровщик</t>
  </si>
  <si>
    <t>Ботаник</t>
  </si>
  <si>
    <t>Обвальщик тушек птицы</t>
  </si>
  <si>
    <t>Обвязчик агломератов</t>
  </si>
  <si>
    <t>Обвязчик электроугольных изделий</t>
  </si>
  <si>
    <t>Обдирщик алмазов</t>
  </si>
  <si>
    <t>Обдувщик абразивных изделий</t>
  </si>
  <si>
    <t>Обезвоживатель шлифзерна и шлифпорошков</t>
  </si>
  <si>
    <t>Обжигальщик в производстве стекла</t>
  </si>
  <si>
    <t>Обжигальщик в производстве теплоизоляционных материалов</t>
  </si>
  <si>
    <t>Обжигальщик графитовых стержней</t>
  </si>
  <si>
    <t>Обжигальщик игрушек</t>
  </si>
  <si>
    <t>Обжигальщик извести</t>
  </si>
  <si>
    <t>Обжигальщик изделий строительной керамики</t>
  </si>
  <si>
    <t>Обжигальщик керамических пигментов</t>
  </si>
  <si>
    <t>Обжигальщик ламп</t>
  </si>
  <si>
    <t>Обжигальщик массивных шин</t>
  </si>
  <si>
    <t>Обжигальщик материалов</t>
  </si>
  <si>
    <t>Обжигальщик металлической тары</t>
  </si>
  <si>
    <t>Обжигальщик на печах</t>
  </si>
  <si>
    <t>Обжигальщик отходов металла</t>
  </si>
  <si>
    <t>Обжигальщик прядильных деталей</t>
  </si>
  <si>
    <t>Обжигальщик радиокерамики, пьезокерамики и ферритов</t>
  </si>
  <si>
    <t>Обжигальщик рисовального угля</t>
  </si>
  <si>
    <t>Обжигальщик слюды</t>
  </si>
  <si>
    <t>Обжигальщик стеновых и вяжущих материалов</t>
  </si>
  <si>
    <t>Обжигальщик фарфоровых и фаянсовых изделий</t>
  </si>
  <si>
    <t>Обжигальщик электрокерамических изделий</t>
  </si>
  <si>
    <t>Обжигальщик электроугольных изделий</t>
  </si>
  <si>
    <t>Обжигальщик эмали</t>
  </si>
  <si>
    <t>Обжимщик электросоединителей</t>
  </si>
  <si>
    <t>Обкатчик клюквы</t>
  </si>
  <si>
    <t>Обкатчик подшипников</t>
  </si>
  <si>
    <t>Обкатчик труб</t>
  </si>
  <si>
    <t>Облицовщик музыкальных инструментов</t>
  </si>
  <si>
    <t>Обмазчик заслонов</t>
  </si>
  <si>
    <t>Обмазчик ковшей</t>
  </si>
  <si>
    <t>Обмазчик листов и труб</t>
  </si>
  <si>
    <t>Обмолотчик</t>
  </si>
  <si>
    <t>Обмуровщик кислотных резервуаров</t>
  </si>
  <si>
    <t>Обогатитель графита</t>
  </si>
  <si>
    <t>Обогатитель микропорошков</t>
  </si>
  <si>
    <t>Обогатитель отходов</t>
  </si>
  <si>
    <t>Обогатитель шлифзерна и шлифпорошков</t>
  </si>
  <si>
    <t>Обогатитель шлихов</t>
  </si>
  <si>
    <t>Обойщик мебели</t>
  </si>
  <si>
    <t>Оборщик горных выработок</t>
  </si>
  <si>
    <t>Обработчик вентилей</t>
  </si>
  <si>
    <t>Обработчик ветсанбрака</t>
  </si>
  <si>
    <t>Обработчик винного сырья</t>
  </si>
  <si>
    <t>Заместитель главного инженера</t>
  </si>
  <si>
    <t>Обработчик волокна и ткани</t>
  </si>
  <si>
    <t>Обработчик волоса, шерсти и щетины</t>
  </si>
  <si>
    <t>Обработчик дрота</t>
  </si>
  <si>
    <t>Обработчик заготовок из стекловолокна</t>
  </si>
  <si>
    <t>Обработчик зуба берда</t>
  </si>
  <si>
    <t>Обработчик изделий из кости и рога</t>
  </si>
  <si>
    <t>Обработчик изделий из янтаря</t>
  </si>
  <si>
    <t>Обработчик икры</t>
  </si>
  <si>
    <t>Обработчик кожевенно-мехового сырья</t>
  </si>
  <si>
    <t>Обработчик коньячных спиртов и коньяков</t>
  </si>
  <si>
    <t>Обработчик крабов</t>
  </si>
  <si>
    <t>Обработчик кроликов</t>
  </si>
  <si>
    <t>Обработчик материалов латексом</t>
  </si>
  <si>
    <t>Обработчик матричных листов</t>
  </si>
  <si>
    <t>Обработчик меховых шкурок</t>
  </si>
  <si>
    <t>Обработчик морского зверя</t>
  </si>
  <si>
    <t>Обработчик натриевых болванок</t>
  </si>
  <si>
    <t>Обработчик основы металлосеток</t>
  </si>
  <si>
    <t>Обработчик отходов виноделия</t>
  </si>
  <si>
    <t>Обработчик перламутра</t>
  </si>
  <si>
    <t>Обработчик поверхностных пороков металла</t>
  </si>
  <si>
    <t>Обработчик подошв</t>
  </si>
  <si>
    <t>Обработчик пробковых изделий</t>
  </si>
  <si>
    <t>Обработчик прутков сормайта</t>
  </si>
  <si>
    <t>Обработчик резиновых изделий</t>
  </si>
  <si>
    <t>Обработчик рогов</t>
  </si>
  <si>
    <t>Обработчик сепараторов</t>
  </si>
  <si>
    <t>Обработчик синтетического каучука</t>
  </si>
  <si>
    <t>Обработчик соапстока</t>
  </si>
  <si>
    <t>Обработчик стеклоблоков</t>
  </si>
  <si>
    <t>Обработчик сусла и соков</t>
  </si>
  <si>
    <t>Обработчик твердосплавных изделий</t>
  </si>
  <si>
    <t>Обработчик триплекса и стеклопакетов</t>
  </si>
  <si>
    <t>Обработчик художественных изделий из дерева и папье-маше</t>
  </si>
  <si>
    <t>Обработчик шкур</t>
  </si>
  <si>
    <t>Бухгалтер-юрист</t>
  </si>
  <si>
    <t>Обработчик шкур волососгонной смесью</t>
  </si>
  <si>
    <t>Обработчик эмалированных изделий</t>
  </si>
  <si>
    <t>Обрезчик анатомического материала</t>
  </si>
  <si>
    <t>Обрезчик материалов</t>
  </si>
  <si>
    <t>Обрезчик резиновых изделий</t>
  </si>
  <si>
    <t>Обрубщик ватников</t>
  </si>
  <si>
    <t>Обрубщик облоя</t>
  </si>
  <si>
    <t>Обрубщик сучьев</t>
  </si>
  <si>
    <t>Обрывщик волокна</t>
  </si>
  <si>
    <t>Обрядчик сырья</t>
  </si>
  <si>
    <t>Обувщик по пошиву ортопедической обуви</t>
  </si>
  <si>
    <t>Обходчик водопроводно-канализационной сети</t>
  </si>
  <si>
    <t>Обходчик гидросооружений</t>
  </si>
  <si>
    <t>Обходчик линейный</t>
  </si>
  <si>
    <t>Обходчик пути и искусственных сооружений</t>
  </si>
  <si>
    <t>Обходчик трассы гидрозолоудаления и золоотвалов</t>
  </si>
  <si>
    <t>Обшивщик цилиндров</t>
  </si>
  <si>
    <t>Овоскопировщик яиц</t>
  </si>
  <si>
    <t>Огранщик алмазов в бриллианты</t>
  </si>
  <si>
    <t>Огранщик вставок для ювелирных и художественных изделий</t>
  </si>
  <si>
    <t>Ведущий инспектор в аппарате счетной палаты РФ</t>
  </si>
  <si>
    <t>Озонаторщик</t>
  </si>
  <si>
    <t>Окантовщик киноэкранов</t>
  </si>
  <si>
    <t>Окантовщик сепараторных пластин</t>
  </si>
  <si>
    <t>Окантовщик фотоотпечатков</t>
  </si>
  <si>
    <t>Оклейщик батарей</t>
  </si>
  <si>
    <t>Оклейщик глобусов</t>
  </si>
  <si>
    <t>Оклейщик изделий из бересты</t>
  </si>
  <si>
    <t>Оклейщик органического стекла</t>
  </si>
  <si>
    <t>Оконтуровщик оригиналов</t>
  </si>
  <si>
    <t>Окорщик</t>
  </si>
  <si>
    <t>Окрасчик игрушек</t>
  </si>
  <si>
    <t>Окрасчик изделий из стеклопластиков</t>
  </si>
  <si>
    <t>Окрасчик картона и фибры</t>
  </si>
  <si>
    <t>Окрасчик микросрезов</t>
  </si>
  <si>
    <t>Окрасчик приборов и деталей</t>
  </si>
  <si>
    <t>Окрасчик резиновых изделий</t>
  </si>
  <si>
    <t>Окрасчик сиропа</t>
  </si>
  <si>
    <t>Оксидировщик-вакуумщик</t>
  </si>
  <si>
    <t>Оленевод</t>
  </si>
  <si>
    <t>Омеднильщик</t>
  </si>
  <si>
    <t>Оператор автоматизированного лесотранспортера</t>
  </si>
  <si>
    <t>Оператор автоматизированной линии варки томатопродуктов</t>
  </si>
  <si>
    <t>Оператор автомат. и полуавтомат. линий холодноштамповочного оборуд.</t>
  </si>
  <si>
    <t>Оператор автоматической линии изготовления белого карандаша</t>
  </si>
  <si>
    <t>Оператор автоматической линии изготовления спичек</t>
  </si>
  <si>
    <t>Оператор автом. линии подг. и пайки электрорадиоэл. на печатных платах</t>
  </si>
  <si>
    <t>Оператор автоматической линии по производству пеностекла</t>
  </si>
  <si>
    <t>Востоковед, африканист</t>
  </si>
  <si>
    <t>Оператор автоматической линии производства сосисок</t>
  </si>
  <si>
    <t>Оператор автоматов сборки карандашей</t>
  </si>
  <si>
    <t>Оператор акустических испытаний</t>
  </si>
  <si>
    <t>Оператор аппаратов микрофильмирования и копирования</t>
  </si>
  <si>
    <t>Оператор вакуумных установок по нанесению покрытий на оптич. детали</t>
  </si>
  <si>
    <t>Оператор вакуумприсосных механизмов и приспособлений</t>
  </si>
  <si>
    <t>Оператор вальцово-каландровой линии произв. поливинилхлоридной пленки</t>
  </si>
  <si>
    <t>Врач-биофизик</t>
  </si>
  <si>
    <t>Оператор волнировочно-стопирующего агрегата</t>
  </si>
  <si>
    <t>Оператор ворсовального оборудования</t>
  </si>
  <si>
    <t>Оператор в производстве заквасок</t>
  </si>
  <si>
    <t>Оператор в производстве раствора казеинатов и казецитов</t>
  </si>
  <si>
    <t>Оператор выращивания дрожжей</t>
  </si>
  <si>
    <t>Оператор выращивания чистой культуры дрожжей</t>
  </si>
  <si>
    <t>Оператор высокочастотной установки</t>
  </si>
  <si>
    <t>Оператор газгольдерной станции</t>
  </si>
  <si>
    <t>Оператор-гальваник на автоматических и полуавтоматических линиях</t>
  </si>
  <si>
    <t>Оператор "горячей" камеры</t>
  </si>
  <si>
    <t>Оператор гребнечесального оборудования</t>
  </si>
  <si>
    <t>Оператор дезинсекционных установок</t>
  </si>
  <si>
    <t>Оператор джинного оборудования</t>
  </si>
  <si>
    <t>Оператор дисперсионных смесителей по приготовлению стержневой массы</t>
  </si>
  <si>
    <t>Оператор диффузионных процессов</t>
  </si>
  <si>
    <t>Оператор жгутоперемоточной машины</t>
  </si>
  <si>
    <t>Оператор загрузки конвертера</t>
  </si>
  <si>
    <t>Оператор заправочных станций</t>
  </si>
  <si>
    <t>Оператор зародышеотделительной машины</t>
  </si>
  <si>
    <t>Оператор иглопробивного агрегата</t>
  </si>
  <si>
    <t>Оператор иглопробивного оборудования</t>
  </si>
  <si>
    <t>Оператор по изготовлению асбостального полотна</t>
  </si>
  <si>
    <t>Оператор изготовления ровинга</t>
  </si>
  <si>
    <t>Оператор изготовления рулонно-конструкционных материалов</t>
  </si>
  <si>
    <t>Оператор инерционных сепараторов</t>
  </si>
  <si>
    <t>Оператор ионитовой установки</t>
  </si>
  <si>
    <t>Оператор ионообмена</t>
  </si>
  <si>
    <t>Оператор камеры окрашивания акустических плит</t>
  </si>
  <si>
    <t>Оператор канатной машины</t>
  </si>
  <si>
    <t>Оператор канатовьющих и веревочных машин</t>
  </si>
  <si>
    <t>Оператор клеевого оборудования</t>
  </si>
  <si>
    <t>Оператор клепальных автоматов</t>
  </si>
  <si>
    <t>Оператор коксосортировки</t>
  </si>
  <si>
    <t>Оператор конвейера твердения асбестоцементных труб</t>
  </si>
  <si>
    <t>Оператор конвейерной линии оборудования</t>
  </si>
  <si>
    <t>Оператор конвейерных печей</t>
  </si>
  <si>
    <t>Оператор коробконабивочного станка</t>
  </si>
  <si>
    <t>Оператор красочной станции</t>
  </si>
  <si>
    <t>Оператор круглочесальной машины</t>
  </si>
  <si>
    <t>Оператор крутильного оборудования</t>
  </si>
  <si>
    <t>Оператор кручения и вытяжки</t>
  </si>
  <si>
    <t>Оператор кручения и намотки химических волокон</t>
  </si>
  <si>
    <t>Оператор-кузнец на автоматических и полуавтоматических линиях</t>
  </si>
  <si>
    <t>Оператор лазерной голографической установки</t>
  </si>
  <si>
    <t>Оператор лазерных гравировальных автоматов по изг.форм офсетной печати</t>
  </si>
  <si>
    <t>Заместитель главного врача по экономике</t>
  </si>
  <si>
    <t>Оператор линии окраски кирпича</t>
  </si>
  <si>
    <t>Оператор линии отделки рельсов</t>
  </si>
  <si>
    <t>Оператор линии по обработке перопухового сырья</t>
  </si>
  <si>
    <t>Оператор линии по производству жевательной резинки</t>
  </si>
  <si>
    <t>Оператор линии приготовления шоколадной массы</t>
  </si>
  <si>
    <t>Оператор линии производства маргарина</t>
  </si>
  <si>
    <t>Оператор линии производства мороженого</t>
  </si>
  <si>
    <t>Оператор линии производства мыла</t>
  </si>
  <si>
    <t>Оператор линии протравливания семян</t>
  </si>
  <si>
    <t>Оператор линтерного оборудования</t>
  </si>
  <si>
    <t>Оператор-литейщик на автоматах и автоматических линиях</t>
  </si>
  <si>
    <t>Оператор логоскопа</t>
  </si>
  <si>
    <t>Оператор льночесальной машины</t>
  </si>
  <si>
    <t>Оператор магистральных газопроводов</t>
  </si>
  <si>
    <t>Оператор магнитной записи</t>
  </si>
  <si>
    <t>Оператор микросварки</t>
  </si>
  <si>
    <t>Оператор моечной установки</t>
  </si>
  <si>
    <t>Оператор мойно-отжимного агрегата</t>
  </si>
  <si>
    <t>Оператор молокохранилища</t>
  </si>
  <si>
    <t>Оператор мотального оборудования</t>
  </si>
  <si>
    <t>Оператор-моторист станции контроля цементажа</t>
  </si>
  <si>
    <t>Оператор мяльно-чесальной машины</t>
  </si>
  <si>
    <t>Оператор на аэротенках</t>
  </si>
  <si>
    <t>Оператор на биофильтрах</t>
  </si>
  <si>
    <t>Оператор на бормашине по предварительной обработке литых магнитов</t>
  </si>
  <si>
    <t>Оператор на вварочных машинах</t>
  </si>
  <si>
    <t>Оператор-намазчик</t>
  </si>
  <si>
    <t>Оператор на метантенках</t>
  </si>
  <si>
    <t>Оператор на песколовках и жироловках</t>
  </si>
  <si>
    <t>Оператор на подогреве мазута</t>
  </si>
  <si>
    <t>Оператор наполнения шприц-тюбиков</t>
  </si>
  <si>
    <t>Оператор-нарезчик</t>
  </si>
  <si>
    <t>Оператор на филаментмашине</t>
  </si>
  <si>
    <t>Оператор на эмшерах</t>
  </si>
  <si>
    <t>Оператор нефтеперекачивающей станции</t>
  </si>
  <si>
    <t>Оператор обдирочных станков</t>
  </si>
  <si>
    <t>Оператор обдувочной установки</t>
  </si>
  <si>
    <t>Оператор обезвоживающей и обессоливающей установки</t>
  </si>
  <si>
    <t>Оператор обрубного отделения</t>
  </si>
  <si>
    <t>Оператор овцеводческих комплексов и механизированных ферм</t>
  </si>
  <si>
    <t>Оператор окрасочно-сушильной линии и агрегата</t>
  </si>
  <si>
    <t>Оператор окруточного оборудования</t>
  </si>
  <si>
    <t>Оператор опаливающего оборудования</t>
  </si>
  <si>
    <t>Оператор осциллографирования и тензометрирования</t>
  </si>
  <si>
    <t>Оператор очистного оборудования</t>
  </si>
  <si>
    <t>Оператор пароэжекторной установки вакуумирования металла</t>
  </si>
  <si>
    <t>Оператор переборщика-увлажнителя асбестоцементных изделий</t>
  </si>
  <si>
    <t>Оператор перевивочной машины</t>
  </si>
  <si>
    <t>Оператор передвижной сейсмической установки</t>
  </si>
  <si>
    <t>Оператор плазмохимических процессов</t>
  </si>
  <si>
    <t>Оператор плетельного оборудования</t>
  </si>
  <si>
    <t>Оператор плетельной машины</t>
  </si>
  <si>
    <t>Оператор пневмогидроподачи</t>
  </si>
  <si>
    <t>Оператор по выращиванию кристаллов</t>
  </si>
  <si>
    <t>Оператор по выращиванию кристаллов пьезокварца</t>
  </si>
  <si>
    <t>Оператор по вытяжке световодов</t>
  </si>
  <si>
    <t>Оператор по геофизическому опробованию полезного ископаемого</t>
  </si>
  <si>
    <t>Оператор по гидравлическому разрыву пластов</t>
  </si>
  <si>
    <t>Оператор подачи технического углерода</t>
  </si>
  <si>
    <t>Оператор подземных газогенераторов</t>
  </si>
  <si>
    <t>Оператор по защитным покрытиям в производстве масок цветных кинескопов</t>
  </si>
  <si>
    <t>Оператор по изготовлению резиновых смесей</t>
  </si>
  <si>
    <t>Оператор полуавтоматической линии изготовления спичечных коробок</t>
  </si>
  <si>
    <t>Оператор получения кварцевых стекловолокон</t>
  </si>
  <si>
    <t>Оператор получения непрерывного стекловолокна</t>
  </si>
  <si>
    <t>Оператор получения оптического стекловолокна</t>
  </si>
  <si>
    <t>Оператор получения поливинилхлоридных композиций</t>
  </si>
  <si>
    <t>Оператор получения стекловолокна каолинового состава</t>
  </si>
  <si>
    <t>Оператор получения стеклохолста одностадийным методом</t>
  </si>
  <si>
    <t>Оператор получения штапельного стекловолокна</t>
  </si>
  <si>
    <t>Оператор по нанесению газопоглотителя</t>
  </si>
  <si>
    <t>Оператор по нанесению просветляющих и защитных покрытий</t>
  </si>
  <si>
    <t>Оператор по опробованию (испытанию) скважин</t>
  </si>
  <si>
    <t>Оператор по перезарядке транспортных систем</t>
  </si>
  <si>
    <t>Оператор по подготовке скважин к капитальному и подземному ремонтам</t>
  </si>
  <si>
    <t>Оператор по поддержанию пластового давления</t>
  </si>
  <si>
    <t>Оператор по подземному ремонту скважин</t>
  </si>
  <si>
    <t>Оператор по произв отделочн материалов на полвинилхлоридной основе</t>
  </si>
  <si>
    <t>Оператор по путевым измерениям</t>
  </si>
  <si>
    <t>Оператор по сбору газа</t>
  </si>
  <si>
    <t>Оператор по сбору и очистке конденсата</t>
  </si>
  <si>
    <t>Оператор поста упр. агрегатами непрерывного травления, обезж. и др.</t>
  </si>
  <si>
    <t>Оператор поста управления агрегатами объемной закалки рельсов</t>
  </si>
  <si>
    <t>Оператор поста управления системы шихтоподачи</t>
  </si>
  <si>
    <t>Оператор поста управления стана холодной прокатки</t>
  </si>
  <si>
    <t>Оператор по термообработке корда</t>
  </si>
  <si>
    <t>Оператор поточной линии по выработке волокна</t>
  </si>
  <si>
    <t>Оператор поточной линии подготовки основы искусственной кожи</t>
  </si>
  <si>
    <t>Оператор поточных линий нанесения световозвращающих составов</t>
  </si>
  <si>
    <t>Оператор по химической обработке скважин</t>
  </si>
  <si>
    <t>Оператор по цементажу скважин</t>
  </si>
  <si>
    <t>Оператор прецизионной резки</t>
  </si>
  <si>
    <t>Оператор прецизионной фотолитографии</t>
  </si>
  <si>
    <t>Оператор приготовления затора</t>
  </si>
  <si>
    <t>Оператор приготовления растворов питательной среды и солей</t>
  </si>
  <si>
    <t>Оператор проволочного прокатного стана</t>
  </si>
  <si>
    <t>Оператор проекционной аппаратуры и газорезательных машин</t>
  </si>
  <si>
    <t>Оператор производства древесной массы из щепы</t>
  </si>
  <si>
    <t>Оператор производства кремнеземных материалов</t>
  </si>
  <si>
    <t>Оператор производства формованного полиуретана и пенополиуретана</t>
  </si>
  <si>
    <t>Оператор промывочного оборудования</t>
  </si>
  <si>
    <t>Оператор пропиточного оборудования</t>
  </si>
  <si>
    <t>Оператор проходных сушил</t>
  </si>
  <si>
    <t>Оператор прядевьющей машины</t>
  </si>
  <si>
    <t>Оператор пульта управления в добыче нефти и газа</t>
  </si>
  <si>
    <t>Оператор пульта управления в производстве стеновых изделий</t>
  </si>
  <si>
    <t>Врач-кибернетик</t>
  </si>
  <si>
    <t>Оператор пульта управления электропечей</t>
  </si>
  <si>
    <t>Врач-интерн учреждения госсанэпидслужбы</t>
  </si>
  <si>
    <t>Оператор пушильного оборудования</t>
  </si>
  <si>
    <t>Оператор разменных автоматов</t>
  </si>
  <si>
    <t>Оператор размоточной машины</t>
  </si>
  <si>
    <t>Оператор размоточно-склеивающего станка</t>
  </si>
  <si>
    <t>Оператор разрыхлительно-трепального агрегата</t>
  </si>
  <si>
    <t>Оператор разрыхлительно-трепальной машины</t>
  </si>
  <si>
    <t>Оператор раскладочной машины (льняное производство)</t>
  </si>
  <si>
    <t>Оператор раскладочной машины (шелковое производство)</t>
  </si>
  <si>
    <t>Оператор раскряжевочной установки</t>
  </si>
  <si>
    <t>Оператор распределения пряжи</t>
  </si>
  <si>
    <t>Оператор распределения химических материалов</t>
  </si>
  <si>
    <t>Оператор распылительной сушилки</t>
  </si>
  <si>
    <t>Оператор расчесывающего оборудования</t>
  </si>
  <si>
    <t>Оператор реакторного отделения</t>
  </si>
  <si>
    <t>Оператор релаксационно-мотального агрегата</t>
  </si>
  <si>
    <t>Оператор ровничного оборудования</t>
  </si>
  <si>
    <t>Оператор роторной линии по производству изделий из пластических масс</t>
  </si>
  <si>
    <t>Оператор рыбокоптильной механизированной линии</t>
  </si>
  <si>
    <t>Оператор рыхлительно-щипательных машин</t>
  </si>
  <si>
    <t>Оператор сверлильного агрегата и пресса</t>
  </si>
  <si>
    <t>Оператор свиноводческих комплексов и механизированных ферм</t>
  </si>
  <si>
    <t>Оператор сейсмопрогноза</t>
  </si>
  <si>
    <t>Оператор серодобычных и водоотливных скважин</t>
  </si>
  <si>
    <t>Оператор систем гидравлики и охлаждения машины непрер. литья заготовок</t>
  </si>
  <si>
    <t>Оператор скороморозильных аппаратов</t>
  </si>
  <si>
    <t>Оператор сновального оборудования</t>
  </si>
  <si>
    <t>Оператор сновальной пропиточно-вытяжной машины</t>
  </si>
  <si>
    <t>Оператор сооружений по удалению осадка</t>
  </si>
  <si>
    <t>Оператор специальных устройств земснарядов</t>
  </si>
  <si>
    <t>Оператор спичечных автоматов</t>
  </si>
  <si>
    <t>Оператор стана по прокатке гипсобетонных панелей</t>
  </si>
  <si>
    <t>Оператор станка для укладки рассыпных спичек</t>
  </si>
  <si>
    <t>Оператор стенда по обыгрыванию клавишных инструментов</t>
  </si>
  <si>
    <t>Оператор стригального оборудования</t>
  </si>
  <si>
    <t>Оператор сублимационной установки</t>
  </si>
  <si>
    <t>Оператор сучкорезной установки</t>
  </si>
  <si>
    <t>Оператор сушки синтетического каучука</t>
  </si>
  <si>
    <t>Оператор тепловых сетей</t>
  </si>
  <si>
    <t>Оператор-термист на автоматических линиях</t>
  </si>
  <si>
    <t>Оператор-термист на передвижных термических установках</t>
  </si>
  <si>
    <t>Оператор термокамер и термоагрегатов</t>
  </si>
  <si>
    <t>Оператор термоскрепляющего оборудования</t>
  </si>
  <si>
    <t>Оператор термосоединений</t>
  </si>
  <si>
    <t>Оператор тестера</t>
  </si>
  <si>
    <t>Оператор тростильного оборудования</t>
  </si>
  <si>
    <t>Оператор трубообжимных станков</t>
  </si>
  <si>
    <t>Оператор трубчатой печи</t>
  </si>
  <si>
    <t>Оператор трясильной машины</t>
  </si>
  <si>
    <t>Оператор турбосмесителя</t>
  </si>
  <si>
    <t>Оператор тянульной машины</t>
  </si>
  <si>
    <t>Оператор узла посыпки и охлаждения</t>
  </si>
  <si>
    <t>Оператор узловязальной машины</t>
  </si>
  <si>
    <t>Оператор укладчика-разборщика асбестоцементных изделий</t>
  </si>
  <si>
    <t>Оператор ультразвуковых установок</t>
  </si>
  <si>
    <t>Оператор ускорительной установки</t>
  </si>
  <si>
    <t>Оператор установки витаминизации дрожжей</t>
  </si>
  <si>
    <t>Оператор установки волокнообразования</t>
  </si>
  <si>
    <t>Оператор установки вымерения объема</t>
  </si>
  <si>
    <t>Оператор установки изготовления гофрированных листовых стеклопластиков</t>
  </si>
  <si>
    <t>Оператор установки минераловатных цилиндров</t>
  </si>
  <si>
    <t>Оператор установки по сушке осадка</t>
  </si>
  <si>
    <t>Оператор установок по тепловой обраб. бетона</t>
  </si>
  <si>
    <t>Оператор установки ТВЧ</t>
  </si>
  <si>
    <t>Оператор установки теплоизоляционного шнура</t>
  </si>
  <si>
    <t>Оператор установок изготовления сотовых пакетов</t>
  </si>
  <si>
    <t>Оператор установок и линий обработки пиломатериалов</t>
  </si>
  <si>
    <t>Оператор установок пескоструйной очистки</t>
  </si>
  <si>
    <t>Оператор установок по нанесению покрытий в вакууме</t>
  </si>
  <si>
    <t>Оператор установок по обезвоживанию осадка</t>
  </si>
  <si>
    <t>Оператор установок синтеза алмазов и сверхтвердых материалов</t>
  </si>
  <si>
    <t>Оператор фацетного станка</t>
  </si>
  <si>
    <t>Оператор формования ленты стекла</t>
  </si>
  <si>
    <t>Оператор фотоавтоматов</t>
  </si>
  <si>
    <t>Оператор фотонаборных автоматов</t>
  </si>
  <si>
    <t>Оператор холстовытяжной машины</t>
  </si>
  <si>
    <t>Оператор центр. пульта упр. в производстве древесных и костровых плит</t>
  </si>
  <si>
    <t>Оператор чаеперерабатывающей линии</t>
  </si>
  <si>
    <t>Оператор чесального оборудования</t>
  </si>
  <si>
    <t>Оператор чесально-дублировочного агрегата</t>
  </si>
  <si>
    <t>Оператор чесально-ленточного агрегата</t>
  </si>
  <si>
    <t>Оператор чистильной машины</t>
  </si>
  <si>
    <t>Оператор ширильного оборудования</t>
  </si>
  <si>
    <t>Оператор шлихтовального оборудования</t>
  </si>
  <si>
    <t>Оператор щита (пульта) управления преобразовательной подстанции</t>
  </si>
  <si>
    <t>Оператор электроакустических измерений</t>
  </si>
  <si>
    <t>Оператор электрогидравлической очистки отливок</t>
  </si>
  <si>
    <t>Оператор электронных автоматов по изготовлению форм высокой печати</t>
  </si>
  <si>
    <t>Оператор электронных гравир. автоматов по изг. форм глубокой печати</t>
  </si>
  <si>
    <t>Оператор электронных цветоделительных и цветокорректируюших автоматов</t>
  </si>
  <si>
    <t>Оператор электростатической обработки</t>
  </si>
  <si>
    <t>Оператор электрохимической очистки заготовок</t>
  </si>
  <si>
    <t>Оператор элионных процессов</t>
  </si>
  <si>
    <t>Опиловщик камня</t>
  </si>
  <si>
    <t>Опиловщик папье-маше</t>
  </si>
  <si>
    <t>Опиловщик фасонных отливок</t>
  </si>
  <si>
    <t>Опиловщик фибры</t>
  </si>
  <si>
    <t>Опиловщик черни</t>
  </si>
  <si>
    <t>Оплавщик изделий</t>
  </si>
  <si>
    <t>Оплавщик стекла</t>
  </si>
  <si>
    <t>Оплавщик полотна и изделий</t>
  </si>
  <si>
    <t>Оплетчик деталей</t>
  </si>
  <si>
    <t>Оплетчик проводов и кабелей</t>
  </si>
  <si>
    <t>Оплетчик стекложгутов</t>
  </si>
  <si>
    <t>Оправщик огнеупорных изделий</t>
  </si>
  <si>
    <t>Оправщик-чистильщик</t>
  </si>
  <si>
    <t>Оправщик электрокерамических изделий</t>
  </si>
  <si>
    <t>Опрессовщик кабелей свинцом или алюминием</t>
  </si>
  <si>
    <t>Опрессовщик труб</t>
  </si>
  <si>
    <t>Опрокидчик</t>
  </si>
  <si>
    <t>Оптик медицинский</t>
  </si>
  <si>
    <t>Оптик-механик</t>
  </si>
  <si>
    <t>Оптик элементов квантовых приборов</t>
  </si>
  <si>
    <t>Опылитель форм и металла серным порошком</t>
  </si>
  <si>
    <t>Освинцевальщик</t>
  </si>
  <si>
    <t>Осмольщик бочек</t>
  </si>
  <si>
    <t>Осмотрщик-ремонтник вагонов</t>
  </si>
  <si>
    <t>Остекловщик резисторов</t>
  </si>
  <si>
    <t>Отбельщик (пр-во бумаги)</t>
  </si>
  <si>
    <t>Отбельщик</t>
  </si>
  <si>
    <t>Отбельщик агарового студня</t>
  </si>
  <si>
    <t>Отбельщик коагулята</t>
  </si>
  <si>
    <t>Отбивщик ртути</t>
  </si>
  <si>
    <t>Заготовщик каркаса спортивных велошин</t>
  </si>
  <si>
    <t>Заготовщик карт и паковочных материалов</t>
  </si>
  <si>
    <t>Заготовщик клапанов</t>
  </si>
  <si>
    <t>Заготовщик льда</t>
  </si>
  <si>
    <t>Заготовщик материалов для прессования и отделки игрушек</t>
  </si>
  <si>
    <t>Заготовщик материалов для худож.изделий из дерева, бересты, капо-корня</t>
  </si>
  <si>
    <t>Заготовщик материалов и деталей</t>
  </si>
  <si>
    <t>Заготовщик материалов и деталей игрушек</t>
  </si>
  <si>
    <t>Заготовщик микалексовой массы</t>
  </si>
  <si>
    <t>Заготовщик мягкой тары</t>
  </si>
  <si>
    <t>Заготовщик образцов для испытания шин</t>
  </si>
  <si>
    <t>Заготовщик основы для моющих средств</t>
  </si>
  <si>
    <t>Заготовщик пленки</t>
  </si>
  <si>
    <t>Заготовщик полуфабрикатов для игрушек</t>
  </si>
  <si>
    <t>Заготовщик полуфабрикатов перевязочных материалов</t>
  </si>
  <si>
    <t>Заготовщик радиотакелажа и электрорадиоэлементов</t>
  </si>
  <si>
    <t>Заготовщик резиновых изделий и деталей</t>
  </si>
  <si>
    <t>Заготовщик слюды</t>
  </si>
  <si>
    <t>Заготовщик смеси для строительных плит из костры</t>
  </si>
  <si>
    <t>Заготовщик такелажа инженерного имущества</t>
  </si>
  <si>
    <t>Заготовщик тростника</t>
  </si>
  <si>
    <t>Заготовщик химических полуфабрикатов</t>
  </si>
  <si>
    <t>Заготовщик химических полуфабрикатов тугоплавких металлов</t>
  </si>
  <si>
    <t>Заготовщик химических растворов и красок</t>
  </si>
  <si>
    <t>Заготовщик чайных ящиков</t>
  </si>
  <si>
    <t>Заготовщик черни</t>
  </si>
  <si>
    <t>Заготовщик шиноремонтных материалов</t>
  </si>
  <si>
    <t>Заготовщик шорно-седельных изделий</t>
  </si>
  <si>
    <t>Заготовщик шприцованных деталей для шин</t>
  </si>
  <si>
    <t>Заготовщик янтаря</t>
  </si>
  <si>
    <t>Загрузчик</t>
  </si>
  <si>
    <t>Загрузчик балансов в дефибреры</t>
  </si>
  <si>
    <t>Загрузчик варочных котлов</t>
  </si>
  <si>
    <t>Загрузчик-выгрузчик</t>
  </si>
  <si>
    <t>Отливщик валиков</t>
  </si>
  <si>
    <t>Заместитель директора</t>
  </si>
  <si>
    <t>Отливщик натриевых болванок</t>
  </si>
  <si>
    <t>Отливщик фарфоровых и фаянсовых изделий</t>
  </si>
  <si>
    <t>Отломщик стекла от машин</t>
  </si>
  <si>
    <t>Отметчик ареометров</t>
  </si>
  <si>
    <t>Отметчик термометров</t>
  </si>
  <si>
    <t>Отопщик на карусельной машине</t>
  </si>
  <si>
    <t>Отпарщик-прессовщик</t>
  </si>
  <si>
    <t>Отрезчик ленты стекла</t>
  </si>
  <si>
    <t>Оформитель диапозитивных фильмов</t>
  </si>
  <si>
    <t>Оформитель игрушек</t>
  </si>
  <si>
    <t>Оформитель коллекций</t>
  </si>
  <si>
    <t>Охлаждальщик ткани</t>
  </si>
  <si>
    <t>Оцинковщик-хромировщик диффузионным способом</t>
  </si>
  <si>
    <t>Очесывальщик барабанов</t>
  </si>
  <si>
    <t>Пантографист</t>
  </si>
  <si>
    <t>Парафинировщик</t>
  </si>
  <si>
    <t>Врач санитарной авиации</t>
  </si>
  <si>
    <t>Парафинировщик изделий</t>
  </si>
  <si>
    <t>Парафинировщик керамических и фарфоровых изделий</t>
  </si>
  <si>
    <t>Парафинировщик художественных изделий</t>
  </si>
  <si>
    <t>Парашютист (десантник-пожарный)</t>
  </si>
  <si>
    <t>Парусник</t>
  </si>
  <si>
    <t>Пастижер</t>
  </si>
  <si>
    <t>Патинировщик</t>
  </si>
  <si>
    <t>Патронист рисунков</t>
  </si>
  <si>
    <t>Паяльщик пакетов конденсаторов</t>
  </si>
  <si>
    <t>Паяльщик по винипласту</t>
  </si>
  <si>
    <t>Паяльщик по свинцу (свинцовопаяльщик)</t>
  </si>
  <si>
    <t>Паяльщик радиодеталей</t>
  </si>
  <si>
    <t>Паяльщик сеток и шинок на стекле</t>
  </si>
  <si>
    <t>Паяльщик труб</t>
  </si>
  <si>
    <t>Пекарь комплексно-механизированной линии</t>
  </si>
  <si>
    <t>Пекарь-мастер</t>
  </si>
  <si>
    <t>Пекоплавщик</t>
  </si>
  <si>
    <t>Переводчик обойных рисунков</t>
  </si>
  <si>
    <t>Переводчик печати и рисунка</t>
  </si>
  <si>
    <t>Переводчик рисунков</t>
  </si>
  <si>
    <t>Переводчик форм глубокой печати</t>
  </si>
  <si>
    <t>Перегонщик печей и трансбордерных установок</t>
  </si>
  <si>
    <t>Перезарядчик контактных аппаратов</t>
  </si>
  <si>
    <t>Перезарядчик сборочных станков</t>
  </si>
  <si>
    <t>Перезарядчик установки декристаллиз. каучука</t>
  </si>
  <si>
    <t>Перезарядчик фильтр-прессов и диализаторов</t>
  </si>
  <si>
    <t>Перекатчик ткани и прокладки</t>
  </si>
  <si>
    <t>Перекристаллизаторщик</t>
  </si>
  <si>
    <t>Перемотчик</t>
  </si>
  <si>
    <t>Закройщик-резак</t>
  </si>
  <si>
    <t>Закройщик резиновых изделий и деталей</t>
  </si>
  <si>
    <t>Заливщик анодов</t>
  </si>
  <si>
    <t>Заливщик голосовых планок</t>
  </si>
  <si>
    <t>Заливщик игольно-платинных изделий</t>
  </si>
  <si>
    <t>Заливщик камнелитейных изделий</t>
  </si>
  <si>
    <t>Заливщик кокса</t>
  </si>
  <si>
    <t>Заливщик компаундами</t>
  </si>
  <si>
    <t>Заливщик магнитных сплавов на печах-кристаллизаторах</t>
  </si>
  <si>
    <t>Заливщик продуктов консервирования</t>
  </si>
  <si>
    <t>Заливщик свинцово-оловянистых сплавов</t>
  </si>
  <si>
    <t>Заливщик смолкой</t>
  </si>
  <si>
    <t>Заливщик-труболитейщик</t>
  </si>
  <si>
    <t>Заливщик форм полимеризационной смесью</t>
  </si>
  <si>
    <t>Замачивальщик шелка-сырца</t>
  </si>
  <si>
    <t>Замерщик дебитов скважин</t>
  </si>
  <si>
    <t>Замыливальщик ткани</t>
  </si>
  <si>
    <t>Запайщик ампул</t>
  </si>
  <si>
    <t>Запайщик колб и сосудов</t>
  </si>
  <si>
    <t>Запайщик фарфоровых труб</t>
  </si>
  <si>
    <t>Запарщик коконов</t>
  </si>
  <si>
    <t>Запарщик крученого шелка</t>
  </si>
  <si>
    <t>Запарщик ткани</t>
  </si>
  <si>
    <t>Запарщик шерстяных изделий</t>
  </si>
  <si>
    <t>Заправщик иглопробивного агрегата</t>
  </si>
  <si>
    <t>Заправщик рулонов картона и бумаги</t>
  </si>
  <si>
    <t>Заправщик-съемщик тормозной ленты</t>
  </si>
  <si>
    <t>Заправщик текстильного оборудования</t>
  </si>
  <si>
    <t>Заправщик эмалевых шликеров</t>
  </si>
  <si>
    <t>Запрессовщик игл</t>
  </si>
  <si>
    <t>Запрессовщик фитилей</t>
  </si>
  <si>
    <t>Зарядчик автоклавов</t>
  </si>
  <si>
    <t>Зарядчик ингаляторов</t>
  </si>
  <si>
    <t>Зарядчик противогазовых коробок</t>
  </si>
  <si>
    <t>Зарядчик холодильных аппаратов</t>
  </si>
  <si>
    <t>Засольщик овощей</t>
  </si>
  <si>
    <t>Засыпщик шихты</t>
  </si>
  <si>
    <t>Заточник деревообрабатывающего инструмента</t>
  </si>
  <si>
    <t>Заточник игольно-платинных изделий</t>
  </si>
  <si>
    <t>Заточник карандашей, стержней и палочек</t>
  </si>
  <si>
    <t>Заточник контактной пружины</t>
  </si>
  <si>
    <t>Заточник медицинского инструмента</t>
  </si>
  <si>
    <t>Зачистчик</t>
  </si>
  <si>
    <t>Зачистчик электроизоляционных материалов</t>
  </si>
  <si>
    <t>Печевой по переработке титаносодержащих и редкоземельных материалов</t>
  </si>
  <si>
    <t>Печевой по производству трехокиси сурьмы</t>
  </si>
  <si>
    <t>Пилоправ</t>
  </si>
  <si>
    <t>Пирометрист</t>
  </si>
  <si>
    <t>Пиротехник</t>
  </si>
  <si>
    <t>Врач-специалист учреждения госсанэпидслужбы</t>
  </si>
  <si>
    <t>Плавильщик абразивных материалов</t>
  </si>
  <si>
    <t>Плавильщик бариевого электролита</t>
  </si>
  <si>
    <t>Плавильщик вторичного олова</t>
  </si>
  <si>
    <t>Плавильщик изделий из кварцевого непрозрачного стекла</t>
  </si>
  <si>
    <t>Плавильщик-литейщик прецизионных сплавов</t>
  </si>
  <si>
    <t>Плавильщик металла и сплавов</t>
  </si>
  <si>
    <t>Плавильщик металла на вакуумных печах</t>
  </si>
  <si>
    <t>Плавильщик нафталина и фенолов</t>
  </si>
  <si>
    <t>Плавильщик обезвоженного кварцевого стекла</t>
  </si>
  <si>
    <t>Плавильщик огнеупорного сырья</t>
  </si>
  <si>
    <t>Плавильщик пищевого жира</t>
  </si>
  <si>
    <t>Плавильщик раскислителей</t>
  </si>
  <si>
    <t>Плавильщик свинцовых сплавов</t>
  </si>
  <si>
    <t>Плавильщик синтетических шлаков</t>
  </si>
  <si>
    <t>Плавильщик стекловолокна</t>
  </si>
  <si>
    <t>Плавильщик ферросплавов</t>
  </si>
  <si>
    <t>Плавильщик циклонной установки</t>
  </si>
  <si>
    <t>Плавильщик шоопсплава и висмута</t>
  </si>
  <si>
    <t>Плавильщик электронно-лучевой плавки</t>
  </si>
  <si>
    <t>Плавильщик эмали</t>
  </si>
  <si>
    <t>Плакировщик алмазных порошков, кристаллов и сверхтвердых материалов</t>
  </si>
  <si>
    <t>Плакировщик изделий</t>
  </si>
  <si>
    <t>Плакировщик полимерных материалов на металл</t>
  </si>
  <si>
    <t>Пластикаторщик</t>
  </si>
  <si>
    <t>Плетельщик мебели</t>
  </si>
  <si>
    <t>Плиссировщик-гофрировщик</t>
  </si>
  <si>
    <t>Пломбировщик вагонов и контейнеров</t>
  </si>
  <si>
    <t>Плотник судовой</t>
  </si>
  <si>
    <t>Повертальщик</t>
  </si>
  <si>
    <t>Поверяльщик веретен</t>
  </si>
  <si>
    <t>Поверяльщик разводок</t>
  </si>
  <si>
    <t>Подборщик авровых основ</t>
  </si>
  <si>
    <t>Подборщик деталей и изделий на поток</t>
  </si>
  <si>
    <t>Подборщик камней</t>
  </si>
  <si>
    <t>Подборщик пресс-материалов</t>
  </si>
  <si>
    <t>Подборщик расцветок искусственных зубов</t>
  </si>
  <si>
    <t>Подборщик ставок</t>
  </si>
  <si>
    <t>Подборщик стекла</t>
  </si>
  <si>
    <t>Изготовитель костяного угля</t>
  </si>
  <si>
    <t>Изготовитель кукурузных палочек</t>
  </si>
  <si>
    <t>Изготовитель лайки</t>
  </si>
  <si>
    <t>Изготовитель лекал</t>
  </si>
  <si>
    <t>Изготовитель лент и металлосеток</t>
  </si>
  <si>
    <t>Изготовитель ленточных сердечников</t>
  </si>
  <si>
    <t>Изготовитель ленты из фторопласта</t>
  </si>
  <si>
    <t>Изготовитель макетов матриц</t>
  </si>
  <si>
    <t>Изготовитель металлорукавов, гибких валов и бронеспиралей</t>
  </si>
  <si>
    <t>Изготовитель микрофонных порошков</t>
  </si>
  <si>
    <t>Изготовитель мишурной нити</t>
  </si>
  <si>
    <t>Изготовитель многослойных панелей</t>
  </si>
  <si>
    <t>Изготовитель молдингов</t>
  </si>
  <si>
    <t>Изготовитель молоточков для клавишных инструментов</t>
  </si>
  <si>
    <t>Изготовитель мороженого</t>
  </si>
  <si>
    <t>Изготовитель музыкальных инструментов по индивидуальным заказам</t>
  </si>
  <si>
    <t>Изготовитель набивок</t>
  </si>
  <si>
    <t>Изготовитель-наладчик пресс-проводок</t>
  </si>
  <si>
    <t>Изготовитель орудий лова</t>
  </si>
  <si>
    <t>Изготовитель оснастки для жаккардовых машин</t>
  </si>
  <si>
    <t>Изготовитель основы валяльно-войлочных изделий</t>
  </si>
  <si>
    <t>Изготовитель очковых оправ</t>
  </si>
  <si>
    <t>Изготовитель парафиновых колец</t>
  </si>
  <si>
    <t>Изготовитель перопуховых изделий</t>
  </si>
  <si>
    <t>Изготовитель пластмассовой аппаратуры</t>
  </si>
  <si>
    <t>Изготовитель подбор и гужиков</t>
  </si>
  <si>
    <t>Изготовитель препаратов драгоценных металлов и люстров</t>
  </si>
  <si>
    <t>Изготовитель прессовочных материалов</t>
  </si>
  <si>
    <t>Изготовитель приспособлений для выращивания монокристаллов</t>
  </si>
  <si>
    <t>Изготовитель пробок</t>
  </si>
  <si>
    <t>Изготовитель профильных заготовок</t>
  </si>
  <si>
    <t>Изготовитель пульпоэкстракторов</t>
  </si>
  <si>
    <t>Изготовитель ранта</t>
  </si>
  <si>
    <t>Изготовитель ремиз</t>
  </si>
  <si>
    <t>Подсобный рабочий</t>
  </si>
  <si>
    <t>Подсобный рабочий на лесозаготовках</t>
  </si>
  <si>
    <t>Заместитель директора по производству</t>
  </si>
  <si>
    <t>Подсобный рабочий на подсочке леса</t>
  </si>
  <si>
    <t>Подшкипер</t>
  </si>
  <si>
    <t>Поездной электромеханик</t>
  </si>
  <si>
    <t>Позолотчик художественных изделий</t>
  </si>
  <si>
    <t>Полевой (путевой) рабочий изыскательской русловой партии</t>
  </si>
  <si>
    <t>Поливщик-лакировщик фотоматериалов</t>
  </si>
  <si>
    <t>Поливщик магнитных дорожек</t>
  </si>
  <si>
    <t>Поливщик светофильтров</t>
  </si>
  <si>
    <t>Полимеризаторщик</t>
  </si>
  <si>
    <t>Полимеризаторщик металлических форм и листов</t>
  </si>
  <si>
    <t>Полировщик</t>
  </si>
  <si>
    <t>Полировщик (пр-во текстиля)</t>
  </si>
  <si>
    <t>Полировщик водородным пламенем</t>
  </si>
  <si>
    <t>Полировщик волок из алмазов и сверхтвердых материалов</t>
  </si>
  <si>
    <t>Полировщик игл</t>
  </si>
  <si>
    <t>Полировщик изделий из бумаги</t>
  </si>
  <si>
    <t>Полировщик кож</t>
  </si>
  <si>
    <t>Полировщик листов и лент</t>
  </si>
  <si>
    <t>Полировщик лопаток</t>
  </si>
  <si>
    <t>Полировщик музыкальных инструментов</t>
  </si>
  <si>
    <t>Полировщик оптических деталей</t>
  </si>
  <si>
    <t>Полировщик стекла и стеклоизделий</t>
  </si>
  <si>
    <t>Полировщик стеклоизделий кислотой</t>
  </si>
  <si>
    <t>Полировщик технических камней</t>
  </si>
  <si>
    <t>Полировщик формных цилиндров глубокой печати</t>
  </si>
  <si>
    <t>Полировщик хирургических инструментов и аппаратов</t>
  </si>
  <si>
    <t>Полировщик художественных изделий</t>
  </si>
  <si>
    <t>Полировщик шрота</t>
  </si>
  <si>
    <t>Полотер</t>
  </si>
  <si>
    <t>Поляризатор</t>
  </si>
  <si>
    <t>Помощник бурильщика капитального ремонта скважин</t>
  </si>
  <si>
    <t>Помощник бурильщика плавучего бурильного агрегата в море</t>
  </si>
  <si>
    <t>Помощник бурильщика экспл. и развед.бур.скважин на нефть и газ (втор.)</t>
  </si>
  <si>
    <t>Помощник бурильщика экспл. и развед.бур.скважин на нефть и газ (перв.)</t>
  </si>
  <si>
    <t>Помощник бурильщика эксплуат. и развед.бурения скважин при электробур.</t>
  </si>
  <si>
    <t>Помощник воспитателя</t>
  </si>
  <si>
    <t>Помощник мастера</t>
  </si>
  <si>
    <t>Помощник мастера (льняное производство)</t>
  </si>
  <si>
    <t>Помощник машиниста дизель-поезда</t>
  </si>
  <si>
    <t>Помощник машиниста (обжигальщика) вращающихся печей</t>
  </si>
  <si>
    <t>Помощник машиниста (обжигальщика) шахтных печей</t>
  </si>
  <si>
    <t>Помощник машиниста паровоза</t>
  </si>
  <si>
    <t>Помощник машиниста сырьевых мельниц</t>
  </si>
  <si>
    <t>Помощник машиниста тепловоза</t>
  </si>
  <si>
    <t>Помощник машиниста тягового агрегата</t>
  </si>
  <si>
    <t>Помощник машиниста угольных мельниц</t>
  </si>
  <si>
    <t>Помощник машиниста цементных мельниц</t>
  </si>
  <si>
    <t>Помощник машиниста электровоза</t>
  </si>
  <si>
    <t>Помощник машиниста электропоезда</t>
  </si>
  <si>
    <t>Помощник механика</t>
  </si>
  <si>
    <t>Помощник шкипера</t>
  </si>
  <si>
    <t>Порционист лао-ча</t>
  </si>
  <si>
    <t>Посадчик металла</t>
  </si>
  <si>
    <t>Постановщик-выгрузчик абразивных изделий</t>
  </si>
  <si>
    <t>Постовой(разъездной) рабочий судоходной обстановки</t>
  </si>
  <si>
    <t>Посыпщик слюдой</t>
  </si>
  <si>
    <t>Починщик шпона и фанеры</t>
  </si>
  <si>
    <t>Пошивщик кожгалантерейных изделий</t>
  </si>
  <si>
    <t>Пошивщик технических изделий</t>
  </si>
  <si>
    <t>Пошивщик шорно-седельных изделий</t>
  </si>
  <si>
    <t>Правильщик вручную</t>
  </si>
  <si>
    <t>Правильщик на машинах</t>
  </si>
  <si>
    <t>Правильщик при стеклоформующей и отопочной машине</t>
  </si>
  <si>
    <t>Правильщик проката и труб</t>
  </si>
  <si>
    <t>Правильщик роговых пластин</t>
  </si>
  <si>
    <t>Правщик абразивных кругов</t>
  </si>
  <si>
    <t>Правщик меховых шкурок и скроев изделий</t>
  </si>
  <si>
    <t>Правщик проволоки и плетенки</t>
  </si>
  <si>
    <t>Правщик технологической оснастки</t>
  </si>
  <si>
    <t>Препаратор</t>
  </si>
  <si>
    <t>Препаратор биологических объектов</t>
  </si>
  <si>
    <t>Препаратор ветеринарный</t>
  </si>
  <si>
    <t>Препаратор по анатомии</t>
  </si>
  <si>
    <t>Препаратор по микрозоологии</t>
  </si>
  <si>
    <t>Препаратор производства биосинтетических лечебных средств</t>
  </si>
  <si>
    <t>Препаратор производства стекловидного тела</t>
  </si>
  <si>
    <t>Препаратор скелетов мелких животных</t>
  </si>
  <si>
    <t>Препаратор срезов по анатомии</t>
  </si>
  <si>
    <t>Препараторщик</t>
  </si>
  <si>
    <t>Прессовщик (кожевенное и меховое пр-во)</t>
  </si>
  <si>
    <t>Прессовщик (полиграфическое пр-во)</t>
  </si>
  <si>
    <t>Прессовщик агломератов</t>
  </si>
  <si>
    <t>Прессовщик асбестоцементных изделий</t>
  </si>
  <si>
    <t>Прессовщик асфальтовых плиток</t>
  </si>
  <si>
    <t>Прессовщик блоков целлулоида</t>
  </si>
  <si>
    <t>Прессовщик бумагоделательной (картоноделательной) машины</t>
  </si>
  <si>
    <t>Прессовщик валяльно-войлочных изделий и шкурок</t>
  </si>
  <si>
    <t>Прессовщик волокна (льняное производство)</t>
  </si>
  <si>
    <t>Прессовщик волокна (пенькоджутовое производство)</t>
  </si>
  <si>
    <t>Прессовщик-вулканизаторщик</t>
  </si>
  <si>
    <t>Прессовщик-выдувщик целлулоидных изделий</t>
  </si>
  <si>
    <t>Прессовщик горячего стекла</t>
  </si>
  <si>
    <t>Прессовщик горячего формования</t>
  </si>
  <si>
    <t>Прессовщик горячих труб</t>
  </si>
  <si>
    <t>Прессовщик готовой продукции и отходов</t>
  </si>
  <si>
    <t>Прессовщик деталей для игрушек</t>
  </si>
  <si>
    <t>Прессовщик древесных и костровых плит</t>
  </si>
  <si>
    <t>Прессовщик заготовок для шпальтовых сит</t>
  </si>
  <si>
    <t>Прессовщик изделий из древесины</t>
  </si>
  <si>
    <t>Прессовщик изделий из оптического стекла и кристаллов</t>
  </si>
  <si>
    <t>Прессовщик изделий из пластмасс</t>
  </si>
  <si>
    <t>Прессовщик изделий из рогового порошка</t>
  </si>
  <si>
    <t>Прессовщик изделий из стеклопорошка</t>
  </si>
  <si>
    <t>Прессовщик изделий строительной керамики</t>
  </si>
  <si>
    <t>Прессовщик изделий электронной техники</t>
  </si>
  <si>
    <t>Прессовщик изоляционных материалов</t>
  </si>
  <si>
    <t>Прессовщик инструментов из алмазных порошков и сверхтвердых материалов</t>
  </si>
  <si>
    <t>Прессовщик карандашных блоков</t>
  </si>
  <si>
    <t>Прессовщик картонажных изделий</t>
  </si>
  <si>
    <t>Прессовщик картона и фибры</t>
  </si>
  <si>
    <t>Прессовщик кирпичного чая</t>
  </si>
  <si>
    <t>Прессовщик клеильно-сушильной машины</t>
  </si>
  <si>
    <t>Прессовщик кож</t>
  </si>
  <si>
    <t>Прессовщик колес и бандажей</t>
  </si>
  <si>
    <t>Прессовщик колесных пар</t>
  </si>
  <si>
    <t>Прессовщик коллагенового жгута</t>
  </si>
  <si>
    <t>Прессовщик коры</t>
  </si>
  <si>
    <t>Прессовщик листовых материалов</t>
  </si>
  <si>
    <t>Прессовщик литых бумажных изделий</t>
  </si>
  <si>
    <t>Прессовщик лома и отходов металла</t>
  </si>
  <si>
    <t>Прессовщик махорочной пыли</t>
  </si>
  <si>
    <t>Прессовщик миканита и микалекса</t>
  </si>
  <si>
    <t>Прессовщик молетов</t>
  </si>
  <si>
    <t>Прессовщик на гидропрессах</t>
  </si>
  <si>
    <t>Прессовщик на горячей штамповке</t>
  </si>
  <si>
    <t>Прессовщик на испытании труб и баллонов</t>
  </si>
  <si>
    <t>Прессовщик нафталина</t>
  </si>
  <si>
    <t>Прессовщик обмазочного пресса</t>
  </si>
  <si>
    <t>Прессовщик огнеупорных изделий</t>
  </si>
  <si>
    <t>Прессовщик оптической керамики</t>
  </si>
  <si>
    <t>Прессовщик-освинцовщик рукавов</t>
  </si>
  <si>
    <t>Прессовщик отжимной машины</t>
  </si>
  <si>
    <t>Прессовщик-отжимщик пищевой продукции</t>
  </si>
  <si>
    <t>Прессовщик отходов</t>
  </si>
  <si>
    <t>Прессовщик пергаментной машины</t>
  </si>
  <si>
    <t>Прессовщик перевязочных материалов</t>
  </si>
  <si>
    <t>Прессовщик пленочных материалов прессрулонным методом</t>
  </si>
  <si>
    <t>Прессовщик плит из тростника</t>
  </si>
  <si>
    <t>Прессовщик плиточного чая</t>
  </si>
  <si>
    <t>Прессовщик полуфабриката макаронных изделий</t>
  </si>
  <si>
    <t>Прессовщик пресспата</t>
  </si>
  <si>
    <t>Прессовщик-прошивщик рельсовых скреплений</t>
  </si>
  <si>
    <t>Прессовщик растительного войлока</t>
  </si>
  <si>
    <t>Прессовщик ровничной машины</t>
  </si>
  <si>
    <t>Прессовщик рыбной муки</t>
  </si>
  <si>
    <t>Прессовщик рядна из-под табака</t>
  </si>
  <si>
    <t>Прессовщик секций, катушек и изол. деталей электр. машин и аппаратов</t>
  </si>
  <si>
    <t>Прессовщик слюдопластов</t>
  </si>
  <si>
    <t>Прессовщик стальных профилей на установке гидроэкструзии</t>
  </si>
  <si>
    <t>Прессовщик стеклопакетов</t>
  </si>
  <si>
    <t>Прессовщик стекол</t>
  </si>
  <si>
    <t>Прессовщик стеновых изделий</t>
  </si>
  <si>
    <t>Прессовщик стержней</t>
  </si>
  <si>
    <t>Прессовщик сыра</t>
  </si>
  <si>
    <t>Прессовщик сырья и волокна</t>
  </si>
  <si>
    <t>Прессовщик твердых сплавов</t>
  </si>
  <si>
    <t>Прессовщик теплоизоляционных изделий</t>
  </si>
  <si>
    <t>Прессовщик ткани</t>
  </si>
  <si>
    <t>Прессовщик торфоплит</t>
  </si>
  <si>
    <t>Прессовщик труб и профилей</t>
  </si>
  <si>
    <t>Прессовщик туб</t>
  </si>
  <si>
    <t>Прессовщик фарфоровых труб</t>
  </si>
  <si>
    <t>Прессовщик-формовщик пищевой продукции</t>
  </si>
  <si>
    <t>Прессовщик химического волокна</t>
  </si>
  <si>
    <t>Прессовщик хлопковой целлюлозы и отходов целлулоида</t>
  </si>
  <si>
    <t>Прессовщик электродной продукции</t>
  </si>
  <si>
    <t>Прессовщик электродов и элементов</t>
  </si>
  <si>
    <t>Прессовщик электрокерамических изделий в резиновых формах</t>
  </si>
  <si>
    <t>Прессовщик электрокерамических изделий из пластических масс</t>
  </si>
  <si>
    <t>Прессовщик электрокерамических изделий из порошковых масс</t>
  </si>
  <si>
    <t>Прессовщик электротехнических изделий</t>
  </si>
  <si>
    <t>Прессовщик электроугольных изделий</t>
  </si>
  <si>
    <t>Директор парламентской библиотеки</t>
  </si>
  <si>
    <t>Привязывальщик</t>
  </si>
  <si>
    <t>Приготовитель абразивных порошков, паст и мастик</t>
  </si>
  <si>
    <t>Приготовитель активных масс</t>
  </si>
  <si>
    <t>Приготовитель ангоба и глазури</t>
  </si>
  <si>
    <t>Приготовитель белковых масс</t>
  </si>
  <si>
    <t>Приготовитель бурового раствора</t>
  </si>
  <si>
    <t>Приготовитель водорослевого порошка и крупки</t>
  </si>
  <si>
    <t>Приготовитель волокна</t>
  </si>
  <si>
    <t>Приготовитель грунтовых составов</t>
  </si>
  <si>
    <t>Приготовитель дражировочной массы</t>
  </si>
  <si>
    <t>Приготовитель заправочных, огнеупорных материалов и термических смесей</t>
  </si>
  <si>
    <t>Приготовитель композиционных блоков</t>
  </si>
  <si>
    <t>Приготовитель крахмального молока</t>
  </si>
  <si>
    <t>Приготовитель крупки органического стекла</t>
  </si>
  <si>
    <t>Приготовитель кулинарных изделий из мяса птицы и кроликов</t>
  </si>
  <si>
    <t>Приготовитель лаков, красок и левкаса</t>
  </si>
  <si>
    <t>Приготовитель мелассного сусла</t>
  </si>
  <si>
    <t>Приготовитель молочных коктейлей</t>
  </si>
  <si>
    <t>Приготовитель морса</t>
  </si>
  <si>
    <t>Приготовитель напитков</t>
  </si>
  <si>
    <t>Приготовитель нюхательной махорки и табака</t>
  </si>
  <si>
    <t>Приготовитель оптических клеев</t>
  </si>
  <si>
    <t>Приготовитель питательных растворов</t>
  </si>
  <si>
    <t>Приготовитель пробковой крупы</t>
  </si>
  <si>
    <t>Приготовитель пропиточного состава</t>
  </si>
  <si>
    <t>Приготовитель пульпы</t>
  </si>
  <si>
    <t>Приготовитель разделительной пасты</t>
  </si>
  <si>
    <t>Приготовитель растворов и масс</t>
  </si>
  <si>
    <t>Приготовитель растворов и смесей</t>
  </si>
  <si>
    <t>Приготовитель растворов и электролитов</t>
  </si>
  <si>
    <t>Приготовитель растворов красителей</t>
  </si>
  <si>
    <t>Приготовитель реактивной воды</t>
  </si>
  <si>
    <t>Приготовитель склеивающего состава</t>
  </si>
  <si>
    <t>Приготовитель смесей и масс медицинского назначения</t>
  </si>
  <si>
    <t>Приготовитель спичечных масс</t>
  </si>
  <si>
    <t>Приготовитель стиральных растворов</t>
  </si>
  <si>
    <t>Приготовитель сухих пивных дрожжей</t>
  </si>
  <si>
    <t>Приготовитель технических жиров</t>
  </si>
  <si>
    <t>Приготовитель тресты</t>
  </si>
  <si>
    <t>Приготовитель уплотняющих растворов и паст</t>
  </si>
  <si>
    <t>Приготовитель шампанского</t>
  </si>
  <si>
    <t>Приготовитель шихты полупроводниковых материалов</t>
  </si>
  <si>
    <t>Приготовитель электролита и флюса</t>
  </si>
  <si>
    <t>Приготовитель электропроводного слоя</t>
  </si>
  <si>
    <t>Приготовитель эмалевых порошков</t>
  </si>
  <si>
    <t>Приготовитель эмульсий</t>
  </si>
  <si>
    <t>Приемосдатчик груза и багажа в поездах</t>
  </si>
  <si>
    <t>Приемщик баллонов</t>
  </si>
  <si>
    <t>Приемщик биологических материалов</t>
  </si>
  <si>
    <t>Приемщик драгоценных металлов и сырья</t>
  </si>
  <si>
    <t>Приемщик заказов</t>
  </si>
  <si>
    <t>Приемщик золота стоматологических учреждений (подразделений)</t>
  </si>
  <si>
    <t>Директор по экономике и планированию</t>
  </si>
  <si>
    <t>Приемщик материалов, полуфабрикатов и готовых изделий</t>
  </si>
  <si>
    <t>Приемщик молочной продукции</t>
  </si>
  <si>
    <t>Приемщик на машинах и агрегатах</t>
  </si>
  <si>
    <t>Приемщик-отправитель</t>
  </si>
  <si>
    <t>Приемщик перопухового сырья</t>
  </si>
  <si>
    <t>Приемщик плавсредств</t>
  </si>
  <si>
    <t>Приемщик покрышек</t>
  </si>
  <si>
    <t>Приемщик пункта проката</t>
  </si>
  <si>
    <t>Приемщик-раздатчик золотосодержащих препаратов</t>
  </si>
  <si>
    <t>Приемщик руды и асбеста</t>
  </si>
  <si>
    <t>Приемщик-сдатчик пищевой продукции</t>
  </si>
  <si>
    <t>Приемщик сельскохозяйственных продуктов и сырья</t>
  </si>
  <si>
    <t>Приемщик скота</t>
  </si>
  <si>
    <t>Приемщик солодкового корня</t>
  </si>
  <si>
    <t>Приемщик-сортировщик живой птицы и кроликов</t>
  </si>
  <si>
    <t>Приемщик сырья</t>
  </si>
  <si>
    <t>Приемщик сырья для клея</t>
  </si>
  <si>
    <t>Приемщик сырья, полуфабрикатов и готовой продукции</t>
  </si>
  <si>
    <t>Приемщик товаров</t>
  </si>
  <si>
    <t>Приемщик трамваев и троллейбусов</t>
  </si>
  <si>
    <t>Приемщик яиц</t>
  </si>
  <si>
    <t>Прикатчик напыленных изделий</t>
  </si>
  <si>
    <t>Присучальщик основ</t>
  </si>
  <si>
    <t>Притирщик стеклоизделий</t>
  </si>
  <si>
    <t>Пробивальщик-продувальщик труб</t>
  </si>
  <si>
    <t>Пробист высокой печати</t>
  </si>
  <si>
    <t>Пробист плоской печати</t>
  </si>
  <si>
    <t>Проборщик</t>
  </si>
  <si>
    <t>Проборщик основы металлосеток</t>
  </si>
  <si>
    <t>Пробуторщик малолитражной драги</t>
  </si>
  <si>
    <t>Проверщик судовой</t>
  </si>
  <si>
    <t>Проводник (вожатый) служебных собак</t>
  </si>
  <si>
    <t>Проводник на геологических поисках и съемке</t>
  </si>
  <si>
    <t>Проводник по сопровождению грузов и спецвагонов</t>
  </si>
  <si>
    <t>Проводник по сопровождению животных</t>
  </si>
  <si>
    <t>Проводник по сопров. локомотивов и пас. вагонов в нерабочем состоянии</t>
  </si>
  <si>
    <t>Проводник-электромонтер почтовых вагонов</t>
  </si>
  <si>
    <t>Провязывальщик мотков</t>
  </si>
  <si>
    <t>Прожекторист</t>
  </si>
  <si>
    <t>Прожигальщик медицинских изделий</t>
  </si>
  <si>
    <t>Прокальщик</t>
  </si>
  <si>
    <t>Прокальщик зерна и шлифпорошков</t>
  </si>
  <si>
    <t>Прокальщик порошка для кабеля</t>
  </si>
  <si>
    <t>Прокальщик электроугольного производства</t>
  </si>
  <si>
    <t>Прокатчик горячего металла</t>
  </si>
  <si>
    <t>Прокатчик кож</t>
  </si>
  <si>
    <t>Прокатчик пленки</t>
  </si>
  <si>
    <t>Прокатчик слюды</t>
  </si>
  <si>
    <t>Прокатчик фарфоровых труб</t>
  </si>
  <si>
    <t>Прокатчик шаров</t>
  </si>
  <si>
    <t>Проклеивальщик</t>
  </si>
  <si>
    <t>Проклеивальщик ватилина</t>
  </si>
  <si>
    <t>Проклейщик массы</t>
  </si>
  <si>
    <t>Промазчик форм</t>
  </si>
  <si>
    <t>Промывальщик волокнистых материалов</t>
  </si>
  <si>
    <t>Промывальщик геологических проб</t>
  </si>
  <si>
    <t>Промывальщик котлов паровозов</t>
  </si>
  <si>
    <t>Промывальщик-пропарщик цистерн</t>
  </si>
  <si>
    <t>Промывальщик сырья</t>
  </si>
  <si>
    <t>Промывальщик технических сукон</t>
  </si>
  <si>
    <t>Промывщик бриллиантов и алмазов</t>
  </si>
  <si>
    <t>Промывщик гидроксала</t>
  </si>
  <si>
    <t>Промывщик деталей и узлов</t>
  </si>
  <si>
    <t>Промывщик камней</t>
  </si>
  <si>
    <t>Промывщик оптических деталей</t>
  </si>
  <si>
    <t>Промывщик целлюлозы</t>
  </si>
  <si>
    <t>Пропарщик асбестоцементных и асбестосилитовых изделий</t>
  </si>
  <si>
    <t>Пропарщик лао-ча</t>
  </si>
  <si>
    <t>Пропарщик-проварщик древесины</t>
  </si>
  <si>
    <t>Пропарщик стеновых материалов</t>
  </si>
  <si>
    <t>Пропитчик (цветная металлургия)</t>
  </si>
  <si>
    <t>Пропитчик</t>
  </si>
  <si>
    <t>Пропитчик (пр-во радиоэлектронных приборов)</t>
  </si>
  <si>
    <t>Пропитчик бумаги и бумажных изделий</t>
  </si>
  <si>
    <t>Пропитчик бумаги и тканей</t>
  </si>
  <si>
    <t>Пропитчик кабелей и проводов</t>
  </si>
  <si>
    <t>Пропитчик карандашных дощечек</t>
  </si>
  <si>
    <t>Пропитчик пиломатериалов и изделий из древесины</t>
  </si>
  <si>
    <t>Пропитчик по огнезащитной пропитке</t>
  </si>
  <si>
    <t>Пропитчик слюдопластовых материалов</t>
  </si>
  <si>
    <t>Пропитчик стержней</t>
  </si>
  <si>
    <t>Пропитчик шпона</t>
  </si>
  <si>
    <t>Пропитчик электротехнических изделий</t>
  </si>
  <si>
    <t>Пропитывальщик пожарных рукавов</t>
  </si>
  <si>
    <t>Просевальщик материалов</t>
  </si>
  <si>
    <t>Просевальщик порошков</t>
  </si>
  <si>
    <t>Просевальщик сыпучих материалов</t>
  </si>
  <si>
    <t>Просевальщик технической продукции</t>
  </si>
  <si>
    <t>Просевальщик фарматуры и отходов</t>
  </si>
  <si>
    <t>Просевальщик фтористого натрия и извести-пушонки</t>
  </si>
  <si>
    <t>Просевщик</t>
  </si>
  <si>
    <t>Просевщик бисера</t>
  </si>
  <si>
    <t>Просевщик порошков на механических ситах</t>
  </si>
  <si>
    <t>Просеивальщик</t>
  </si>
  <si>
    <t>Просмотрщик ампул с инъекционными растворами</t>
  </si>
  <si>
    <t>Просмотрщик продукции медицинского назначения</t>
  </si>
  <si>
    <t>Протирщик изделий</t>
  </si>
  <si>
    <t>Протирщик стеарата кальция</t>
  </si>
  <si>
    <t>Протирщик часовых стекол</t>
  </si>
  <si>
    <t>Протирщик электровакуумных приборов</t>
  </si>
  <si>
    <t>Протравщик хлопковых семян</t>
  </si>
  <si>
    <t>Протравщик шкурок</t>
  </si>
  <si>
    <t>Протяжчик</t>
  </si>
  <si>
    <t>Протяжчик штурвалов</t>
  </si>
  <si>
    <t>Профилировщик</t>
  </si>
  <si>
    <t>Проходчик горных склонов</t>
  </si>
  <si>
    <t>Проходчик на поверхностных работах</t>
  </si>
  <si>
    <t>Проявщик кинопленки</t>
  </si>
  <si>
    <t>Пружинщик</t>
  </si>
  <si>
    <t>Пудровщик</t>
  </si>
  <si>
    <t>Пудровщик оттисков деколи</t>
  </si>
  <si>
    <t>Пультовщик конвертера</t>
  </si>
  <si>
    <t>Пультовщик электроплавильной печи</t>
  </si>
  <si>
    <t>Пульфонщик</t>
  </si>
  <si>
    <t>Путевой рабочий на озере</t>
  </si>
  <si>
    <t>Путевой рабочий тральной бригады</t>
  </si>
  <si>
    <t>Пятновыводчик</t>
  </si>
  <si>
    <t>Рабочий береговой</t>
  </si>
  <si>
    <t>Рабочий бюро бытовых услуг</t>
  </si>
  <si>
    <t>Рабочий зеленого строительства</t>
  </si>
  <si>
    <t>Рабочий карты намыва</t>
  </si>
  <si>
    <t>Рабочий на геологосъемочных и поисковых работах</t>
  </si>
  <si>
    <t>Рабочий на геофизических работах</t>
  </si>
  <si>
    <t>Рабочий по подаче химикатов</t>
  </si>
  <si>
    <t>Рабочий по обслуживанию бани</t>
  </si>
  <si>
    <t>Рабочий плодоовощного хранилища</t>
  </si>
  <si>
    <t>Рабочий по благоустройству населенных пунктов</t>
  </si>
  <si>
    <t>Рабочий по комплексному обслуживанию и ремонту зданий</t>
  </si>
  <si>
    <t>Рабочий по уходу за животными</t>
  </si>
  <si>
    <t>Рабочий производственных бань</t>
  </si>
  <si>
    <t>Рабочий противолавинной защиты</t>
  </si>
  <si>
    <t>Рабочий ритуальных услуг</t>
  </si>
  <si>
    <t>Радиомонтажник судовой</t>
  </si>
  <si>
    <t>Радист-радиолокаторщик</t>
  </si>
  <si>
    <t>Разбивщик отходов</t>
  </si>
  <si>
    <t>Разбивщик ферросплавов</t>
  </si>
  <si>
    <t>Разбортовщик винипластовых и полиэтиленовых труб</t>
  </si>
  <si>
    <t>Разборщик асбестоцементных изделий</t>
  </si>
  <si>
    <t>Разборщик оптического стекла и кристаллов</t>
  </si>
  <si>
    <t>Разборщик пакетов</t>
  </si>
  <si>
    <t>Разборщик печей сопротивления</t>
  </si>
  <si>
    <t>Развальцовщик стекла</t>
  </si>
  <si>
    <t>Разварщик саломаса</t>
  </si>
  <si>
    <t>Разварщик силикатной глыбы</t>
  </si>
  <si>
    <t>Развесчик химического сырья</t>
  </si>
  <si>
    <t>Разводчик кож</t>
  </si>
  <si>
    <t>Разводчик (распусчик) холяв</t>
  </si>
  <si>
    <t>Развязывальщик</t>
  </si>
  <si>
    <t>Разгрузчик диффузоров</t>
  </si>
  <si>
    <t>Раздельщик жгутов стекловолокна</t>
  </si>
  <si>
    <t>Раздельщик лома и отходов металла</t>
  </si>
  <si>
    <t>Раздельщик рафинада</t>
  </si>
  <si>
    <t>Раздельщик титановой губки</t>
  </si>
  <si>
    <t>Раздирщик пакетов</t>
  </si>
  <si>
    <t>Развивальщик-загладчик пеномассы</t>
  </si>
  <si>
    <t>Разливщик ртути</t>
  </si>
  <si>
    <t>Разливщик стали</t>
  </si>
  <si>
    <t>Разливщик стерильных растворов</t>
  </si>
  <si>
    <t>Разливщик утфеля</t>
  </si>
  <si>
    <t>Разливщик цветных металлов и сплавов</t>
  </si>
  <si>
    <t>Разметчик алмазов</t>
  </si>
  <si>
    <t>Разметчик деталей и материалов</t>
  </si>
  <si>
    <t>Разметчик плазовый</t>
  </si>
  <si>
    <t>Разметчик по дереву</t>
  </si>
  <si>
    <t>Разметчик проката</t>
  </si>
  <si>
    <t>Разметчик пьезокварцевого сырья</t>
  </si>
  <si>
    <t>Разметчик стекла</t>
  </si>
  <si>
    <t>Разметчик судовой</t>
  </si>
  <si>
    <t>Разметчик хлыстов</t>
  </si>
  <si>
    <t>Размольщик (пр-во бумаги и картона)</t>
  </si>
  <si>
    <t>Размольщик вирусной ткани и бактерийной массы</t>
  </si>
  <si>
    <t>Размольщик-дозировщик угольных масс</t>
  </si>
  <si>
    <t>Размольщик древесины</t>
  </si>
  <si>
    <t>Размольщик карандашной массы</t>
  </si>
  <si>
    <t>Размольщик (мельник) кости-паренки</t>
  </si>
  <si>
    <t>Размольщик роговой стружки</t>
  </si>
  <si>
    <t>Размотчик лент</t>
  </si>
  <si>
    <t>Размотчик стеклонити</t>
  </si>
  <si>
    <t>Разрабатывальщик отходов</t>
  </si>
  <si>
    <t>Разрабатывальщик сырья</t>
  </si>
  <si>
    <t>Разрисовщик игрушек</t>
  </si>
  <si>
    <t>Разрисовщик изделий из кожи</t>
  </si>
  <si>
    <t>Разрисовщик кожгалантерейных изделий</t>
  </si>
  <si>
    <t>Разрисовщик моделей</t>
  </si>
  <si>
    <t>Разрисовщик обоев</t>
  </si>
  <si>
    <t>Разрисовщик по стеклу</t>
  </si>
  <si>
    <t>Разрисовщик ткани</t>
  </si>
  <si>
    <t>Разрубщик аккумуляторных пластин</t>
  </si>
  <si>
    <t>Разрубщик мяса на рынке</t>
  </si>
  <si>
    <t>Разрывщик оттисков</t>
  </si>
  <si>
    <t>Разрыхлитель табака</t>
  </si>
  <si>
    <t>Раймовщик дистилляционных печей</t>
  </si>
  <si>
    <t>Раклист (пр-во текстиля)</t>
  </si>
  <si>
    <t>Раклист</t>
  </si>
  <si>
    <t>Рамповщик</t>
  </si>
  <si>
    <t>Раскатчик</t>
  </si>
  <si>
    <t>Раскатчик-сортировщик бумаги</t>
  </si>
  <si>
    <t>Раскатчик стержней</t>
  </si>
  <si>
    <t>Раскатчик ткани</t>
  </si>
  <si>
    <t>Раскладчик листового табака</t>
  </si>
  <si>
    <t>Раскладчик стекловолокна</t>
  </si>
  <si>
    <t>Раскладчик сырья</t>
  </si>
  <si>
    <t>Раскольщик алмазов</t>
  </si>
  <si>
    <t>Раскольщик блоков</t>
  </si>
  <si>
    <t>Раскрасчик диапозитивов и фотоотпечатков</t>
  </si>
  <si>
    <t>Раскрасчик законтурованных рисунков</t>
  </si>
  <si>
    <t>Раскрасчик изделий</t>
  </si>
  <si>
    <t>Раскройщик бересты</t>
  </si>
  <si>
    <t>Раскройщик кожевенного сырья</t>
  </si>
  <si>
    <t>Раскройщик кожи и меха</t>
  </si>
  <si>
    <t>Раскройщик листового материала</t>
  </si>
  <si>
    <t>Раскройщик материалов</t>
  </si>
  <si>
    <t>Раскройщик пленки</t>
  </si>
  <si>
    <t>Раскройщик стекловолокнистых материалов</t>
  </si>
  <si>
    <t>Раскройщик шлифовального полотна</t>
  </si>
  <si>
    <t>Раскряжевщик</t>
  </si>
  <si>
    <t>Распаковщик сырья</t>
  </si>
  <si>
    <t>Распалубщик теплоизоляционных и акустических изделий</t>
  </si>
  <si>
    <t>Распарщик целлулоидных пластин</t>
  </si>
  <si>
    <t>Распиловщик алмазов</t>
  </si>
  <si>
    <t>Распиловщик водорастворимых кристаллов</t>
  </si>
  <si>
    <t>Распиловщик войлока</t>
  </si>
  <si>
    <t>Распиловщик кости и рога</t>
  </si>
  <si>
    <t>Распиловщик меха и войлока</t>
  </si>
  <si>
    <t>Распиловщик необожженных кругов и брусков</t>
  </si>
  <si>
    <t>Распиловщик оптического стекла</t>
  </si>
  <si>
    <t>Расправщик</t>
  </si>
  <si>
    <t>Расправщик войлочных изделий</t>
  </si>
  <si>
    <t>Расправщик основ</t>
  </si>
  <si>
    <t>Распределитель работ</t>
  </si>
  <si>
    <t>Распылитель газопоглотителя</t>
  </si>
  <si>
    <t>Рассевальщик шлифзерна и шлифпорошков</t>
  </si>
  <si>
    <t>Растворщик реагентов</t>
  </si>
  <si>
    <t>Растяжчик кожаных полос</t>
  </si>
  <si>
    <t>Растяжчик кож и овчин на рамы</t>
  </si>
  <si>
    <t>Растяжчик металлосеток</t>
  </si>
  <si>
    <t>Растяжчик секций и катушек электрических машин</t>
  </si>
  <si>
    <t>Расфасовщик алмазов и алмазных порошков</t>
  </si>
  <si>
    <t>Расфасовщик ваты</t>
  </si>
  <si>
    <t>Расфасовщик нюхательной махорки и табака</t>
  </si>
  <si>
    <t>Расфасовщик табака</t>
  </si>
  <si>
    <t>Расформовщик</t>
  </si>
  <si>
    <t>Расчесывальщик меховых шкурок</t>
  </si>
  <si>
    <t>Расшлифовщик фильеров</t>
  </si>
  <si>
    <t>Расщепляльщик синтетических нитей</t>
  </si>
  <si>
    <t>Рафинировщик ртути</t>
  </si>
  <si>
    <t>Реактивщик</t>
  </si>
  <si>
    <t>Реакторщик</t>
  </si>
  <si>
    <t>Реакторщик химочистки рассола</t>
  </si>
  <si>
    <t>Регенераторщик абразивов</t>
  </si>
  <si>
    <t>Регенераторщик драгоценных металлов</t>
  </si>
  <si>
    <t>Регенераторщик отработанного масла</t>
  </si>
  <si>
    <t>Регенераторщик сернистой кислоты</t>
  </si>
  <si>
    <t>Регенераторщик слюды</t>
  </si>
  <si>
    <t>Регулировщик асбестообогатительного оборудования</t>
  </si>
  <si>
    <t>Регулировщик-градуировщик электроизмерительных приборов</t>
  </si>
  <si>
    <t>Регулировщик композиции и концентрации массы</t>
  </si>
  <si>
    <t>Регулировщик-настройщик тренажеров</t>
  </si>
  <si>
    <t>Регулировщик пианино и роялей</t>
  </si>
  <si>
    <t>Регулировщик полей фильтрации</t>
  </si>
  <si>
    <t>Регулировщик работы скважин</t>
  </si>
  <si>
    <t>Регулировщик хвостового хозяйства</t>
  </si>
  <si>
    <t>Регулировщик электродов</t>
  </si>
  <si>
    <t>Регулировщик язычковых инструментов</t>
  </si>
  <si>
    <t>Редуцировщик игл</t>
  </si>
  <si>
    <t>Редуцировщик трубчатых электронагревателей</t>
  </si>
  <si>
    <t>Резчик алмазов</t>
  </si>
  <si>
    <t>Резчик ампул и трубок</t>
  </si>
  <si>
    <t>Резчик асбестоцементных и асбестосилитовых изделий</t>
  </si>
  <si>
    <t>Резчик бетонных и железобетонных изделий</t>
  </si>
  <si>
    <t>Резчик брикета и заготовок</t>
  </si>
  <si>
    <t>Резчик бумаги, картона и целлюлозы</t>
  </si>
  <si>
    <t>Резчик галерты</t>
  </si>
  <si>
    <t>Резчик гипсокартонных листов</t>
  </si>
  <si>
    <t>Резчик горячего металла</t>
  </si>
  <si>
    <t>Резчик декалькоманий</t>
  </si>
  <si>
    <t>Резчик деревянного шрифта</t>
  </si>
  <si>
    <t>Резчик заготовок и изделий из пластических масс</t>
  </si>
  <si>
    <t>Резчик керамических и фарфоровых изделий</t>
  </si>
  <si>
    <t>Резчик кирпича и черепицы</t>
  </si>
  <si>
    <t>Резчик конвертов</t>
  </si>
  <si>
    <t>Резчик-лудильщик фольги</t>
  </si>
  <si>
    <t>Резчик магнитных лент</t>
  </si>
  <si>
    <t>Резчик магнитопроводов</t>
  </si>
  <si>
    <t>Резчик материалов</t>
  </si>
  <si>
    <t>Резчик материалов и изделий</t>
  </si>
  <si>
    <t>Резчик материалов кабельного производства</t>
  </si>
  <si>
    <t>Резчик металла на ножницах и прессах</t>
  </si>
  <si>
    <t>Резчик металлического натрия</t>
  </si>
  <si>
    <t>Резчик минералов</t>
  </si>
  <si>
    <t>Резчик мясопродуктов</t>
  </si>
  <si>
    <t>Резчик на микротоме</t>
  </si>
  <si>
    <t>Резчик на огне</t>
  </si>
  <si>
    <t>Резчик на отжимной машине</t>
  </si>
  <si>
    <t>Резчик на пилах, ножовках и станках</t>
  </si>
  <si>
    <t>Резчик неэмульсированных пленок</t>
  </si>
  <si>
    <t>Резчик нитей стержней</t>
  </si>
  <si>
    <t>Резчик пеноблоков</t>
  </si>
  <si>
    <t>Резчик пищевой продукции</t>
  </si>
  <si>
    <t>Резчик по дереву и бересте</t>
  </si>
  <si>
    <t>Резчик по камню</t>
  </si>
  <si>
    <t>Резчик по кости и рогу</t>
  </si>
  <si>
    <t>Резчик полуфабрикатов изделий медицинского назначения</t>
  </si>
  <si>
    <t>Резчик пробковых изделий</t>
  </si>
  <si>
    <t>Резчик пряжи</t>
  </si>
  <si>
    <t>Резчик радиокерамики и ферритов</t>
  </si>
  <si>
    <t>Резчик свеклы</t>
  </si>
  <si>
    <t>Резчик слюды</t>
  </si>
  <si>
    <t>Резчик стекла</t>
  </si>
  <si>
    <t>Резчик стекловолокнистых и стеклопластиковых материалов</t>
  </si>
  <si>
    <t>Резчик стеклоизделий</t>
  </si>
  <si>
    <t>Резчик сусальных металлов</t>
  </si>
  <si>
    <t>Резчик сырья</t>
  </si>
  <si>
    <t>Резчик теплоизоляционных и акустических издел.</t>
  </si>
  <si>
    <t>Резчик траншей</t>
  </si>
  <si>
    <t>Заместитель заведующего отделом</t>
  </si>
  <si>
    <t>Резчик химического волокна</t>
  </si>
  <si>
    <t>Резчик холодного металла</t>
  </si>
  <si>
    <t>Резчик шлифовальной шкурки</t>
  </si>
  <si>
    <t>Резчик шпона и облицовочных материалов</t>
  </si>
  <si>
    <t>Резчик эластомеров и резины</t>
  </si>
  <si>
    <t>Резчик электроизоляционных материалов</t>
  </si>
  <si>
    <t>Резьбонарезчик деталей часов</t>
  </si>
  <si>
    <t>Резьбонарезчик на специальных станках</t>
  </si>
  <si>
    <t>Резьбофрезеровщик</t>
  </si>
  <si>
    <t>Резьбошлифовщик</t>
  </si>
  <si>
    <t>Рекуператорщик</t>
  </si>
  <si>
    <t>Рекуператорщик алмазов</t>
  </si>
  <si>
    <t>Ремонтировщик кожгалантерейных изделий</t>
  </si>
  <si>
    <t>Ремонтировщик обувных колодок</t>
  </si>
  <si>
    <t>Ремонтировщик полимеризационного инвентаря</t>
  </si>
  <si>
    <t>Ремонтировщик резиновых изделий</t>
  </si>
  <si>
    <t>Ремонтировщик респираторов и противогазов</t>
  </si>
  <si>
    <t>Ремонтировщик сетеизделий</t>
  </si>
  <si>
    <t>Ремонтировщик шпуль</t>
  </si>
  <si>
    <t>Ремонтник технологической оснастки</t>
  </si>
  <si>
    <t>Ремюер</t>
  </si>
  <si>
    <t>Рентгенгониометрист</t>
  </si>
  <si>
    <t>Рентгеномеханик</t>
  </si>
  <si>
    <t>Реперщик</t>
  </si>
  <si>
    <t>Репульпаторщик</t>
  </si>
  <si>
    <t>Рессорщик на обработке горячего металла</t>
  </si>
  <si>
    <t>Реставратор архивных и библиотечных материалов</t>
  </si>
  <si>
    <t>Реставратор готовой продукции</t>
  </si>
  <si>
    <t>Реставратор декоративно-художественных покрасок</t>
  </si>
  <si>
    <t>Реставратор декоративных штукатурок и лепных изделий</t>
  </si>
  <si>
    <t>Реставратор духовых инструментов</t>
  </si>
  <si>
    <t>Реставратор клавишных инструментов</t>
  </si>
  <si>
    <t>Реставратор кровельных покрытий</t>
  </si>
  <si>
    <t>Реставратор металлических конструкций</t>
  </si>
  <si>
    <t>Реставратор памятников деревянного зодчества</t>
  </si>
  <si>
    <t>Реставратор памятников каменного зодчества</t>
  </si>
  <si>
    <t>Реставратор произведений из дерева</t>
  </si>
  <si>
    <t>Реставратор смычковых и щипковых инструментов</t>
  </si>
  <si>
    <t>Реставратор тканей, гобеленов и ковров</t>
  </si>
  <si>
    <t>Реставратор ударных инструментов</t>
  </si>
  <si>
    <t>Реставратор фильмовых материалов</t>
  </si>
  <si>
    <t>Реставратор фильмокопий</t>
  </si>
  <si>
    <t>Реставратор язычковых инструментов</t>
  </si>
  <si>
    <t>Ретушер</t>
  </si>
  <si>
    <t>Ретушер (фотоработы)</t>
  </si>
  <si>
    <t>Ретушер прецизионной фотолитографии</t>
  </si>
  <si>
    <t>Ретушер субтитров</t>
  </si>
  <si>
    <t>Рецептурщик</t>
  </si>
  <si>
    <t>Речной рабочий на подводно-техн., габ. и фаш. работах, вып. с поверхн.</t>
  </si>
  <si>
    <t>Речной рабочий на экспл. и обсл. несамоходных плавучих снарядов и др.</t>
  </si>
  <si>
    <t>Рисовальщик светящимися красками</t>
  </si>
  <si>
    <t>Рисовальщик эмалями</t>
  </si>
  <si>
    <t>Рифлевщик</t>
  </si>
  <si>
    <t>Рихтовщик игольно-платинных изделий</t>
  </si>
  <si>
    <t>Рубщик проволоки</t>
  </si>
  <si>
    <t>Рубщик судовой</t>
  </si>
  <si>
    <t>Рулевой (кормщик)</t>
  </si>
  <si>
    <t>Рыбак кефального хозяйства</t>
  </si>
  <si>
    <t>Директор театрально-музыкального коллектива</t>
  </si>
  <si>
    <t>Садчик в печи и на туннельные вагоны</t>
  </si>
  <si>
    <t>Садчик камня в обжигательные печи</t>
  </si>
  <si>
    <t>Санитар ветеринарный</t>
  </si>
  <si>
    <t>Сатураторщик</t>
  </si>
  <si>
    <t>Сборщик</t>
  </si>
  <si>
    <t>Сборщик алмазных инструментов</t>
  </si>
  <si>
    <t>Сборщик асбестоцементных плит</t>
  </si>
  <si>
    <t>Сборщик асбометаллических листов</t>
  </si>
  <si>
    <t>Сборщик баллонов</t>
  </si>
  <si>
    <t>Сборщик безбандажных шин</t>
  </si>
  <si>
    <t>Сборщик браслетов и брекеров</t>
  </si>
  <si>
    <t>Сборщик бумажных изделий</t>
  </si>
  <si>
    <t>Сборщик верха обуви</t>
  </si>
  <si>
    <t>Сборщик влагопоглотителей</t>
  </si>
  <si>
    <t>Сборщик восстанавливаемых покрышек</t>
  </si>
  <si>
    <t>Сборщик выпрямителей</t>
  </si>
  <si>
    <t>Сборщик гальванических элементов и батарей</t>
  </si>
  <si>
    <t>Сборщик деревянных судов</t>
  </si>
  <si>
    <t>Сборщик деталей и изделий</t>
  </si>
  <si>
    <t>Сборщик-достройщик судовой</t>
  </si>
  <si>
    <t>Сборщик духовых инструментов</t>
  </si>
  <si>
    <t>Сборщик железобетонных конструкций</t>
  </si>
  <si>
    <t>Сборщик железобетонных судов</t>
  </si>
  <si>
    <t>Сборщик игрушек</t>
  </si>
  <si>
    <t>Сборщик изделий</t>
  </si>
  <si>
    <t>Сборщик изделий из дерева и папье-маше</t>
  </si>
  <si>
    <t>Сборщик изделий из древесины</t>
  </si>
  <si>
    <t>Сборщик изделий из кожи и меха</t>
  </si>
  <si>
    <t>Сборщик изделий из пластмасс</t>
  </si>
  <si>
    <t>Сборщик изделий из стеклопластиков</t>
  </si>
  <si>
    <t>Сборщик изделий из янтаря</t>
  </si>
  <si>
    <t>Сборщик индикаторов</t>
  </si>
  <si>
    <t>Сборщик инъекционных игл</t>
  </si>
  <si>
    <t>Сборщик каркасов в производстве гипсобетонных панелей</t>
  </si>
  <si>
    <t>Сборщик кассет для малогабаритных магнитофонов</t>
  </si>
  <si>
    <t>Сборщик квантовых приборов</t>
  </si>
  <si>
    <t>Сборщик кварцевых держателей</t>
  </si>
  <si>
    <t>Сборщик-клейщик конструкций</t>
  </si>
  <si>
    <t>Сборщик-клепальщик</t>
  </si>
  <si>
    <t>Сборщик кожгалантерейных изделий</t>
  </si>
  <si>
    <t>Сборщик корпусов металлических судов</t>
  </si>
  <si>
    <t>Сборщик лент</t>
  </si>
  <si>
    <t>Сборщик металлических щеток</t>
  </si>
  <si>
    <t>Сборщик микросхем</t>
  </si>
  <si>
    <t>Сборщик мокрых отходов</t>
  </si>
  <si>
    <t>Сборщик-монтажник в производстве цветных кинескопов</t>
  </si>
  <si>
    <t>Сборщик-монтажник клавишных инструментов</t>
  </si>
  <si>
    <t>Сборщик-монтажник смычковых инструментов</t>
  </si>
  <si>
    <t>Сборщик-монтажник щипковых инструментов</t>
  </si>
  <si>
    <t>Сборщик музыкальных и озвученных игрушек</t>
  </si>
  <si>
    <t>Сборщик-настройщик магнитных систем</t>
  </si>
  <si>
    <t>Сборщик натуральных объектов</t>
  </si>
  <si>
    <t>Сборщик низа обуви</t>
  </si>
  <si>
    <t>Сборщик обмоток трансформаторов</t>
  </si>
  <si>
    <t>Сборщик обуви</t>
  </si>
  <si>
    <t>Сборщик-отдельщик катушек трансформаторов</t>
  </si>
  <si>
    <t>Сборщик очков</t>
  </si>
  <si>
    <t>Сборщик пакетов</t>
  </si>
  <si>
    <t>Сборщик пакетов конденсаторов</t>
  </si>
  <si>
    <t>Сборщик перевязочных материалов</t>
  </si>
  <si>
    <t>Заместитель главного конструктора</t>
  </si>
  <si>
    <t>Сборщик пластмассовых судов</t>
  </si>
  <si>
    <t>Сборщик плетеной мебели</t>
  </si>
  <si>
    <t>Сборщик покрышек</t>
  </si>
  <si>
    <t>Сборщик полимеризационного инвентаря</t>
  </si>
  <si>
    <t>Сборщик полупроводниковых приборов</t>
  </si>
  <si>
    <t>Сборщик по обрамлению стекла</t>
  </si>
  <si>
    <t>Сборщик приборов из стекла</t>
  </si>
  <si>
    <t>Сборщик пробковой пыли</t>
  </si>
  <si>
    <t>Сборщик пробковых изделий</t>
  </si>
  <si>
    <t>Сборщик продукции в аэрозольной упаковке</t>
  </si>
  <si>
    <t>Сборщик прядильных блоков и насосов</t>
  </si>
  <si>
    <t>Сборщик пьезорезонаторов и изделий на основе пьезоэлементов</t>
  </si>
  <si>
    <t>Сборщик радиодеталей</t>
  </si>
  <si>
    <t>Сборщик резиновых технических изделий</t>
  </si>
  <si>
    <t>Сборщик ртути</t>
  </si>
  <si>
    <t>Сборщик ртутно-цинковых, магниевых и других источников тока</t>
  </si>
  <si>
    <t>Сборщик ртутных выпрямителей</t>
  </si>
  <si>
    <t>Сборщик сборочных единиц часов</t>
  </si>
  <si>
    <t>Сборщик свинцовых аккумуляторов и батарей</t>
  </si>
  <si>
    <t>Сборщик сердечников трансформаторов</t>
  </si>
  <si>
    <t>Сборщик сильноточных конденсаторов</t>
  </si>
  <si>
    <t>Сборщик стеклоизделий</t>
  </si>
  <si>
    <t>Сборщик стеклопакетов</t>
  </si>
  <si>
    <t>Сборщик теплоизоляционных конструкций</t>
  </si>
  <si>
    <t>Сборщик термосов</t>
  </si>
  <si>
    <t>Сборщик тиглей</t>
  </si>
  <si>
    <t>Сборщик токоограничивающих реакторов</t>
  </si>
  <si>
    <t>Сборщик трансформаторов</t>
  </si>
  <si>
    <t>Сборщик ударных инструментов</t>
  </si>
  <si>
    <t>Сборщик фанерных труб</t>
  </si>
  <si>
    <t>Сборщик фарфоровых и фаянсовых изделий</t>
  </si>
  <si>
    <t>Сборщик форм</t>
  </si>
  <si>
    <t>Сборщик форм для флексографской печати</t>
  </si>
  <si>
    <t>Сборщик химаппаратуры и химоборудования</t>
  </si>
  <si>
    <t>Сборщик хирургических инструментов и аппаратов</t>
  </si>
  <si>
    <t>Сборщик цельнометаллических растров</t>
  </si>
  <si>
    <t>Сборщик часов</t>
  </si>
  <si>
    <t>Сборщик чемоданов из фанеры</t>
  </si>
  <si>
    <t>Сборщик шайб</t>
  </si>
  <si>
    <t>Сборщик шинно-пневматических муфт</t>
  </si>
  <si>
    <t>Сборщик шорно-седельных изделий</t>
  </si>
  <si>
    <t>Сборщик шприцев</t>
  </si>
  <si>
    <t>Сборщик штемпелей</t>
  </si>
  <si>
    <t>Сборщик щелевидных сит</t>
  </si>
  <si>
    <t>Сборщик щелочных аккумуляторов и батарей</t>
  </si>
  <si>
    <t>Сборщик электрических машин и аппаратов</t>
  </si>
  <si>
    <t>Сборщик электроигр</t>
  </si>
  <si>
    <t>Сборщик электроизмерительных приборов</t>
  </si>
  <si>
    <t>Сборщик электрокерамических изделий</t>
  </si>
  <si>
    <t>Сборщик электроугольного производства</t>
  </si>
  <si>
    <t>Сборщик эндокринно-ферментного сырья</t>
  </si>
  <si>
    <t>Сборщик эпителия</t>
  </si>
  <si>
    <t>Сборщик этажерочных вагонеток</t>
  </si>
  <si>
    <t>Сборщик язычковых инструментов</t>
  </si>
  <si>
    <t>Сварщик арматурных сеток и каркасов</t>
  </si>
  <si>
    <t>Сварщик выпрямителей</t>
  </si>
  <si>
    <t>Сварщик изделий из тугоплавких металлов</t>
  </si>
  <si>
    <t>Сварщик на диффузионно-сварочных установках</t>
  </si>
  <si>
    <t>Сварщик на лазерных установках</t>
  </si>
  <si>
    <t>Сварщик на установках ТВЧ</t>
  </si>
  <si>
    <t>Сварщик на электронно-лучевых сварочных установках</t>
  </si>
  <si>
    <t>Сварщик печной сварки труб</t>
  </si>
  <si>
    <t>Сварщик пластмасс</t>
  </si>
  <si>
    <t>Сварщик стеклянных изделий</t>
  </si>
  <si>
    <t>Сварщик термитной сварки</t>
  </si>
  <si>
    <t>Сварщик швейных изделий на установках ТВЧ</t>
  </si>
  <si>
    <t>Сварщик электровакуумных приборов</t>
  </si>
  <si>
    <t>Сверловщик абразивных изделий</t>
  </si>
  <si>
    <t>Сверловщик затравочных пластин кварца</t>
  </si>
  <si>
    <t>Сверловщик камней</t>
  </si>
  <si>
    <t>Сверловщик оптических деталей</t>
  </si>
  <si>
    <t>Сверловщик-пневматик</t>
  </si>
  <si>
    <t>Сверловщик стеклоизделий</t>
  </si>
  <si>
    <t>Сверловщик электрокерамических изделий</t>
  </si>
  <si>
    <t>Светокопировщик</t>
  </si>
  <si>
    <t>Свойлачивальщик</t>
  </si>
  <si>
    <t>Машинист резиносмесителя</t>
  </si>
  <si>
    <t>Машинист рекордерной машины</t>
  </si>
  <si>
    <t>Машинист релевочной машины</t>
  </si>
  <si>
    <t>Администратор суда</t>
  </si>
  <si>
    <t>Машинист ритуального оборудования</t>
  </si>
  <si>
    <t>Машинист рифлевальной машины</t>
  </si>
  <si>
    <t>Машинист ровничной машины</t>
  </si>
  <si>
    <t>Машинист рубильной машины</t>
  </si>
  <si>
    <t>Машинист рубительной машины</t>
  </si>
  <si>
    <t>Машинист рудоусреднительной машины</t>
  </si>
  <si>
    <t>Машинист рыбомучной установки</t>
  </si>
  <si>
    <t>Машинист рыбоподъемника</t>
  </si>
  <si>
    <t>Машинист рыбопромысловых машин и механизмов</t>
  </si>
  <si>
    <t>Машинист рыхлительных машин</t>
  </si>
  <si>
    <t>Машинист самоходного весоповерочного вагона</t>
  </si>
  <si>
    <t>Машинист самоходного кабелепередвижчика</t>
  </si>
  <si>
    <t>Машинист самоходной газорастворомешалки</t>
  </si>
  <si>
    <t>Машинист сбивальных машин</t>
  </si>
  <si>
    <t>Машинист семешлифовальных машин</t>
  </si>
  <si>
    <t>Машинист силиконовой машины</t>
  </si>
  <si>
    <t>Машинист сквиджевого станка</t>
  </si>
  <si>
    <t>Машинист скипового подъемника</t>
  </si>
  <si>
    <t>Антрополог</t>
  </si>
  <si>
    <t>Артист оркестра духового,народ.инстр.,эстрадно-симф.</t>
  </si>
  <si>
    <t>Машинист скреперной лебедки</t>
  </si>
  <si>
    <t>Машинист слитколомателя</t>
  </si>
  <si>
    <t>Машинист слюдовыборочной установки</t>
  </si>
  <si>
    <t>Машинист слюдопластоделательной машины</t>
  </si>
  <si>
    <t>Машинист смесительной установки гидрозакладки</t>
  </si>
  <si>
    <t>Машинист смесительных барабанов</t>
  </si>
  <si>
    <t>Машинист солеобогатительной установки</t>
  </si>
  <si>
    <t>Машинист солеуборочного комбайна</t>
  </si>
  <si>
    <t>Машинист сортировочного автомата</t>
  </si>
  <si>
    <t>Артист (кукловод) театра кукол</t>
  </si>
  <si>
    <t>Машинист сплоточной (сортировочной) машины</t>
  </si>
  <si>
    <t>Слесарь-инструментальщик</t>
  </si>
  <si>
    <t>Слесарь-испытатель</t>
  </si>
  <si>
    <t>Слесарь-механик по испытанию установок и аппаратуры</t>
  </si>
  <si>
    <t>Слесарь-механик по радиоэлектронной аппаратуре</t>
  </si>
  <si>
    <t>Слесарь-механик по ремонту авиационных прибор.</t>
  </si>
  <si>
    <t>Слесарь-механик электромеханических приборов и систем</t>
  </si>
  <si>
    <t>Слесарь-монтажник приборного оборудования</t>
  </si>
  <si>
    <t>Слесарь-монтажник судовой</t>
  </si>
  <si>
    <t>Слесарь-опрессовщик</t>
  </si>
  <si>
    <t>Слесарь по аэрогидродинамическим испытаниям</t>
  </si>
  <si>
    <t>Слесарь по выводам и обмоткам электрических машин</t>
  </si>
  <si>
    <t>Слесарь по изг. деталей и узлов систем вентиляции, конд.воздуха и др.</t>
  </si>
  <si>
    <t>Слесарь по изготовлению и доводке деталей летательных аппаратов</t>
  </si>
  <si>
    <t>Слесарь по изготовлению и ремонту трубопровод.</t>
  </si>
  <si>
    <t>Слесарь по изготовлению узлов и деталей санитарно-технических систем</t>
  </si>
  <si>
    <t>Слесарь по изготовлению узлов и деталей технологических трубопроводов</t>
  </si>
  <si>
    <t>Слесарь по монтажу и ремонту оснований морских буровых и эстакад</t>
  </si>
  <si>
    <t>Слесарь по обслуживанию буровых</t>
  </si>
  <si>
    <t>Слесарь по обслуживанию тепловых пунктов</t>
  </si>
  <si>
    <t>Слесарь по осмотру и ремонту локомотивов на пунктах техн. обслуж.</t>
  </si>
  <si>
    <t>Слесарь по ремонту авиадвигателей</t>
  </si>
  <si>
    <t>Слесарь по ремонту гидротурбинного оборудован.</t>
  </si>
  <si>
    <t>Слесарь по ремонту дорожно-строительных машин и тракторов</t>
  </si>
  <si>
    <t>Слесарь по ремонту и обслуживанию перегрузочных машин</t>
  </si>
  <si>
    <t>Слесарь по ремонту и обслуживанию систем вентиляции и кондициониров.</t>
  </si>
  <si>
    <t>Машинист установки по расщеплению слюды</t>
  </si>
  <si>
    <t>Астроном</t>
  </si>
  <si>
    <t>Машинист установки самоклеящихся пленок</t>
  </si>
  <si>
    <t>Машинист установки сухого тушения кокса</t>
  </si>
  <si>
    <t>Машинист установок обогащения и брикетирован.</t>
  </si>
  <si>
    <t>Машинист фиксационных машин</t>
  </si>
  <si>
    <t>Машинист фильтроделательных машин</t>
  </si>
  <si>
    <t>Машинист фильтр-пресса</t>
  </si>
  <si>
    <t>Машинист финишера</t>
  </si>
  <si>
    <t>Машинист формующе-завертывающего полуавтомата</t>
  </si>
  <si>
    <t>Машинист формующих машин</t>
  </si>
  <si>
    <t>Машинист фрезерно-зачистной машины</t>
  </si>
  <si>
    <t>Машинист холодильника</t>
  </si>
  <si>
    <t>Машинист холодильной установки по замораживанию грунтов</t>
  </si>
  <si>
    <t>Машинист центрального теплового щита управления паровыми турбинами</t>
  </si>
  <si>
    <t>Машинист чаезавялочно-фиксационных машин</t>
  </si>
  <si>
    <t>Машинист чаезавялочных машин</t>
  </si>
  <si>
    <t>Машинист чаескручивающих машин</t>
  </si>
  <si>
    <t>Машинист чаесушильных машин</t>
  </si>
  <si>
    <t>Машинист чесальных и мешальных машин</t>
  </si>
  <si>
    <t>Машинист шахтных холодильных установок</t>
  </si>
  <si>
    <t>Машинист швейных машин и автоматов</t>
  </si>
  <si>
    <t>Машинист шихтоподачи</t>
  </si>
  <si>
    <t>Машинист шоколадо-отделочных машин</t>
  </si>
  <si>
    <t>Машинист шпрединг-машины</t>
  </si>
  <si>
    <t>Машинист шприц-машины</t>
  </si>
  <si>
    <t>Машинист шпулезаверточных и конусных машин</t>
  </si>
  <si>
    <t>Машинист штабелеформирующей машины</t>
  </si>
  <si>
    <t>Машинист штыревого крана</t>
  </si>
  <si>
    <t>Машинист шурфопроходческого агрегата</t>
  </si>
  <si>
    <t>Машинист эксгаустера</t>
  </si>
  <si>
    <t>Машинист экскаватора роторного</t>
  </si>
  <si>
    <t>Машинист экструзионного пресса</t>
  </si>
  <si>
    <t>Машинист электровоза металлургического цеха</t>
  </si>
  <si>
    <t>Машинист электровоза тушильного вагона</t>
  </si>
  <si>
    <t>Машинист электролафета</t>
  </si>
  <si>
    <t>Машинист электролебедки</t>
  </si>
  <si>
    <t>Машинист электропоезда</t>
  </si>
  <si>
    <t>Машинист энсонитной машины</t>
  </si>
  <si>
    <t>Машинист эскалатора</t>
  </si>
  <si>
    <t>Медник по изготовлению судовых изделий</t>
  </si>
  <si>
    <t>Мездрильщик</t>
  </si>
  <si>
    <t>Смесильщик</t>
  </si>
  <si>
    <t>Смесительщик</t>
  </si>
  <si>
    <t>Смесительщик (пр-во изделий из древесины)</t>
  </si>
  <si>
    <t>Смесительщик муки на силосах</t>
  </si>
  <si>
    <t>Смешивальщик волокна</t>
  </si>
  <si>
    <t>Смольщик берд</t>
  </si>
  <si>
    <t>Смольщик пакли</t>
  </si>
  <si>
    <t>Смотритель маяка</t>
  </si>
  <si>
    <t>Смотритель огней</t>
  </si>
  <si>
    <t>Сновальщик</t>
  </si>
  <si>
    <t>Заведующий агенством</t>
  </si>
  <si>
    <t>Собаковод</t>
  </si>
  <si>
    <t>Содовщик</t>
  </si>
  <si>
    <t>Солодовщик</t>
  </si>
  <si>
    <t>Сортировщик (химической продукции)</t>
  </si>
  <si>
    <t>Сортировщик абразивных материалов</t>
  </si>
  <si>
    <t>Зав.архивом (в аппар.совета федер., гос.думы федер.собр</t>
  </si>
  <si>
    <t>Сортировщик алмазов</t>
  </si>
  <si>
    <t>Сортировщик бриллиантов</t>
  </si>
  <si>
    <t>Сортировщик бумажного производства</t>
  </si>
  <si>
    <t>Сортировщик в производстве карандашей</t>
  </si>
  <si>
    <t>Сортировщик в производстве пищевой продукции</t>
  </si>
  <si>
    <t>Сортировщик декоративных пород дерева</t>
  </si>
  <si>
    <t>Сортировщик деталей подшипников</t>
  </si>
  <si>
    <t>Сортировщик деталей часов и камней</t>
  </si>
  <si>
    <t>Сортировщик древесины на воде</t>
  </si>
  <si>
    <t>Сортировщик жести и изделий</t>
  </si>
  <si>
    <t>Сортировщик игольно-платинных изделий</t>
  </si>
  <si>
    <t>Сортировщик извести</t>
  </si>
  <si>
    <t>Сортировщик изделий, полуфабрикатов и материалов</t>
  </si>
  <si>
    <t>Сортировщик изделий, сырья и материалов</t>
  </si>
  <si>
    <t>Сортировщик керамзита</t>
  </si>
  <si>
    <t>Сортировщик кожевенно-мехового сырья</t>
  </si>
  <si>
    <t>Сортировщик кокса</t>
  </si>
  <si>
    <t>Сортировщик контейнеров</t>
  </si>
  <si>
    <t>Сортировщик кости</t>
  </si>
  <si>
    <t>Сортировщик куска на печах сопротивления</t>
  </si>
  <si>
    <t>Сортировщик материалов и изделий из древесины</t>
  </si>
  <si>
    <t>Сортировщик немытой шерсти</t>
  </si>
  <si>
    <t>Сортировщик отливок</t>
  </si>
  <si>
    <t>Сортировщик полуфабриката и изделий</t>
  </si>
  <si>
    <t>Сортировщик почтовых отправлений и произведений печати</t>
  </si>
  <si>
    <t>Сортировщик-разборщик чая</t>
  </si>
  <si>
    <t>Сортировщик рога и кости</t>
  </si>
  <si>
    <t>Сортировщик-сборщик лома и отходов металла</t>
  </si>
  <si>
    <t>Сортировщик-сдатчик металла</t>
  </si>
  <si>
    <t>Сортировщик сигарного листа</t>
  </si>
  <si>
    <t>Сортировщик сырья и волокна</t>
  </si>
  <si>
    <t>Мойщик посуды и ампул</t>
  </si>
  <si>
    <t>Мойщик-сушильщик металла</t>
  </si>
  <si>
    <t>Мойщик сыра</t>
  </si>
  <si>
    <t>Мойщик-уборщик подвижного состава</t>
  </si>
  <si>
    <t>Мойщик фибры</t>
  </si>
  <si>
    <t>Мойщик холстов</t>
  </si>
  <si>
    <t>Мойщик шерсти (валяльно-войлочное производство)</t>
  </si>
  <si>
    <t>Мойщик шерсти (шерстяное производство)</t>
  </si>
  <si>
    <t>Мойщик щетины и волоса</t>
  </si>
  <si>
    <t>Моллировщик стекла</t>
  </si>
  <si>
    <t>Монтажист</t>
  </si>
  <si>
    <t>Монтажник аппаратуры специальных головных уборов</t>
  </si>
  <si>
    <t>Монтажник-вакуумщик</t>
  </si>
  <si>
    <t>Монтажник геодезических знаков</t>
  </si>
  <si>
    <t>Монтажник гидроагрегатов</t>
  </si>
  <si>
    <t>Монтажник горного оборудования</t>
  </si>
  <si>
    <t>Монтажник дробильно-размольного обор. и обор. для сортировки и обогащ.</t>
  </si>
  <si>
    <t>Монтажник компрессоров, насосов и вентиляторов</t>
  </si>
  <si>
    <t>Монтажник металлорежущего и кузнечнопрессового оборудования</t>
  </si>
  <si>
    <t>Монтажник механического оборудования гидротехнических сооружений</t>
  </si>
  <si>
    <t>Монтажник микромодулей</t>
  </si>
  <si>
    <t>Монтажник на ремонте ванн</t>
  </si>
  <si>
    <t>Монтажник на ремонте печей</t>
  </si>
  <si>
    <t>Монтажник наружных трубопроводов</t>
  </si>
  <si>
    <t>Монтажник негатива</t>
  </si>
  <si>
    <t>Монтажник оборудования атомных электрических станций</t>
  </si>
  <si>
    <t>Монтажник оборуд. блокировки и централизации на железнодор. транспорте</t>
  </si>
  <si>
    <t>Монтажник оборудования деревообрабатывающих предприятий</t>
  </si>
  <si>
    <t>Монтажник оборуд. зернохранилищ и предпр. по промыш. переработке зерна</t>
  </si>
  <si>
    <t>Монтажник оборудования коксохимических производств</t>
  </si>
  <si>
    <t>Монтажник оборудования котельных установок</t>
  </si>
  <si>
    <t>Монтажник оборудования металлургических заводов</t>
  </si>
  <si>
    <t>Монтажник оборудования предприятий пищевой промышленности</t>
  </si>
  <si>
    <t>Ставильщик (пр-во текстиля)</t>
  </si>
  <si>
    <t>Ставильщик-выборщик изделий из печей</t>
  </si>
  <si>
    <t>Ставильщик-выборщик фарфоровых, фаянсовых и керам. изд. на вагонетках</t>
  </si>
  <si>
    <t>Ставильщик стеклоизделий в автоклавы</t>
  </si>
  <si>
    <t>Сталевар вакуумной печи</t>
  </si>
  <si>
    <t>Сталевар конвертера</t>
  </si>
  <si>
    <t>Сталевар мартеновской печи</t>
  </si>
  <si>
    <t>Сталевар установки внепечной обработки стали</t>
  </si>
  <si>
    <t>Сталевар установки электрошлакового переплава</t>
  </si>
  <si>
    <t>Сталевар электропечи</t>
  </si>
  <si>
    <t>Станочник клеенаносящего станка</t>
  </si>
  <si>
    <t>Станочник кромкофуговального станка</t>
  </si>
  <si>
    <t>Станочник на механической обработке электродной продукции</t>
  </si>
  <si>
    <t>Станочник на обработке твердосплавной продук.</t>
  </si>
  <si>
    <t>Станочник по изготовлению гнутой мебели</t>
  </si>
  <si>
    <t>Станочник по обработке керамики</t>
  </si>
  <si>
    <t>Станочник ребросклеивающего станка</t>
  </si>
  <si>
    <t>Станочник специальных металлообрабатывающих станков</t>
  </si>
  <si>
    <t>Станочник усовочного станка</t>
  </si>
  <si>
    <t>Станочник шпалорезного станка</t>
  </si>
  <si>
    <t>Станционный рабочий</t>
  </si>
  <si>
    <t>Старший машинист котельного оборудования</t>
  </si>
  <si>
    <t>Старший машинист котлотурбинного цеха</t>
  </si>
  <si>
    <t>Старший машинист турбинного отделения</t>
  </si>
  <si>
    <t>Старший машинист энергоблоков</t>
  </si>
  <si>
    <t>Стволовой (подземный)</t>
  </si>
  <si>
    <t>Стекловар</t>
  </si>
  <si>
    <t>Стеклографист (ротаторщик)</t>
  </si>
  <si>
    <t>Стеклопротирщик</t>
  </si>
  <si>
    <t>Стендовщик</t>
  </si>
  <si>
    <t>Стереотипер</t>
  </si>
  <si>
    <t>Стерженщик машинной формовки</t>
  </si>
  <si>
    <t>Стерилизаторщик ваты</t>
  </si>
  <si>
    <t>Стерилизаторщик материалов и препаратов</t>
  </si>
  <si>
    <t>Столяр по изготовлению декораций</t>
  </si>
  <si>
    <t>Столяр по изготовлению и ремонту деталей и узлов музыкальных инструм.</t>
  </si>
  <si>
    <t>Столяр строительный</t>
  </si>
  <si>
    <t>Столяр судовой</t>
  </si>
  <si>
    <t>Сторож (вахтер)</t>
  </si>
  <si>
    <t>Стригальщик ворса</t>
  </si>
  <si>
    <t>Строгаль кожевенно-мехового сырья и полуфабрикатов</t>
  </si>
  <si>
    <t>Строгальщик блоков из оргстекла</t>
  </si>
  <si>
    <t>Строгальщик целлулоидных блоков</t>
  </si>
  <si>
    <t>Струнонавивальщик</t>
  </si>
  <si>
    <t>Струнщик</t>
  </si>
  <si>
    <t>Стыковщик полос</t>
  </si>
  <si>
    <t>Стыковщик резиновых изделий</t>
  </si>
  <si>
    <t>Стыковщик текстиля на прессе</t>
  </si>
  <si>
    <t>Судопропускник</t>
  </si>
  <si>
    <t>Сукновал</t>
  </si>
  <si>
    <t>Сульфатчик</t>
  </si>
  <si>
    <t>Заведующий кассой (билетной,объединенной)</t>
  </si>
  <si>
    <t>Сушильщик (пр-во химических волокон)</t>
  </si>
  <si>
    <t>Сушильщик (пр-во изделий из древесины)</t>
  </si>
  <si>
    <t>Сушильщик (пр-во текстил.,мехов.и кожан.продукции)</t>
  </si>
  <si>
    <t>Сушильщик абразивных изделий</t>
  </si>
  <si>
    <t>Сушильщик асбестоцементных изделий</t>
  </si>
  <si>
    <t>Сушильщик бумаги, картона; фибры и изделий из них</t>
  </si>
  <si>
    <t>Сушильщик бумагоделательной (картоноделательной) машины</t>
  </si>
  <si>
    <t>Сушильщик вакуум-формующей машины</t>
  </si>
  <si>
    <t>Сушильщик ванилина</t>
  </si>
  <si>
    <t>Сушильщик девулканизата</t>
  </si>
  <si>
    <t>Сушильщик деталей и игрушек</t>
  </si>
  <si>
    <t>Сушильщик деталей и приборов</t>
  </si>
  <si>
    <t>Сушильшик длиннотрубчатых макарон</t>
  </si>
  <si>
    <t>Сушильщик дощечек</t>
  </si>
  <si>
    <t>Сушильщик дрожжей</t>
  </si>
  <si>
    <t>Сушильщик жести</t>
  </si>
  <si>
    <t>Сушильщик заготовок и художественных изделий</t>
  </si>
  <si>
    <t>Сушильщик заполнителей</t>
  </si>
  <si>
    <t>Сушильщик (заправщик)</t>
  </si>
  <si>
    <t>Сушильщик изделий</t>
  </si>
  <si>
    <t>Сушильщик изделий (пр-во строит.материалов)</t>
  </si>
  <si>
    <t>Сушильщик изделий (химчистка,крашение)</t>
  </si>
  <si>
    <t>Сушильщик клеильно-сушильной машины</t>
  </si>
  <si>
    <t>Сушильщик компонентов обмазки и флюсов</t>
  </si>
  <si>
    <t>Сушильщик линолеума</t>
  </si>
  <si>
    <t>Заместитель начальника группы</t>
  </si>
  <si>
    <t>Сушильщик махорочной крошки</t>
  </si>
  <si>
    <t>Сушильщик машины длинноволокнистой бумаги</t>
  </si>
  <si>
    <t>Сушильщик молочного сахара</t>
  </si>
  <si>
    <t>Сушильщик отходов</t>
  </si>
  <si>
    <t>Сушильщик пакетов конденсаторов</t>
  </si>
  <si>
    <t>Сушильщик пергаментной машины</t>
  </si>
  <si>
    <t>Сушильщик перопухового сырья</t>
  </si>
  <si>
    <t>Сушильщик пленки бутафоль</t>
  </si>
  <si>
    <t>Сушильщик посыпочных материалов</t>
  </si>
  <si>
    <t>Сушильщик пресспата</t>
  </si>
  <si>
    <t>Сушильщик растений</t>
  </si>
  <si>
    <t>Сушильщик ровничной машины</t>
  </si>
  <si>
    <t>Сушильщик стеклоизделий</t>
  </si>
  <si>
    <t>Сушильщик стержней</t>
  </si>
  <si>
    <t>Сушильщик сырья и материалов</t>
  </si>
  <si>
    <t>Сушильщик сырья, полуфабрикатов и изделий</t>
  </si>
  <si>
    <t>Сушильщик табака</t>
  </si>
  <si>
    <t>Сушильщик теплоизоляционных изделий</t>
  </si>
  <si>
    <t>Сушильщик шкурок кроликов</t>
  </si>
  <si>
    <t>Сушильщик шлифзерна, шлифпорошков и шихтовых материалов</t>
  </si>
  <si>
    <t>Сушильщик шпона и фанеры</t>
  </si>
  <si>
    <t>Сушильщик электродов</t>
  </si>
  <si>
    <t>Сушильщик элементного производства</t>
  </si>
  <si>
    <t>Счетчик меры и изделий</t>
  </si>
  <si>
    <t>Сшивальщик металлосеток</t>
  </si>
  <si>
    <t>Сшивальщик-проклейщик</t>
  </si>
  <si>
    <t>Съемщик байки</t>
  </si>
  <si>
    <t>Заведующий медицинским пунктом</t>
  </si>
  <si>
    <t>Съемщик волокна</t>
  </si>
  <si>
    <t>Съемщик горячих изделий</t>
  </si>
  <si>
    <t>Съемщик диапозитивных фильмов</t>
  </si>
  <si>
    <t>Съемщик клея</t>
  </si>
  <si>
    <t>Съемщик лент скоростемеров локомотивов</t>
  </si>
  <si>
    <t>Съемщик мультипликационных проб</t>
  </si>
  <si>
    <t>Съемщик оболочек с кабельных изделий</t>
  </si>
  <si>
    <t>Съемщик обуви с колодок (валяльно-войлочн.пр-во)</t>
  </si>
  <si>
    <t>Съемщик оптических характеристик</t>
  </si>
  <si>
    <t>Съемщик политого стекла и фотопластинок</t>
  </si>
  <si>
    <t>Съемщик-раскройщик металлосеток</t>
  </si>
  <si>
    <t>Съемщик резиновых изделий</t>
  </si>
  <si>
    <t>Заместитель главного контролера</t>
  </si>
  <si>
    <t>Съемщик стекла и стеклоизделий</t>
  </si>
  <si>
    <t>Съемщик стеклопластиковых и стекловолокнистых изделий</t>
  </si>
  <si>
    <t>Съемщик суровья</t>
  </si>
  <si>
    <t>Съемщик сучильных рукавов</t>
  </si>
  <si>
    <t>Съемщик теплоизоляционных изделий</t>
  </si>
  <si>
    <t>Съемщик целлюлозы, бумаги, картона и изделий из них</t>
  </si>
  <si>
    <t>Съемщик шелка-сырца</t>
  </si>
  <si>
    <t>Съемщик шорно-седельных изделий</t>
  </si>
  <si>
    <t>Сыродел-мастер</t>
  </si>
  <si>
    <t>Сыродел-мастер по созреванию сыров</t>
  </si>
  <si>
    <t>Сыродел по созреванию сыров</t>
  </si>
  <si>
    <t>Табаковод</t>
  </si>
  <si>
    <t>Таблетировщик</t>
  </si>
  <si>
    <t>Такелажник на монтаже</t>
  </si>
  <si>
    <t>Такелажник судовой</t>
  </si>
  <si>
    <t>Таксидермист</t>
  </si>
  <si>
    <t>Талькировщик листов и лент</t>
  </si>
  <si>
    <t>Темперировщик жировой основы</t>
  </si>
  <si>
    <t>Термист купроксных и селеновых выпрямителей</t>
  </si>
  <si>
    <t>Термист на установках ТВЧ</t>
  </si>
  <si>
    <t>Термист нафталиновых печей</t>
  </si>
  <si>
    <t>Термист по обработке слюды</t>
  </si>
  <si>
    <t>Термист проката и труб</t>
  </si>
  <si>
    <t>Термист холодом</t>
  </si>
  <si>
    <t>Термообработчик древесно-волокнистых плит</t>
  </si>
  <si>
    <t>Термообработчик проводов и кабелей</t>
  </si>
  <si>
    <t>Термоотделочник меховых шкурок</t>
  </si>
  <si>
    <t>Термоотделочник пряжи</t>
  </si>
  <si>
    <t>Термоотделочник текстильно-галантерейных изделий</t>
  </si>
  <si>
    <t>Термоотделочник щетины и волоса</t>
  </si>
  <si>
    <t>Термопечатник</t>
  </si>
  <si>
    <t>Термопластикаторщик</t>
  </si>
  <si>
    <t>Терморезчик</t>
  </si>
  <si>
    <t>Термостатчик</t>
  </si>
  <si>
    <t>Термостатчик (пр-во фармац.и парфюм.продукции)</t>
  </si>
  <si>
    <t>Термоусадчик</t>
  </si>
  <si>
    <t>Тесемщик</t>
  </si>
  <si>
    <t>Тесчик спецсортиментов</t>
  </si>
  <si>
    <t>Тиснильщик рисунка</t>
  </si>
  <si>
    <t>Токарь-затыловщик</t>
  </si>
  <si>
    <t>Токарь-карусельщик</t>
  </si>
  <si>
    <t>Токарь по камню</t>
  </si>
  <si>
    <t>Токарь-полуавтоматчик</t>
  </si>
  <si>
    <t>Токарь по обработке абразивных изделий</t>
  </si>
  <si>
    <t>Токарь по обработке асбестоцементных труб и муфт</t>
  </si>
  <si>
    <t>Токарь-расточник</t>
  </si>
  <si>
    <t>Токарь-револьверщик</t>
  </si>
  <si>
    <t>Тоннельный рабочий</t>
  </si>
  <si>
    <t>Тоннельщик</t>
  </si>
  <si>
    <t>Тоннельщик (пр-во цемента)</t>
  </si>
  <si>
    <t>Тоннельщик-моторист скипового подъемника</t>
  </si>
  <si>
    <t>Торфорабочий</t>
  </si>
  <si>
    <t>Точильщик кардной гарнитуры</t>
  </si>
  <si>
    <t>Точильщик стригальных ножей</t>
  </si>
  <si>
    <t>Точильщик шляпок</t>
  </si>
  <si>
    <t>Травильщик валов</t>
  </si>
  <si>
    <t>Травильщик клише</t>
  </si>
  <si>
    <t>Травильщик купроксных выпрямительных элемент.</t>
  </si>
  <si>
    <t>Травильщик прецизионного травления</t>
  </si>
  <si>
    <t>Травильщик радиокерамики</t>
  </si>
  <si>
    <t>Травильщик синтетических материалов на тканевой основе</t>
  </si>
  <si>
    <t>Травильщик стекла плавиковой кислотой</t>
  </si>
  <si>
    <t>Травильщик фарфоровых и фаянсовых изделий</t>
  </si>
  <si>
    <t>Травильщик фольги</t>
  </si>
  <si>
    <t>Заведующий пр-вом (на пред.соц.-бытов.обсл.населения)</t>
  </si>
  <si>
    <t>Травильщик форм глубокой печати</t>
  </si>
  <si>
    <t>Тракторист на трелевке и вывозе леса</t>
  </si>
  <si>
    <t>Трамбовщик изоляционного материала</t>
  </si>
  <si>
    <t>Трамбовщик огнеприпасов из карборунда</t>
  </si>
  <si>
    <t>Транспортерщик горячего клинкера</t>
  </si>
  <si>
    <t>Транспортировщик в литейном производстве</t>
  </si>
  <si>
    <t>Транспортировщик шихты</t>
  </si>
  <si>
    <t>Трафаретчик</t>
  </si>
  <si>
    <t>Трафаретчик (пр-во художественных изделий)</t>
  </si>
  <si>
    <t>Трелевщик</t>
  </si>
  <si>
    <t>Тренировщик радиодеталей</t>
  </si>
  <si>
    <t>Трубник на солекомбайне</t>
  </si>
  <si>
    <t>Трубогибщик судовой</t>
  </si>
  <si>
    <t>Трубоклад промышленных кирпичных труб</t>
  </si>
  <si>
    <t>Труболитейщик-формовщик</t>
  </si>
  <si>
    <t>Трубопрокатчик</t>
  </si>
  <si>
    <t>Тузлуковщик шкур</t>
  </si>
  <si>
    <t>Туннелепрокладчик в бунтах хлопка-сырца</t>
  </si>
  <si>
    <t>Тянульщик кож</t>
  </si>
  <si>
    <t>Тянульщик по выработке стеклян. труб и дрота</t>
  </si>
  <si>
    <t>Уборщик в литейных цехах</t>
  </si>
  <si>
    <t>Уборщик горячего металла</t>
  </si>
  <si>
    <t>Уборщик мусоропроводов</t>
  </si>
  <si>
    <t>Уборщик отходов металлургического производства</t>
  </si>
  <si>
    <t>Заведующий секретариатом судебного состава</t>
  </si>
  <si>
    <t>Уборщик территорий</t>
  </si>
  <si>
    <t>Уборщик шлака и оборотных материалов</t>
  </si>
  <si>
    <t>Увлажнитель кожаных, меховых деталей и изделий</t>
  </si>
  <si>
    <t>Увлажнительщик бумаги и картона</t>
  </si>
  <si>
    <t>Увлажняльщик кожевенных картонов</t>
  </si>
  <si>
    <t>Увлажняльщик махорочного сырья</t>
  </si>
  <si>
    <t>Увлажняльщик сырья</t>
  </si>
  <si>
    <t>Увлажняльщик табачного сырья</t>
  </si>
  <si>
    <t>Укладчик-выбиральщик мокрого товара и пряжи вручную</t>
  </si>
  <si>
    <t>Укладчик деталей и изделий</t>
  </si>
  <si>
    <t>Укладчик диапозитивных фильмов</t>
  </si>
  <si>
    <t>Укладчик изделий</t>
  </si>
  <si>
    <t>Укладчик пиломатериалов, деталей и изделий из древесины</t>
  </si>
  <si>
    <t>Укладчик продуктов консервирования</t>
  </si>
  <si>
    <t>Укладчик продукции медицинского назначения</t>
  </si>
  <si>
    <t>Укладчик проката</t>
  </si>
  <si>
    <t>Укладчик синели</t>
  </si>
  <si>
    <t>Укладчик стеклонити в изделия</t>
  </si>
  <si>
    <t>Укладчик сырья</t>
  </si>
  <si>
    <t>Укладчик-упаковщик</t>
  </si>
  <si>
    <t>Укладчик хлебобулочных изделий</t>
  </si>
  <si>
    <t>Упаковщик кип</t>
  </si>
  <si>
    <t>Упаковщик цемента</t>
  </si>
  <si>
    <t>Упаковщик-цементировщик</t>
  </si>
  <si>
    <t>Упаковщик электродов</t>
  </si>
  <si>
    <t>Уплотнитель припоя</t>
  </si>
  <si>
    <t>Упрочнитель деталей</t>
  </si>
  <si>
    <t>Усреднильщик сырья</t>
  </si>
  <si>
    <t>Установщик алмазов</t>
  </si>
  <si>
    <t>Установщик бурильных замков</t>
  </si>
  <si>
    <t>Установщик изделий в эмалировании</t>
  </si>
  <si>
    <t>Установщик катализаторных сеток</t>
  </si>
  <si>
    <t>Установщик ладовых пластин</t>
  </si>
  <si>
    <t>Установщик прядильных блоков и гарнитуры</t>
  </si>
  <si>
    <t>Установщик стеклоплавильных сосудов</t>
  </si>
  <si>
    <t>Установщик фильерных пластин</t>
  </si>
  <si>
    <t>Установщик художественных произведений</t>
  </si>
  <si>
    <t>Установщик цвета и света</t>
  </si>
  <si>
    <t>Фанеровщик художественных изделий из дерева</t>
  </si>
  <si>
    <t>Фацетчик</t>
  </si>
  <si>
    <t>Фельдъегерь</t>
  </si>
  <si>
    <t>Фенольщик</t>
  </si>
  <si>
    <t>Ферментаторщик</t>
  </si>
  <si>
    <t>Ферментировщик чая</t>
  </si>
  <si>
    <t>Фибровщик</t>
  </si>
  <si>
    <t>Фидерщик</t>
  </si>
  <si>
    <t>Фиксаторщик</t>
  </si>
  <si>
    <t>Филигранщик бумаги</t>
  </si>
  <si>
    <t>Фильерщик</t>
  </si>
  <si>
    <t>Фильмопроверщик</t>
  </si>
  <si>
    <t>Фильмотекарь</t>
  </si>
  <si>
    <t>Заведующий учебно-кольсультационным пунктом</t>
  </si>
  <si>
    <t>Флипперовщик бортовых колец</t>
  </si>
  <si>
    <t>Флотатор</t>
  </si>
  <si>
    <t>Флотаторщик</t>
  </si>
  <si>
    <t>Флотаторщик (пр-во пищевых концентратов)</t>
  </si>
  <si>
    <t>Флюсовар</t>
  </si>
  <si>
    <t>Флюсовщик</t>
  </si>
  <si>
    <t>Фонотекарь</t>
  </si>
  <si>
    <t>Форматор скульптурного производства</t>
  </si>
  <si>
    <t>Формировщик плотов</t>
  </si>
  <si>
    <t>Формировщик трикотажных изделий</t>
  </si>
  <si>
    <t>Формовщик абразивных изделий на керамической связке</t>
  </si>
  <si>
    <t>Формовщик абразивных изделий на бакел., вулканит. и эпоксидной связках</t>
  </si>
  <si>
    <t>Формовщик анодов</t>
  </si>
  <si>
    <t>Формовщик блоков мипоры</t>
  </si>
  <si>
    <t>Формовщик брикетов</t>
  </si>
  <si>
    <t>Формовщик буртов фаолитовых труб</t>
  </si>
  <si>
    <t>Формовщик вспененного полистирола</t>
  </si>
  <si>
    <t>Формовщик головных уборов</t>
  </si>
  <si>
    <t>Заведующий цехом</t>
  </si>
  <si>
    <t>Формовщик деталей из стекла</t>
  </si>
  <si>
    <t>Формовщик деталей и игрушек</t>
  </si>
  <si>
    <t>Формовщик изделий из поропластов</t>
  </si>
  <si>
    <t>Формовщик изделий строительной керамики</t>
  </si>
  <si>
    <t>Формовщик искусственных зубов</t>
  </si>
  <si>
    <t>Формовщик камнелитейного производства</t>
  </si>
  <si>
    <t>Формовщик капселей</t>
  </si>
  <si>
    <t>Формовщик медицинских препаратов, полуфабрикатов и изделий</t>
  </si>
  <si>
    <t>Формовщик пакетов</t>
  </si>
  <si>
    <t>Формовщик пенальной косметики</t>
  </si>
  <si>
    <t>Формовщик по выплавляемым моделям</t>
  </si>
  <si>
    <t>Формовщик покрышек</t>
  </si>
  <si>
    <t>Формовщик радиокерамики</t>
  </si>
  <si>
    <t>Формовщик разделительных и декоративных слоев</t>
  </si>
  <si>
    <t>Формовщик ртутных выпрямителей</t>
  </si>
  <si>
    <t>Формовщик селеновых элементов</t>
  </si>
  <si>
    <t>Формовщик текстильных изделий</t>
  </si>
  <si>
    <t>Формовщик теплоизоляционных изделий</t>
  </si>
  <si>
    <t>Формовщик фильтр-пластин</t>
  </si>
  <si>
    <t>Формовщик фольги</t>
  </si>
  <si>
    <t>Формовщик форм для наглядных пособий</t>
  </si>
  <si>
    <t>Формовщик художественного литья</t>
  </si>
  <si>
    <t>Формовщик электродной массы</t>
  </si>
  <si>
    <t>Формовщик электрокерамических изделий</t>
  </si>
  <si>
    <t>Формодержатель</t>
  </si>
  <si>
    <t>Форсунщик</t>
  </si>
  <si>
    <t>Фосфатировщик</t>
  </si>
  <si>
    <t>Фотограф (полиграфическое пр-во)</t>
  </si>
  <si>
    <t>Фотограф прецизионной фотолитографии</t>
  </si>
  <si>
    <t>Фотограф фотомеханического гравирования</t>
  </si>
  <si>
    <t>Фотокерамик</t>
  </si>
  <si>
    <t>Фотолаборант</t>
  </si>
  <si>
    <t>Фотопечатник на стекле</t>
  </si>
  <si>
    <t>Фотопечатник по эмали</t>
  </si>
  <si>
    <t>Фотоплазокопировщик</t>
  </si>
  <si>
    <t>Фототекарь</t>
  </si>
  <si>
    <t>Фрезеровщик асбестоцементных плит</t>
  </si>
  <si>
    <t>Фрезеровщик камня</t>
  </si>
  <si>
    <t>Фрезеровщик обуви</t>
  </si>
  <si>
    <t>Фрезеровщик оптических деталей</t>
  </si>
  <si>
    <t>Фрезеровщик слитков</t>
  </si>
  <si>
    <t>Фризерщик</t>
  </si>
  <si>
    <t>Фризерщик (консервная промышленность)</t>
  </si>
  <si>
    <t>Фриттовщик</t>
  </si>
  <si>
    <t>Заместитель главного технолога</t>
  </si>
  <si>
    <t>Футеровщик (кислотоупорщик)</t>
  </si>
  <si>
    <t>Футеровщик-шамотчик на ремонте ванн</t>
  </si>
  <si>
    <t>Футлярщик</t>
  </si>
  <si>
    <t>Хальмовщик</t>
  </si>
  <si>
    <t>Хлораторщик по приготовлению двухлористого олова</t>
  </si>
  <si>
    <t>Хлораторщик электродной продукции</t>
  </si>
  <si>
    <t>Хлоропроводчик</t>
  </si>
  <si>
    <t>Хлорщик</t>
  </si>
  <si>
    <t>Хмелевод</t>
  </si>
  <si>
    <t>Холодильщик резиновых смесей</t>
  </si>
  <si>
    <t>Хромолитограф</t>
  </si>
  <si>
    <t>Художник декоративной росписи по металлу</t>
  </si>
  <si>
    <t>Художник миниатюрной живописи</t>
  </si>
  <si>
    <t>Художник росписи по дереву</t>
  </si>
  <si>
    <t>Художник росписи по эмали</t>
  </si>
  <si>
    <t>Заместитель главного механика</t>
  </si>
  <si>
    <t>Цементатор</t>
  </si>
  <si>
    <t>Цементаторщик</t>
  </si>
  <si>
    <t>Цементаторщик гидромедьустановки</t>
  </si>
  <si>
    <t>Центрировщик оптических деталей</t>
  </si>
  <si>
    <t>Центрифуговщик (химич.волокон)</t>
  </si>
  <si>
    <t>Центрифуговщик (фармац.и парфюм.пр-во)</t>
  </si>
  <si>
    <t>Центровщик стеклянных колб</t>
  </si>
  <si>
    <t>Цепевязальщик</t>
  </si>
  <si>
    <t>Цепеизготовитель</t>
  </si>
  <si>
    <t>Цоколевщик</t>
  </si>
  <si>
    <t>Чабан</t>
  </si>
  <si>
    <t>Чаевод</t>
  </si>
  <si>
    <t>Часовщик по ремонту механических часов</t>
  </si>
  <si>
    <t>Часовщик по ремонту электронных и кварцевых часов</t>
  </si>
  <si>
    <t>Чеканщик</t>
  </si>
  <si>
    <t>Чеканщик скульптурного производства</t>
  </si>
  <si>
    <t>Чеканщик художественных изделий</t>
  </si>
  <si>
    <t>Чернильщик</t>
  </si>
  <si>
    <t>Чернильщик ювелирных и художественных изделий</t>
  </si>
  <si>
    <t>Чистильщик абразивных изделий</t>
  </si>
  <si>
    <t>Чистильщик вентиляционных установок</t>
  </si>
  <si>
    <t>Чистильщик выпарных аппаратов</t>
  </si>
  <si>
    <t>Чистильщик дымоходов, боровов и топок</t>
  </si>
  <si>
    <t>Чистильщик изделий,полуфабрикатов и материалов</t>
  </si>
  <si>
    <t>Чистильщик канализационных тоннелей и каналов</t>
  </si>
  <si>
    <t>Чистильщик коконного сдира</t>
  </si>
  <si>
    <t>Чистильщик лица голья</t>
  </si>
  <si>
    <t>Чистильщик металла, отливок, изделий и деталей</t>
  </si>
  <si>
    <t>Чистильщик меховых шкурок бензином</t>
  </si>
  <si>
    <t>Чистильщик на очистке шламовых бассейнов и болтушек</t>
  </si>
  <si>
    <t>Чистильщик оборудования</t>
  </si>
  <si>
    <t>Чистильщик оборудования (наладчики станков)</t>
  </si>
  <si>
    <t>Чистильщик оборудования (табачно-махорочное пр-во)</t>
  </si>
  <si>
    <t>Инженер-биотехнолог</t>
  </si>
  <si>
    <t>Чистильщик оптики</t>
  </si>
  <si>
    <t>Чистильщик оснастки и приспособлений</t>
  </si>
  <si>
    <t>Чистильщик полимеризационных стаканов</t>
  </si>
  <si>
    <t>Чистильщик по очистке пылевых камер</t>
  </si>
  <si>
    <t>Чистильщик продукции</t>
  </si>
  <si>
    <t>Чистильщик ткани, изделий</t>
  </si>
  <si>
    <t>Чистильщик-точильщик чесальных аппаратов</t>
  </si>
  <si>
    <t>Чистильщик ферросплавов</t>
  </si>
  <si>
    <t>Чистильщик шпуль</t>
  </si>
  <si>
    <t>Чистильщик электроугольных изделий</t>
  </si>
  <si>
    <t>Чокеровщик</t>
  </si>
  <si>
    <t>Шаблонщик</t>
  </si>
  <si>
    <t>Шабровщик цветных металлов</t>
  </si>
  <si>
    <t>Швея (в сырейно-красильных и скорняжных цехах</t>
  </si>
  <si>
    <t>Шевинговальщик</t>
  </si>
  <si>
    <t>Шелковод</t>
  </si>
  <si>
    <t>Шероховщик</t>
  </si>
  <si>
    <t>Шихтовар</t>
  </si>
  <si>
    <t>Шихтовщик (перераб.химич.и нефтехимич.сырья)</t>
  </si>
  <si>
    <t>Шихтовщик (пр-во изделий из древесины)</t>
  </si>
  <si>
    <t>Шихтовщик (пр-во стеновых и вяжущих материалов)</t>
  </si>
  <si>
    <t>Шихтовщик (пр-во строительных материалов)</t>
  </si>
  <si>
    <t>Шихтовщик (пр-во фарфоровых и абразивных изделий)</t>
  </si>
  <si>
    <t>Шихтовщик в алмазном производстве</t>
  </si>
  <si>
    <t>Инженер договорного отдела</t>
  </si>
  <si>
    <t>Шлаковщик</t>
  </si>
  <si>
    <t>Шламовщик</t>
  </si>
  <si>
    <t>Шламовщик-бассейнщик</t>
  </si>
  <si>
    <t>Шламовщик электролитных ванн</t>
  </si>
  <si>
    <t>Шлифовщик алмазов и сверхтвердых материалов</t>
  </si>
  <si>
    <t>Шлифовщик асбестоцементных и асбестосилитовых плит</t>
  </si>
  <si>
    <t>Шлифовщик бумаги, картона и фибры</t>
  </si>
  <si>
    <t>Шлифовщик водорастворимых кристаллов</t>
  </si>
  <si>
    <t>Шлифовщик горных пород</t>
  </si>
  <si>
    <t>Шлифовщик изделий из твердых сплавов и тугоплавких металлов</t>
  </si>
  <si>
    <t>Шлифовщик изделий, полуфабрикатов и материалов</t>
  </si>
  <si>
    <t>Шлифовщик изделий строительной керамики</t>
  </si>
  <si>
    <t>Шлифовщик изделий электронной техники</t>
  </si>
  <si>
    <t>Шлифовщик искусственной кожи</t>
  </si>
  <si>
    <t>Шлифовщик камней</t>
  </si>
  <si>
    <t>Шлифовщик литоофсетных форм</t>
  </si>
  <si>
    <t>Шлифовщик медицинских изделий</t>
  </si>
  <si>
    <t>Шлифовщик микалекса</t>
  </si>
  <si>
    <t>Шлифовщик оптических деталей</t>
  </si>
  <si>
    <t>Шлифовщик печатных валов</t>
  </si>
  <si>
    <t>Шлифовщик по дереву</t>
  </si>
  <si>
    <t>Шлифовщик подносов</t>
  </si>
  <si>
    <t>Шлифовщик-полировщик изделий из камня</t>
  </si>
  <si>
    <t>Шлифовщик-полировщик по прецизионной обраб. полупроводниковых матер.</t>
  </si>
  <si>
    <t>Шлифовщик полотна</t>
  </si>
  <si>
    <t>Шлифовщик пьезокварцевых пластин и кристаллов</t>
  </si>
  <si>
    <t>Шлифовщик-резчик огнеупорных изделий</t>
  </si>
  <si>
    <t>Шлифовщик стекла</t>
  </si>
  <si>
    <t>Шлифовщик стеклоизделий</t>
  </si>
  <si>
    <t>Шлифовщик стержней</t>
  </si>
  <si>
    <t>Шлифовщик фарфоровых и фаянсовых изделий</t>
  </si>
  <si>
    <t>Шлифовщик электрокерамических изделий</t>
  </si>
  <si>
    <t>Шлифовщик электроугольных изделий</t>
  </si>
  <si>
    <t>Шлифовщик янтаря</t>
  </si>
  <si>
    <t>Шлиховщик</t>
  </si>
  <si>
    <t>Шлихтовар</t>
  </si>
  <si>
    <t>Шлюзовщик</t>
  </si>
  <si>
    <t>Шнековщик</t>
  </si>
  <si>
    <t>Шоколадчик</t>
  </si>
  <si>
    <t>Шоопировщик элементов</t>
  </si>
  <si>
    <t>Шпредингист</t>
  </si>
  <si>
    <t>Шприцовщик</t>
  </si>
  <si>
    <t>Штабелевщик электродов</t>
  </si>
  <si>
    <t>Штабелировщик металла</t>
  </si>
  <si>
    <t>Инженер-менеджер</t>
  </si>
  <si>
    <t>Штамповщик ватных фильтров</t>
  </si>
  <si>
    <t>Штамповщик жидкого металла</t>
  </si>
  <si>
    <t>Штамповщик изделий из слюды</t>
  </si>
  <si>
    <t>Штамповщик корректирующих светофильтров</t>
  </si>
  <si>
    <t>Штамповщик методом взрыва</t>
  </si>
  <si>
    <t>Штамповщик на падающих молотах</t>
  </si>
  <si>
    <t>Штамповщик ножек</t>
  </si>
  <si>
    <t>Штамповщик пробковых изделий</t>
  </si>
  <si>
    <t>Штамповщик резиновой обуви</t>
  </si>
  <si>
    <t>Штамповщик (текстильная галантерея)</t>
  </si>
  <si>
    <t>Штамповщик электроимпульсным методом</t>
  </si>
  <si>
    <t>Штапелировщик</t>
  </si>
  <si>
    <t>Штемпелевщик карандашей</t>
  </si>
  <si>
    <t>Штемпелевщик этикеток</t>
  </si>
  <si>
    <t>Штенгелевщик</t>
  </si>
  <si>
    <t>Шуровщик топлива</t>
  </si>
  <si>
    <t>Экранировщик жил, проводов и кабелей</t>
  </si>
  <si>
    <t>Эксгаустировщик банок с консервами</t>
  </si>
  <si>
    <t>Экспедитор печати</t>
  </si>
  <si>
    <t>Экстрагировщик пектина</t>
  </si>
  <si>
    <t>Электрик судовой</t>
  </si>
  <si>
    <t>Электроверетенщик</t>
  </si>
  <si>
    <t>Электровибронаплавщик</t>
  </si>
  <si>
    <t>Электроворсовальщик</t>
  </si>
  <si>
    <t>Электрогазосварщик-врезчик</t>
  </si>
  <si>
    <t>Электродчик</t>
  </si>
  <si>
    <t>Электродчик (пр-во металлич.электродов)</t>
  </si>
  <si>
    <t>Электродчик безламельных аккумуляторов и элементов</t>
  </si>
  <si>
    <t>Электродчик ламельных аккумуляторов и элементов</t>
  </si>
  <si>
    <t>Электрозаточник</t>
  </si>
  <si>
    <t>Электрокопировщик</t>
  </si>
  <si>
    <t>Электролизерщик</t>
  </si>
  <si>
    <t>Электролизник водных растворов</t>
  </si>
  <si>
    <t>Электролизник по снятию олова с жести</t>
  </si>
  <si>
    <t>Электролизник расплавленных солей</t>
  </si>
  <si>
    <t>Электромеханик по ремонту и обслуживанию медицинских оптич. приборов</t>
  </si>
  <si>
    <t>Электромеханик по ремонту и обслуживанию медицинского оборудования</t>
  </si>
  <si>
    <t>Электромеханик по ремонту и обсл. медицинского рентгеновского оборуд.</t>
  </si>
  <si>
    <t>Электромеханик по ремонту и обслужив. наркозно-дыхательной аппаратуры</t>
  </si>
  <si>
    <t>Электромеханик по ремонту и обслуживанию счетно-вычислительных машин</t>
  </si>
  <si>
    <t>Электромонтажник блоков электронномеханических часов</t>
  </si>
  <si>
    <t>Электромонтажник по аккумуляторным батареям</t>
  </si>
  <si>
    <t>Электромонтажник по сигнализации и др. на жел. тр. и наз. линиях метр.</t>
  </si>
  <si>
    <t>Электромонтажник по электрическим машинам</t>
  </si>
  <si>
    <t>Электромонтажник-схемщик</t>
  </si>
  <si>
    <t>Электромонтер главного щита управления электростанции</t>
  </si>
  <si>
    <t>Электромонтер диспетчерского оборудования и телеавтоматики</t>
  </si>
  <si>
    <t>Электромонтер канализационных сооружений связи</t>
  </si>
  <si>
    <t>Электромонтер линейных сооружений телефонной связи и радиофикации</t>
  </si>
  <si>
    <t>Электромонтер-линейщик по монтажу возд. линий выс.напряж. и конт. сети</t>
  </si>
  <si>
    <t>Электромонтер оперативно-выездной бригады</t>
  </si>
  <si>
    <t>Электромонтер охранно-пожарной сигнализации</t>
  </si>
  <si>
    <t>Электромонтер по испытаниям и измерениям</t>
  </si>
  <si>
    <t>Электромонтер по надзору за трассами кабельных сетей</t>
  </si>
  <si>
    <t>Электромонтер по обслуживанию буровых</t>
  </si>
  <si>
    <t>Электромонтер по обслуживанию гидроагрегатов машинного зала</t>
  </si>
  <si>
    <t>Электромонтер по обслуживaнию подстанции</t>
  </si>
  <si>
    <t>Электромонтер по обслуживанию преобразовательных устройств</t>
  </si>
  <si>
    <t>Электромонтер по обслуживанию электроустан.</t>
  </si>
  <si>
    <t>Электромонтер по ремонту воздушных линий электропередачи</t>
  </si>
  <si>
    <t>Электромонтер по ремонту вторичной коммутации и связи</t>
  </si>
  <si>
    <t>Электромонтер по ремонту и монтажу кабельных линий</t>
  </si>
  <si>
    <t>Электромонтер по ремонту обмоток и изоляции электрооборудования</t>
  </si>
  <si>
    <t>Электромонтер по эксплуатации электросчетчиков</t>
  </si>
  <si>
    <t>Электромонтер по эскизированию трасс линий электропередачи</t>
  </si>
  <si>
    <t>Электромонтер приемопередающей станции спутниковой связи</t>
  </si>
  <si>
    <t>Электромонтер-релейщик</t>
  </si>
  <si>
    <t>Электромонтер связи</t>
  </si>
  <si>
    <t>Электромонтер станционного оборудования радиорелейных линий связи</t>
  </si>
  <si>
    <t>Электромонтер станционного оборудования радиофикации</t>
  </si>
  <si>
    <t>Электромонтер станционного оборудования телефонной связи</t>
  </si>
  <si>
    <t>Электромонтер станционного радиооборудования</t>
  </si>
  <si>
    <t>Электромонтер станционного телевизионного оборудования</t>
  </si>
  <si>
    <t>Электромонтер устройств сигнализации, централизции, блокировки</t>
  </si>
  <si>
    <t>Электрополировщик</t>
  </si>
  <si>
    <t>Электрорадиомонтажник судовой</t>
  </si>
  <si>
    <t>Электрорадионавигатор</t>
  </si>
  <si>
    <t>Электросварщик листов и лент</t>
  </si>
  <si>
    <t>Электросварщик на автоматических и полуавтоматических машинах</t>
  </si>
  <si>
    <t>Электросварщик труб на стане</t>
  </si>
  <si>
    <t>Электрослесарь-контактчик</t>
  </si>
  <si>
    <t>Электрослесарь-монтажник подземного горнопроходческого оборудования</t>
  </si>
  <si>
    <t>Электрослесарь на проходке</t>
  </si>
  <si>
    <t>Электрослесарь подземный</t>
  </si>
  <si>
    <t>Электрослесарь по ремонту оборудования нефтеб.</t>
  </si>
  <si>
    <t>Электрослесарь по ремонту электрических машин</t>
  </si>
  <si>
    <t>Электрослесарь по ремонту электрооборудования электростанций</t>
  </si>
  <si>
    <t>Электрослесарь строительный</t>
  </si>
  <si>
    <t>Электросушильщик кабелей</t>
  </si>
  <si>
    <t>Электрофотограф</t>
  </si>
  <si>
    <t>Электрохимобработчик</t>
  </si>
  <si>
    <t>Эмалировщик проволоки</t>
  </si>
  <si>
    <t>Эмалировщик резисторов</t>
  </si>
  <si>
    <t>Эмальер</t>
  </si>
  <si>
    <t>Эмульсировщик</t>
  </si>
  <si>
    <t>Эмульсировщик прецизионной фотолитографии</t>
  </si>
  <si>
    <t>Эмульсовар</t>
  </si>
  <si>
    <t>Эпилировщик меховых шкурок</t>
  </si>
  <si>
    <t>Эфиромасличник</t>
  </si>
  <si>
    <t>Ювелир (ювелир-модельер)</t>
  </si>
  <si>
    <t>Ювелир-браслетчик</t>
  </si>
  <si>
    <t>Ювелир-гравер</t>
  </si>
  <si>
    <t>Ювелир-закрепщик</t>
  </si>
  <si>
    <t>Ювелир-монтировщик</t>
  </si>
  <si>
    <t>Ювелир-филигранщик</t>
  </si>
  <si>
    <t>Ювелир-цепочник</t>
  </si>
  <si>
    <t>Юстировщик</t>
  </si>
  <si>
    <t>Юстировщик деталей и приборов</t>
  </si>
  <si>
    <t>Юстировщик оптических приборов</t>
  </si>
  <si>
    <t>Агент</t>
  </si>
  <si>
    <t>Агент банка</t>
  </si>
  <si>
    <t>Агент коммерческий</t>
  </si>
  <si>
    <t>Агент морской</t>
  </si>
  <si>
    <t>Агент по доставке заказанных билетов</t>
  </si>
  <si>
    <t>Агент по заказам населения на перевозку</t>
  </si>
  <si>
    <t>Агент по закупкам</t>
  </si>
  <si>
    <t>Агент по организации обслуживания пассажирских авиаперевозок</t>
  </si>
  <si>
    <t>Агент по организации обслуживания почтово-грузовых авиаперевозок</t>
  </si>
  <si>
    <t>Агент по передаче грузов на пограничной станции (пункте)</t>
  </si>
  <si>
    <t>Агент по приему заказов на билеты</t>
  </si>
  <si>
    <t>Агент по продаже недвижимости</t>
  </si>
  <si>
    <t>Агент по розыску грузов и багажа</t>
  </si>
  <si>
    <t>Агент по снабжению</t>
  </si>
  <si>
    <t>Агент рекламный</t>
  </si>
  <si>
    <t>Агент страховой</t>
  </si>
  <si>
    <t>Агент торговый</t>
  </si>
  <si>
    <t>Агролесомелиоратор</t>
  </si>
  <si>
    <t>Агролесомелиоратор (средней квалификации)</t>
  </si>
  <si>
    <t>Агрометеоролог</t>
  </si>
  <si>
    <t>Агроном</t>
  </si>
  <si>
    <t>Агроном (средней квалификации)</t>
  </si>
  <si>
    <t>Агроном отделения (бригады, сельскохоз. участка, фермы, цеха)</t>
  </si>
  <si>
    <t>Агроном отделения (бригады, сельск. участка, фермы, цеха) (ср. квал.)</t>
  </si>
  <si>
    <t>Агроном по защите растений</t>
  </si>
  <si>
    <t>Агроном по защите растений (средней квалификации)</t>
  </si>
  <si>
    <t>Агроном по семеноводству</t>
  </si>
  <si>
    <t>Агроном по семеноводству (средней квалификации)</t>
  </si>
  <si>
    <t>Агрохимик</t>
  </si>
  <si>
    <t>Агрохимик (средней квалификации)</t>
  </si>
  <si>
    <t>Адвокат</t>
  </si>
  <si>
    <t>Административный секретарь</t>
  </si>
  <si>
    <t>Администратор</t>
  </si>
  <si>
    <t>Администратор гостиницы (дома отдыха)</t>
  </si>
  <si>
    <t>Администратор дежурный</t>
  </si>
  <si>
    <t>Администратор зала</t>
  </si>
  <si>
    <t>Администратор кино</t>
  </si>
  <si>
    <t>Администратор съемочной группы</t>
  </si>
  <si>
    <t>Администратор телевидения</t>
  </si>
  <si>
    <t>Академик-секретарь академии</t>
  </si>
  <si>
    <t>Аккомпаниатор</t>
  </si>
  <si>
    <t>Акушерка</t>
  </si>
  <si>
    <t>Арбитр</t>
  </si>
  <si>
    <t>Артист</t>
  </si>
  <si>
    <t>Артист ансамбля песни и танца</t>
  </si>
  <si>
    <t>Артист балета</t>
  </si>
  <si>
    <t>Артист балета (солист)</t>
  </si>
  <si>
    <t>Артист-буффонадный клоун</t>
  </si>
  <si>
    <t>Артист, ведущий концерт</t>
  </si>
  <si>
    <t>Артист-воздушный гимнаст</t>
  </si>
  <si>
    <t>Артист-вокалист музыкальной комедии и эстрады</t>
  </si>
  <si>
    <t>Артист-вокалист (оперный и камерный)</t>
  </si>
  <si>
    <t>Артист-вокалист (солист)</t>
  </si>
  <si>
    <t>Артист вокально-инструментального ансамбля</t>
  </si>
  <si>
    <t>Артист вспомогательного состава</t>
  </si>
  <si>
    <t>Артист драмы</t>
  </si>
  <si>
    <t>Артист жанра циркового искусства (дрессуры животных, жонглир. и др.)</t>
  </si>
  <si>
    <t>Артист камерно-инструментального и вокального ансамбля</t>
  </si>
  <si>
    <t>Артист кино</t>
  </si>
  <si>
    <t>Артист коверный</t>
  </si>
  <si>
    <t>Артист-конферансье</t>
  </si>
  <si>
    <t>Артист мимического ансамбля</t>
  </si>
  <si>
    <t>Артист-музыкальный зксцентрик</t>
  </si>
  <si>
    <t>Артист оркестра</t>
  </si>
  <si>
    <t>Артист разговорного жанра</t>
  </si>
  <si>
    <t>Артист-сатирик</t>
  </si>
  <si>
    <t>Артист симфонического, камерного, духового оркестра</t>
  </si>
  <si>
    <t>Артист-солист-инструменталист</t>
  </si>
  <si>
    <t>Артист спортивно-акробатического жанра</t>
  </si>
  <si>
    <t>Артист танцевального и хорового коллектива</t>
  </si>
  <si>
    <t>Артист хора</t>
  </si>
  <si>
    <t>Артист цирка</t>
  </si>
  <si>
    <t>Артист эстрадного оркестра и ансамбля</t>
  </si>
  <si>
    <t>Артист эстрадно-инструментального ансамбля</t>
  </si>
  <si>
    <t>Артист эстрадно-спортивного, иллюзионного и других ориг. эстр. жанров</t>
  </si>
  <si>
    <t>Археограф</t>
  </si>
  <si>
    <t>Археолог</t>
  </si>
  <si>
    <t>Архивариус</t>
  </si>
  <si>
    <t>Архивист</t>
  </si>
  <si>
    <t>Архитектор</t>
  </si>
  <si>
    <t>Ассистент</t>
  </si>
  <si>
    <t>Ассистент балетмейстера</t>
  </si>
  <si>
    <t>Ассистент дирижера</t>
  </si>
  <si>
    <t>Ассистент звукооператора</t>
  </si>
  <si>
    <t>Ассистент звукооформителя</t>
  </si>
  <si>
    <t>Ассистент звукорежиссера</t>
  </si>
  <si>
    <t>Ассистент кинооператора</t>
  </si>
  <si>
    <t>Ассистент кинорежиссера</t>
  </si>
  <si>
    <t>Ассистент оператора тележурналистского комплекта</t>
  </si>
  <si>
    <t>Ассистент режиссера</t>
  </si>
  <si>
    <t>Ассистент режиссера-постановщика</t>
  </si>
  <si>
    <t>Ассистент режиссера радиовещания</t>
  </si>
  <si>
    <t>Ассистент режиссера телевидения</t>
  </si>
  <si>
    <t>Ассистент телеоператора</t>
  </si>
  <si>
    <t>Ассистент хормейстера</t>
  </si>
  <si>
    <t>Ассистент художника-мультипликатора</t>
  </si>
  <si>
    <t>Ассистент художника по комбинированным съемкам</t>
  </si>
  <si>
    <t>Ассистент художника-постановщика</t>
  </si>
  <si>
    <t>Атташе</t>
  </si>
  <si>
    <t>Аудитор</t>
  </si>
  <si>
    <t>Аудитор Счетной палаты</t>
  </si>
  <si>
    <t>Аэролог</t>
  </si>
  <si>
    <t>Аэрофотогеодезист</t>
  </si>
  <si>
    <t>Аэрохимик</t>
  </si>
  <si>
    <t>Багермейстер</t>
  </si>
  <si>
    <t>Багермейстер-капитан</t>
  </si>
  <si>
    <t>Багермейстер-наставник</t>
  </si>
  <si>
    <t>Бактериолог</t>
  </si>
  <si>
    <t>Балетмейстер</t>
  </si>
  <si>
    <t>Балетмейстер-постановщик</t>
  </si>
  <si>
    <t>Библиограф</t>
  </si>
  <si>
    <t>Библиотекарь</t>
  </si>
  <si>
    <t>Библиотекарь (средней квалификации)</t>
  </si>
  <si>
    <t>Биолог</t>
  </si>
  <si>
    <t>Биофизик</t>
  </si>
  <si>
    <t>Биохимик</t>
  </si>
  <si>
    <t>Брокер (торговый)</t>
  </si>
  <si>
    <t>Брокер (финансовый)</t>
  </si>
  <si>
    <t>Букмекер</t>
  </si>
  <si>
    <t>Бухгалтер</t>
  </si>
  <si>
    <t>Бухгалтер (средней квалификации)</t>
  </si>
  <si>
    <t>Бухгалтер-ревизор</t>
  </si>
  <si>
    <t>Бухгалтер-эксперт</t>
  </si>
  <si>
    <t>Ведущий дискотеки</t>
  </si>
  <si>
    <t>Ведущий инженер по летным испытаниям воздушных судов</t>
  </si>
  <si>
    <t>Ведущий инженер по объективному контролю</t>
  </si>
  <si>
    <t>Инженер отдела маркетинга</t>
  </si>
  <si>
    <t>Ведущий инженер по эксплуатации воздушных судов</t>
  </si>
  <si>
    <t>Ведущий программы</t>
  </si>
  <si>
    <t>Ведущий специалист в Администрации Президента РФ</t>
  </si>
  <si>
    <t>Ведущий специалист в аппарате Верховного Суда РФ</t>
  </si>
  <si>
    <t>Ведущий специалист в аппарате Высшего Арбитражного Суда РФ</t>
  </si>
  <si>
    <t>Ведущий специалист в аппарате Генеральной прокуратуры РФ</t>
  </si>
  <si>
    <t>Ведущий спец. в Аппарате Государственной Думы Федерального Собрания</t>
  </si>
  <si>
    <t>Ведущий специалист в аппарате Конституционного Суда РФ</t>
  </si>
  <si>
    <t>Ведущий специалист в Аппарате Правительства РФ</t>
  </si>
  <si>
    <t>Ведущий специалист в Аппарате Совета Федерации Федерального Собрания</t>
  </si>
  <si>
    <t>Ведущий спец. в аппарате Центральной избирательной комиссии РФ</t>
  </si>
  <si>
    <t>Ведущий специалист в центр. аппарате федерального органа исп. власти</t>
  </si>
  <si>
    <t>Ветеринарный врач</t>
  </si>
  <si>
    <t>Ветеринарный фельдшер</t>
  </si>
  <si>
    <t>Водолазный специалист</t>
  </si>
  <si>
    <t>Водолазный специалист подводного аппарата</t>
  </si>
  <si>
    <t>Вожатый</t>
  </si>
  <si>
    <t>Воспитатель</t>
  </si>
  <si>
    <t>Воспитатель детского сада (яслей-сада)</t>
  </si>
  <si>
    <t>Воспитатель общежития</t>
  </si>
  <si>
    <t>Воспитатель профессионально-технического учебного заведения</t>
  </si>
  <si>
    <t>Врач</t>
  </si>
  <si>
    <t>Врач-интерн</t>
  </si>
  <si>
    <t>Врач подводного аппарата</t>
  </si>
  <si>
    <t>Врач-специалист</t>
  </si>
  <si>
    <t>Врач-специалист по медико-социальной экспертизе (ВТЭК)</t>
  </si>
  <si>
    <t>Врач-стажер</t>
  </si>
  <si>
    <t>Врач-судебно-медицинский эксперт</t>
  </si>
  <si>
    <t>Врач-судебно-психиатрический эксперт</t>
  </si>
  <si>
    <t>Выпускающий</t>
  </si>
  <si>
    <t>Выпускающий ответственный</t>
  </si>
  <si>
    <t>Генеральный директор генеральной дирекции</t>
  </si>
  <si>
    <t>Генеральный директор государственного агенства</t>
  </si>
  <si>
    <t>Генеральный директор киностудии</t>
  </si>
  <si>
    <t>Генеральный директор комбината</t>
  </si>
  <si>
    <t>Генеральный директор межотраслевого научно-технического комплекса</t>
  </si>
  <si>
    <t>Генеральный директор научно-производственного объединения</t>
  </si>
  <si>
    <t>Генеральный директор объединения</t>
  </si>
  <si>
    <t>Генеральный директор производственного объединения</t>
  </si>
  <si>
    <t>Генеральный директор предприятия</t>
  </si>
  <si>
    <t>Генеральный директор программ</t>
  </si>
  <si>
    <t>Генеральный директор управления гражданской авиации</t>
  </si>
  <si>
    <t>Генеральный конструктор</t>
  </si>
  <si>
    <t>Генеральный прокурор</t>
  </si>
  <si>
    <t>Генеральный прокурор РФ</t>
  </si>
  <si>
    <t>Генеральный секретарь</t>
  </si>
  <si>
    <t>Геоботаник</t>
  </si>
  <si>
    <t>Геодезист</t>
  </si>
  <si>
    <t>Геолог</t>
  </si>
  <si>
    <t>Геолог карьера, рудника, шахты</t>
  </si>
  <si>
    <t>Геолог нефтегазоразведки (партии) структурно-поискового бурения</t>
  </si>
  <si>
    <t>Геофизик</t>
  </si>
  <si>
    <t>Геофизик карьера, рудника, шахты</t>
  </si>
  <si>
    <t>Геохимик</t>
  </si>
  <si>
    <t>Герпетолог</t>
  </si>
  <si>
    <t>Гид-переводчик</t>
  </si>
  <si>
    <t>Гидроакустик</t>
  </si>
  <si>
    <t>Гидробиолог</t>
  </si>
  <si>
    <t>Гидрогеолог</t>
  </si>
  <si>
    <t>Гидрогеолог карьера, рудника, шахты</t>
  </si>
  <si>
    <t>Гидролог</t>
  </si>
  <si>
    <t>Гидрометнаблюдатель</t>
  </si>
  <si>
    <t>Гидротехник</t>
  </si>
  <si>
    <t>Гидрохимик</t>
  </si>
  <si>
    <t>Глава администрации (края, области)</t>
  </si>
  <si>
    <t>Глава администрации (города, района)</t>
  </si>
  <si>
    <t>Глава администрации (сельской, поселковой)</t>
  </si>
  <si>
    <t>Отборщик анатомического материала</t>
  </si>
  <si>
    <t>Отборщик геологических проб</t>
  </si>
  <si>
    <t>Отварщик</t>
  </si>
  <si>
    <t>Отварщик коконных отходов</t>
  </si>
  <si>
    <t>Заместитель главного энергетика</t>
  </si>
  <si>
    <t>Отделочник валяльно-войлочных изделий</t>
  </si>
  <si>
    <t>Отделочник волокна (льняное производство)</t>
  </si>
  <si>
    <t>Отделочник волокна (производство текстильной галантереи)</t>
  </si>
  <si>
    <t>Отделочник ворса</t>
  </si>
  <si>
    <t>Отделочник головных уборов</t>
  </si>
  <si>
    <t>Отделочник деталей игрушек</t>
  </si>
  <si>
    <t>Отделочник изделий (шорно-седельное производство)</t>
  </si>
  <si>
    <t>Отделочник искусственного каракуля</t>
  </si>
  <si>
    <t>Отделочник карандашей на автомате</t>
  </si>
  <si>
    <t>Отделочник кинофотоматериалов</t>
  </si>
  <si>
    <t>Отделочник литых бумажных изделий</t>
  </si>
  <si>
    <t>Отделочник меховых шкурок</t>
  </si>
  <si>
    <t>Отделочник резиновых изделий</t>
  </si>
  <si>
    <t>Отделочник ткани</t>
  </si>
  <si>
    <t>Отделочник химических волокон</t>
  </si>
  <si>
    <t>Отделочник художественных изделий</t>
  </si>
  <si>
    <t>Отделочник щетиноволосяных материалов и изделий</t>
  </si>
  <si>
    <t>Отделывальщик клише</t>
  </si>
  <si>
    <t>Отделывальщик фотолитер</t>
  </si>
  <si>
    <t>Отдельщик выдувных изделий</t>
  </si>
  <si>
    <t>Отжигальщик-вакуумщик</t>
  </si>
  <si>
    <t>Отжигальщик изделий</t>
  </si>
  <si>
    <t>Отжигальщик кабельных изделий</t>
  </si>
  <si>
    <t>Отжигальщик прецизионной стали и сплавов</t>
  </si>
  <si>
    <t>Отжигальщик стеклоизделий</t>
  </si>
  <si>
    <t>Отжигальщик цветных металлов</t>
  </si>
  <si>
    <t>Отжимщик белья на центрифугах</t>
  </si>
  <si>
    <t>Отжимщик воздуха и влаги из камер</t>
  </si>
  <si>
    <t>Отжимщик массы</t>
  </si>
  <si>
    <t>Отжимщик холстов</t>
  </si>
  <si>
    <t>Откачник-вакуумщик</t>
  </si>
  <si>
    <t>Откладчик изделий в опечки</t>
  </si>
  <si>
    <t>Отливщик</t>
  </si>
  <si>
    <t>Главный государственный инспектор по геодезическому надзору</t>
  </si>
  <si>
    <t>Главный гос. инс. по качеству сельск. продукции и продуктов ее перер.</t>
  </si>
  <si>
    <t>Главный гос. инс. по контролю за произв. и кач. спиртов и алк. нап.</t>
  </si>
  <si>
    <t>Инженер отдела сбыта</t>
  </si>
  <si>
    <t>Главный государственный инспектор РФ по охране труда</t>
  </si>
  <si>
    <t>Главный государственный инспектор по судоходству на пограничных реках</t>
  </si>
  <si>
    <t>Главный государственный инспектор труда</t>
  </si>
  <si>
    <t>Главный государственный патентный эксперт</t>
  </si>
  <si>
    <t>Главный государственный правовой инспектор труда РФ</t>
  </si>
  <si>
    <t>Главный дессинатор</t>
  </si>
  <si>
    <t>Главный дизайнер проекта</t>
  </si>
  <si>
    <t>Главный директор программ</t>
  </si>
  <si>
    <t>Главный диспетчер (в промышленности)</t>
  </si>
  <si>
    <t>Главный диспетчер (на транспорте и в связи)</t>
  </si>
  <si>
    <t>Главный диспетчер (в прочих отраслях)</t>
  </si>
  <si>
    <t>Главный зоотехник</t>
  </si>
  <si>
    <t>Главный инженер (в сельском, охотничьем, лесном и рыбном хоз.)</t>
  </si>
  <si>
    <t>Главный инженер (в промышленности)</t>
  </si>
  <si>
    <t>Главный инженер (на транспорте, в связи, матер.-техн. снабж. и сбыте)</t>
  </si>
  <si>
    <t>Заместитель директора базы</t>
  </si>
  <si>
    <t>Главный инженер проекта</t>
  </si>
  <si>
    <t>Главный искусствовед</t>
  </si>
  <si>
    <t>Главный калибровщик</t>
  </si>
  <si>
    <t>Главный колорист</t>
  </si>
  <si>
    <t>Главный конструктор</t>
  </si>
  <si>
    <t>Главный конструктор проекта</t>
  </si>
  <si>
    <t>Главный консультант в аппарате Верховного Суда РФ</t>
  </si>
  <si>
    <t>Главный консультант в аппарате Высшего Арбитражного Суда РФ</t>
  </si>
  <si>
    <t>Перемотчик бумаги и бумажной пряжи</t>
  </si>
  <si>
    <t>Перемотчик ленты</t>
  </si>
  <si>
    <t>Перемотчик нити</t>
  </si>
  <si>
    <t>Перемотчик основ</t>
  </si>
  <si>
    <t>Перемотчик рулонов</t>
  </si>
  <si>
    <t>Перемотчик-сортировщик</t>
  </si>
  <si>
    <t>Перемотчик стеклоткани</t>
  </si>
  <si>
    <t>Перемотчик электроизоляционных материалов</t>
  </si>
  <si>
    <t>Переплетчик документов</t>
  </si>
  <si>
    <t>Переработчик радиоактивных отходов</t>
  </si>
  <si>
    <t>Пересадчик сетей</t>
  </si>
  <si>
    <t>Перетяжчик перчаточной кожи</t>
  </si>
  <si>
    <t>Перфораторщик (пр-во асбестовых технических изделий)</t>
  </si>
  <si>
    <t>Перфораторщик (полиграфическое пр-во)</t>
  </si>
  <si>
    <t>Перфораторщик магнитных лент</t>
  </si>
  <si>
    <t>Перфораторщик пленок из пластических масс</t>
  </si>
  <si>
    <t>Перфораторщик фольги</t>
  </si>
  <si>
    <t>Пескослепщик</t>
  </si>
  <si>
    <t>Пескоструйщик по стеклу</t>
  </si>
  <si>
    <t>Печатник брайлевской печати</t>
  </si>
  <si>
    <t>Печатник глубокой печати</t>
  </si>
  <si>
    <t>Печатник диаграммной продукции</t>
  </si>
  <si>
    <t>Печатник металлографских оттисков</t>
  </si>
  <si>
    <t>Печатник металлографской печати</t>
  </si>
  <si>
    <t>Печатник миллиметровки</t>
  </si>
  <si>
    <t>Печатник на линолеуме</t>
  </si>
  <si>
    <t>Печатник орловской печати</t>
  </si>
  <si>
    <t>Печатник печатно-высекального автомата</t>
  </si>
  <si>
    <t>Печатник плоской печати</t>
  </si>
  <si>
    <t>Печатник по жести</t>
  </si>
  <si>
    <t>Печатник субтитрования</t>
  </si>
  <si>
    <t>Печатник-тиснильщик</t>
  </si>
  <si>
    <t>Печатник трафаретной печати</t>
  </si>
  <si>
    <t>Печатник флексографской печати</t>
  </si>
  <si>
    <t>Печатник циферблатов</t>
  </si>
  <si>
    <t>Печатник эстампа</t>
  </si>
  <si>
    <t>Печевой восстановления железа и отжига железных порошков</t>
  </si>
  <si>
    <t>Печевой в производстве цинковой пыли</t>
  </si>
  <si>
    <t>Печевой иодиодного рафинирования</t>
  </si>
  <si>
    <t>Печевой на вельцпечах</t>
  </si>
  <si>
    <t>Печевой на восстановлении и дистилляции титана и редких металлов</t>
  </si>
  <si>
    <t>Печевой на получении цинкового купороса</t>
  </si>
  <si>
    <t>Печевой по восстановлению никелевого порошка</t>
  </si>
  <si>
    <t>Печевой по восстановлению термическим способ.</t>
  </si>
  <si>
    <t>Главный специалист по антенным сооружениям</t>
  </si>
  <si>
    <t>Главный специалист по монтажу и наладке систем автоматизации</t>
  </si>
  <si>
    <t>Главный специалист по программному обеспечению</t>
  </si>
  <si>
    <t>Главный специалист по радиовещанию</t>
  </si>
  <si>
    <t>Главный специалист по радиопередающим устройствам</t>
  </si>
  <si>
    <t>Главный специалист по сантехническому оборудованию</t>
  </si>
  <si>
    <t>Главный специалист по системам создания специального климата</t>
  </si>
  <si>
    <t>Главный спец. по слаботочным системам и контр.-измер. приборам и авт.</t>
  </si>
  <si>
    <t>Главный специалист по телевизионному вещанию</t>
  </si>
  <si>
    <t>Главный специалист по тропосферным радиорелейным линиям</t>
  </si>
  <si>
    <t>Главный специалист по цветному телевидению</t>
  </si>
  <si>
    <t>Главный специалист по электросвязи</t>
  </si>
  <si>
    <t>Главный сталеплавильщик</t>
  </si>
  <si>
    <t>Главный строитель</t>
  </si>
  <si>
    <t>Главный судья по испытанию племенных лошадей</t>
  </si>
  <si>
    <t>Главный технолог (в промышленности)</t>
  </si>
  <si>
    <t>Главный технолог (в прочих отраслях)</t>
  </si>
  <si>
    <t>Главный технолог проекта</t>
  </si>
  <si>
    <t>Главный тренер</t>
  </si>
  <si>
    <t>Главный турбинист пр. объед. по ремонту и наладке об. атомных станций</t>
  </si>
  <si>
    <t>Главный ученый секретарь президиума академии</t>
  </si>
  <si>
    <t>Главный хранитель фондов</t>
  </si>
  <si>
    <t>Главный художественный руководитель</t>
  </si>
  <si>
    <t>Главный художник</t>
  </si>
  <si>
    <t>Главный художник-модельер</t>
  </si>
  <si>
    <t>Главный штурман</t>
  </si>
  <si>
    <t>Главный экономист</t>
  </si>
  <si>
    <t>Главный эксперт по врачебно-трудовой экспертизе</t>
  </si>
  <si>
    <t>Главный электрик</t>
  </si>
  <si>
    <t>Главный электроник</t>
  </si>
  <si>
    <t>Главный энергетик (в сельском, охотничьем, лесном и рыбном хозяйстве)</t>
  </si>
  <si>
    <t>Главный энергетик (в промышленности)</t>
  </si>
  <si>
    <t>Главный энергетик (на транспорте, в связи, матер.-техн. снаб. и сбыте)</t>
  </si>
  <si>
    <t>Главный энергетик (в прочих отраслях)</t>
  </si>
  <si>
    <t>Главный юрист</t>
  </si>
  <si>
    <t>Государственный инспектор</t>
  </si>
  <si>
    <t>Гос. инс. по безоп. плавания судов (морепл. и порт. надзора) рыб. хоз.</t>
  </si>
  <si>
    <t>Подборщик-учетчик абразивных изделий</t>
  </si>
  <si>
    <t>Подгонщик катушек</t>
  </si>
  <si>
    <t>Подгонщик шунтов</t>
  </si>
  <si>
    <t>Подготовитель бассейнов</t>
  </si>
  <si>
    <t>Подготовитель белья для глажения</t>
  </si>
  <si>
    <t>Подготовитель пищевого сырья</t>
  </si>
  <si>
    <t>Подготовитель пищевого сырья и материалов</t>
  </si>
  <si>
    <t>Подготовитель прокатного инструмента</t>
  </si>
  <si>
    <t>Подготовитель составов к разливке плавок</t>
  </si>
  <si>
    <t>Подготовитель сталеразливочных канав</t>
  </si>
  <si>
    <t>Подготовщик исходного материала</t>
  </si>
  <si>
    <t>Подготовщик камер и рукавов</t>
  </si>
  <si>
    <t>Подготовщик набивочных и настилочных материал.</t>
  </si>
  <si>
    <t>Подготовщик основы для мультипликационных рисунков</t>
  </si>
  <si>
    <t>Подготовщик паковок и целлюлозы</t>
  </si>
  <si>
    <t>Подготовщик раскройных карт</t>
  </si>
  <si>
    <t>Подготовщик сетематериалов</t>
  </si>
  <si>
    <t>Подготовщик сырья</t>
  </si>
  <si>
    <t>Поддувщик изделий</t>
  </si>
  <si>
    <t>Подинщик</t>
  </si>
  <si>
    <t>Подклейщик стекловолокнистых материалов</t>
  </si>
  <si>
    <t>Подносчик сырья и др. в отмочно-зольных, дубильно-крас. и жир. цехах</t>
  </si>
  <si>
    <t>Подносчик сырья и др. в сырейных, дубильно-крас. и формалиновых цехах</t>
  </si>
  <si>
    <t>Подручный вальцовщика стана горячего проката труб</t>
  </si>
  <si>
    <t>Подручный вальцовщика стана горячей прокатки</t>
  </si>
  <si>
    <t>Подручный вальцовщика стана холодного проката труб</t>
  </si>
  <si>
    <t>Подручный вальцовщика стана холодной прокатки</t>
  </si>
  <si>
    <t>Подручный сталевара вакуумной печи</t>
  </si>
  <si>
    <t>Подручный сталевара конвертера</t>
  </si>
  <si>
    <t>Подручный сталевара мартеновской печи</t>
  </si>
  <si>
    <t>Подручный сталевара печи прямого восстановления железа</t>
  </si>
  <si>
    <t>Подручный сталевара установки внепечной обработки стали</t>
  </si>
  <si>
    <t>Подручный сталевара установки электрошлакового переплава</t>
  </si>
  <si>
    <t>Подручный сталевара электропечи</t>
  </si>
  <si>
    <t>Дежурный по механизированной дистанции погрузочно-разгрузочных работ</t>
  </si>
  <si>
    <t>Дежурный по обеспечению питания пассажиров</t>
  </si>
  <si>
    <t>Дежурный по обслуживанию пассажиров</t>
  </si>
  <si>
    <t>Дежурный по общежитию</t>
  </si>
  <si>
    <t>Дежурный по объединению (промышленного жел. транспорта)</t>
  </si>
  <si>
    <t>Дежурный по отделению железной дороги</t>
  </si>
  <si>
    <t>Дежурный по парку (на железнодорожном транспорте)</t>
  </si>
  <si>
    <t>Дежурный по перевозочной документации и матрицам</t>
  </si>
  <si>
    <t>Дежурный по переправе</t>
  </si>
  <si>
    <t>Дежурный по приему и выдаче оружия</t>
  </si>
  <si>
    <t>Дежурный по приему и отправлению поездов метрополитена</t>
  </si>
  <si>
    <t>Дежурный по пункту транспортно-экспед. агентства на вокзале</t>
  </si>
  <si>
    <t>Дежурный по разъезду</t>
  </si>
  <si>
    <t>Дежурный по режиму специального учебно-воспитательного учреждения</t>
  </si>
  <si>
    <t>Дежурный по сопровождению воздушных судов</t>
  </si>
  <si>
    <t>Дежурный по сортировочной горке</t>
  </si>
  <si>
    <t>Дежурный по станции метрополитена</t>
  </si>
  <si>
    <t>Дежурный по стоянке, ангару</t>
  </si>
  <si>
    <t>Дежурный по тарифной документации</t>
  </si>
  <si>
    <t>Дежурный по товарной конторе</t>
  </si>
  <si>
    <t>Дежурный по транспортно-экспедиционному агентству (филиалу)</t>
  </si>
  <si>
    <t>Дежурный по электродепо</t>
  </si>
  <si>
    <t>Дежурный по этажу (гостиницы, кемпинга, пансионата)</t>
  </si>
  <si>
    <t>Дежурный предприятия связи</t>
  </si>
  <si>
    <t>Дежурный пульта управления</t>
  </si>
  <si>
    <t>Дежурный пункта оборота локомотивов</t>
  </si>
  <si>
    <t>Дежурный пункта подмены локомотивных бригад</t>
  </si>
  <si>
    <t>Дежурный станционного поста телеуправления</t>
  </si>
  <si>
    <t>Дежурный станционного поста централизации</t>
  </si>
  <si>
    <t>Декан факультета</t>
  </si>
  <si>
    <t>Делопроизводитель</t>
  </si>
  <si>
    <t>Дельтапланерист-испытатель</t>
  </si>
  <si>
    <t>Дессинатор</t>
  </si>
  <si>
    <t>Диктор</t>
  </si>
  <si>
    <t>Диктор (комментатор)</t>
  </si>
  <si>
    <t>Диктор редакции радиовещания</t>
  </si>
  <si>
    <t>Дилер</t>
  </si>
  <si>
    <t>Дипломатический агент</t>
  </si>
  <si>
    <t>Дипломатический курьер</t>
  </si>
  <si>
    <t>Директор автотранспортного предприятия</t>
  </si>
  <si>
    <t>Директор (заведующий) архивного учреждения</t>
  </si>
  <si>
    <t>Директор атомной станции</t>
  </si>
  <si>
    <t>Директор аукциона</t>
  </si>
  <si>
    <t>Директор базы (кинобазы, продовольственных товаров и др.)</t>
  </si>
  <si>
    <t>Директор (заведующий) библиотеки (централ. библиотечной системы)</t>
  </si>
  <si>
    <t>Директор больницы (дома) сестринского ухода, хосписа</t>
  </si>
  <si>
    <t>Директор ботанического сада</t>
  </si>
  <si>
    <t>Директор (заведующий) внешкольного учреждения</t>
  </si>
  <si>
    <t>Директор (заведующий) выставки</t>
  </si>
  <si>
    <t>Директор (начальник) вычислительного (информ.-вычислит.) центра</t>
  </si>
  <si>
    <t>Директор (начальник) гидроэлектростанции (каскада)</t>
  </si>
  <si>
    <t>Директор главного морского агентства</t>
  </si>
  <si>
    <t>Директор (заведующий) гостиницы (кемпинга, пансионата)</t>
  </si>
  <si>
    <t>Директор государственной заводской конюшни</t>
  </si>
  <si>
    <t>Директор дворца (бракосочетания, культуры, спорта и др.)</t>
  </si>
  <si>
    <t>Директор (начальник, уполномоченный) дирекции</t>
  </si>
  <si>
    <t>Директор (заведующий) дома (детского, отдыха, творчества и др.)</t>
  </si>
  <si>
    <t>Директор дома-интерната для престарелых и инвалидов</t>
  </si>
  <si>
    <t>Директор завода</t>
  </si>
  <si>
    <t>Директор (заведующий) зала (выставочного, демонстрационного и др.)</t>
  </si>
  <si>
    <t>Директор заповедника</t>
  </si>
  <si>
    <t>Директор зоопарка</t>
  </si>
  <si>
    <t>Директор (заведующий) интерната</t>
  </si>
  <si>
    <t>Директор ипподрома</t>
  </si>
  <si>
    <t>Директор кабинета (методического, учебно-методического)</t>
  </si>
  <si>
    <t>Директор касс (театрально-концертных и спортивно-зрелищных)</t>
  </si>
  <si>
    <t>Директор киностудии</t>
  </si>
  <si>
    <t>Директор кинотеатра</t>
  </si>
  <si>
    <t>Директор (начальник) комбината</t>
  </si>
  <si>
    <t>Директор коммерческий</t>
  </si>
  <si>
    <t>Директор комплекса (оздоровительного, спортивного, туристского)</t>
  </si>
  <si>
    <t>Директор конторы</t>
  </si>
  <si>
    <t>Директор концертной организации</t>
  </si>
  <si>
    <t>Директор (начальник) котельной</t>
  </si>
  <si>
    <t>Директор (начальник) курсов</t>
  </si>
  <si>
    <t>Директор (заведующий, начальник) лаборатории</t>
  </si>
  <si>
    <t>Директор морского агентства</t>
  </si>
  <si>
    <t>Директор музыкального (танцевального) коллектива</t>
  </si>
  <si>
    <t>Директор (заведующий) музея</t>
  </si>
  <si>
    <t>Директор научно-исследовательского института</t>
  </si>
  <si>
    <t>Директор обсерватории</t>
  </si>
  <si>
    <t>Директор объединения</t>
  </si>
  <si>
    <t>Инструктор-дактилолог</t>
  </si>
  <si>
    <t>Директор парка культуры и отдыха</t>
  </si>
  <si>
    <t>Директор планетария</t>
  </si>
  <si>
    <t>Директор по кадрам и быту</t>
  </si>
  <si>
    <t>Директор по капитальному строительству</t>
  </si>
  <si>
    <t>Директор по производству</t>
  </si>
  <si>
    <t>Директор по экономике</t>
  </si>
  <si>
    <t>Директор (начальник, управляющий) предприятия</t>
  </si>
  <si>
    <t>Директор (заведующий) предприятия общественного питания</t>
  </si>
  <si>
    <t>Директор (заведующий) предприятия розничной торговли</t>
  </si>
  <si>
    <t>Директор предприятия сетей (тепловых, электрических)</t>
  </si>
  <si>
    <t>Директор представительства</t>
  </si>
  <si>
    <t>Директор (начальник) преобразовательного комплекса</t>
  </si>
  <si>
    <t>Директор (заведующий) приюта для молодежи</t>
  </si>
  <si>
    <t>Директор программ (радиотелевизионных)</t>
  </si>
  <si>
    <t>Директор (управляющий) производственного объединения</t>
  </si>
  <si>
    <t>Директор промысла</t>
  </si>
  <si>
    <t>Директор разреза, разрезоуправления (сланцевого, угольного)</t>
  </si>
  <si>
    <t>Директор Регистра</t>
  </si>
  <si>
    <t>Директор речного Регистра</t>
  </si>
  <si>
    <t>Директор рудника (рудоуправления)</t>
  </si>
  <si>
    <t>Директор совхоза</t>
  </si>
  <si>
    <t>Директор (заведующий) спортивного сооружения</t>
  </si>
  <si>
    <t>Директор станции (госсортостанции, лесосеменной, машиноисп. и др.)</t>
  </si>
  <si>
    <t>Директор строящегося предприятия</t>
  </si>
  <si>
    <t>Директор (главный редактор) структурного агентства</t>
  </si>
  <si>
    <t>Директор студии</t>
  </si>
  <si>
    <t>Директор съемочной группы</t>
  </si>
  <si>
    <t>Директор творческого объединения (коллектива)</t>
  </si>
  <si>
    <t>Директор театра</t>
  </si>
  <si>
    <t>Директор (начальник) тепловой электростанции</t>
  </si>
  <si>
    <t>Директор территориального центра профессиональной ориентации молодежи</t>
  </si>
  <si>
    <t>Директор технический</t>
  </si>
  <si>
    <t>Директор типографии</t>
  </si>
  <si>
    <t>Директор (начальник) треста</t>
  </si>
  <si>
    <t>Директор учебного пункта</t>
  </si>
  <si>
    <t>Директор (начальник) учебного (учебно-тренировочного) центра</t>
  </si>
  <si>
    <t>Директор учебно-курсового комбината</t>
  </si>
  <si>
    <t>Директор учебно-производственного комбината</t>
  </si>
  <si>
    <t>Директор училища (колледжа)</t>
  </si>
  <si>
    <t>Директор учреждения соц.обсл. (центра соц. обсл. (пож. и инв.) и др.)</t>
  </si>
  <si>
    <t>Директор фабрики</t>
  </si>
  <si>
    <t>Директор (заведующий) филиала</t>
  </si>
  <si>
    <t>Директор фирмы</t>
  </si>
  <si>
    <t>Директор фонда</t>
  </si>
  <si>
    <t>Директор (заведующий) хозяйства (лесоохотничьего, охотничьего и др.)</t>
  </si>
  <si>
    <t>Директор центра (инж., муз.-выст., научно-метод., стандарт. и др.)</t>
  </si>
  <si>
    <t>Директор (зав.) центра (инф. для молодежи, консульт. услуг и др.)</t>
  </si>
  <si>
    <t>Директор цирка</t>
  </si>
  <si>
    <t>Директор шахты (шахтоуправления)</t>
  </si>
  <si>
    <t>Директор школы (гимназии, лицея)</t>
  </si>
  <si>
    <t>Дирижер</t>
  </si>
  <si>
    <t>Диспетчер</t>
  </si>
  <si>
    <t>Диспетчер автомобильного транспорта</t>
  </si>
  <si>
    <t>Диспетчер аэродромного диспетч. (авиационно-диспетчерского) пункта</t>
  </si>
  <si>
    <t>Диспетчер вагонного депо</t>
  </si>
  <si>
    <t>Диспетчер внутришахтного (шахтного) транспорта</t>
  </si>
  <si>
    <t>Диспетчер дорожный</t>
  </si>
  <si>
    <t>Диспетчер-инструктор службы движения</t>
  </si>
  <si>
    <t>Заместитель начальника</t>
  </si>
  <si>
    <t>Диспетчер локомотивный дорожный</t>
  </si>
  <si>
    <t>Диспетчер локомотивный отделения железной дороги</t>
  </si>
  <si>
    <t>Диспетчер маневровый железнодорожной станции</t>
  </si>
  <si>
    <t>Диспетчер объединенного диспетчерского управления энергосистемы</t>
  </si>
  <si>
    <t>Диспетчер поездной</t>
  </si>
  <si>
    <t>Диспетчер пожарной связи</t>
  </si>
  <si>
    <t>Диспетчер по обеспечению питания пассажиров</t>
  </si>
  <si>
    <t>Диспетчер по орг. авиац. перевозок (пассаж., почтово-грузовых, межд.)</t>
  </si>
  <si>
    <t>Диспетчер по организации авиационных перевозок в приписных аэропортах</t>
  </si>
  <si>
    <t>Диспетчер по отпуску готовой продукции</t>
  </si>
  <si>
    <t>Диспетчер по перелетам</t>
  </si>
  <si>
    <t>Диспетчер по регулированию вагонного парка</t>
  </si>
  <si>
    <t>Диспетчер порта</t>
  </si>
  <si>
    <t>Диспетчер по флоту</t>
  </si>
  <si>
    <t>Диспетчер по центровке</t>
  </si>
  <si>
    <t>Диспетчер предприятия (района) сетей</t>
  </si>
  <si>
    <t>Диспетчер преобразовательного комплекса</t>
  </si>
  <si>
    <t>Диспетчер произв.-дисп. службы(по контролю за подг. возд. судов и др.)</t>
  </si>
  <si>
    <t>Диспетчер регионального координационного центра поиска и спасания</t>
  </si>
  <si>
    <t>Диспетчер редакционный</t>
  </si>
  <si>
    <t>Диспетчер связи</t>
  </si>
  <si>
    <t>Диспетчер службы движения</t>
  </si>
  <si>
    <t>Диспетчер станционный</t>
  </si>
  <si>
    <t>Диспетчер факультета</t>
  </si>
  <si>
    <t>Диспетчер электромеханической службы</t>
  </si>
  <si>
    <t>Диспетчер электроподстанции</t>
  </si>
  <si>
    <t>Диспетчер эскалаторной службы</t>
  </si>
  <si>
    <t>Доверенный врач</t>
  </si>
  <si>
    <t>Документовед</t>
  </si>
  <si>
    <t>Доцент</t>
  </si>
  <si>
    <t>Заведующая машинописным бюро</t>
  </si>
  <si>
    <t>Заведующий архивом</t>
  </si>
  <si>
    <t>Заведующий архивохранилищем</t>
  </si>
  <si>
    <t>Заведующий аспирантурой (интернатурой, ординатурой)</t>
  </si>
  <si>
    <t>Заведующий ателье</t>
  </si>
  <si>
    <t>Заведующий аттракционным комплексом</t>
  </si>
  <si>
    <t>Заведующий аттракционом</t>
  </si>
  <si>
    <t>Заведующий базой (перевалочной, спортивной и др.)</t>
  </si>
  <si>
    <t>Заведующий баней</t>
  </si>
  <si>
    <t>Заведующий билетными кассами</t>
  </si>
  <si>
    <t>Заведующий бюро (справочным, чертежно-копировальным, чертежным и др.)</t>
  </si>
  <si>
    <t>Заведующий бюро пропусков</t>
  </si>
  <si>
    <t>Заведующий ветеринарной аптекой</t>
  </si>
  <si>
    <t>Заведующий ветеринарной клиникой (лечебницей, поликлиникой)</t>
  </si>
  <si>
    <t>Заведующий ветеринарной лабораторией</t>
  </si>
  <si>
    <t>Заведующий ветеринарной станцией</t>
  </si>
  <si>
    <t>Заведующий ветеринарным пунктом</t>
  </si>
  <si>
    <t>Заведующий ветеринарным участком</t>
  </si>
  <si>
    <t>Заведующий виварием</t>
  </si>
  <si>
    <t>Заведующий видеотекой</t>
  </si>
  <si>
    <t>Заведующий геокамерой</t>
  </si>
  <si>
    <t>Заведующий глинохозяйством</t>
  </si>
  <si>
    <t>Заведующий горными работами</t>
  </si>
  <si>
    <t>Заведующий госсортоучастком</t>
  </si>
  <si>
    <t>Заведующий грузовым двором</t>
  </si>
  <si>
    <t>Заведующий группой</t>
  </si>
  <si>
    <t>Заведующий детским садом (детскими яслями, яслями-садом)</t>
  </si>
  <si>
    <t>Заведующий докторантурой</t>
  </si>
  <si>
    <t>Заведующий домом быта (моды)</t>
  </si>
  <si>
    <t>Заведующий домом отдыха локомотивных (поездных) бригад</t>
  </si>
  <si>
    <t>Заведующий душевой</t>
  </si>
  <si>
    <t>Заведующий кабинетом (по технике безоп., техн., уч.-метод., уч. и др.)</t>
  </si>
  <si>
    <t>Заведующий камерой хранения</t>
  </si>
  <si>
    <t>Заведующий камерой хранения (ручного багажа)</t>
  </si>
  <si>
    <t>Заведующий канцелярией</t>
  </si>
  <si>
    <t>Заведующий Канцелярией Президента РФ</t>
  </si>
  <si>
    <t>Заведующий кафедрой</t>
  </si>
  <si>
    <t>Заведующий кладбищем</t>
  </si>
  <si>
    <t>Заведующий кладовой (ломбарда, ценностей)</t>
  </si>
  <si>
    <t>Заведующий клубом</t>
  </si>
  <si>
    <t>Заведующий колумбарием</t>
  </si>
  <si>
    <t>Заведующий комнатой (матери и ребенка, отдыха)</t>
  </si>
  <si>
    <t>Заведующий конным двором</t>
  </si>
  <si>
    <t>Заведующий конторой (товарной и др.)</t>
  </si>
  <si>
    <t>Заведующий копировально-множительным бюро</t>
  </si>
  <si>
    <t>Заведующий корректорской</t>
  </si>
  <si>
    <t>Заведующий костюмерной</t>
  </si>
  <si>
    <t>Заведующий крематорием</t>
  </si>
  <si>
    <t>Заведующий кухней для животных</t>
  </si>
  <si>
    <t>Заведующий лабораторией (в сельском, охотничьем, лесном и рыбном хоз.)</t>
  </si>
  <si>
    <t>Заведующий лабораторией (в промышленности)</t>
  </si>
  <si>
    <t>Заведующий лабораторией (научно-исследовательской)</t>
  </si>
  <si>
    <t>Заведующий лабораторией (в прочих отраслях)</t>
  </si>
  <si>
    <t>Заведующий летним театром</t>
  </si>
  <si>
    <t>Заведующий ломбардом</t>
  </si>
  <si>
    <t>Заведующий машинным двором</t>
  </si>
  <si>
    <t>Заведующий молочной кухней</t>
  </si>
  <si>
    <t>Заведующий научно-технической библиотекой</t>
  </si>
  <si>
    <t>Заведующий обстановкой</t>
  </si>
  <si>
    <t>Заведующий общежитием</t>
  </si>
  <si>
    <t>Заведующий объединенной редакцией</t>
  </si>
  <si>
    <t>Заведующий опытным полем</t>
  </si>
  <si>
    <t>Заведующий отделением (в сельском, охотничьем, лесном и рыбном хоз.)</t>
  </si>
  <si>
    <t>Заведующий отдел.(на транспорте, в связи, матер.-техн. снаб. и сбыте)</t>
  </si>
  <si>
    <t>Заведующий отделением (в прочих отраслях)</t>
  </si>
  <si>
    <t>Заведующий отделом (в сельском, охотничьем, лесном и рыбном хозяйстве)</t>
  </si>
  <si>
    <t>Заведующий отделом (в торговле)</t>
  </si>
  <si>
    <t>Заведующий отделом (специализированным в прочих отраслях)</t>
  </si>
  <si>
    <t>Заведующий отделом (финансово-экономическим и административным)</t>
  </si>
  <si>
    <t>Заведующий отделом (по управлению кадрами и трудовыми отношениями)</t>
  </si>
  <si>
    <t>Заведующий отделом (по маркетингу и сбыту продукции)</t>
  </si>
  <si>
    <t>Заведующий отделом (рекламно-информационным)</t>
  </si>
  <si>
    <t>Заведующий отделом (материально-технического снабжения)</t>
  </si>
  <si>
    <t>Заведующий отделом (компьютерного обеспечения)</t>
  </si>
  <si>
    <t>Заведующий отделом (научно-технического развития)</t>
  </si>
  <si>
    <t>Заведующий отделом (функциональным в прочих областях деятельности)</t>
  </si>
  <si>
    <t>Заведующий очистными сооружениями</t>
  </si>
  <si>
    <t>Заведующий пакгаузом</t>
  </si>
  <si>
    <t>Заведующий парикмахерской</t>
  </si>
  <si>
    <t>Заведующий передвижной выставкой</t>
  </si>
  <si>
    <t>Заведующий питомником</t>
  </si>
  <si>
    <t>Заведующий платформой (пассажирской, сортировочной)</t>
  </si>
  <si>
    <t>Заведующий площ. (на транспорте, в связи, матер.-техн. снаб. и сбыте)</t>
  </si>
  <si>
    <t>Заведующий площадкой (в прочих отраслях)</t>
  </si>
  <si>
    <t>Заведующий пляжем</t>
  </si>
  <si>
    <t>Заведующий подсобным производством (в строительстве)</t>
  </si>
  <si>
    <t>Заведующий подсобным производством (на транспорте)</t>
  </si>
  <si>
    <t>Заведующий практикой (производственной, учебной)</t>
  </si>
  <si>
    <t>Заведующий прачечной</t>
  </si>
  <si>
    <t>Заведующий (начальник) приемной</t>
  </si>
  <si>
    <t>Заведующий производством (шеф-повар)</t>
  </si>
  <si>
    <t>Заведующий пунктом (приемным, проката и др.)</t>
  </si>
  <si>
    <t>Инструктор-методист по лечебной физкультуре</t>
  </si>
  <si>
    <t>Заведующий редакцией</t>
  </si>
  <si>
    <t>Заведующий рынком</t>
  </si>
  <si>
    <t>Заведующий санпропускником</t>
  </si>
  <si>
    <t>Заведующий свалкой</t>
  </si>
  <si>
    <t>Заведующий (начальник) секретариатом</t>
  </si>
  <si>
    <t>Заведующий Секретариатом Совета Безопасности РФ</t>
  </si>
  <si>
    <t>Заведующий сектором (специализированным)</t>
  </si>
  <si>
    <t>Заведующий сектором (научно-технического развития)</t>
  </si>
  <si>
    <t>Заведующий сектором (функциональным в прочих областях деят.)</t>
  </si>
  <si>
    <t>Заведующий секцией</t>
  </si>
  <si>
    <t>Заведующий складом</t>
  </si>
  <si>
    <t>Заведующий станцией (в сельском, охотничьем, лесном и рыбном хоз.)</t>
  </si>
  <si>
    <t>Заведующий станцией (в промышленности)</t>
  </si>
  <si>
    <t>Заведующий станцией (в прочих отраслях)</t>
  </si>
  <si>
    <t>Заведующий столовой</t>
  </si>
  <si>
    <t>Заведующий студией</t>
  </si>
  <si>
    <t>Заведующий товарным комплексом</t>
  </si>
  <si>
    <t>Заведующий труппой</t>
  </si>
  <si>
    <t>Заведующий фильмобазой (фильмохранилищем)</t>
  </si>
  <si>
    <t>Заведующий фильмотекой</t>
  </si>
  <si>
    <t>Заведующий фондом (справочно-информационным)</t>
  </si>
  <si>
    <t>Заведующий фондом (в прочих областях деятельности)</t>
  </si>
  <si>
    <t>Заведующий фонотекой</t>
  </si>
  <si>
    <t>Заведующий фотографией</t>
  </si>
  <si>
    <t>Заведующий фотолабораторией</t>
  </si>
  <si>
    <t>Заведующий хозяйством</t>
  </si>
  <si>
    <t>Заведующий хранилищем</t>
  </si>
  <si>
    <t>Заведующий цеховой бухгалтерией</t>
  </si>
  <si>
    <t>Заведующий частью (музыкальной, постановочной, учебной, худож. и др.)</t>
  </si>
  <si>
    <t>Заведующий экспедицией</t>
  </si>
  <si>
    <t>Заведующий этажом гостиницы</t>
  </si>
  <si>
    <t>Заместитель нач. департ. (управления) в Аппарате Правительства РФ</t>
  </si>
  <si>
    <t>Заместитель начальника департамента федерального органа исп. власти</t>
  </si>
  <si>
    <t>Заместитель начальника отдела в аппарате Верховного Суда РФ</t>
  </si>
  <si>
    <t>Заместитель начальника отдела в аппарате Высшего Арбитражного Суда РФ</t>
  </si>
  <si>
    <t>Заместитель начальника отдела в аппарате Конституционного Суда РФ</t>
  </si>
  <si>
    <t>Заместитель нач. отд. в составе деп.(упр.) в Аппарате Правительства РФ</t>
  </si>
  <si>
    <t>Зам. нач. отд. в составе деп., упр. федер. органа исполнит. власти</t>
  </si>
  <si>
    <t>Заместитель начальника отдела в составе упр. Админ. Президента РФ</t>
  </si>
  <si>
    <t>Заместитель нач. отдела в составе упр. в аппарате Верховного Суда РФ</t>
  </si>
  <si>
    <t>Заместитель нач. отдела в составе упр. в ап. Высшего Арбитр. Суда РФ</t>
  </si>
  <si>
    <t>Заместитель нач. отдела в составе упр. в аппарате Ген. прокуратуры РФ</t>
  </si>
  <si>
    <t>Заместитель нач. отд. в составе упр. в Аппарате Гос. Думы Федер. Собр.</t>
  </si>
  <si>
    <t>Заместитель нач. отдела в составе упр. в аппарате Конст. Суда РФ</t>
  </si>
  <si>
    <t>Зам. нач. отд. в составе упр. в Аппарате Совета Федерации Федер. Собр.</t>
  </si>
  <si>
    <t>Заместитель начальника отдела в составе упр. в ап. Центр. избир. ком.</t>
  </si>
  <si>
    <t>Заместитель начальника отдела в составе управления Президента РФ</t>
  </si>
  <si>
    <t>Заместитель начальника отдела федерального органа исполнит. власти</t>
  </si>
  <si>
    <t>Заместитель начальника управления Администрации Президента РФ</t>
  </si>
  <si>
    <t>Заместитель начальника управления в аппарате Верховного Суда РФ</t>
  </si>
  <si>
    <t>Заместитель начальника упр. в аппарате Высшего Арбитражного Суда РФ</t>
  </si>
  <si>
    <t>Заместитель начальника упр. в аппарате Генеральной прокуратуры РФ</t>
  </si>
  <si>
    <t>Заместитель нач. упр. в Аппарате Государственной Думы Федер. Собр.</t>
  </si>
  <si>
    <t>Заместитель начальника управления в аппарате Конституционного Суда РФ</t>
  </si>
  <si>
    <t>Заместитель нач. упр. в Аппарате Совета Федерации Федер. Собр.</t>
  </si>
  <si>
    <t>Заместитель начальника упр. в аппарате Центральной избир. ком. РФ</t>
  </si>
  <si>
    <t>Заместитель начальника управления Президента РФ</t>
  </si>
  <si>
    <t>Заместитель начальника управления федерального министерства</t>
  </si>
  <si>
    <t>Зам. нач. упр. федер. органа исп. власти (кроме федер. министерства)</t>
  </si>
  <si>
    <t>Заместитель Председателя Верховного Суда РФ</t>
  </si>
  <si>
    <t>Заместитель Председателя Высшего Арбитражного Суда РФ</t>
  </si>
  <si>
    <t>Заместитель Председателя Государственной Думы Федерального Собр.</t>
  </si>
  <si>
    <t>Заместитель пред.комитета (комиссии) Государственной Думы Федер. Собр.</t>
  </si>
  <si>
    <t>Заместитель предс. комитета (комиссии) Совета Федерации Федер. Собр.</t>
  </si>
  <si>
    <t>Заместитель Председателя Конституционного Суда РФ</t>
  </si>
  <si>
    <t>Заместитель Председателя Правительства РФ</t>
  </si>
  <si>
    <t>Заместитель председателя совета, комиссии, комитета при Президенте РФ</t>
  </si>
  <si>
    <t>Заместитель Председателя Совета Федерации Федерального Собрания</t>
  </si>
  <si>
    <t>Заместитель Предс. Судебной палаты по информ. спорам при Президенте РФ</t>
  </si>
  <si>
    <t>Заместитель Председателя Счетной палаты</t>
  </si>
  <si>
    <t>Заместитель председателя федерального суда</t>
  </si>
  <si>
    <t>Заместитель Председателя Центральной избирательной комиссии РФ</t>
  </si>
  <si>
    <t>Заместитель Руководителя Администрации Президента РФ</t>
  </si>
  <si>
    <t>Заместитель Руководителя Аппарата Государственной Думы Федер.о Собр.</t>
  </si>
  <si>
    <t>Заместитель рук. аппарата комитета (комиссии) Гос. Думы Федер. Собр.</t>
  </si>
  <si>
    <t>Заместитель рук. ап. комитета (комиссии) Совета Федерации Федер. Собр.</t>
  </si>
  <si>
    <t>Заместитель Руководителя Аппарата Правительства РФ</t>
  </si>
  <si>
    <t>Заместитель Руководителя Аппарата Совета Федерации Федерального Собр.</t>
  </si>
  <si>
    <t>Заместитель руковод. аппарата Центральной избирательной комиссии РФ</t>
  </si>
  <si>
    <t>Заместитель рук. Секретариата Заместителя Предс. Правительства РФ</t>
  </si>
  <si>
    <t>Зам. рук. Секретариата зам. Председателя Совета Федерации Федер. Собр.</t>
  </si>
  <si>
    <t>Заместитель руководителя Секретариата Конституционного Суда РФ</t>
  </si>
  <si>
    <t>Зам. рук. Секретариата первого зам. Предс. Высшего Арбитр. Суда РФ</t>
  </si>
  <si>
    <t>Зам. рук. Секретариата первого зам. Предс. Гос. Думы Федер. Собр.</t>
  </si>
  <si>
    <t>Заместитель рук. Секретариата Первого зам. Предс. Правительства РФ</t>
  </si>
  <si>
    <t>Заместитель руководителя Секретариата Председателя Верховного Суда РФ</t>
  </si>
  <si>
    <t>Заместитель рук. Секретариата Предс. Высшего Арбитражного Суда РФ</t>
  </si>
  <si>
    <t>Заместитель рук. Секретариата Предс. Государственной Думы Федер. Собр.</t>
  </si>
  <si>
    <t>Заместитель рук. Секретариата Председателя Конституционного Суда РФ</t>
  </si>
  <si>
    <t>Заместитель руководителя Секретариата Председателя Правительства РФ</t>
  </si>
  <si>
    <t>Заместитель рук. Секретариата Предс. Совета Федерации Федер. Собр.</t>
  </si>
  <si>
    <t>Зам. рук. федер. органа исп. власти (кроме федерального министерства)</t>
  </si>
  <si>
    <t>Заместитель Секретаря Совета Безопасности РФ</t>
  </si>
  <si>
    <t>Заместитель федерального министра</t>
  </si>
  <si>
    <t>Звукооператор</t>
  </si>
  <si>
    <t>Звукооформитель</t>
  </si>
  <si>
    <t>Звукооформитель радиовещания</t>
  </si>
  <si>
    <t>Звукорежиссер</t>
  </si>
  <si>
    <t>Зоолог</t>
  </si>
  <si>
    <t>Зоотехник</t>
  </si>
  <si>
    <t>Зоотехник государственной заводской конюшни</t>
  </si>
  <si>
    <t>Зоотехник отделения (комплекса, сельскохозяйственного участка, фермы)</t>
  </si>
  <si>
    <t>Инструктор по гигиеническому воспитанию</t>
  </si>
  <si>
    <t>Техник-химик</t>
  </si>
  <si>
    <t>Инженер</t>
  </si>
  <si>
    <t>Инженер-авиамоделист</t>
  </si>
  <si>
    <t>Инженер авиационного отряда</t>
  </si>
  <si>
    <t>Инженер аэрофотосъемочного производства</t>
  </si>
  <si>
    <t>Инженер бортовой авиаотряда</t>
  </si>
  <si>
    <t>Инженер-диспетчер по движению флота (по флоту)</t>
  </si>
  <si>
    <t>Инженер инженерно-авиационной службы</t>
  </si>
  <si>
    <t>Инженер-инспектор</t>
  </si>
  <si>
    <t>Инженер-инспектор бортовой</t>
  </si>
  <si>
    <t>Инженер-инспектор по безопасности полетов</t>
  </si>
  <si>
    <t>Инженер(механик)-испытатель бортовой</t>
  </si>
  <si>
    <t>Инженер-испытатель летающей лаборатории бортовой</t>
  </si>
  <si>
    <t>Инженер-конструктор бортовой</t>
  </si>
  <si>
    <t>Инженер-исследователь</t>
  </si>
  <si>
    <t>Инженер-исследователь подводного аппарата</t>
  </si>
  <si>
    <t>Инженер-конструктор</t>
  </si>
  <si>
    <t>Инженер-контролер</t>
  </si>
  <si>
    <t>Инженер-лаборант</t>
  </si>
  <si>
    <t>Инженер-лесопатолог</t>
  </si>
  <si>
    <t>Инженер линейных сооружений связи и абонентских устройств</t>
  </si>
  <si>
    <t>Инженер-мелиоратор</t>
  </si>
  <si>
    <t>Инженер-механик</t>
  </si>
  <si>
    <t>Инженер-механик линейный по флоту</t>
  </si>
  <si>
    <t>Инженер-микробиолог</t>
  </si>
  <si>
    <t>Инженер по аварийно-спасательным работам</t>
  </si>
  <si>
    <t>Инженер по автоматизированным системам управления производством</t>
  </si>
  <si>
    <t>Инженер по активным воздействиям на гидрометеорологические процессы</t>
  </si>
  <si>
    <t>Инженер по безопасности движения</t>
  </si>
  <si>
    <t>Инженер по борьбе с аварийными разливами нефти и нефтепродуктов в море</t>
  </si>
  <si>
    <t>Инженер по бурению (буровым работам)</t>
  </si>
  <si>
    <t>Инженер по буровзрывным (взрывным) работам</t>
  </si>
  <si>
    <t>Инженер по вентиляции</t>
  </si>
  <si>
    <t>Инженер по внедрению новой техники и технологии</t>
  </si>
  <si>
    <t>Инженер по вышкостроению</t>
  </si>
  <si>
    <t>Инженер по глинистым растворам</t>
  </si>
  <si>
    <t>Инженер по горным работам</t>
  </si>
  <si>
    <t>Инженер по горюче-смазочным материалам</t>
  </si>
  <si>
    <t>Инженер по диагностике авиационной техники</t>
  </si>
  <si>
    <t>Инженер по добыче нефти и газа</t>
  </si>
  <si>
    <t>Инженер пожарной охраны</t>
  </si>
  <si>
    <t>Инженер по заливке скважин</t>
  </si>
  <si>
    <t>Инженер по защите информации</t>
  </si>
  <si>
    <t>Инженер по звукозаписи</t>
  </si>
  <si>
    <t>Инженер по землеустройству</t>
  </si>
  <si>
    <t>Инженер по инструменту</t>
  </si>
  <si>
    <t>Инженер по испытанию и обработке пленки</t>
  </si>
  <si>
    <t>Инженер по испытаниям</t>
  </si>
  <si>
    <t>Инженер по качеству</t>
  </si>
  <si>
    <t>Инженер по комплектации оборудования</t>
  </si>
  <si>
    <t>Инженер по контрольно-измерительным приборам и автоматике</t>
  </si>
  <si>
    <t>Инженер по креплению</t>
  </si>
  <si>
    <t>Инженер по креплению скважин</t>
  </si>
  <si>
    <t>Инженер по лесовосстановлению</t>
  </si>
  <si>
    <t>Инженер по лесосырьевым ресурсам</t>
  </si>
  <si>
    <t>Инженер по летно-методической работе</t>
  </si>
  <si>
    <t>Инженер по метрологии</t>
  </si>
  <si>
    <t>Инженер по механизации и автоматизации производственных процессов</t>
  </si>
  <si>
    <t>Инженер по механизации трудоемких процессов</t>
  </si>
  <si>
    <t>Инженер по надежности авиационной техники</t>
  </si>
  <si>
    <t>Инженер по надзору за строительством</t>
  </si>
  <si>
    <t>Инженер по надзору за строительством флота</t>
  </si>
  <si>
    <t>Инженер по наладке и испытаниям</t>
  </si>
  <si>
    <t>Инженер по наладке, соверш. технологии и экспл. электр.станций и сетей</t>
  </si>
  <si>
    <t>Инженер по научно-технической информации</t>
  </si>
  <si>
    <t>Инженер по нормированию труда</t>
  </si>
  <si>
    <t>Инженер по опробованию и испытанию скважин</t>
  </si>
  <si>
    <t>Инженер по организации движения спецавтотранспорта</t>
  </si>
  <si>
    <t>Инженер по организации и нормированию труда</t>
  </si>
  <si>
    <t>Инженер по организации обеспечения авиационной техникой</t>
  </si>
  <si>
    <t>Инженер по организации перевозок</t>
  </si>
  <si>
    <t>Инженер по организации труда</t>
  </si>
  <si>
    <t>Инженер по организации управления производством</t>
  </si>
  <si>
    <t>Инженер по организации эксплуатации и ремонту</t>
  </si>
  <si>
    <t>Инженер по организации эксплуатации и ремонту зданий и сооружений</t>
  </si>
  <si>
    <t>Инженер по орнитологическому обеспечению безопасности полетов</t>
  </si>
  <si>
    <t>Инженер по охране и защите леса</t>
  </si>
  <si>
    <t>Инженер по охране окружающей среды</t>
  </si>
  <si>
    <t>Инженер по охране труда и технике безопасности</t>
  </si>
  <si>
    <t>Инженер по патентной и изобретательской работе</t>
  </si>
  <si>
    <t>Инженер по подводно-взрывным работам</t>
  </si>
  <si>
    <t>Инженер по подводно-техническим работам</t>
  </si>
  <si>
    <t>Инженер по подготовке и транспортировке нефти</t>
  </si>
  <si>
    <t>Инженер по подготовке кадров</t>
  </si>
  <si>
    <t>Инженер по подготовке производства</t>
  </si>
  <si>
    <t>Инженер по поддержанию пластового давления</t>
  </si>
  <si>
    <t>Инженер по приему локомотивов (вагонов) в депо</t>
  </si>
  <si>
    <t>Инженер по приему ремонтного фонда и выдаче готовой продукции</t>
  </si>
  <si>
    <t>Инженер по приему электроподвижного состава</t>
  </si>
  <si>
    <t>Инженер по проектно-сметной работе (в трансп. и городском строит.)</t>
  </si>
  <si>
    <t>Инженер по проектно-сметной работе (в пром. и гражд. строительстве)</t>
  </si>
  <si>
    <t>Инженер по профадаптации</t>
  </si>
  <si>
    <t>Инженер по радиовещательному оборудованию</t>
  </si>
  <si>
    <t>Инженер по радиолокации</t>
  </si>
  <si>
    <t>Инженер по радионавигации и радиолокации</t>
  </si>
  <si>
    <t>Инженер по радионавигации, радиолокации и связи</t>
  </si>
  <si>
    <t>Инженер по ракетно-артиллерийской технике</t>
  </si>
  <si>
    <t>Инженер по расчетам и режимам</t>
  </si>
  <si>
    <t>Инженер по ремонту</t>
  </si>
  <si>
    <t>Инженер по ремонту и наладке электроэнергет. оборуд. атомной станции</t>
  </si>
  <si>
    <t>Инженер по сварке</t>
  </si>
  <si>
    <t>Инженер по светотехническому обеспечению полетов</t>
  </si>
  <si>
    <t>Инженер по сложным работам в бурении (капитальном ремонте) скважин</t>
  </si>
  <si>
    <t>Инженер по специальным применениям авиации</t>
  </si>
  <si>
    <t>Инженер по стандартизации</t>
  </si>
  <si>
    <t>Инженер по судоподъемным работам</t>
  </si>
  <si>
    <t>Инженер по телевизионному оборудованию</t>
  </si>
  <si>
    <t>Инженер по теплофикации сельскохозяйственного предприятия</t>
  </si>
  <si>
    <t>Инженер по техническим средствам обучения</t>
  </si>
  <si>
    <t>Инженер по техн. экспл. вентил. систем и санитарно-техн. оборудования</t>
  </si>
  <si>
    <t>Инженер по технической эксплуатации спец. оборудования автомобилей</t>
  </si>
  <si>
    <t>Инженер по технической эксплуатации теплотехнического оборудования</t>
  </si>
  <si>
    <t>Инженер по техническому надзору</t>
  </si>
  <si>
    <t>Инженер по техническому обслуживанию авиационной техники</t>
  </si>
  <si>
    <t>Инженер по транспорту</t>
  </si>
  <si>
    <t>Инженер по управлению блоком атомной станции</t>
  </si>
  <si>
    <t>Инженер по упр. реактором (ускорителем, ядерно-физ.уст.)(в н.-ис.орг.)</t>
  </si>
  <si>
    <t>Инженер по упр. реактором (ускорителем, ядерно-физ. установкой)</t>
  </si>
  <si>
    <t>Инженер по управлению турбиной атомной станции</t>
  </si>
  <si>
    <t>Инженер по эксплуатации авиационного оборуд. объективного контроля</t>
  </si>
  <si>
    <t>Инженер по эксплуатации аэродромов</t>
  </si>
  <si>
    <t>Инженер по эксплуатации аэрофотосъемочного (фотолабораторного) обор.</t>
  </si>
  <si>
    <t>Инженер по эксплуатации воздушных судов (систем воздушных судов)</t>
  </si>
  <si>
    <t>Инженер по экспл. гидрометеор. приборов, оборудования и систем</t>
  </si>
  <si>
    <t>Инженер по эксплуатации машинно-тракторного парка</t>
  </si>
  <si>
    <t>Инженер по эксплуатации нефтегазопроводов</t>
  </si>
  <si>
    <t>Инженер по эксплуатации оборудования газовых объектов</t>
  </si>
  <si>
    <t>Инженер по экспл. сооружений и оборуд. водопр.-канал. хозяйства</t>
  </si>
  <si>
    <t>Инженер по эксплуатации тренажеров</t>
  </si>
  <si>
    <t>Инженер по электротехническому обеспечению полетов</t>
  </si>
  <si>
    <t>Инженер по электрохимической защите</t>
  </si>
  <si>
    <t>Инженер преобразовательного комплекса</t>
  </si>
  <si>
    <t>Инженер-программист</t>
  </si>
  <si>
    <t>Инженер-проектировщик</t>
  </si>
  <si>
    <t>Инженер-протезист</t>
  </si>
  <si>
    <t>Инженер-радиолог</t>
  </si>
  <si>
    <t>Инженер-радиофизик</t>
  </si>
  <si>
    <t>Инженер-радиохимик</t>
  </si>
  <si>
    <t>Инженер садово-паркового хозяйства</t>
  </si>
  <si>
    <t>Инженер специального флота</t>
  </si>
  <si>
    <t>Инженер средств радио и телевидения</t>
  </si>
  <si>
    <t>Инженер-таксатор</t>
  </si>
  <si>
    <t>Инженер-технолог</t>
  </si>
  <si>
    <t>Инженер-технолог-протезист</t>
  </si>
  <si>
    <t>Инженер-химик</t>
  </si>
  <si>
    <t>Инженер-электроник</t>
  </si>
  <si>
    <t>Инженер-электрорадионавигатор</t>
  </si>
  <si>
    <t>Инженер электросвязи</t>
  </si>
  <si>
    <t>Инженер-энергетик</t>
  </si>
  <si>
    <t>Инкассатор</t>
  </si>
  <si>
    <t>Инокорреспондент</t>
  </si>
  <si>
    <t>Инспектор</t>
  </si>
  <si>
    <t>Инспектор во взрывоопасных производствах</t>
  </si>
  <si>
    <t>Инспектор военизированной охраны</t>
  </si>
  <si>
    <t>Инспектор-врач</t>
  </si>
  <si>
    <t>Инспектор высших учебных заведений</t>
  </si>
  <si>
    <t>Инспектор газотехнический</t>
  </si>
  <si>
    <t>Инспектор горно-технический</t>
  </si>
  <si>
    <t>Инспектор дипломно-паспортного бюро и групп морских портов</t>
  </si>
  <si>
    <t>Инспектор дорожный</t>
  </si>
  <si>
    <t>Инспектор-капитан</t>
  </si>
  <si>
    <t>Инспектор кредитный</t>
  </si>
  <si>
    <t>Инспектор летно-производственной службы</t>
  </si>
  <si>
    <t>Инспектор манежа (ведущий представление)</t>
  </si>
  <si>
    <t>Инспектор морской</t>
  </si>
  <si>
    <t>Инспектор обменного пункта</t>
  </si>
  <si>
    <t>Инспектор-пилот</t>
  </si>
  <si>
    <t>Инспектор по военно-техническим видам спорта</t>
  </si>
  <si>
    <t>Инспектор по военно-технической подготовке</t>
  </si>
  <si>
    <t>Инспектор по дошкольному воспитанию, внешкольной работе</t>
  </si>
  <si>
    <t>Инспектор по инвентаризации</t>
  </si>
  <si>
    <t>Инспектор по кадрам</t>
  </si>
  <si>
    <t>Инспектор по кадрам загранплавания</t>
  </si>
  <si>
    <t>Инспектор по качеству и приемке строительно-монтажных работ</t>
  </si>
  <si>
    <t>Инспектор по контролю за исполнением поручений</t>
  </si>
  <si>
    <t>Инспектор по контролю за техническим содержанием зданий</t>
  </si>
  <si>
    <t>Инспектор по контролю за ценами</t>
  </si>
  <si>
    <t>Инспектор по котлонадзору</t>
  </si>
  <si>
    <t>Инспектор по оборонно-массовой работе</t>
  </si>
  <si>
    <t>Инспектор по организации инкассации и перевозке ценностей</t>
  </si>
  <si>
    <t>Инспектор по основной деятельности</t>
  </si>
  <si>
    <t>Инспектор по охране детства</t>
  </si>
  <si>
    <t>Инспектор по охране труда и технике безопасности</t>
  </si>
  <si>
    <t>Инспектор по расследованию аварий судов</t>
  </si>
  <si>
    <t>Инспектор портового надзора</t>
  </si>
  <si>
    <t>Инспектор по туризму</t>
  </si>
  <si>
    <t>Инспектор по уч., воспит., метод.работе, произв. обуч. и нач. в. подг.</t>
  </si>
  <si>
    <t>Инспектор по учету и бронированию военнообязанных</t>
  </si>
  <si>
    <t>Инспектор по учету и распределению жилой площади</t>
  </si>
  <si>
    <t>Инспектор по экспл., произв.-техн. и организационным вопросам</t>
  </si>
  <si>
    <t>Инспектор-приемщик заводской</t>
  </si>
  <si>
    <t>Инспектор-провизор</t>
  </si>
  <si>
    <t>Инспектор-проводник бортовой</t>
  </si>
  <si>
    <t>Инспектор-ревизор</t>
  </si>
  <si>
    <t>Инспектор санитарный</t>
  </si>
  <si>
    <t>Инспектор средних профессиональных и профессионально-техн. уч. зав.</t>
  </si>
  <si>
    <t>Инспектор торговый</t>
  </si>
  <si>
    <t>Инспектор школ (гимназий, лицеев)</t>
  </si>
  <si>
    <t>Инспектор электросвязи</t>
  </si>
  <si>
    <t>Инспектор энергоинспекции</t>
  </si>
  <si>
    <t>Инструктор</t>
  </si>
  <si>
    <t>Инструктор авиапожарной команды</t>
  </si>
  <si>
    <t>Инструктор взрывных работ</t>
  </si>
  <si>
    <t>Инструктор водной станции</t>
  </si>
  <si>
    <t>Инструктор военного комиссариата</t>
  </si>
  <si>
    <t>Техник-экспедитор</t>
  </si>
  <si>
    <t>Инструктор газоспасательной станции</t>
  </si>
  <si>
    <t>Инструктор-дезинфектор</t>
  </si>
  <si>
    <t>Инструктор-дельтапланерист</t>
  </si>
  <si>
    <t>Инструктор клуба служебного собаководства</t>
  </si>
  <si>
    <t>Инструктор-космонавт-испытатель</t>
  </si>
  <si>
    <t>Связывальщик пачек волокна</t>
  </si>
  <si>
    <t>Сгустильщик</t>
  </si>
  <si>
    <t>Сгустильщик кожволокнистой массы</t>
  </si>
  <si>
    <t>Сдатчик экспортных лесоматериалов</t>
  </si>
  <si>
    <t>Сепараторщик (пр-во панелей,блоков,строит.конструкц.)</t>
  </si>
  <si>
    <t>Сепараторщик (пр-во стекла и стеклоизделий)</t>
  </si>
  <si>
    <t>Сепараторщик биомассы</t>
  </si>
  <si>
    <t>Сепараторщик молока и молочного сырья</t>
  </si>
  <si>
    <t>Сепараторщик шлифзерна</t>
  </si>
  <si>
    <t>Серебрильщик</t>
  </si>
  <si>
    <t>Серебрильщик пьезотехнических изделий</t>
  </si>
  <si>
    <t>Директор техникума</t>
  </si>
  <si>
    <t>Сетевязальщик</t>
  </si>
  <si>
    <t>Сигнальщик боновый</t>
  </si>
  <si>
    <t>Синильщик</t>
  </si>
  <si>
    <t>Скиповой</t>
  </si>
  <si>
    <t>Скирдовальщик</t>
  </si>
  <si>
    <t>Складывальщик</t>
  </si>
  <si>
    <t>Склеивальщик нитей и текстильногалантерейных изделий</t>
  </si>
  <si>
    <t>Склейщик блоков, заготовок и строительных конструкций</t>
  </si>
  <si>
    <t>Склейщик керамических, фарфоровых и фаянсовых изделий</t>
  </si>
  <si>
    <t>Склейщик-окрасчик очковых оправ из пластмасс</t>
  </si>
  <si>
    <t>Склейщик оптических деталей</t>
  </si>
  <si>
    <t>Склейщик пьезоэлементов</t>
  </si>
  <si>
    <t>Склейщик технических камней</t>
  </si>
  <si>
    <t>Склейщик фанерных труб</t>
  </si>
  <si>
    <t>Склейщик электрокерамических изделий</t>
  </si>
  <si>
    <t>Скорняк-наборщик</t>
  </si>
  <si>
    <t>Скорняк-отделочник</t>
  </si>
  <si>
    <t>Скорняк-раскройщик</t>
  </si>
  <si>
    <t>Скрубберщик-насосчик</t>
  </si>
  <si>
    <t>Скрутчик изделий кабельного производства</t>
  </si>
  <si>
    <t>Скрутчик-изолировщик жил и кабеля</t>
  </si>
  <si>
    <t>Скрутчик-изолировщик элементов кабелей связи</t>
  </si>
  <si>
    <t>Слесарь аварийно-восстановительных работ в газовом хозяйстве</t>
  </si>
  <si>
    <t>Слесарь зумпфового агрегата</t>
  </si>
  <si>
    <t>Инструктор по основной деятельности</t>
  </si>
  <si>
    <t>Инструктор по противопожарной профилактике</t>
  </si>
  <si>
    <t>Инструктор по спорту</t>
  </si>
  <si>
    <t>Инструктор по трудовой терапии</t>
  </si>
  <si>
    <t>Инструктор по труду</t>
  </si>
  <si>
    <t>Начальник инспекции в аппарате счетной палаты РФ</t>
  </si>
  <si>
    <t>Инструктор-проводник бортовой</t>
  </si>
  <si>
    <t>Инструктор производственного обучения рабочих массовых профессий</t>
  </si>
  <si>
    <t>Инструктор служебного собаководства</t>
  </si>
  <si>
    <t>Инструктор слухового кабинета</t>
  </si>
  <si>
    <t>Инструктор спортивного рыболовства</t>
  </si>
  <si>
    <t>Инструктор тренажера</t>
  </si>
  <si>
    <t>Инструктор учебно-тренировочного пункта</t>
  </si>
  <si>
    <t>Искусствовед</t>
  </si>
  <si>
    <t>Ихтиолог</t>
  </si>
  <si>
    <t>Ихтиопатолог</t>
  </si>
  <si>
    <t>Калибровщик</t>
  </si>
  <si>
    <t>Калькулятор</t>
  </si>
  <si>
    <t>Кандидат в космонавты-испытатели</t>
  </si>
  <si>
    <t>Кандидат в космонавты-исследователи</t>
  </si>
  <si>
    <t>Капельмейстер</t>
  </si>
  <si>
    <t>Капитан</t>
  </si>
  <si>
    <t>Капитан-директор</t>
  </si>
  <si>
    <t>Капитан-кранмейстер</t>
  </si>
  <si>
    <t>Капитан-механик водолазного, спасательного судна</t>
  </si>
  <si>
    <t>Капитан-наставник</t>
  </si>
  <si>
    <t>Капитан подводного аппарата</t>
  </si>
  <si>
    <t>Капитан порта (портового пункта)</t>
  </si>
  <si>
    <t>Капитан портового надзора</t>
  </si>
  <si>
    <t>Капитан рейда</t>
  </si>
  <si>
    <t>Капитан сдаточный</t>
  </si>
  <si>
    <t>Капитан (старший моторист-рулевой) патрульного, спасательного катера</t>
  </si>
  <si>
    <t>Капитан (старшина, шкипер)</t>
  </si>
  <si>
    <t>Капитан флота</t>
  </si>
  <si>
    <t>Картограф</t>
  </si>
  <si>
    <t>Картограф-составитель</t>
  </si>
  <si>
    <t>Кассир</t>
  </si>
  <si>
    <t>Слесарь по ремонту лесозаготовительного оборудования</t>
  </si>
  <si>
    <t>Слесарь по ремонту летательных аппаратов</t>
  </si>
  <si>
    <t>Слесарь по ремонту оборудования тепловых сетей</t>
  </si>
  <si>
    <t>Слесарь по ремонту оборудования топливоподачи</t>
  </si>
  <si>
    <t>Слесарь по ремонту парогазотурбинного оборудования</t>
  </si>
  <si>
    <t>Слесарь по ремонту путевых машин и механизмов</t>
  </si>
  <si>
    <t>Слесарь по ремонту реакторно-турбинного оборудования</t>
  </si>
  <si>
    <t>Слесарь по ремонту сельскохозяйственных машин и оборудования</t>
  </si>
  <si>
    <t>Слесарь по ремонту технологических установок</t>
  </si>
  <si>
    <t>Слесарь по сборке металлоконструкций</t>
  </si>
  <si>
    <t>Слесарь по такелажу и грузозахватным приспособлениям</t>
  </si>
  <si>
    <t>Слесарь по эксплуатации и ремонту газового оборудования</t>
  </si>
  <si>
    <t>Слесарь по эксплуатации и ремонту подземных газопроводов</t>
  </si>
  <si>
    <t>Слесарь-проводчик</t>
  </si>
  <si>
    <t>Слесарь-сборщик авиационных приборов</t>
  </si>
  <si>
    <t>Слесарь-сборщик двигателей</t>
  </si>
  <si>
    <t>Слесарь-сборщик изделий из органическ. стекла</t>
  </si>
  <si>
    <t>Слесарь-сборщик летательных аппаратов</t>
  </si>
  <si>
    <t>Слесарь-сборщик радиоэлектронной аппаратуры и приборов</t>
  </si>
  <si>
    <t>Слесарь системы испарительного охлаждения</t>
  </si>
  <si>
    <t>Слесарь строительный</t>
  </si>
  <si>
    <t>Слесарь-судоремонтник</t>
  </si>
  <si>
    <t>Слесарь централизованной смазочной станции</t>
  </si>
  <si>
    <t>Слесарь-электрик по обслуж. и ремонту металлоконстр. метрополитена</t>
  </si>
  <si>
    <t>Слесарь-электрик по обслуживанию и ремонту оборудования метрополитена</t>
  </si>
  <si>
    <t>Слесарь-электрик по обсл. и рем.станц. и тоннельного обор. метрополит.</t>
  </si>
  <si>
    <t>Слесарь-электрик по ремонту электрооборудован.</t>
  </si>
  <si>
    <t>Слесарь электродной продукции</t>
  </si>
  <si>
    <t>Слесарь-электромонтажник</t>
  </si>
  <si>
    <t>Сливщик стекломассы</t>
  </si>
  <si>
    <t>Комендант аэродрома (дельтадрома)</t>
  </si>
  <si>
    <t>Комендант здания</t>
  </si>
  <si>
    <t>Комендант лагеря</t>
  </si>
  <si>
    <t>Комендант объекта</t>
  </si>
  <si>
    <t>Комиссар аварийный</t>
  </si>
  <si>
    <t>Комментатор</t>
  </si>
  <si>
    <t>Коммивояжер</t>
  </si>
  <si>
    <t>Конструктор</t>
  </si>
  <si>
    <t>Конструктор обуви</t>
  </si>
  <si>
    <t>Конструктор одежды</t>
  </si>
  <si>
    <t>Консул</t>
  </si>
  <si>
    <t>Консультант</t>
  </si>
  <si>
    <t>Консультант в Администрации Президента РФ</t>
  </si>
  <si>
    <t>Консультант в аппарате Верховного Суда РФ</t>
  </si>
  <si>
    <t>Консультант в аппарате Высшего Арбитражного Суда РФ</t>
  </si>
  <si>
    <t>Консультант в Аппарате Государственной Думы Федерального Собрания</t>
  </si>
  <si>
    <t>Консультант в аппарате Конституционного Суда РФ</t>
  </si>
  <si>
    <t>Консультант в Аппарате Правительства РФ</t>
  </si>
  <si>
    <t>Консультант в Аппарате Совета Федерации Федерального Собрания</t>
  </si>
  <si>
    <t>Консультант в аппарате Центральной избирательной комиссии РФ</t>
  </si>
  <si>
    <t>Консультант в центральном аппарате федерального органа исполнит.власти</t>
  </si>
  <si>
    <t>Консультант государственной нотариальной конторы</t>
  </si>
  <si>
    <t>Консультант издательства, редакции газет и журналов</t>
  </si>
  <si>
    <t>Консультант по экономическим вопросам</t>
  </si>
  <si>
    <t>Контролер (Сберегательного банка)</t>
  </si>
  <si>
    <t>Контролер билетов</t>
  </si>
  <si>
    <t>Контролер ломбарда</t>
  </si>
  <si>
    <t>Контролер пассажирского транспорта</t>
  </si>
  <si>
    <t>Контролер перонный (билетный)</t>
  </si>
  <si>
    <t>Контролер-ревизор пассажирских поездов</t>
  </si>
  <si>
    <t>Контролер рынка</t>
  </si>
  <si>
    <t>Контролер технический почтовых вагонов</t>
  </si>
  <si>
    <t>Контролер узла связи</t>
  </si>
  <si>
    <t>Контролер фильмов кинопроката</t>
  </si>
  <si>
    <t>Конфекционер</t>
  </si>
  <si>
    <t>Концертмейстер</t>
  </si>
  <si>
    <t>Концертмейстер по классу балета</t>
  </si>
  <si>
    <t>Концертмейстер по классу вокала</t>
  </si>
  <si>
    <t>Копировщик</t>
  </si>
  <si>
    <t>Корректор</t>
  </si>
  <si>
    <t>Корректор морских карт и руководств для плавания</t>
  </si>
  <si>
    <t>Корреспондент</t>
  </si>
  <si>
    <t>Корреспондент издательства, редакции газет и журналов</t>
  </si>
  <si>
    <t>Корреспондент собственный</t>
  </si>
  <si>
    <t>Сортировщик сырья и изделий из слюды</t>
  </si>
  <si>
    <t>Сортировщик сырья, материалов и изделий</t>
  </si>
  <si>
    <t>Сортировщик сырья, фарфоровых, фаянсовых и керамических изделий</t>
  </si>
  <si>
    <t>Сортировщик табака</t>
  </si>
  <si>
    <t>Сортировщик табака в ферментационном производстве</t>
  </si>
  <si>
    <t>Сортировщик табачных изделий</t>
  </si>
  <si>
    <t>Сортировщик тушек птицы и кроликов</t>
  </si>
  <si>
    <t>Сортировщик (упаковщик) теплоизоляционных изделий</t>
  </si>
  <si>
    <t>Сортировщик шкур</t>
  </si>
  <si>
    <t>Сортировщик шкурок кроликов</t>
  </si>
  <si>
    <t>Сортировщик шпона и фанеры</t>
  </si>
  <si>
    <t>Сортировщик электродов</t>
  </si>
  <si>
    <t>Сортировщик электроизоляционных материалов</t>
  </si>
  <si>
    <t>Сортировщик электроугольных изделий</t>
  </si>
  <si>
    <t>Составитель аппретур, эмульсий и лаков</t>
  </si>
  <si>
    <t>Составитель вагонных партий табака</t>
  </si>
  <si>
    <t>Составитель коллагеновой массы</t>
  </si>
  <si>
    <t>Составитель массы на мешалках</t>
  </si>
  <si>
    <t>Заместитель директора бюро</t>
  </si>
  <si>
    <t>Составитель обмазки</t>
  </si>
  <si>
    <t>Составитель описи объектов населенных пунктов</t>
  </si>
  <si>
    <t>Составитель пасты</t>
  </si>
  <si>
    <t>Составитель перопуховой смеси</t>
  </si>
  <si>
    <t>Составитель поездов</t>
  </si>
  <si>
    <t>Составитель смесей</t>
  </si>
  <si>
    <t>Составитель смеси моющих средств</t>
  </si>
  <si>
    <t>Составитель смеси плавленого сыра</t>
  </si>
  <si>
    <t>Составитель фарша</t>
  </si>
  <si>
    <t>Составитель фтористых присадок</t>
  </si>
  <si>
    <t>Составитель химических растворов</t>
  </si>
  <si>
    <t>Составщик шихты</t>
  </si>
  <si>
    <t>Спекальщик инструментов из алмазов и сверхтвердых материалов</t>
  </si>
  <si>
    <t>Спекальщик кювет</t>
  </si>
  <si>
    <t>Спекальщик ленточных сердечников</t>
  </si>
  <si>
    <t>Спекальщик стекловолокна</t>
  </si>
  <si>
    <t>Спекальщик</t>
  </si>
  <si>
    <t>Сплавщик</t>
  </si>
  <si>
    <t>Сплавщик отходов</t>
  </si>
  <si>
    <t>Сплотчик</t>
  </si>
  <si>
    <t>Средовар</t>
  </si>
  <si>
    <t>Стабилизаторщик-дефибринировщик крови</t>
  </si>
  <si>
    <t>Заместитель директора по капитальному строительству</t>
  </si>
  <si>
    <t>Ставильщик</t>
  </si>
  <si>
    <t>Мастер леса (участковый государственный инспектор по охране леса)</t>
  </si>
  <si>
    <t>Мастер локомотивного депо</t>
  </si>
  <si>
    <t>Мастер мастерской специальной техники и оборудования</t>
  </si>
  <si>
    <t>Мастер мостовой</t>
  </si>
  <si>
    <t>Мастер на лесосеках и первичном лесосплаве</t>
  </si>
  <si>
    <t>Мастер объединенных мастерских метрополитена</t>
  </si>
  <si>
    <t>Мастер парка (понтонного, такелажного)</t>
  </si>
  <si>
    <t>Мастер по благоустройству территорий аэропорта</t>
  </si>
  <si>
    <t>Мастер погрузочно-разгрузочных работ</t>
  </si>
  <si>
    <t>Мастер по добыче нефти, газа и конденсата</t>
  </si>
  <si>
    <t>Мастер по добыче рыбы</t>
  </si>
  <si>
    <t>Мастер поезда (восстановительного, рельсосварочного)</t>
  </si>
  <si>
    <t>Мастер по исследованию скважин</t>
  </si>
  <si>
    <t>Мастер по комплексной автоматизации и телемеханике</t>
  </si>
  <si>
    <t>Мастер по обработке рыбы</t>
  </si>
  <si>
    <t>Мастер по опробованию (испытанию) скважин</t>
  </si>
  <si>
    <t>Мастер по освоению и ремонту нагнетательных скважин</t>
  </si>
  <si>
    <t>Мастер по подготовке газа</t>
  </si>
  <si>
    <t>Мастер по подготовке и стабилизации нефти</t>
  </si>
  <si>
    <t>Мастер по промысловой геофизике</t>
  </si>
  <si>
    <t>Мастер по проходке горных выработок</t>
  </si>
  <si>
    <t>Начальник отделения (службы безопасности)</t>
  </si>
  <si>
    <t>Мастер по ремонту гидросооружений</t>
  </si>
  <si>
    <t>Мастер по ремонту, наладке, испытаниям и пуску обор. атомных станций</t>
  </si>
  <si>
    <t>Мастер по ремонту оборудования (в промышленности)</t>
  </si>
  <si>
    <t>Мастер по ремонту оборудования (на транспорте)</t>
  </si>
  <si>
    <t>Мастер по ремонту приборов и аппаратуры</t>
  </si>
  <si>
    <t>Мастер по ремонту скважин (капитальному, подземному)</t>
  </si>
  <si>
    <t>Мастер по ремонту технологического оборудования</t>
  </si>
  <si>
    <t>Мастер по ремонту транспорта</t>
  </si>
  <si>
    <t>Мастер по ремонту экспедиционного оборудования и снаряжения</t>
  </si>
  <si>
    <t>Мастер портовых мастерских</t>
  </si>
  <si>
    <t>Мастер по сложным работам в бурении (капитальном ремонте) скважин</t>
  </si>
  <si>
    <t>Мастер пошивочной мастерской</t>
  </si>
  <si>
    <t>Техник-технолог организатор производства</t>
  </si>
  <si>
    <t>Мастер по эксплуатации оборудования газовых объектов</t>
  </si>
  <si>
    <t>Мастер преобразовательного комплекса</t>
  </si>
  <si>
    <t>Мастер производственного обучения</t>
  </si>
  <si>
    <t>Мастер производственной лаборатории</t>
  </si>
  <si>
    <t>Мастер промывочно-пропарочной станции (поезда, пункта)</t>
  </si>
  <si>
    <t>Мастер проходки шахты</t>
  </si>
  <si>
    <t>Мастер путевых работ</t>
  </si>
  <si>
    <t>Мастер ремонтно-механической мастерской</t>
  </si>
  <si>
    <t>Мастер ремонтно-отстойного пункта</t>
  </si>
  <si>
    <t>Мастер ремонтно-строительной группы</t>
  </si>
  <si>
    <t>Мастер службы</t>
  </si>
  <si>
    <t>Мастер станции по освид. надувных спас. средств и контр.-измер. приб.</t>
  </si>
  <si>
    <t>Мастер строительных и монтажных работ</t>
  </si>
  <si>
    <t>Мастер типографии</t>
  </si>
  <si>
    <t>Мастер тоннельный</t>
  </si>
  <si>
    <t>Мастер участка</t>
  </si>
  <si>
    <t>Мастер учебного полигона</t>
  </si>
  <si>
    <t>Мастер учебного центра</t>
  </si>
  <si>
    <t>Мастер учебно-производственной мастерской</t>
  </si>
  <si>
    <t>Мастер хлебопекарни</t>
  </si>
  <si>
    <t>Мастер цеха</t>
  </si>
  <si>
    <t>Мастер электродепо</t>
  </si>
  <si>
    <t>Мастер электрорадионавигационной камеры</t>
  </si>
  <si>
    <t>Математик</t>
  </si>
  <si>
    <t>Машинист-инструктор локомотивных бригад</t>
  </si>
  <si>
    <t>Машинистка</t>
  </si>
  <si>
    <t>Машинистка, работающая с иностранным текстом</t>
  </si>
  <si>
    <t>Машинистка редакции</t>
  </si>
  <si>
    <t>Медицинская сестра</t>
  </si>
  <si>
    <t>Медицинская сестра милосердия</t>
  </si>
  <si>
    <t>Медицинский регистратор</t>
  </si>
  <si>
    <t>Медицинский статистик</t>
  </si>
  <si>
    <t>Менеджер (в сельском охотничьем, лесном и рыбном хозяйстве)</t>
  </si>
  <si>
    <t>Менеджер (в промышленности)</t>
  </si>
  <si>
    <t>Менеджер (в строительстве)</t>
  </si>
  <si>
    <t>Менеджер (в торговле)</t>
  </si>
  <si>
    <t>Менеджер (в общественном питании и гостиничном обслуживании)</t>
  </si>
  <si>
    <t>Менеджер (на транспорте, в связи, материально-техн. снабжении и сбыте)</t>
  </si>
  <si>
    <t>Менеджер (в коммерческой деятельности)</t>
  </si>
  <si>
    <t>Менеджер (в социально-бытовом обслуживании населения)</t>
  </si>
  <si>
    <t>Менеджер (в прочих отраслях)</t>
  </si>
  <si>
    <t>Менеджер [в фин.-эконом. и административных подразделениях (службах)]</t>
  </si>
  <si>
    <t>Менеджер [в подр. (службах) управл. кадрами и трудовыми отношениями]</t>
  </si>
  <si>
    <t>Менеджер [в подразделениях (службах) по маркетингу и сбыту продукции]</t>
  </si>
  <si>
    <t>Менеджер [в рекламно-информационных подразделениях (службах)]</t>
  </si>
  <si>
    <t>Менеджер в подразделениях (службах) компьютерного обеспечения</t>
  </si>
  <si>
    <t>Менеджер в подразделениях (службах) научно-технического развития</t>
  </si>
  <si>
    <t>Менеджер [в прочих функциональных подразделениях (службах)]</t>
  </si>
  <si>
    <t>Метеоролог</t>
  </si>
  <si>
    <t>Методист</t>
  </si>
  <si>
    <t>Методист библиотеки, клубного учреждения, научно-методического центра</t>
  </si>
  <si>
    <t>Методист внешкольного учреждения</t>
  </si>
  <si>
    <t>Методист образов. учр., метод., уч.-метод.кабинета(центра), фильмотеки</t>
  </si>
  <si>
    <t>Методист по дошкольному воспитанию</t>
  </si>
  <si>
    <t>Методист пожарно-технического центра</t>
  </si>
  <si>
    <t>Методист по летной подготовке</t>
  </si>
  <si>
    <t>Методист по физической культуре</t>
  </si>
  <si>
    <t>Методист по составлению кинопрограмм</t>
  </si>
  <si>
    <t>Метрдотель (администратор торгового зала)</t>
  </si>
  <si>
    <t>Механик</t>
  </si>
  <si>
    <t>Механик (судовой)</t>
  </si>
  <si>
    <t>Механик автомобильной колонны</t>
  </si>
  <si>
    <t>Механик-бригадир пассажирского поезда</t>
  </si>
  <si>
    <t>Механик бурильно-гидрографической машины</t>
  </si>
  <si>
    <t>Механик вагона-транспортера</t>
  </si>
  <si>
    <t>Механик вездехода</t>
  </si>
  <si>
    <t>Механик гаража</t>
  </si>
  <si>
    <t>Механик гидроузла (шлюза)</t>
  </si>
  <si>
    <t>Механик грузового района (участка)</t>
  </si>
  <si>
    <t>Механик группы отряда</t>
  </si>
  <si>
    <t>Механик дизельной и холодильной установок</t>
  </si>
  <si>
    <t>Механик дренажной шахты</t>
  </si>
  <si>
    <t>Механик изотермических вагонов для перевозки живой рыбы</t>
  </si>
  <si>
    <t>Механик-инструктор бортовой</t>
  </si>
  <si>
    <t>Механик линейный флота (по флоту)</t>
  </si>
  <si>
    <t>Механик льдозавода</t>
  </si>
  <si>
    <t>Механик маяка</t>
  </si>
  <si>
    <t>Механик на дноочистительном снаряде</t>
  </si>
  <si>
    <t>Механик на землесосе, земснаряде</t>
  </si>
  <si>
    <t>Механик-наладчик</t>
  </si>
  <si>
    <t>Механик-наставник</t>
  </si>
  <si>
    <t>Механик перегрузочных машин (по погрузочно-разгрузочным механизмам)</t>
  </si>
  <si>
    <t>Механик по буровым, горным работам</t>
  </si>
  <si>
    <t>Механик по крановому хозяйству</t>
  </si>
  <si>
    <t>Механик по подъемным установкам</t>
  </si>
  <si>
    <t>Механик по ремонту оборудования</t>
  </si>
  <si>
    <t>Механик по ремонту транспорта</t>
  </si>
  <si>
    <t>Механик портового флота</t>
  </si>
  <si>
    <t>Механик по судовым системам</t>
  </si>
  <si>
    <t>Механик производства</t>
  </si>
  <si>
    <t>Механик радионавигационной системы</t>
  </si>
  <si>
    <t>Механик рефрижераторного поезда (секции)</t>
  </si>
  <si>
    <t>Механик рефрижераторных установок</t>
  </si>
  <si>
    <t>Механик участка</t>
  </si>
  <si>
    <t>Механик учебного полигона</t>
  </si>
  <si>
    <t>Механик флота (по флоту)</t>
  </si>
  <si>
    <t>Механик цеха</t>
  </si>
  <si>
    <t>Миколог</t>
  </si>
  <si>
    <t>Микробиолог</t>
  </si>
  <si>
    <t>Минералог</t>
  </si>
  <si>
    <t>Министр</t>
  </si>
  <si>
    <t>Младшая медицинская сестра по уходу за больными</t>
  </si>
  <si>
    <t>Младшая сестра милосердия</t>
  </si>
  <si>
    <t>Младший фармацевт</t>
  </si>
  <si>
    <t>Модельер</t>
  </si>
  <si>
    <t>Модельер-конструктор</t>
  </si>
  <si>
    <t>Монтажер</t>
  </si>
  <si>
    <t>Музейный смотритель</t>
  </si>
  <si>
    <t>Музыкальный оформитель</t>
  </si>
  <si>
    <t>Музыкальный руководитель</t>
  </si>
  <si>
    <t>Мэр</t>
  </si>
  <si>
    <t>Наблюдатель судовой</t>
  </si>
  <si>
    <t>Нарядчик</t>
  </si>
  <si>
    <t>Нарядчик багажного отделения</t>
  </si>
  <si>
    <t>Нарядчик локомотивных (поездных) бригад</t>
  </si>
  <si>
    <t>Научный сотрудник (в области физики и астрономии)</t>
  </si>
  <si>
    <t>Научный сотрудник (в области метеорологии)</t>
  </si>
  <si>
    <t>Научный сотрудник (в области химии)</t>
  </si>
  <si>
    <t>Научный сотрудник (в области геологии и геофизики)</t>
  </si>
  <si>
    <t>Научный сотрудник (в области математики)</t>
  </si>
  <si>
    <t>Научный сотрудник (в области статистики)</t>
  </si>
  <si>
    <t>Научный сотрудник (в области информатики и вычислительной техники)</t>
  </si>
  <si>
    <t>Научный сотрудник (в области биологии)</t>
  </si>
  <si>
    <t>Научный сотрудник (в области бактериологии и фармакологии)</t>
  </si>
  <si>
    <t>Научный сотрудник (в области медицины)</t>
  </si>
  <si>
    <t>Научный сотрудник (в области образования)</t>
  </si>
  <si>
    <t>Научный сотрудник (в области права)</t>
  </si>
  <si>
    <t>Научный сотрудник (в области экономики)</t>
  </si>
  <si>
    <t>Научный сотрудник (в области социологии)</t>
  </si>
  <si>
    <t>Научный сотрудник (в области философии, истории и политологии)</t>
  </si>
  <si>
    <t>Научный сотрудник (в области филологии)</t>
  </si>
  <si>
    <t>Научный сотрудник (в области психологии)</t>
  </si>
  <si>
    <t>Техник художественного конструирования</t>
  </si>
  <si>
    <t>Начальник агентства (рекламно-информ., трансп.-экспедиционного и др.)</t>
  </si>
  <si>
    <t>Начальник (директор) арсенала</t>
  </si>
  <si>
    <t>Начальник архива</t>
  </si>
  <si>
    <t>Начальник аэровокзала</t>
  </si>
  <si>
    <t>Техник-экономист</t>
  </si>
  <si>
    <t>Начальник базы (в промышленности)</t>
  </si>
  <si>
    <t>Начальник базы (на транспорте, в связи,матер.-техн. снабжении и сбыте)</t>
  </si>
  <si>
    <t>Начальник базы (в прочих отраслях)</t>
  </si>
  <si>
    <t>Начальник бригады</t>
  </si>
  <si>
    <t>Начальник бюро (в промышленности)</t>
  </si>
  <si>
    <t>Начальник бюро (в строительстве)</t>
  </si>
  <si>
    <t>Начальник бюро (на транспорте, в связи,матер.-техн. снабжении и сбыте)</t>
  </si>
  <si>
    <t>Начальник бюро (специализированного в прочих отраслях)</t>
  </si>
  <si>
    <t>Начальник бюро (научно-технического развития)</t>
  </si>
  <si>
    <t>Начальник вагона (почтового, путеобследовательского и др.)</t>
  </si>
  <si>
    <t>Начальник вахты шлюза</t>
  </si>
  <si>
    <t>Начальник вокзала</t>
  </si>
  <si>
    <t>Начальник поста иммиграционного контроля</t>
  </si>
  <si>
    <t>Начальник (заведующий) гаража</t>
  </si>
  <si>
    <t>Начальник гидроузла (шлюза)</t>
  </si>
  <si>
    <t>Начальник главного управления</t>
  </si>
  <si>
    <t>Начальник городской телефонной сети</t>
  </si>
  <si>
    <t>Начальник государственной инспекции</t>
  </si>
  <si>
    <t>Начальник группы (в промышленности)</t>
  </si>
  <si>
    <t>Начальник группы (в строительстве)</t>
  </si>
  <si>
    <t>Начальник группы (на транспорте, в связи, матер.-техн. снаб. и сбыте)</t>
  </si>
  <si>
    <t>Начальник группы (в прочих отраслях)</t>
  </si>
  <si>
    <t>Начальник департамента (управления) в Аппарате Правительства РФ</t>
  </si>
  <si>
    <t>Начальник департамента федерального органа исполнительной власти</t>
  </si>
  <si>
    <t>Начальник депо</t>
  </si>
  <si>
    <t>Начальник детского приемника-распределителя</t>
  </si>
  <si>
    <t>Начальник дирекции международных и туристских перевозок</t>
  </si>
  <si>
    <t>Начальник дирекции по изданию и экспедированию знаков почтовой оплаты</t>
  </si>
  <si>
    <t>Начальник дирекции по обслуживанию пассажиров</t>
  </si>
  <si>
    <t>Начальник дирекции строящегося метрополитена</t>
  </si>
  <si>
    <t>Начальник дистанции</t>
  </si>
  <si>
    <t>Начальник дока (докмейстер)</t>
  </si>
  <si>
    <t>Начальник дороги (лесовозной, подвесной канатной и др.)</t>
  </si>
  <si>
    <t>Начальник драги</t>
  </si>
  <si>
    <t>Начальник железной дороги</t>
  </si>
  <si>
    <t>Начальник запани</t>
  </si>
  <si>
    <t>Начальник инспекции</t>
  </si>
  <si>
    <t>Начальник камеры (навигационной, электрорадионавигационной и др.)</t>
  </si>
  <si>
    <t>Начальник канала (группы каналов)</t>
  </si>
  <si>
    <t>Начальник караула (военизированной охраны, пожарной части)</t>
  </si>
  <si>
    <t>Начальник карьера</t>
  </si>
  <si>
    <t>Начальник кассы (билетной на вокзале, главной, городской билетной)</t>
  </si>
  <si>
    <t>Начальник клуба (служ. собак., спорт., спорт.-техн., стр.-спорт.)</t>
  </si>
  <si>
    <t>Начальник команды (военизир., пож. и сторож.охраны,пож.-спасат. и др.)</t>
  </si>
  <si>
    <t>Начальник комплекса (в промышленности)</t>
  </si>
  <si>
    <t>Начальник комплекса (на транспорте,в связи,матер.-техн. снаб. и сбыте)</t>
  </si>
  <si>
    <t>Начальник комплекса (в прочих отраслях)</t>
  </si>
  <si>
    <t>Начальник конторы (на транспорте, в связи, матер.-техн. снаб. и сбыте)</t>
  </si>
  <si>
    <t>Начальник конторы (в социально-бытовом обслуживании населения)</t>
  </si>
  <si>
    <t>Начальник конторы (в прочих отраслях)</t>
  </si>
  <si>
    <t>Начальник лаборатории (в сельском, охотничьем, лесном и рыбном хоз.)</t>
  </si>
  <si>
    <t>Начальник лаборатории (в промышленности)</t>
  </si>
  <si>
    <t>Начальник лаборатории (в строительстве)</t>
  </si>
  <si>
    <t>Претензионист</t>
  </si>
  <si>
    <t>Начальник лаборатории (на предприятиях общественного питания)</t>
  </si>
  <si>
    <t>Начальник лабор. (на транспорте, в связи, матер.-техн. снаб. и сбыте)</t>
  </si>
  <si>
    <t>Начальник лаборатории (на предпр. соц.-быт. обслуживания населения)</t>
  </si>
  <si>
    <t>Начальник лаборатории (в прочих отраслях)</t>
  </si>
  <si>
    <t>Начальник лагеря (оборонно-спортивного, оздоровительного и др.)</t>
  </si>
  <si>
    <t>Начальник лесничества</t>
  </si>
  <si>
    <t>Начальник лесного хозяйства</t>
  </si>
  <si>
    <t>Начальник лесобиржи</t>
  </si>
  <si>
    <t>Начальник лесопитомника</t>
  </si>
  <si>
    <t>Начальник лесопункта</t>
  </si>
  <si>
    <t>Начальник летно-испыт. подразд.(базы, комплекса, станции, центра)</t>
  </si>
  <si>
    <t>Начальник летно-методического кабинета</t>
  </si>
  <si>
    <t>Начальник лоцманской вахты</t>
  </si>
  <si>
    <t>Начальник льдозавода</t>
  </si>
  <si>
    <t>Начальник маршрута городского транспорта</t>
  </si>
  <si>
    <t>Начальник (заведующий) мастерской (в промышленности)</t>
  </si>
  <si>
    <t>Начальник (зав.) мастерской (на тр.,в связи,матер.-техн.снаб. и сбыте)</t>
  </si>
  <si>
    <t>Начальник (заведующий) мастерской (в прочих отраслях)</t>
  </si>
  <si>
    <t>Начальник маяка</t>
  </si>
  <si>
    <t>Начальник механизированного зернохранилища</t>
  </si>
  <si>
    <t>Начальник нефтегазоразведки (партии) глубокого (стр.-поиск.) бурения</t>
  </si>
  <si>
    <t>Произ-дитель аворийно-спас.,подв.-техн.и др.спец.работ</t>
  </si>
  <si>
    <t>Начальник отдела (в сельском, охотничьем, лесном и рыбном хозяйстве)</t>
  </si>
  <si>
    <t>Начальник отдела (в промышленности)</t>
  </si>
  <si>
    <t>Начальник отдела (в строительстве)</t>
  </si>
  <si>
    <t>Начальник отдела (в торговле)</t>
  </si>
  <si>
    <t>Начальник отдела (на предприятиях общ. питания и в гостиницах)</t>
  </si>
  <si>
    <t>Начальник отдела (на транспорте, в связи, матер.-техн. снаб. и сбыте)</t>
  </si>
  <si>
    <t>Начальник отдела (на предприятиях, осущ. коммерческую деятельность)</t>
  </si>
  <si>
    <t>Начальник отдела (на предприятиях социально-бытового обсл. населения)</t>
  </si>
  <si>
    <t>Начальник отдела (специализированного в прочих отраслях)</t>
  </si>
  <si>
    <t>Начальник отдела (финансово-экономического и административного)</t>
  </si>
  <si>
    <t>Начальник отдела (управления кадрами и трудовыми отношениями)</t>
  </si>
  <si>
    <t>Начальник отдела (по маркетингу и сбыту продукции)</t>
  </si>
  <si>
    <t>Начальник отдела (рекламно-информационного)</t>
  </si>
  <si>
    <t>Начальник отдела (материально-технического снабжения)</t>
  </si>
  <si>
    <t>Начальник отдела (компьютерного обеспечения)</t>
  </si>
  <si>
    <t>Начальник отдела (научно-технического развития)</t>
  </si>
  <si>
    <t>Начальник отдела (функционального в прочих областях деятельности)</t>
  </si>
  <si>
    <t>Начальник отдела в аппарате Верховного Суда РФ</t>
  </si>
  <si>
    <t>Начальник отдела в аппарате Высшего Арбитражного Суда РФ</t>
  </si>
  <si>
    <t>Начальник отдела в аппарате Конституционного Суда РФ</t>
  </si>
  <si>
    <t>Начальник отдела в аппарате Центральной избирательной комиссии РФ</t>
  </si>
  <si>
    <t>Начальник отд. в составе деп. (управления) в Аппарате Правительства РФ</t>
  </si>
  <si>
    <t>Начальник отдела в составе деп., упр. федер. органа исп. власти</t>
  </si>
  <si>
    <t>Начальник отдела в составе управления Администрации Президента РФ</t>
  </si>
  <si>
    <t>Начальник отдела в составе управления в аппарате Верховного Суда РФ</t>
  </si>
  <si>
    <t>Начальник отдела в составе упр.в аппарате Высшего Арбитражного Суда РФ</t>
  </si>
  <si>
    <t>Начальник отдела в составе упр. в аппарате Генеральной прокуратуры РФ</t>
  </si>
  <si>
    <t>Начальник отдела в составе упр. в Аппарате Гос. Думы Федер. Собр.</t>
  </si>
  <si>
    <t>Начальник отдела в составе управления в аппарате Констит. Суда РФ</t>
  </si>
  <si>
    <t>Начальник отд. в составе упр. в Аппарате Совета Федерации Федер. Собр.</t>
  </si>
  <si>
    <t>Начальник отд. в составе упр. в аппарате Центральной избир. ком. РФ</t>
  </si>
  <si>
    <t>Начальник отдела в составе управления Президента РФ</t>
  </si>
  <si>
    <t>Техник-электромеханик</t>
  </si>
  <si>
    <t>Начальник отделения (в промышленности)</t>
  </si>
  <si>
    <t>Начальник отделения (на транспорте,в связи,матер.-техн. снаб. и сбыте)</t>
  </si>
  <si>
    <t>Начальник отделения (специализированного в прочих отраслях)</t>
  </si>
  <si>
    <t>Начальник отделения (финансово-экономического и административного)</t>
  </si>
  <si>
    <t>Начальник отделения (функционального в прочих областях деятельности)</t>
  </si>
  <si>
    <t>Начальник отряда (в сельском хозяйстве)</t>
  </si>
  <si>
    <t>Начальник отряда (в промышленности)</t>
  </si>
  <si>
    <t>Начальник отряда (на транспорте)</t>
  </si>
  <si>
    <t>Начальник отряда (в прочих отраслях)</t>
  </si>
  <si>
    <t>Начальник охраны (объекта, участка)</t>
  </si>
  <si>
    <t>Начальник парка (машинного, понтонного, резервуарного и др.)</t>
  </si>
  <si>
    <t>Начальник паромной переправы</t>
  </si>
  <si>
    <t>Начальник пароходства</t>
  </si>
  <si>
    <t>Начальник партии (в промышленности)</t>
  </si>
  <si>
    <t>Начальник партии (на транспорте)</t>
  </si>
  <si>
    <t>Начальник передвижного автоклуба</t>
  </si>
  <si>
    <t>Начальник площадки (в промышленности)</t>
  </si>
  <si>
    <t>Начальник площадки (на транспорте)</t>
  </si>
  <si>
    <t>Начальник подр. (поисково-спасат., специал. монтажно-экспл. и др.)</t>
  </si>
  <si>
    <t>Начальник поезда (восстановительного, пассажирского, рефрижер. и др.)</t>
  </si>
  <si>
    <t>Начальник позиции (стартовой, технической)</t>
  </si>
  <si>
    <t>Начальник порта (морского рыбного, приписного и др.)</t>
  </si>
  <si>
    <t>Начальник портового надзора</t>
  </si>
  <si>
    <t>Начальник портового флота</t>
  </si>
  <si>
    <t>Начальник поста (на транспорте)</t>
  </si>
  <si>
    <t>Начальник поста (в прочих отраслях)</t>
  </si>
  <si>
    <t>Начальник почтамта</t>
  </si>
  <si>
    <t>Начальник пристани</t>
  </si>
  <si>
    <t>Начальник причала</t>
  </si>
  <si>
    <t>Начальник производства (в промышленности)</t>
  </si>
  <si>
    <t>Начальник производства (на транспорте)</t>
  </si>
  <si>
    <t>Начальник (заведующий) производственной лаборатории</t>
  </si>
  <si>
    <t>Начальник проходки шахты</t>
  </si>
  <si>
    <t>Начальник пункта (в сельском хозяйстве)</t>
  </si>
  <si>
    <t>Начальник пункта (в промышленности)</t>
  </si>
  <si>
    <t>Начальник пункта (на транспорте)</t>
  </si>
  <si>
    <t>Начальник пункта (в прочих отраслях)</t>
  </si>
  <si>
    <t>Начальник путевой машины</t>
  </si>
  <si>
    <t>Начальник радиостанции</t>
  </si>
  <si>
    <t>Начальник радиотелевизионной передающей станции</t>
  </si>
  <si>
    <t>Начальник разреза</t>
  </si>
  <si>
    <t>Начальник разъезда</t>
  </si>
  <si>
    <t>Начальник района (грузового, нефтеналивного, сетевого и др.)</t>
  </si>
  <si>
    <t>Начальник расчета пожарной машины</t>
  </si>
  <si>
    <t>Начальник реактора (ускорителя, ядерно-физической установки)</t>
  </si>
  <si>
    <t>Начальник резерва бригад (кондукторских, локом., рефрижер. поездов)</t>
  </si>
  <si>
    <t>Начальник резерва проводников пассажирских вагонов</t>
  </si>
  <si>
    <t>Начальник рудника</t>
  </si>
  <si>
    <t>Начальник сектора (в сельском хозяйстве)</t>
  </si>
  <si>
    <t>Начальник сектора (специализированного в прочих отраслях)</t>
  </si>
  <si>
    <t>Начальник сектора (научно-технического развития)</t>
  </si>
  <si>
    <t>Начальник сектора (функционального в прочих областях деятельности)</t>
  </si>
  <si>
    <t>Начальник склада (горюче-смазочных м., грузового, матер.-техн. и др.)</t>
  </si>
  <si>
    <t>Начальник скотопрогонного тракта</t>
  </si>
  <si>
    <t>Начальник службы (в промышленности)</t>
  </si>
  <si>
    <t>Начальник службы (на транспорте, в связи, матер.-техн. снаб. и сбыте)</t>
  </si>
  <si>
    <t>Начальник службы (специализированной в прочих отраслях)</t>
  </si>
  <si>
    <t>Начальник службы (финансово-экономической и административной)</t>
  </si>
  <si>
    <t>Начальник службы (материально-технического снабжения)</t>
  </si>
  <si>
    <t>Начальник службы (функциональной в прочих областях деятельности)</t>
  </si>
  <si>
    <t>Начальник службы делопроизводства в Администрации Президента РФ</t>
  </si>
  <si>
    <t>Начальник службы делопр. в Аппарате Государственной Думы Федер. Собр.</t>
  </si>
  <si>
    <t>Начальник службы делопроизводства в Аппарате Правительства РФ</t>
  </si>
  <si>
    <t>Производитель гидрографических работ</t>
  </si>
  <si>
    <t>Начальник смены (в промышленности)</t>
  </si>
  <si>
    <t>Начальник смены (на транспорте и в связи)</t>
  </si>
  <si>
    <t>Начальник смены (в прочих отраслях)</t>
  </si>
  <si>
    <t>Начальник сортировочной горки (автоматизированной, механизированной)</t>
  </si>
  <si>
    <t>Начальник состава почтовых вагонов</t>
  </si>
  <si>
    <t>Начальник состава экспедиции (зимовочного, сезонного)</t>
  </si>
  <si>
    <t>Начальник сплавного рейда</t>
  </si>
  <si>
    <t>Начальник станции (в сельском, охотничьем, лесном и рыбном хозяйстве)</t>
  </si>
  <si>
    <t>Начальник станции (в промышленности)</t>
  </si>
  <si>
    <t>Начальник станции (на транспорте и в связи)</t>
  </si>
  <si>
    <t>Начальник станции (в прочих отраслях)</t>
  </si>
  <si>
    <t>Начальник стационарной платформы (в разведочном и эксплуат. бурении)</t>
  </si>
  <si>
    <t>Начальник (директор) судоверфи</t>
  </si>
  <si>
    <t>Начальник сушильно-очистительной башни</t>
  </si>
  <si>
    <t>Начальник таможни</t>
  </si>
  <si>
    <t>Начальник телеграфа</t>
  </si>
  <si>
    <t>Начальник (заведующий) типографии</t>
  </si>
  <si>
    <t>Начальник тони</t>
  </si>
  <si>
    <t>Начальник трудовой колонии для несовершеннолетних</t>
  </si>
  <si>
    <t>Начальник тюрьмы</t>
  </si>
  <si>
    <t>Начальник тяговой подстанции</t>
  </si>
  <si>
    <t>Начальник узла (радионавигации и радиолокации, связи, телеф. и др.)</t>
  </si>
  <si>
    <t>Начальник управления (в сельском, охотничьем, лесном и рыбном хоз.)</t>
  </si>
  <si>
    <t>Начальник управления (в промышленности)</t>
  </si>
  <si>
    <t>Начальник управления (специализированного в прочих отраслях)</t>
  </si>
  <si>
    <t>Начальник управления Администрации Президента РФ</t>
  </si>
  <si>
    <t>Начальник управления в аппарате Верховного Суда РФ</t>
  </si>
  <si>
    <t>Начальник управления в аппарате Высшего Арбитражного Суда РФ</t>
  </si>
  <si>
    <t>Начальник управления в аппарате Генеральной Прокуратуры РФ</t>
  </si>
  <si>
    <t>Начальник упр. в Аппарате Государственной Думы Федерального Собр.</t>
  </si>
  <si>
    <t>Начальник управления в аппарате Конституционного Суда РФ</t>
  </si>
  <si>
    <t>Начальник управления в Аппарате Совета Федерации Федерального Собрания</t>
  </si>
  <si>
    <t>Начальник управления в аппарате Центральной избирательной комиссии РФ</t>
  </si>
  <si>
    <t>Начальник управления Президента РФ</t>
  </si>
  <si>
    <t>Начальник управления федерального органа исполнительной власти</t>
  </si>
  <si>
    <t>Начальник управления федерального органа исп. власти-член коллегии</t>
  </si>
  <si>
    <t>Нач. установки (буровой, газодобывающей, кислородной и др.)</t>
  </si>
  <si>
    <t>Начальник участка (в сельском, охотничьем, лесном и рыбном хозяйстве)</t>
  </si>
  <si>
    <t>Начальник участка (в промышленности)</t>
  </si>
  <si>
    <t>Начальник участка (в строительстве)</t>
  </si>
  <si>
    <t>Начальник участка (в прочих отраслях)</t>
  </si>
  <si>
    <t>Начальник (заведующий) учебного полигона</t>
  </si>
  <si>
    <t>Начальник учебного пункта (городка)</t>
  </si>
  <si>
    <t>Начальник училища</t>
  </si>
  <si>
    <t>Начальник фабрики</t>
  </si>
  <si>
    <t>Начальник филиала (на транспорте, в связи, матер.-техн. снаб. и сбыте)</t>
  </si>
  <si>
    <t>Начальник филиала (в прочих отраслях)</t>
  </si>
  <si>
    <t>Начальник хозяйства (в промышленности)</t>
  </si>
  <si>
    <t>Начальник хозяйства (на предпр. соц.-быт. обслуживания населения)</t>
  </si>
  <si>
    <t>Начальник центра (на транспорте и в связи)</t>
  </si>
  <si>
    <t>Начальник центра (в прочих отраслях)</t>
  </si>
  <si>
    <t>Начальник центральной заводской лаборатории</t>
  </si>
  <si>
    <t>Начальник цеха</t>
  </si>
  <si>
    <t>Начальник части (в промышленности)</t>
  </si>
  <si>
    <t>Начальник части (специализированной в прочих отраслях)</t>
  </si>
  <si>
    <t>Начальник части (финансово-экономической и административной)</t>
  </si>
  <si>
    <t>Начальник шахты</t>
  </si>
  <si>
    <t>Начальник школы (начальствующего состава, технической)</t>
  </si>
  <si>
    <t>Начальник штаба (авиационного, гражданской обороны, предпр., училища)</t>
  </si>
  <si>
    <t>Начальник экспедиции (в сельском хозяйстве)</t>
  </si>
  <si>
    <t>Начальник экспедиции (в промышленности)</t>
  </si>
  <si>
    <t>Начальник экспедиции (в прочих отраслях)</t>
  </si>
  <si>
    <t>Начальник элеватора</t>
  </si>
  <si>
    <t>Начальник электронно-вычислительной машины</t>
  </si>
  <si>
    <t>Начальник электроподстанции</t>
  </si>
  <si>
    <t>Начальник электростанции</t>
  </si>
  <si>
    <t>Начальник эстакады (наливной, реагентного хозяйства)</t>
  </si>
  <si>
    <t>Нормировщик</t>
  </si>
  <si>
    <t>Нотариус</t>
  </si>
  <si>
    <t>Обозреватель</t>
  </si>
  <si>
    <t>Технический работник</t>
  </si>
  <si>
    <t>Обозреватель по экономическим вопросам</t>
  </si>
  <si>
    <t>Океанолог</t>
  </si>
  <si>
    <t>Оператор бюро информации о подходе и прибытии грузов</t>
  </si>
  <si>
    <t>Оператор бюро по учету перехода вагонов</t>
  </si>
  <si>
    <t>Оператор вагонного депо</t>
  </si>
  <si>
    <t>Оператор видеозаписи</t>
  </si>
  <si>
    <t>Оператор диспетчерского тренажера</t>
  </si>
  <si>
    <t>Оператор дисп. движения и погр.-разгр. работ на автом.(мор., реч.) тр.</t>
  </si>
  <si>
    <t>Оператор диспетчерской (производственно-диспетчерской) службы</t>
  </si>
  <si>
    <t>Оператор звукозаписи</t>
  </si>
  <si>
    <t>Оператор-инструктор бортовой</t>
  </si>
  <si>
    <t>Оператор-испытатель бортовой</t>
  </si>
  <si>
    <t>Оператор механизированного расчета в гостинице</t>
  </si>
  <si>
    <t>Оператор наземных средств управления беспилотным летательным аппаратом</t>
  </si>
  <si>
    <t>Оператор по диспетчерскому обслуживанию лифтов</t>
  </si>
  <si>
    <t>Оператор по обработке перевозочных документов</t>
  </si>
  <si>
    <t>Оператор при дежурном по локомотивному депо</t>
  </si>
  <si>
    <t>Оператор при дежурном помощнике нач. опер.-распор. отд. упр. жел. дор.</t>
  </si>
  <si>
    <t>Оператор при дежурном по отделению железной дороги</t>
  </si>
  <si>
    <t>Оператор при дежурном по станции</t>
  </si>
  <si>
    <t>Оператор при маневровом диспетчере железнодорожной станции</t>
  </si>
  <si>
    <t>Оператор промывочно-пропарочной станции</t>
  </si>
  <si>
    <t>Оператор тележурналистского комплекта</t>
  </si>
  <si>
    <t>Оператор электродепо метрополитена</t>
  </si>
  <si>
    <t>Оптометрист</t>
  </si>
  <si>
    <t>Организатор путешествий (экскурсий)</t>
  </si>
  <si>
    <t>Организатор ритуала</t>
  </si>
  <si>
    <t>Оргсекретарь (ассоциации, союза, федерации)</t>
  </si>
  <si>
    <t>Ревизор весового хозяйства</t>
  </si>
  <si>
    <t>Ответственный редактор</t>
  </si>
  <si>
    <t>Ответственный секретарь</t>
  </si>
  <si>
    <t>Ответственный секретарь коллегии</t>
  </si>
  <si>
    <t>Ответственный секретарь структурного агентства (редакции)</t>
  </si>
  <si>
    <t>Охотовед</t>
  </si>
  <si>
    <t>Палеограф</t>
  </si>
  <si>
    <t>Палеонтолог</t>
  </si>
  <si>
    <t>Парашютист-испытатель</t>
  </si>
  <si>
    <t>Парашютист-спасатель</t>
  </si>
  <si>
    <t>Парашютист-укладчик парашютов</t>
  </si>
  <si>
    <t>Паспортист</t>
  </si>
  <si>
    <t>Педагог дополнительного образования</t>
  </si>
  <si>
    <t>Педагог-организатор</t>
  </si>
  <si>
    <t>Педагог-психолог</t>
  </si>
  <si>
    <t>Педагог социальный</t>
  </si>
  <si>
    <t>Первый заместитель Председателя Верховного Суда РФ</t>
  </si>
  <si>
    <t>Первый заместитель Председателя Высшего Арбитражного Суда РФ</t>
  </si>
  <si>
    <t>Первый замест. Председателя Государственной Думы Федерального Собр.</t>
  </si>
  <si>
    <t>Первый заместитель Председателя Правительства РФ</t>
  </si>
  <si>
    <t>Первый заместитель Руководителя Администрации Президента РФ</t>
  </si>
  <si>
    <t>Первый зам. Руководителя Аппарата Государственной Думы Федер. Собр.</t>
  </si>
  <si>
    <t>Первый заместитель Руководителя Аппарата Правительства РФ</t>
  </si>
  <si>
    <t>Первый зам. Руководителя Аппарата Совета Федерации Федерального Собр.</t>
  </si>
  <si>
    <t>Первый зам. рук. федер. органа исп. власти (кроме федер. министерства)</t>
  </si>
  <si>
    <t>Первый заместитель Секретаря Совета Безопасности РФ</t>
  </si>
  <si>
    <t>Первый заместитель федерального министра</t>
  </si>
  <si>
    <t>Первый помощник Президента РФ</t>
  </si>
  <si>
    <t>Переводчик</t>
  </si>
  <si>
    <t>Технический руководитель</t>
  </si>
  <si>
    <t>Переводчик технической литературы</t>
  </si>
  <si>
    <t>Переписчик нот</t>
  </si>
  <si>
    <t>Переписчик нот по Брайлю</t>
  </si>
  <si>
    <t>Петрограф</t>
  </si>
  <si>
    <t>Пилот</t>
  </si>
  <si>
    <t>Регионовед</t>
  </si>
  <si>
    <t>Планшетист</t>
  </si>
  <si>
    <t>Поверенный в делах</t>
  </si>
  <si>
    <t>Полномочный представитель Президента РФ</t>
  </si>
  <si>
    <t>Помощник прокурора</t>
  </si>
  <si>
    <t>Помощник (советник) заместителя Председателя Верховного Суда РФ</t>
  </si>
  <si>
    <t>Помощник (советник) заместителя Председателя Высшего Арбитр. Суда РФ</t>
  </si>
  <si>
    <t>Помощник (советник) зам. Предс. Государственной Думы Федер. Собр.</t>
  </si>
  <si>
    <t>Помощник (советник) заместителя Председателя Конституционного Суда РФ</t>
  </si>
  <si>
    <t>Помощник (советник) Заместителя Председателя Правительства РФ</t>
  </si>
  <si>
    <t>Помощник (советник) зам. Председателя Совета Федерации Федер. Собр.</t>
  </si>
  <si>
    <t>Помощник (советник) заместителя Предс. Центральной избир. ком. РФ</t>
  </si>
  <si>
    <t>Помощник (советник) первого зам. Председателя Верховного Суда РФ</t>
  </si>
  <si>
    <t>Помощник (советник) первого зам. Председателя Высшего Арбитр. Суда РФ</t>
  </si>
  <si>
    <t>Помощник (советник) первого зам. Председателя Гос. Думы Федер. Собр.</t>
  </si>
  <si>
    <t>Помощник (советник) Первого заместителя Председателя Правительства РФ</t>
  </si>
  <si>
    <t>Помощник (советник) Председателя Верховного Суда РФ</t>
  </si>
  <si>
    <t>Помощник (советник) Председателя Высшего Арбитражного Суда РФ</t>
  </si>
  <si>
    <t>Помощник (советник) Председателя Государственной Думы Федер. Собр.</t>
  </si>
  <si>
    <t>Помощник (советник) Председателя Конституционного Суда РФ</t>
  </si>
  <si>
    <t>Помощник (советник) Председателя Правительства РФ</t>
  </si>
  <si>
    <t>Помощник (советник) Председателя Совета Федерации Федерального Собр.</t>
  </si>
  <si>
    <t>Помощник (советник) Председателя Центральной избирательной комиссии РФ</t>
  </si>
  <si>
    <t>Помощник (советник) Президента РФ</t>
  </si>
  <si>
    <t>Помощник (советник) судьи Конституционного Суда РФ</t>
  </si>
  <si>
    <t>Помощник (советник) судьи-секретаря Конституционного Суда РФ</t>
  </si>
  <si>
    <t>Помощник (советник) федерального министра</t>
  </si>
  <si>
    <t>Портье</t>
  </si>
  <si>
    <t>Посланник</t>
  </si>
  <si>
    <t>Посол</t>
  </si>
  <si>
    <t>Посол по особым поручениям</t>
  </si>
  <si>
    <t>Почвовед</t>
  </si>
  <si>
    <t>Почвовед (средней квалификации)</t>
  </si>
  <si>
    <t>Председатель ассоциации (конфедерации, федерации) (общ.-эконом. орг.)</t>
  </si>
  <si>
    <t>Председатель ассоциации (конф.,федерации) (гуманит. или др.спец. орг.)</t>
  </si>
  <si>
    <t>Председатель Верховного Суда РФ</t>
  </si>
  <si>
    <t>Председатель Высшего Арбитражного Суда РФ</t>
  </si>
  <si>
    <t>Председатель государственного комитета (государственной комиссии)</t>
  </si>
  <si>
    <t>Председатель Государственной Думы Федерального Собрания</t>
  </si>
  <si>
    <t>Председатель государственной телерадиокомпании</t>
  </si>
  <si>
    <t>Председатель комитета (комиссии)</t>
  </si>
  <si>
    <t>Председатель комитета (комиссии) Государственной Думы Федер. Собр.</t>
  </si>
  <si>
    <t>Председатель комитета (комиссии) Совета Федерации Федерального Собр.</t>
  </si>
  <si>
    <t>Председатель Конституционного Суда РФ</t>
  </si>
  <si>
    <t>Председатель кооператива(в сельском, охотничьем, лесном и рыбном хоз.)</t>
  </si>
  <si>
    <t>Председатель кооператива (в промышленности)</t>
  </si>
  <si>
    <t>Председатель кооператива (в строительстве)</t>
  </si>
  <si>
    <t>Председатель кооператива (в торговле)</t>
  </si>
  <si>
    <t>Председатель кооператива (в общественном питании и гостин. обслуж.)</t>
  </si>
  <si>
    <t>Председатель кооп.(на транспорте, в связи, матер.-техн. снаб. и сбыте)</t>
  </si>
  <si>
    <t>Председатель кооператива (в коммерческой деятельности)</t>
  </si>
  <si>
    <t>Председатель кооператива (в социально-бытовом обслуживании населения)</t>
  </si>
  <si>
    <t>Председатель кооператива (в прочих отраслях)</t>
  </si>
  <si>
    <t>Председатель объединения</t>
  </si>
  <si>
    <t>Председатель отделения</t>
  </si>
  <si>
    <t>Председатель подкомитета комитета Государственной Думы Федер. Собр.</t>
  </si>
  <si>
    <t>Председатель Правительства РФ</t>
  </si>
  <si>
    <t>Председатель правления</t>
  </si>
  <si>
    <t>Председатель президиума</t>
  </si>
  <si>
    <t>Председатель производственного объединения</t>
  </si>
  <si>
    <t>Председатель секции (творческой)</t>
  </si>
  <si>
    <t>Председатель совета (научно-техн., уч.-метод., ученого, эксп. и др.)</t>
  </si>
  <si>
    <t>Председатель совета, комиссии, комитета при Президенте РФ</t>
  </si>
  <si>
    <t>Председатель Совета Федерации Федерального Собрания</t>
  </si>
  <si>
    <t>Председатель спортивного клуба</t>
  </si>
  <si>
    <t>Председатель суда</t>
  </si>
  <si>
    <t>Председатель Судебной палаты по информ. спорам при Президенте РФ</t>
  </si>
  <si>
    <t>Председатель Счетной палаты</t>
  </si>
  <si>
    <t>Председатель федерального суда</t>
  </si>
  <si>
    <t>Председатель Центрального банка РФ</t>
  </si>
  <si>
    <t>Председатель Центральной избирательной комиссии РФ</t>
  </si>
  <si>
    <t>Представитель МИД-руководитель дипломатического агентства</t>
  </si>
  <si>
    <t>Представитель постоянный</t>
  </si>
  <si>
    <t>Представитель торговый</t>
  </si>
  <si>
    <t>Президент</t>
  </si>
  <si>
    <t>Президент академии (наук, художеств)</t>
  </si>
  <si>
    <t>Президент ассоциации (концерна, корпорации и др.) (общ.-эконом. орг.)</t>
  </si>
  <si>
    <t>Президент ассоциации (конц., корп. и др.) (гуманит. или др.спец.орг.)</t>
  </si>
  <si>
    <t>Президент РФ</t>
  </si>
  <si>
    <t>Преподаватель (в колледжах, университетах и других вузах)</t>
  </si>
  <si>
    <t>Преподаватель (в средней школе)</t>
  </si>
  <si>
    <t>Главная медицинская сестра</t>
  </si>
  <si>
    <t>Главный агроном</t>
  </si>
  <si>
    <t>Главный агроном (государственный инспектор по карантину растений)</t>
  </si>
  <si>
    <t>Главный администратор</t>
  </si>
  <si>
    <t>Главный архитектор</t>
  </si>
  <si>
    <t>Главный архитектор проекта</t>
  </si>
  <si>
    <t>Главный библиограф</t>
  </si>
  <si>
    <t>Главный библиотекарь</t>
  </si>
  <si>
    <t>Главный бухгалтер</t>
  </si>
  <si>
    <t>Главный ветеринарный врач</t>
  </si>
  <si>
    <t>Главный врач учреждения госсанэпидслужбы (главный гос. сан. врач)</t>
  </si>
  <si>
    <t>Главный врач (директор, заведующий, начальник) учреждения здравоохр.</t>
  </si>
  <si>
    <t>Главный выпускающий</t>
  </si>
  <si>
    <t>Главный геодезист (в сельском и лесном хозяйстве)</t>
  </si>
  <si>
    <t>Главный геодезист (в промышленности)</t>
  </si>
  <si>
    <t>Главный геодезист (в строительстве)</t>
  </si>
  <si>
    <t>Главный геодезист (на транспорте)</t>
  </si>
  <si>
    <t>Главный геолог</t>
  </si>
  <si>
    <t>Главный геофизик</t>
  </si>
  <si>
    <t>Главный геохимик</t>
  </si>
  <si>
    <t>Главный гидрогеолог (в сельском хозяйстве)</t>
  </si>
  <si>
    <t>Главный гидрогеолог (в промышленности)</t>
  </si>
  <si>
    <t>Главный гидрогеолог (в строительстве)</t>
  </si>
  <si>
    <t>Главный гидрограф</t>
  </si>
  <si>
    <t>Главный гидролог</t>
  </si>
  <si>
    <t>Главный гидротехник (в сельском хозяйстве)</t>
  </si>
  <si>
    <t>Главный гидротехник (в промышленности)</t>
  </si>
  <si>
    <t>Главный гидротехник (на транспорте)</t>
  </si>
  <si>
    <t>Главный горняк</t>
  </si>
  <si>
    <t>Главный государственный инженер-инспектор</t>
  </si>
  <si>
    <t>Главный государственный инспектор</t>
  </si>
  <si>
    <t>Главный государственный инспектор бассейна</t>
  </si>
  <si>
    <t>Профессор</t>
  </si>
  <si>
    <t>Профконсультант</t>
  </si>
  <si>
    <t>Психолог</t>
  </si>
  <si>
    <t>Радист-инструктор бортовой</t>
  </si>
  <si>
    <t>Радист-испытатель бортовой</t>
  </si>
  <si>
    <t>Распорядитель Дворца Бракосочетания</t>
  </si>
  <si>
    <t>Распорядитель танцевального вечера</t>
  </si>
  <si>
    <t>Ревизор</t>
  </si>
  <si>
    <t>Ревизор автомобильного транспорта</t>
  </si>
  <si>
    <t>Ревизор движения отделения железной дороги</t>
  </si>
  <si>
    <t>Ревизор-инспектор налоговый</t>
  </si>
  <si>
    <t>Ревизор-инструктор по контролю пассажирских поездов</t>
  </si>
  <si>
    <t>Ревизор коммерческий</t>
  </si>
  <si>
    <t>Ревизор по безопасности движения</t>
  </si>
  <si>
    <t>Ревизор по проверке деятельности арбитражных судов</t>
  </si>
  <si>
    <t>Ревизор по производственно-техническим и экономическим вопросам</t>
  </si>
  <si>
    <t>Регистратор</t>
  </si>
  <si>
    <t>Редактор</t>
  </si>
  <si>
    <t>Редактор карт</t>
  </si>
  <si>
    <t>Редактор карт технический</t>
  </si>
  <si>
    <t>Редактор-консультант</t>
  </si>
  <si>
    <t>Редактор контрольный переводов</t>
  </si>
  <si>
    <t>Редактор музыкальный</t>
  </si>
  <si>
    <t>Редактор научный</t>
  </si>
  <si>
    <t>Редактор-переводчик</t>
  </si>
  <si>
    <t>Редактор руководств для плавания</t>
  </si>
  <si>
    <t>Редактор-стилист</t>
  </si>
  <si>
    <t>Редактор телефильмов</t>
  </si>
  <si>
    <t>Редактор технический</t>
  </si>
  <si>
    <t>Редактор художественный</t>
  </si>
  <si>
    <t>Режиссер</t>
  </si>
  <si>
    <t>Режиссер-постановщик</t>
  </si>
  <si>
    <t>Режиссер радиовещания</t>
  </si>
  <si>
    <t>Режиссер телевидения</t>
  </si>
  <si>
    <t>Ректор</t>
  </si>
  <si>
    <t>Рентгенолаборант</t>
  </si>
  <si>
    <t>Главный консультант в аппарате Конституционного Суда РФ</t>
  </si>
  <si>
    <t>Главный крупчатник</t>
  </si>
  <si>
    <t>Заместитель директора оздоровительного комплекса</t>
  </si>
  <si>
    <t>Главный лесничий (главный государственный инспектор по лесу)</t>
  </si>
  <si>
    <t>Главный маркшейдер (в промышленности)</t>
  </si>
  <si>
    <t>Главный маркшейдер (в строительстве)</t>
  </si>
  <si>
    <t>Главный мелиоратор</t>
  </si>
  <si>
    <t>Главный металлург</t>
  </si>
  <si>
    <t>Главный метролог</t>
  </si>
  <si>
    <t>Главный механик (в сельском, охотничьем, лесном и рыбном хоз.)</t>
  </si>
  <si>
    <t>Главный механик (в промышленности)</t>
  </si>
  <si>
    <t>Главный механик (на транспорте, в связи, матер.-техн. снабж. и сбыте)</t>
  </si>
  <si>
    <t>Главный механик (в прочих отраслях)</t>
  </si>
  <si>
    <t>Главный механик подводного аппарата</t>
  </si>
  <si>
    <t>Главный модельер-конструктор</t>
  </si>
  <si>
    <t>Главный обогатитель</t>
  </si>
  <si>
    <t>Главный охотовед</t>
  </si>
  <si>
    <t>Главный приборист</t>
  </si>
  <si>
    <t>Главный прокатчик</t>
  </si>
  <si>
    <t>Главный редактор (издательства, редакции газет и журналов)</t>
  </si>
  <si>
    <t>Главный редактор карт и лоций</t>
  </si>
  <si>
    <t>Главный редактор программ</t>
  </si>
  <si>
    <t>Главный редактор студии (киностудии)</t>
  </si>
  <si>
    <t>Главный редактор творческого объединения</t>
  </si>
  <si>
    <t>Главный релейщик</t>
  </si>
  <si>
    <t>Главный рыбовод</t>
  </si>
  <si>
    <t>Главный сварщик</t>
  </si>
  <si>
    <t>Главный синоптик</t>
  </si>
  <si>
    <t>Главный специалист</t>
  </si>
  <si>
    <t>Главный специалист в аппарате Верховного Суда РФ</t>
  </si>
  <si>
    <t>Главный специалист в аппарате Высшего Арбитражного Суда РФ</t>
  </si>
  <si>
    <t>Главный специалист в аппарате Генеральной прокуратуры РФ</t>
  </si>
  <si>
    <t>Главный специалист в аппарате Конституционного Суда РФ</t>
  </si>
  <si>
    <t>Главный специалист в центр. аппарате федерального органа исп. власти</t>
  </si>
  <si>
    <t>Главный специалист по автоматике</t>
  </si>
  <si>
    <t>Руководитель допризывной подготовки (военный руководитель)</t>
  </si>
  <si>
    <t>Руководитель кружка (клуба по интересам, коллектива, секции и др.)</t>
  </si>
  <si>
    <t>Руководитель полетов</t>
  </si>
  <si>
    <t>Руководитель производственной практики</t>
  </si>
  <si>
    <t>Руководитель Секретариата зам. Предс.Государственной Думы Федер. Собр.</t>
  </si>
  <si>
    <t>Руководитель Секретариата зам. Председателя Конституционного Суда РФ</t>
  </si>
  <si>
    <t>Руководитель Секретариата Заместителя Председателя Правительства РФ</t>
  </si>
  <si>
    <t>Руководитель Секретариата зам. Предс. Совета Федерации Федер. Собр.</t>
  </si>
  <si>
    <t>Руководитель Секретариата Конституционного Суда РФ</t>
  </si>
  <si>
    <t>Руководитель Секретариата первого зам. Предс. Высшего Арбитр. Суда РФ</t>
  </si>
  <si>
    <t>Рук. Секретариата первого зам. Предс. Государственной Думы Федер.Собр.</t>
  </si>
  <si>
    <t>Руководитель Секретариата Первого зам. Председателя Правительства РФ</t>
  </si>
  <si>
    <t>Руководитель Секретариата Председателя Верховного Суда РФ</t>
  </si>
  <si>
    <t>Руководитель Секретариата Председателя Высшего Арбитражного Суда РФ</t>
  </si>
  <si>
    <t>Руководитель Секретариата Предс. Государственной Думы Федер. Собр.</t>
  </si>
  <si>
    <t>Руководитель Секретариата Председателя Конституционного Суда РФ</t>
  </si>
  <si>
    <t>Руководитель Секретариата Председателя Правительства РФ</t>
  </si>
  <si>
    <t>Руководитель Секретариата Председателя Совета Федерации Федер. Собр.</t>
  </si>
  <si>
    <t>Руководитель Секретариата Совета Государственной Думы Федер. Собр.</t>
  </si>
  <si>
    <t>Руководитель Секретариата судьи-секретаря Конституционного Суда РФ</t>
  </si>
  <si>
    <t>Руководитель Службы протокола Администрации Президента РФ</t>
  </si>
  <si>
    <t>Руководитель студенческого исследовательского бюро</t>
  </si>
  <si>
    <t>Руководитель творческой мастерской</t>
  </si>
  <si>
    <t>Государственный инспектор по геодезическому надзору</t>
  </si>
  <si>
    <t>Государственный инспектор по карантину растений</t>
  </si>
  <si>
    <t>Гос. инсп. по качеству сельск. прод. и продуктов ее переработки</t>
  </si>
  <si>
    <t>Государственный инспектор по качеству товаров и торговле</t>
  </si>
  <si>
    <t>Гос. инспектор по контролю за произв. и качеством спиртов и алк. нап.</t>
  </si>
  <si>
    <t>Государственный инспектор по маломерным судам</t>
  </si>
  <si>
    <t>Государственный инспектор по охране заповедника</t>
  </si>
  <si>
    <t>Государственный инспектор по охране леса</t>
  </si>
  <si>
    <t>Государственный инспектор по судоходству на пограничных реках</t>
  </si>
  <si>
    <t>Государственный инспектор рыбоохраны</t>
  </si>
  <si>
    <t>Государственный налоговый инспектор</t>
  </si>
  <si>
    <t>Инженер по организации управления на транспорте</t>
  </si>
  <si>
    <t>Государственный патентный эксперт</t>
  </si>
  <si>
    <t>Государственный патентный эксперт-стажер</t>
  </si>
  <si>
    <t>Губернатор</t>
  </si>
  <si>
    <t>Девиатор</t>
  </si>
  <si>
    <t>Дежурный бюро пропусков</t>
  </si>
  <si>
    <t>Дежурный оборотного локомотивного депо</t>
  </si>
  <si>
    <t>Дежурный основного локомотивного депо</t>
  </si>
  <si>
    <t>Дежурный оперативный (отряда пож. охраны, по контролю полетов и др.)</t>
  </si>
  <si>
    <t>Дежурный ответственный по обмену почты</t>
  </si>
  <si>
    <t>Дежурный по вокзалу</t>
  </si>
  <si>
    <t>Дежурный по выдаче справок (бюро справок)</t>
  </si>
  <si>
    <t>Дежурный по депо подвижного состава</t>
  </si>
  <si>
    <t>Дежурный по дому отдыха локомотивных (поездных) бригад</t>
  </si>
  <si>
    <t>Дежурный по железнодорожной станции</t>
  </si>
  <si>
    <t>Дежурный по залу (бильярдному, вокзала, спортивному и др.)</t>
  </si>
  <si>
    <t>Дежурный по комнате матери и ребенка</t>
  </si>
  <si>
    <t>Дежурный по комнате отдыха (водителей автом., пассажиров с детьми)</t>
  </si>
  <si>
    <t>Дежурный по метрополитену</t>
  </si>
  <si>
    <t>Советник в центральном аппарате федерального органа исполнит. власти</t>
  </si>
  <si>
    <t>Советник экономический</t>
  </si>
  <si>
    <t>Составитель лоций (руководств для плавания)</t>
  </si>
  <si>
    <t>Социальный работник</t>
  </si>
  <si>
    <t>Социолог</t>
  </si>
  <si>
    <t>Спасатель</t>
  </si>
  <si>
    <t>Спектроскопист</t>
  </si>
  <si>
    <t>Специалист</t>
  </si>
  <si>
    <t>Специалист I категории в Администрации Президента РФ</t>
  </si>
  <si>
    <t>Специалист I категории в аппарате Верховного Суда РФ</t>
  </si>
  <si>
    <t>Специалист I категории в аппарате Высшего Арбитражного Суда РФ</t>
  </si>
  <si>
    <t>Специалист I категории в аппарате Генеральной прокуратуры РФ</t>
  </si>
  <si>
    <t>Специалист I категории в Аппарате Государственной Думы Федер. Собр.</t>
  </si>
  <si>
    <t>Специалист I категории в аппарате Конституционного Суда РФ</t>
  </si>
  <si>
    <t>Специалист I категории в Аппарате Правительства РФ</t>
  </si>
  <si>
    <t>Специалист I категории в Аппарате Совета Федерации Федерального Собр.</t>
  </si>
  <si>
    <t>Специалист I категории в аппарате Центральной избир. комиссии РФ</t>
  </si>
  <si>
    <t>Специалист I категории в центр. аппарате федер. органа исп. власти</t>
  </si>
  <si>
    <t>Специалист II категории в аппарате Верховного Суда РФ</t>
  </si>
  <si>
    <t>Специалист II категории в аппарате Высшего Арбитражного Суда РФ</t>
  </si>
  <si>
    <t>Специалист II категории в аппарате Генеральной прокуратуры РФ</t>
  </si>
  <si>
    <t>Специалист II категории в аппарате Конституционного Суда РФ</t>
  </si>
  <si>
    <t>Специалист II категории в центр. аппарате федер. органа исп. власти</t>
  </si>
  <si>
    <t>Специалист гражданской обороны</t>
  </si>
  <si>
    <t>Специалист по защите информации</t>
  </si>
  <si>
    <t>Специалист по кадрам</t>
  </si>
  <si>
    <t>Специалист по социальной работе</t>
  </si>
  <si>
    <t>Специалист-эксперт в Администрации Президента РФ</t>
  </si>
  <si>
    <t>Специалист-эксперт в Аппарате Государственной Думы Федерального Собр.</t>
  </si>
  <si>
    <t>Специалист-эксперт в Аппарате Правительства РФ</t>
  </si>
  <si>
    <t>Специалист-эксперт в Аппарате Совета Федерации Федерального Собрания</t>
  </si>
  <si>
    <t>Специалист-эксперт в аппарате Центральной избирательной комиссии РФ</t>
  </si>
  <si>
    <t>Спортсмен-инструктор</t>
  </si>
  <si>
    <t>Стажер государственного нотариуса</t>
  </si>
  <si>
    <t>Стажер-исследователь (в области физики и астрономии)</t>
  </si>
  <si>
    <t>Стажер-исследователь (в области метеорологии)</t>
  </si>
  <si>
    <t>Стажер-исследователь (в области химии)</t>
  </si>
  <si>
    <t>Стажер-исследователь (в области геологии и геофизики)</t>
  </si>
  <si>
    <t>Стажер-исследователь (в области математики)</t>
  </si>
  <si>
    <t>Стажер-исследователь (в области статистики)</t>
  </si>
  <si>
    <t>Стажер-исследователь (в области информатики и вычислительной техники)</t>
  </si>
  <si>
    <t>Стажер-исследователь (в области биологии)</t>
  </si>
  <si>
    <t>Стажер-исследователь (в области бактериологии и фармакологии)</t>
  </si>
  <si>
    <t>Стажер-исследователь (в области медицины)</t>
  </si>
  <si>
    <t>Стажер-исследователь (в области образования)</t>
  </si>
  <si>
    <t>Технолог по пластмассе</t>
  </si>
  <si>
    <t>Стажер-исследователь (в области экономики)</t>
  </si>
  <si>
    <t>Стажер-исследователь (в области социологии)</t>
  </si>
  <si>
    <t>Стажер-исследователь (в области философии, истории и политологии)</t>
  </si>
  <si>
    <t>Стажер-исследователь (в области филологии)</t>
  </si>
  <si>
    <t>Стажер-исследователь (в области психологии)</t>
  </si>
  <si>
    <t>Старший бортовой инженер (механик) авиационного отряда</t>
  </si>
  <si>
    <t>Старший бортовой радист авиационного отряда</t>
  </si>
  <si>
    <t>Старший инспектор летно-производственной службы центральной базы</t>
  </si>
  <si>
    <t>Старший инспектор парашютной и десантно-пожарной службы центр. базы</t>
  </si>
  <si>
    <t>Старший инспектор по гидросооружениям</t>
  </si>
  <si>
    <t>Старший инспектор по эксплуатации электростанций и предприятий сетей</t>
  </si>
  <si>
    <t>Старший инструктор-методист спортивной школы</t>
  </si>
  <si>
    <t>Старший инструктор-методист физкультурно-спортивных организаций</t>
  </si>
  <si>
    <t>Старший консультант в аппарате Верховного Суда РФ</t>
  </si>
  <si>
    <t>Старший консультант в аппарате Высшего Арбитражного Суда РФ</t>
  </si>
  <si>
    <t>Старший консультант в аппарате Конституционного Суда РФ</t>
  </si>
  <si>
    <t>Старший механик-капитан</t>
  </si>
  <si>
    <t>Старший механик-командир</t>
  </si>
  <si>
    <t>Старший механик на плавучем кране</t>
  </si>
  <si>
    <t>Старший механик подводного аппарата</t>
  </si>
  <si>
    <t>Старший оператор диспетчерской движения флота</t>
  </si>
  <si>
    <t>Старший тренер-преподаватель по спорту</t>
  </si>
  <si>
    <t>Старший штурман авиационного предприятия</t>
  </si>
  <si>
    <t>Старший штурман авиационного училища</t>
  </si>
  <si>
    <t>Старший штурман учебного авиационного центра</t>
  </si>
  <si>
    <t>Старший электромеханик-капитан</t>
  </si>
  <si>
    <t>Старший электромеханик-командир</t>
  </si>
  <si>
    <t>Старший электромеханик на плавучем кране</t>
  </si>
  <si>
    <t>Статистик</t>
  </si>
  <si>
    <t>Стенографистка</t>
  </si>
  <si>
    <t>Стивидор</t>
  </si>
  <si>
    <t>Строитель кораблей</t>
  </si>
  <si>
    <t>Судебный исполнитель</t>
  </si>
  <si>
    <t>Технолог сельскохозяйственного пр-ва</t>
  </si>
  <si>
    <t>Судья</t>
  </si>
  <si>
    <t>Судья Верховного Суда РФ</t>
  </si>
  <si>
    <t>Судья Высшего Арбитражного Суда РФ</t>
  </si>
  <si>
    <t>Судья Конституционного Суда РФ</t>
  </si>
  <si>
    <t>Судья по испытанию племенных лошадей</t>
  </si>
  <si>
    <t>Судья по спорту</t>
  </si>
  <si>
    <t>Судья-секретарь Конституционного Суда РФ</t>
  </si>
  <si>
    <t>Судья федерального суда</t>
  </si>
  <si>
    <t>Супрефект</t>
  </si>
  <si>
    <t>Суфлер</t>
  </si>
  <si>
    <t>Счетовод</t>
  </si>
  <si>
    <t>Табельщик</t>
  </si>
  <si>
    <t>Таксировщик</t>
  </si>
  <si>
    <t>Таксировщик перевозочных документов</t>
  </si>
  <si>
    <t>Тарификатор</t>
  </si>
  <si>
    <t>Телеоператор</t>
  </si>
  <si>
    <t>Теплотехник</t>
  </si>
  <si>
    <t>Техник</t>
  </si>
  <si>
    <t>Техник авиационный</t>
  </si>
  <si>
    <t>Техник (механик) авиац. по экспл. авиац. оборуд. объективного контроля</t>
  </si>
  <si>
    <t>Техник (механик) авиац. по экспл. воздушных судов (систем возд. судов)</t>
  </si>
  <si>
    <t>Техник-агрометеоролог</t>
  </si>
  <si>
    <t>Техник аэродромной службы</t>
  </si>
  <si>
    <t>Техник-аэролог</t>
  </si>
  <si>
    <t>Техник-аэрофотограмметрист</t>
  </si>
  <si>
    <t>Техник аэрофотографической лаборатории</t>
  </si>
  <si>
    <t>Техник аэрофотосъемочного производства</t>
  </si>
  <si>
    <t>Техник бортовой</t>
  </si>
  <si>
    <t>Техник вычислительного (информационно-вычислительного) центра</t>
  </si>
  <si>
    <t>Техник-геодезист</t>
  </si>
  <si>
    <t>Техник-геолог</t>
  </si>
  <si>
    <t>Техник-геофизик</t>
  </si>
  <si>
    <t>Техник-гидрогеолог</t>
  </si>
  <si>
    <t>Техник-гидролог</t>
  </si>
  <si>
    <t>Техник-гидротехник</t>
  </si>
  <si>
    <t>Техник-дозиметрист</t>
  </si>
  <si>
    <t>Техник-картограф</t>
  </si>
  <si>
    <t>Техник-конструктор</t>
  </si>
  <si>
    <t>Техник-лаборант</t>
  </si>
  <si>
    <t>Техник-лесопатолог</t>
  </si>
  <si>
    <t>Техник-маркшейдер</t>
  </si>
  <si>
    <t>Техник-метеоролог</t>
  </si>
  <si>
    <t>Техник-метролог</t>
  </si>
  <si>
    <t>Техник объективного контроля</t>
  </si>
  <si>
    <t>Техник-океанолог</t>
  </si>
  <si>
    <t>Техник по автоматизации производственных процессов</t>
  </si>
  <si>
    <t>Техник по аэронавигационной информации</t>
  </si>
  <si>
    <t>Техник по бурению</t>
  </si>
  <si>
    <t>Техник по добыче нефти и газа</t>
  </si>
  <si>
    <t>Техник по защите информации</t>
  </si>
  <si>
    <t>Техник по звукозаписи</t>
  </si>
  <si>
    <t>Техник по инструменту</t>
  </si>
  <si>
    <t>Техник по наладке и испытаниям</t>
  </si>
  <si>
    <t>Техник по обработке полетной информации</t>
  </si>
  <si>
    <t>Техник по племенному делу</t>
  </si>
  <si>
    <t>Техник по подготовке и транспортировке нефти и газа</t>
  </si>
  <si>
    <t>Техник по подготовке производства</t>
  </si>
  <si>
    <t>Техник по радионавигации, радиолокации и связи</t>
  </si>
  <si>
    <t>Техник по светотехническому и электротехническому обеспечению полетов</t>
  </si>
  <si>
    <t>Техник по специальным применениям авиации</t>
  </si>
  <si>
    <t>Техник по стандартизации</t>
  </si>
  <si>
    <t>Техник по техническим средствам обучения</t>
  </si>
  <si>
    <t>Техник по труду</t>
  </si>
  <si>
    <t>Техник по учету</t>
  </si>
  <si>
    <t>Техник по электрохимической защите</t>
  </si>
  <si>
    <t>Техник по эксплуатации и ремонту спортивной техники</t>
  </si>
  <si>
    <t>Техник по экспл. и ремонту техн. средств обработки полетной информации</t>
  </si>
  <si>
    <t>Техник по эксплуатации нефтепроводов</t>
  </si>
  <si>
    <t>Техник по эксплуатации оборудования газовых объектов</t>
  </si>
  <si>
    <t>Техник по эксплуатации сетей и сооружений водопр.-канал. хозяйства</t>
  </si>
  <si>
    <t>Техник по эксплуатации тренажеров</t>
  </si>
  <si>
    <t>Техник-программист</t>
  </si>
  <si>
    <t>Техник-проектировщик</t>
  </si>
  <si>
    <t>Техник-протезист</t>
  </si>
  <si>
    <t>Техник-смотритель</t>
  </si>
  <si>
    <t>Техник-таксатор</t>
  </si>
  <si>
    <t>Техник-радиооператор</t>
  </si>
  <si>
    <t>Техник-теплотехник</t>
  </si>
  <si>
    <t>Техник-технолог</t>
  </si>
  <si>
    <t>Техник-энергетик</t>
  </si>
  <si>
    <t>Технический руководитель(в сельском, охотничьем, лесном и рыбном хоз.)</t>
  </si>
  <si>
    <t>Технический руководитель (в промышленности)</t>
  </si>
  <si>
    <t>Технолог</t>
  </si>
  <si>
    <t>Технолог-наставник</t>
  </si>
  <si>
    <t>Товаровед</t>
  </si>
  <si>
    <t>Токсиколог</t>
  </si>
  <si>
    <t>Топограф</t>
  </si>
  <si>
    <t>Тренер</t>
  </si>
  <si>
    <t>Тренер команды</t>
  </si>
  <si>
    <t>Тренер-преподаватель по спорту</t>
  </si>
  <si>
    <t>Укладчик текста</t>
  </si>
  <si>
    <t>Уполномоченный конторы по импорту скота</t>
  </si>
  <si>
    <t>Уполномоченный по правам человека</t>
  </si>
  <si>
    <t>Уполномоченный по приемке судов от судостроительных заводов</t>
  </si>
  <si>
    <t>Уполномоченный фонда</t>
  </si>
  <si>
    <t>Управляющий делами</t>
  </si>
  <si>
    <t>Управляющий делами Президента РФ</t>
  </si>
  <si>
    <t>Управляющий контрольно-испытательной станцией</t>
  </si>
  <si>
    <t>Управляющий отделением (банка и др.)</t>
  </si>
  <si>
    <t>Управляющий отделением (фермой, сельскохозяйственным участком)</t>
  </si>
  <si>
    <t>Управляющий трестом</t>
  </si>
  <si>
    <t>Управляющий учебным хозяйством</t>
  </si>
  <si>
    <t>Ученый секретарь</t>
  </si>
  <si>
    <t>Ученый-хранитель Государственного эталона</t>
  </si>
  <si>
    <t>Учетчик</t>
  </si>
  <si>
    <t>Учитель (средней квалификации)</t>
  </si>
  <si>
    <t>Учитель-дефектолог</t>
  </si>
  <si>
    <t>Учитель-дефектолог (средней квалификации)</t>
  </si>
  <si>
    <t>Учитель-логопед</t>
  </si>
  <si>
    <t>Учитель-логопед (средней квалификации)</t>
  </si>
  <si>
    <t>Фабрикатор</t>
  </si>
  <si>
    <t>Фармаколог</t>
  </si>
  <si>
    <t>Фармацевт</t>
  </si>
  <si>
    <t>Фармацевт (средней квалификации)</t>
  </si>
  <si>
    <t>Федеральный министр</t>
  </si>
  <si>
    <t>Фельдшер</t>
  </si>
  <si>
    <t>Фельдшер-лаборант</t>
  </si>
  <si>
    <t>Физик</t>
  </si>
  <si>
    <t>Физиолог</t>
  </si>
  <si>
    <t>Фотодактилоскопист</t>
  </si>
  <si>
    <t>Фотокорреспондент</t>
  </si>
  <si>
    <t>Фототехник</t>
  </si>
  <si>
    <t>Контролер контрольно-пропускного пункта</t>
  </si>
  <si>
    <t>Химик</t>
  </si>
  <si>
    <t>Хореограф</t>
  </si>
  <si>
    <t>Хормейстер</t>
  </si>
  <si>
    <t>Хранитель фондов</t>
  </si>
  <si>
    <t>Хранитель экспонатов</t>
  </si>
  <si>
    <t>Хронометражист</t>
  </si>
  <si>
    <t>Художественный руководитель</t>
  </si>
  <si>
    <t>Художник</t>
  </si>
  <si>
    <t>Художник-бутафор</t>
  </si>
  <si>
    <t>Художник-глазопротезист</t>
  </si>
  <si>
    <t>Художник-гример</t>
  </si>
  <si>
    <t>Художник-декоратор</t>
  </si>
  <si>
    <t>Художник-декоратор (средней квалификации)</t>
  </si>
  <si>
    <t>Художник-зарисовщик</t>
  </si>
  <si>
    <t>Художник-конструктор (дизайнер)</t>
  </si>
  <si>
    <t>Художник-конструктор (дизайнер) (средней квалификации)</t>
  </si>
  <si>
    <t>Художник-кукловод</t>
  </si>
  <si>
    <t>Художник лаковой миниатюры</t>
  </si>
  <si>
    <t>Художник-модельер</t>
  </si>
  <si>
    <t>Художник-мультипликатор</t>
  </si>
  <si>
    <t>Художник народных художественных промыслов</t>
  </si>
  <si>
    <t>Художник-оформитель</t>
  </si>
  <si>
    <t>Художник-оформитель (средней квалификации)</t>
  </si>
  <si>
    <t>Художник-оформитель игровых кукол</t>
  </si>
  <si>
    <t>Художник-оформитель игровых кукол (средней квалификации)</t>
  </si>
  <si>
    <t>Художник по комбинированным съемкам</t>
  </si>
  <si>
    <t>Художник по свету</t>
  </si>
  <si>
    <t>Художник-постановщик</t>
  </si>
  <si>
    <t>Художник-постановщик телевидения</t>
  </si>
  <si>
    <t>Художник-реставратор</t>
  </si>
  <si>
    <t>Художник-ретушер</t>
  </si>
  <si>
    <t>Художник-скульптор</t>
  </si>
  <si>
    <t>Художник-шрифтовик телевидения</t>
  </si>
  <si>
    <t>Чертежник</t>
  </si>
  <si>
    <t>Чертежник-конструктор</t>
  </si>
  <si>
    <t>Член комитета (комиссии) Государственной Думы Федерального Собрания</t>
  </si>
  <si>
    <t>Член комитета (комиссии) Совета Федерации Федерального Собрания</t>
  </si>
  <si>
    <t>Член президиума академии (наук, художеств)</t>
  </si>
  <si>
    <t>Член редакционной коллегии (издательства, редакции газет и журналов)</t>
  </si>
  <si>
    <t>Член Судебной палаты по информационным спорам при Президенте РФ</t>
  </si>
  <si>
    <t>Член Центр. избир. ком. РФ (замещающий должность на постоянной основе)</t>
  </si>
  <si>
    <t>Чтец</t>
  </si>
  <si>
    <t>Шапитмейстер</t>
  </si>
  <si>
    <t>Шеф-повар</t>
  </si>
  <si>
    <t>Шипчандлер</t>
  </si>
  <si>
    <t>Шифровальщик</t>
  </si>
  <si>
    <t>Шкипер</t>
  </si>
  <si>
    <t>Шкипер рейда</t>
  </si>
  <si>
    <t>Штурман (в авиации)</t>
  </si>
  <si>
    <t>Штурман (на флоте)</t>
  </si>
  <si>
    <t>Штурман авиационного отряда</t>
  </si>
  <si>
    <t>Штурман авиационной эскадрильи</t>
  </si>
  <si>
    <t>Штурман аэроклуба (авиац.-техн. спортивного,сверхлегкой авиации и др.)</t>
  </si>
  <si>
    <t>Штурман дежурный аэропорта</t>
  </si>
  <si>
    <t>Штурман-инспектор</t>
  </si>
  <si>
    <t>Штурман-инструктор</t>
  </si>
  <si>
    <t>Штурман-инструктор тренажера</t>
  </si>
  <si>
    <t>Штурман-испытатель</t>
  </si>
  <si>
    <t>Штурман наведения</t>
  </si>
  <si>
    <t>Штурман-оператор</t>
  </si>
  <si>
    <t>Штурман-оператор авиац. космич. и радиолокационной дальней навигации</t>
  </si>
  <si>
    <t>Штурман центра (службы, бюро) аэронавигационной информации</t>
  </si>
  <si>
    <t>Штурман центрального (регионального) командно-диспетчерского пункта</t>
  </si>
  <si>
    <t>Штурман экипажа</t>
  </si>
  <si>
    <t>Эвакуатор</t>
  </si>
  <si>
    <t>Экономист</t>
  </si>
  <si>
    <t>Экономист вычислительного (информационно-вычислительного) центра</t>
  </si>
  <si>
    <t>Экономист-демограф</t>
  </si>
  <si>
    <t>Экономист по бухгалтерскому учету и анализу хозяйственной деятельности</t>
  </si>
  <si>
    <t>Экономист по договорной и претензионной работе</t>
  </si>
  <si>
    <t>Экономист по сбыту</t>
  </si>
  <si>
    <t>Экономист по составлению расписаний движения воздушных судов</t>
  </si>
  <si>
    <t>Экономист по труду</t>
  </si>
  <si>
    <t>Экономист по финансовой работе</t>
  </si>
  <si>
    <t>Экскурсовод</t>
  </si>
  <si>
    <t>Экспедитор</t>
  </si>
  <si>
    <t>Экспедитор по перевозке грузов</t>
  </si>
  <si>
    <t>Эксперт</t>
  </si>
  <si>
    <t>Эксперт по анализу факторов условий труда</t>
  </si>
  <si>
    <t>Эксперт по внешнеэкономическим вопросам</t>
  </si>
  <si>
    <t>Эксперт по комплектованию музейного и выставочного фонда</t>
  </si>
  <si>
    <t>Эксперт-физик</t>
  </si>
  <si>
    <t>Электрик-испытатель бортовой</t>
  </si>
  <si>
    <t>Электрик участка</t>
  </si>
  <si>
    <t>Электрик цеха</t>
  </si>
  <si>
    <t>Электромеханик</t>
  </si>
  <si>
    <t>Электромеханик (судовой)</t>
  </si>
  <si>
    <t>Электромеханик линейный флота (по флоту)</t>
  </si>
  <si>
    <t>Электромеханик линейных сооружений связи и абонентских устройств</t>
  </si>
  <si>
    <t>Электромеханик маяка</t>
  </si>
  <si>
    <t>Электромеханик на дноочистительном снаряде</t>
  </si>
  <si>
    <t>Электромеханик на землесосе, земснаряде</t>
  </si>
  <si>
    <t>Электромеханик-наставник</t>
  </si>
  <si>
    <t>Электромеханик перегрузочных машин</t>
  </si>
  <si>
    <t>Электромеханик подводного аппарата</t>
  </si>
  <si>
    <t>Электромеханик по подъемным установкам</t>
  </si>
  <si>
    <t>Электромеханик радионавигационной системы</t>
  </si>
  <si>
    <t>Электромеханик связи</t>
  </si>
  <si>
    <t>Электромеханик участка</t>
  </si>
  <si>
    <t>Электромеханик флота (по флоту)</t>
  </si>
  <si>
    <t>Электроник</t>
  </si>
  <si>
    <t>Энергетик</t>
  </si>
  <si>
    <t>Энергетик гидроузла (шлюза)</t>
  </si>
  <si>
    <t>Энергетик участка</t>
  </si>
  <si>
    <t>Энергетик цеха</t>
  </si>
  <si>
    <t>Энергодиспетчер</t>
  </si>
  <si>
    <t>Энтомолог</t>
  </si>
  <si>
    <t>Энтофитопатолог</t>
  </si>
  <si>
    <t>Эпидемиолог</t>
  </si>
  <si>
    <t>Юрисконсульт</t>
  </si>
  <si>
    <t>Юрисконсульт (средней квалификации)</t>
  </si>
  <si>
    <t>Авиационный механик</t>
  </si>
  <si>
    <t>Автоэлектрик-аккумуляторщик</t>
  </si>
  <si>
    <t>Алтарник</t>
  </si>
  <si>
    <t>Аппаратчик по пр-ву и хим. очистке полупроводн. матер.</t>
  </si>
  <si>
    <t>Аппаратчик синтеза магнетита</t>
  </si>
  <si>
    <t>Аппаратчик химической очистки спецодежды</t>
  </si>
  <si>
    <t>Бетонщик-кровельщик</t>
  </si>
  <si>
    <t>Боновщик</t>
  </si>
  <si>
    <t>Бригадир животноводства</t>
  </si>
  <si>
    <t>Веночник</t>
  </si>
  <si>
    <t>Выгрузчик сырья</t>
  </si>
  <si>
    <t>Вязальщица макраме</t>
  </si>
  <si>
    <t>Гибщик плитовый</t>
  </si>
  <si>
    <t>Грузчик-экспедитор</t>
  </si>
  <si>
    <t>Дежурный раздевального отделения</t>
  </si>
  <si>
    <t>Дежурный сторожевой охраны</t>
  </si>
  <si>
    <t>Десантник-пожарный</t>
  </si>
  <si>
    <t>Докер-механизатор</t>
  </si>
  <si>
    <t>Домработница</t>
  </si>
  <si>
    <t>Дробильщик-размольщик в пр-ве строит. материалов</t>
  </si>
  <si>
    <t>Дробометчик</t>
  </si>
  <si>
    <t>Думкарщик</t>
  </si>
  <si>
    <t>Забойщик-выборщик  рольганговых печей</t>
  </si>
  <si>
    <t>Заварщик отливок</t>
  </si>
  <si>
    <t>Завертчик изделий</t>
  </si>
  <si>
    <t>Заготовщик верха обуви</t>
  </si>
  <si>
    <t>Заливщик обуви на литьевых агрегатах</t>
  </si>
  <si>
    <t>Запанщик</t>
  </si>
  <si>
    <t>Запускальщик кроя</t>
  </si>
  <si>
    <t>Зарядчик электрокар</t>
  </si>
  <si>
    <t>Засыпщик муки</t>
  </si>
  <si>
    <t>Заточник металлорежущего инструмента</t>
  </si>
  <si>
    <t>Зубошевентовщик</t>
  </si>
  <si>
    <t>Изготовитель художественных изделий из чакона</t>
  </si>
  <si>
    <t>Изготовитель художественных изделий из бисера</t>
  </si>
  <si>
    <t>Изготовитель художественных изделий из лоскута</t>
  </si>
  <si>
    <t>Измеритель физических данных человека</t>
  </si>
  <si>
    <t>Инструктор парашютно-пожарной группы</t>
  </si>
  <si>
    <t>Исполнитель поручений бюро  бытовых услуг</t>
  </si>
  <si>
    <t>Испытатель электро-вакуумных приборов</t>
  </si>
  <si>
    <t>Каменщик-монтажник</t>
  </si>
  <si>
    <t>Кассетировщик</t>
  </si>
  <si>
    <t>Катафальщик</t>
  </si>
  <si>
    <t>Керамист</t>
  </si>
  <si>
    <t>Кетлевщик</t>
  </si>
  <si>
    <t>Консервировщик (авиа)</t>
  </si>
  <si>
    <t>Контролер ВОХР</t>
  </si>
  <si>
    <t>Контролер грузового парка</t>
  </si>
  <si>
    <t>Контролер-кассир непродовольственнух товаров</t>
  </si>
  <si>
    <t>Контролер-кассир продовольственных товаров</t>
  </si>
  <si>
    <t>Корректировщик</t>
  </si>
  <si>
    <t>Генеральный директор российского гаманит.научн.фонда</t>
  </si>
  <si>
    <t>Красильщик меха и шубной овчины</t>
  </si>
  <si>
    <t>Кулинар изделий из рыбы и морепродуктов</t>
  </si>
  <si>
    <t>Лаборант по анализу стекла</t>
  </si>
  <si>
    <t>Лаборант по обогащению шлифов</t>
  </si>
  <si>
    <t>Маляр-изолировщик</t>
  </si>
  <si>
    <t>Маляр строительный</t>
  </si>
  <si>
    <t>Мастер-животновод</t>
  </si>
  <si>
    <t>Мастер производственно-диспетчерского отдела</t>
  </si>
  <si>
    <t>Мастер по ремонту коротковолновой радиостанции</t>
  </si>
  <si>
    <t>Мастер по ремонту персональных ЭВМ</t>
  </si>
  <si>
    <t>Машинист балластировочной машины</t>
  </si>
  <si>
    <t>Машинист брошюровочной печатной машины</t>
  </si>
  <si>
    <t>Машинист выправочно-подбивочно-отделочной машины</t>
  </si>
  <si>
    <t>Машинист выправочно-подбивочно-рихтовочной машины</t>
  </si>
  <si>
    <t>Машинист ездовых рефрежераторных установок</t>
  </si>
  <si>
    <t>Машинист звенорасшивочной машины</t>
  </si>
  <si>
    <t>Машинист звеносборочной и звеноразборочной машины</t>
  </si>
  <si>
    <t>Машинист кислородной станции</t>
  </si>
  <si>
    <t>Машинист кремационной печи</t>
  </si>
  <si>
    <t>Машинист дизель-электрического крана</t>
  </si>
  <si>
    <t>Машинист стрелкового самоходного крана</t>
  </si>
  <si>
    <t>Машинист пневмо-колесного крана</t>
  </si>
  <si>
    <t>Машинист водозабора</t>
  </si>
  <si>
    <t>Машинист-обходчик по золоудалению</t>
  </si>
  <si>
    <t>Машинист по турбинному оборудованию</t>
  </si>
  <si>
    <t>Машинист путевого струга</t>
  </si>
  <si>
    <t>Машинист путеподъемника</t>
  </si>
  <si>
    <t>Машинист путеукладчика узкой колеи</t>
  </si>
  <si>
    <t>Машинист путеукладчика широкой колеи</t>
  </si>
  <si>
    <t>Машинист хопер-дозатора</t>
  </si>
  <si>
    <t>Машинист шпалоподбивочной машины</t>
  </si>
  <si>
    <t>Машинист щебнеочистительной машины</t>
  </si>
  <si>
    <t>Генеральный директор центрального телевидения</t>
  </si>
  <si>
    <t>Машинист рихтовочной машины</t>
  </si>
  <si>
    <t>Машинист тяжелого крана</t>
  </si>
  <si>
    <t>Механик маломерных судов</t>
  </si>
  <si>
    <t>Младший продавец продовольственных товаров</t>
  </si>
  <si>
    <t>Младший продавец широкого профиля</t>
  </si>
  <si>
    <t>Младший продавец непродовольственных товаров</t>
  </si>
  <si>
    <t>Мойщик ковров</t>
  </si>
  <si>
    <t>Мойщик подвижного состава</t>
  </si>
  <si>
    <t>Мойщик молочного оборудования</t>
  </si>
  <si>
    <t>Моторист дизельного двигателя</t>
  </si>
  <si>
    <t>Монтажник фильмокопий</t>
  </si>
  <si>
    <t>Монтажник внутр. санит-технич. систем и оборудования</t>
  </si>
  <si>
    <t>Монтажник башенных кранов</t>
  </si>
  <si>
    <t>Монтажник оборудования предприятий и гражданских зданий</t>
  </si>
  <si>
    <t>Разнорабочий</t>
  </si>
  <si>
    <t>Мотальщик-тростильщик</t>
  </si>
  <si>
    <t>Моторист строительного подъемника</t>
  </si>
  <si>
    <t>Надзорщик гидротехнических сооружений</t>
  </si>
  <si>
    <t>Накладчик-подкладчик</t>
  </si>
  <si>
    <t>Наклейщик деталей</t>
  </si>
  <si>
    <t>Заместитель начальника ЖЭК</t>
  </si>
  <si>
    <t>Наладчик оборудования электровакуумного производства</t>
  </si>
  <si>
    <t>Наладчик электрооборудования</t>
  </si>
  <si>
    <t>Наладчик подземных шахтных машин</t>
  </si>
  <si>
    <t>Намотчик ниток</t>
  </si>
  <si>
    <t>Наплавщик-навальщик</t>
  </si>
  <si>
    <t>Настройщик штампов</t>
  </si>
  <si>
    <t>Нумератор кроя</t>
  </si>
  <si>
    <t>Заместитель главы администрации</t>
  </si>
  <si>
    <t>Обивщик гроба</t>
  </si>
  <si>
    <t>Обмеловщик</t>
  </si>
  <si>
    <t>Обработчик воды</t>
  </si>
  <si>
    <t>Обработчик литья</t>
  </si>
  <si>
    <t>Обработчик корреспонденции</t>
  </si>
  <si>
    <t>Обработчик научно-технических и патентных материалов</t>
  </si>
  <si>
    <t>Обувщик по ремонту спецобуви</t>
  </si>
  <si>
    <t>Обходчик газотурбинных установок</t>
  </si>
  <si>
    <t>Оператор бензопилы</t>
  </si>
  <si>
    <t>Оператор целлюлозно-бумажных машин</t>
  </si>
  <si>
    <t>Оператор цементного сырья</t>
  </si>
  <si>
    <t>Оператор линии замачивания семян</t>
  </si>
  <si>
    <t>Оператор теплогенератора</t>
  </si>
  <si>
    <t>Оператор микроклимата</t>
  </si>
  <si>
    <t>Оператор по уходу за молодняком</t>
  </si>
  <si>
    <t>Оператор по производству прессованного бруса</t>
  </si>
  <si>
    <t>Оператор дождевальных установок</t>
  </si>
  <si>
    <t>Оператор пульта управления в сахарном производстве</t>
  </si>
  <si>
    <t>Оператор пульта управления трансбордерн. и гориз-замкн.</t>
  </si>
  <si>
    <t>Оператор пульта управления стендовой стрельбой</t>
  </si>
  <si>
    <t>Оператор раскладочного оборудования</t>
  </si>
  <si>
    <t>Оператор формовочных машин</t>
  </si>
  <si>
    <t>Оператор приготовления химдобавок</t>
  </si>
  <si>
    <t>Оператор экспедиционных машин</t>
  </si>
  <si>
    <t>Шиномонтажник</t>
  </si>
  <si>
    <t>Отбельщик одеял</t>
  </si>
  <si>
    <t>Отводчик</t>
  </si>
  <si>
    <t>Генеральный консул Российской Федерации</t>
  </si>
  <si>
    <t>Отливщик линеек</t>
  </si>
  <si>
    <t>Ошиповщик колес</t>
  </si>
  <si>
    <t>Парикмахер женский</t>
  </si>
  <si>
    <t>Парикмахер-модельер</t>
  </si>
  <si>
    <t>Парикмахер мужской</t>
  </si>
  <si>
    <t>Пастух</t>
  </si>
  <si>
    <t>Печевой отжига железных порошков</t>
  </si>
  <si>
    <t>Плавильщик карбида кремния</t>
  </si>
  <si>
    <t>Плотник-станочник</t>
  </si>
  <si>
    <t>Плотник-бетонщик</t>
  </si>
  <si>
    <t>Повар детского питания</t>
  </si>
  <si>
    <t>Подборщик информационного материала</t>
  </si>
  <si>
    <t>Подгонщик колодок</t>
  </si>
  <si>
    <t>Подсобный рабочий консервного цеха</t>
  </si>
  <si>
    <t>Подсобный рабочий на лесосплаве</t>
  </si>
  <si>
    <t>Помощник бригадира животноводства</t>
  </si>
  <si>
    <t>Помощник бригадира растениеводства</t>
  </si>
  <si>
    <t>Помощник бурильщика</t>
  </si>
  <si>
    <t>Помощник водителя дрезины</t>
  </si>
  <si>
    <t>Помощник комбайнера</t>
  </si>
  <si>
    <t>Помощник лесника</t>
  </si>
  <si>
    <t>Помощник мастера (пенькоджутовое производство)</t>
  </si>
  <si>
    <t>Помощник мастера (сетевязальное производство)</t>
  </si>
  <si>
    <t>Помощник составителя поездов</t>
  </si>
  <si>
    <t>Помощник машиниста экскаватора</t>
  </si>
  <si>
    <t>Помощник ювелира</t>
  </si>
  <si>
    <t>Помощник повара</t>
  </si>
  <si>
    <t>Портной с правом раскроя верхней одежды</t>
  </si>
  <si>
    <t>Портной с правом раскроя легкой одежды</t>
  </si>
  <si>
    <t>Портной по ремонту меховой одежды и головных уборов</t>
  </si>
  <si>
    <t>Портной мужских костюмов</t>
  </si>
  <si>
    <t>Портной мужской и детской верхней одежды</t>
  </si>
  <si>
    <t>Плотник-столяр</t>
  </si>
  <si>
    <t>Приемщик белья</t>
  </si>
  <si>
    <t>Приемщик стеклопосуды</t>
  </si>
  <si>
    <t>Приемщик</t>
  </si>
  <si>
    <t>Проборщик (шерстяное производство)</t>
  </si>
  <si>
    <t>Проводник пассажирских вагонов в парках отстоя вагонов</t>
  </si>
  <si>
    <t>Проводник служебно-технического вагона</t>
  </si>
  <si>
    <t>Проводник спецвагонов учреждений госбанка</t>
  </si>
  <si>
    <t>Просмотрщик готовой продукции</t>
  </si>
  <si>
    <t>Пульверизаторщик</t>
  </si>
  <si>
    <t>Рабочий безалкогольного цеха</t>
  </si>
  <si>
    <t>Рабочий ликеро-водочного цеха</t>
  </si>
  <si>
    <t>Рабочий по обслуживанию атракционов</t>
  </si>
  <si>
    <t>Рабочий по техническому обслуживанию</t>
  </si>
  <si>
    <t>Рабочий ремонтно-строительный</t>
  </si>
  <si>
    <t>Рабочий по комплексной уборке и содержанию домовладений</t>
  </si>
  <si>
    <t>Рабочий охотничного хозяйства</t>
  </si>
  <si>
    <t>Рабочий свалки</t>
  </si>
  <si>
    <t>Рабочий оранжереи</t>
  </si>
  <si>
    <t>Рабочий строительного цеха</t>
  </si>
  <si>
    <t>Рабочий асфальто-бетонного завода</t>
  </si>
  <si>
    <t>Рабочий по раскопкам</t>
  </si>
  <si>
    <t>Рабочий по укладке труб</t>
  </si>
  <si>
    <t>Рабочий полеводства</t>
  </si>
  <si>
    <t>Рабочий пекарного цеха</t>
  </si>
  <si>
    <t>Рабочий растениеводства</t>
  </si>
  <si>
    <t>Рабочий склада</t>
  </si>
  <si>
    <t>Рабочий мебельного производства</t>
  </si>
  <si>
    <t>Рабочий зернотока</t>
  </si>
  <si>
    <t>Рабочий сельского хозяйства</t>
  </si>
  <si>
    <t>Рабочий по зачистке металла шлифовальной машинкой</t>
  </si>
  <si>
    <t>Рабочий цеха пиломатериалов</t>
  </si>
  <si>
    <t>Радист-гидрометеоролог</t>
  </si>
  <si>
    <t>Разливщик металла</t>
  </si>
  <si>
    <t>Разрабатывальщик коконных отходов</t>
  </si>
  <si>
    <t>Разъездной рабочий обстановочной бригады</t>
  </si>
  <si>
    <t>Распространитель билетов</t>
  </si>
  <si>
    <t>Регулировщик движения</t>
  </si>
  <si>
    <t>Резчик кроя</t>
  </si>
  <si>
    <t>Резчик по металлу</t>
  </si>
  <si>
    <t>Резчик труб и заготовок</t>
  </si>
  <si>
    <t>Ремонтировщик высотных частей зданий</t>
  </si>
  <si>
    <t>Ремонтировщик спортивного оружия</t>
  </si>
  <si>
    <t>Ремонтировщик спортивных судов</t>
  </si>
  <si>
    <t>Рулевой моторист</t>
  </si>
  <si>
    <t>Санитар бактериологической лаборатории</t>
  </si>
  <si>
    <t>Санитар палатный</t>
  </si>
  <si>
    <t>Санитар реанимационного отделения</t>
  </si>
  <si>
    <t>Санитар похоронного обслуживания</t>
  </si>
  <si>
    <t>Санитар операционный</t>
  </si>
  <si>
    <t>Сборщик живицы</t>
  </si>
  <si>
    <t>Инженер по проектно-сметной работе</t>
  </si>
  <si>
    <t>Сборщик-монтажник</t>
  </si>
  <si>
    <t>Сборщик мусора</t>
  </si>
  <si>
    <t>Сборщик пластин искусственной кожи</t>
  </si>
  <si>
    <t>Сборщик посуды</t>
  </si>
  <si>
    <t>Слесарь-ремонтник холодильного оборудования</t>
  </si>
  <si>
    <t>Сборщик телевизоров</t>
  </si>
  <si>
    <t>Сварщик полупроводниковых приборов</t>
  </si>
  <si>
    <t>Сварщик точечного стана</t>
  </si>
  <si>
    <t>Скорняк</t>
  </si>
  <si>
    <t>Слесарь-гидравлик</t>
  </si>
  <si>
    <t>Слесарь-лекальщик</t>
  </si>
  <si>
    <t>Слесарь-медник</t>
  </si>
  <si>
    <t>Слесарь-мостовой</t>
  </si>
  <si>
    <t>Слесарь-моторист</t>
  </si>
  <si>
    <t>Слесарь-наладчик</t>
  </si>
  <si>
    <t>Слесарь-наладчик штамповочного оборудования</t>
  </si>
  <si>
    <t>Слесарь плетения строп</t>
  </si>
  <si>
    <t>Слесарь по обслуживанию мостов</t>
  </si>
  <si>
    <t>Слесарь по изготовлению штампов</t>
  </si>
  <si>
    <t>Слесарь-гибщик</t>
  </si>
  <si>
    <t>Слесарь-клепальщик</t>
  </si>
  <si>
    <t>Слесарь очистных сооружений</t>
  </si>
  <si>
    <t>Слесарь по ремонту двигателей</t>
  </si>
  <si>
    <t>Слесарь по ремонту металлургического оборудования</t>
  </si>
  <si>
    <t>Слесарь по ремонту кузнечно-прессового оборудования</t>
  </si>
  <si>
    <t>Слесарь по ремонту станочного оборудования</t>
  </si>
  <si>
    <t>Слесарь по ремонту физико-химическох приборов</t>
  </si>
  <si>
    <t>Слесарь-ремонтник вакуумного оборудования</t>
  </si>
  <si>
    <t>Слесарь-ремонтник газовой котельной</t>
  </si>
  <si>
    <t>Слесарь-ремонтник технологического оборудования</t>
  </si>
  <si>
    <t>Слесарь-ремонтник печей</t>
  </si>
  <si>
    <t>Слесарь-реставраторщик</t>
  </si>
  <si>
    <t>Слесарь-ремонтник землеройной техники</t>
  </si>
  <si>
    <t>Сортировщик стеклоизделий</t>
  </si>
  <si>
    <t>Составитель навесок ингредиентов</t>
  </si>
  <si>
    <t>Стабилизировщик кабелей</t>
  </si>
  <si>
    <t>Стажер машиниста</t>
  </si>
  <si>
    <t>Сталевар печи прямого восстановления</t>
  </si>
  <si>
    <t>Старший десантник-пожарный</t>
  </si>
  <si>
    <t>Старший пожарный</t>
  </si>
  <si>
    <t>Старший продавец непродовольственных товаров</t>
  </si>
  <si>
    <t>Старший продавец продовольственных товаров</t>
  </si>
  <si>
    <t>Старший контроллер-кассир продовольственных товаров</t>
  </si>
  <si>
    <t>Старший контроллер-кассир непродовольственных товаров</t>
  </si>
  <si>
    <t>Старший парашютист-пожарный</t>
  </si>
  <si>
    <t>Старший электромеханик</t>
  </si>
  <si>
    <t>Столяр-станочник</t>
  </si>
  <si>
    <t>Сторож ВОХР</t>
  </si>
  <si>
    <t>Сторож пожарный</t>
  </si>
  <si>
    <t>Стрелок отряда пожарной охраны</t>
  </si>
  <si>
    <t>Сушильщик лубяного сырья</t>
  </si>
  <si>
    <t>Съемщик свинцовой оболочки с рукавов</t>
  </si>
  <si>
    <t>Телефонист местной телефонной связи</t>
  </si>
  <si>
    <t>Телефонист справочной службы городской телефонной сети</t>
  </si>
  <si>
    <t>Торцовщик</t>
  </si>
  <si>
    <t>Ткач металлических и синтетических сеток</t>
  </si>
  <si>
    <t>Ткач ручного ткачества</t>
  </si>
  <si>
    <t>Токарь по дереву</t>
  </si>
  <si>
    <t>Токарь-универсал по металлу</t>
  </si>
  <si>
    <t>Токарь-шлифовщик</t>
  </si>
  <si>
    <t>Токарь-фрезеровщик</t>
  </si>
  <si>
    <t>Точильщик</t>
  </si>
  <si>
    <t>Травильщик скорняжного цеха</t>
  </si>
  <si>
    <t>Инженер по сбыту спецпродукции</t>
  </si>
  <si>
    <t>Транспортный рабочий</t>
  </si>
  <si>
    <t>Тросоплетчик</t>
  </si>
  <si>
    <t>Уборщик</t>
  </si>
  <si>
    <t>Уборщик служебных помещений</t>
  </si>
  <si>
    <t>Укладчик труб</t>
  </si>
  <si>
    <t>Ученик вальцовщика</t>
  </si>
  <si>
    <t>Ученик живописца</t>
  </si>
  <si>
    <t>Ученик слесаря</t>
  </si>
  <si>
    <t>Ученик формовщика</t>
  </si>
  <si>
    <t>Ученик маляра</t>
  </si>
  <si>
    <t>Ученик оператора стеклоформующих машин</t>
  </si>
  <si>
    <t>Ученик литейщика</t>
  </si>
  <si>
    <t>Ученик машиниста</t>
  </si>
  <si>
    <t>Ученик оптика</t>
  </si>
  <si>
    <t>Ученик повара</t>
  </si>
  <si>
    <t>Ученик скорняжного цеха</t>
  </si>
  <si>
    <t>Ученик сборщика</t>
  </si>
  <si>
    <t>Ученик штамповщика</t>
  </si>
  <si>
    <t>Ученик шлифовщика полировщика</t>
  </si>
  <si>
    <t>Ученик телефониста</t>
  </si>
  <si>
    <t>Ученик прессовщика горячего стекла</t>
  </si>
  <si>
    <t>Ученик печатника</t>
  </si>
  <si>
    <t>Ученик шлифовщика локальщика</t>
  </si>
  <si>
    <t>Учетчик-заправщик</t>
  </si>
  <si>
    <t>Ученик слесаря-ремонтника</t>
  </si>
  <si>
    <t>Формовщик оболочковых форм</t>
  </si>
  <si>
    <t>Футеровщик электро-газосварщик</t>
  </si>
  <si>
    <t>Швея-мотористка</t>
  </si>
  <si>
    <t>Швея-портной закройщик верхней женской одежды</t>
  </si>
  <si>
    <t>Швея-портной</t>
  </si>
  <si>
    <t>Швея-кастелянша</t>
  </si>
  <si>
    <t>Швея по пошиву верхней детской одежды</t>
  </si>
  <si>
    <t>Швея по пошиву и ремонту самолетного ивентаря</t>
  </si>
  <si>
    <t>Штопальщица</t>
  </si>
  <si>
    <t>Штифтовщик</t>
  </si>
  <si>
    <t>Штукатур-маляр</t>
  </si>
  <si>
    <t>Электрик-силовик</t>
  </si>
  <si>
    <t>Электрик по ремонту кранов</t>
  </si>
  <si>
    <t>Электромонтер по обслуживанию автомашин</t>
  </si>
  <si>
    <t>Электромонтер по обслуживанию строительных машин</t>
  </si>
  <si>
    <t>Агент по маркетингу</t>
  </si>
  <si>
    <t>Агроном-инспектор</t>
  </si>
  <si>
    <t>Администратор кинотеатра</t>
  </si>
  <si>
    <t>Администратор театра</t>
  </si>
  <si>
    <t>Аранжировщик цветов</t>
  </si>
  <si>
    <t>Арбитр государственный</t>
  </si>
  <si>
    <t>Артист вокально-музыкального, танцевального, хорового к</t>
  </si>
  <si>
    <t>Артист-дрессировщик животных</t>
  </si>
  <si>
    <t>Артист-дрессировщик хищных зверей</t>
  </si>
  <si>
    <t>Артист концертных эстрадных оркестров и ансамблей</t>
  </si>
  <si>
    <t>Артист оркестра народных инструментов</t>
  </si>
  <si>
    <t>Артист оркестровой группы, ансамблей</t>
  </si>
  <si>
    <t>Артист ритуальных услуг</t>
  </si>
  <si>
    <t>Артист симфонического оркестра</t>
  </si>
  <si>
    <t>Артист-солист оркестра</t>
  </si>
  <si>
    <t>Ассистент кинорежиссера мультипликационных фильмов</t>
  </si>
  <si>
    <t>Ассистент оператора телевидения</t>
  </si>
  <si>
    <t>Ассистент циркового номера, коллектива</t>
  </si>
  <si>
    <t>Бакалавр-правовед</t>
  </si>
  <si>
    <t>Баянист</t>
  </si>
  <si>
    <t>Брокер</t>
  </si>
  <si>
    <t>Бухгалтер-кассир</t>
  </si>
  <si>
    <t>Бухгалтер-финансист</t>
  </si>
  <si>
    <t>Бухгалтер со знанием валютных операций</t>
  </si>
  <si>
    <t>Бухгалтер-оператор ЭВМ</t>
  </si>
  <si>
    <t>Бухгалтер для работы в торговле</t>
  </si>
  <si>
    <t>Бухгалтер-расчетчик</t>
  </si>
  <si>
    <t>Бухгалтер-плановик</t>
  </si>
  <si>
    <t>Ведущий инженер</t>
  </si>
  <si>
    <t>Ведущий инженер-технолог</t>
  </si>
  <si>
    <t>Ведущий научный сотрудник</t>
  </si>
  <si>
    <t>Ведущий конструктор</t>
  </si>
  <si>
    <t>Ведущий специалист</t>
  </si>
  <si>
    <t>Ведущий экономист</t>
  </si>
  <si>
    <t>Вице-консул</t>
  </si>
  <si>
    <t>Вице-президент</t>
  </si>
  <si>
    <t>Вице-президент академии(наук, художеств)</t>
  </si>
  <si>
    <t>Воспитатель-методист</t>
  </si>
  <si>
    <t>Врач горно-спасательной части</t>
  </si>
  <si>
    <t>Врач здравпункта</t>
  </si>
  <si>
    <t>Врач-гомеопат</t>
  </si>
  <si>
    <t>Врач-мануальный терапевт</t>
  </si>
  <si>
    <t>Врач-пульманолог</t>
  </si>
  <si>
    <t>Врач разъездной(линейный) на железнодорожном транспорте</t>
  </si>
  <si>
    <t>Врач санитарный по радиационной гигиене</t>
  </si>
  <si>
    <t>Врач судовой</t>
  </si>
  <si>
    <t>Врач-акушер-гинеколог</t>
  </si>
  <si>
    <t>Врач-аллерголог</t>
  </si>
  <si>
    <t>Врач-анестезиолог-реаниматолог</t>
  </si>
  <si>
    <t>Врач-бактериолог</t>
  </si>
  <si>
    <t>Врач-вирусолог</t>
  </si>
  <si>
    <t>Врач-гастроэнтеролог</t>
  </si>
  <si>
    <t>Врач-гематолог</t>
  </si>
  <si>
    <t>Врач-дерматовенеролог</t>
  </si>
  <si>
    <t>Врач-диетолог</t>
  </si>
  <si>
    <t>Врач-инфекционист</t>
  </si>
  <si>
    <t>Врач-кардиоревматолог</t>
  </si>
  <si>
    <t>Врач-методист</t>
  </si>
  <si>
    <t>Врач-нарколог</t>
  </si>
  <si>
    <t>Врач-невролог</t>
  </si>
  <si>
    <t>Врач-невропатолог</t>
  </si>
  <si>
    <t>Врач-нейрохирург</t>
  </si>
  <si>
    <t>Врач-онколог</t>
  </si>
  <si>
    <t>Врач-офтальмолог</t>
  </si>
  <si>
    <t>Врач-паразитолог</t>
  </si>
  <si>
    <t>Врач-патологоанатом</t>
  </si>
  <si>
    <t>Врач-педиатр</t>
  </si>
  <si>
    <t>Врач-протезист по глазному протезированию</t>
  </si>
  <si>
    <t>Врач-протезист по ушному протезированию</t>
  </si>
  <si>
    <t>Врач-психиатр</t>
  </si>
  <si>
    <t>Врач-радиолог</t>
  </si>
  <si>
    <t>Врач-рентгенолог</t>
  </si>
  <si>
    <t>Врач-сердечно-сосудистый хирург</t>
  </si>
  <si>
    <t>Врач-статистик</t>
  </si>
  <si>
    <t>Врач-стоматолог</t>
  </si>
  <si>
    <t>Врач-стоматолог-хирург</t>
  </si>
  <si>
    <t>Врач-терапевт</t>
  </si>
  <si>
    <t>Врач-терапевт подростковый</t>
  </si>
  <si>
    <t>Врач-терапевт цехового врачебного участка</t>
  </si>
  <si>
    <t>Врач-токсиколог</t>
  </si>
  <si>
    <t>Врач-торакальный хирург</t>
  </si>
  <si>
    <t>Врач-травматолог-ортопед</t>
  </si>
  <si>
    <t>Врач-уролог</t>
  </si>
  <si>
    <t>Врач-физиотерапевт</t>
  </si>
  <si>
    <t>Врач-фтизиатр</t>
  </si>
  <si>
    <t>Врач-хирург</t>
  </si>
  <si>
    <t>Врач-эндокринолог</t>
  </si>
  <si>
    <t>Врач-эндоскопист</t>
  </si>
  <si>
    <t>Врач-эпидемиолог</t>
  </si>
  <si>
    <t>Врач-флюорограф</t>
  </si>
  <si>
    <t>Врач-ординатор</t>
  </si>
  <si>
    <t>Врач на морских и речных судах</t>
  </si>
  <si>
    <t>Врач по контролю за занимающимися физкультурой и спортом</t>
  </si>
  <si>
    <t>Врач по лечебной физкультуре</t>
  </si>
  <si>
    <t>Врач по санитарному просвещению</t>
  </si>
  <si>
    <t>Врач-биохимик</t>
  </si>
  <si>
    <t>Генеральный директор аграрно-промышленного объединения</t>
  </si>
  <si>
    <t>Генетик</t>
  </si>
  <si>
    <t>Главный агроном по защите растений</t>
  </si>
  <si>
    <t>Главный агрохимик</t>
  </si>
  <si>
    <t>Главный акушер-гинеколог</t>
  </si>
  <si>
    <t>Главный арбитр</t>
  </si>
  <si>
    <t>Главный архивист</t>
  </si>
  <si>
    <t>Главный балетмейстер</t>
  </si>
  <si>
    <t>Главный биолог</t>
  </si>
  <si>
    <t>Генеральный директор</t>
  </si>
  <si>
    <t>Главный винодел</t>
  </si>
  <si>
    <t>Главный водолазный специалист</t>
  </si>
  <si>
    <t>Главный врач</t>
  </si>
  <si>
    <t>Главный геодезист</t>
  </si>
  <si>
    <t>Главный гидроакустик</t>
  </si>
  <si>
    <t>Главный гидрогеолог</t>
  </si>
  <si>
    <t>Главный гидротехник</t>
  </si>
  <si>
    <t>Главный государственный инспектор по рыбоохране</t>
  </si>
  <si>
    <t>Главный государственный охотничий инспектор</t>
  </si>
  <si>
    <t>Главный дирижер</t>
  </si>
  <si>
    <t>Главный диспетчер</t>
  </si>
  <si>
    <t>Главный звукорежиссер</t>
  </si>
  <si>
    <t>Главный инженер</t>
  </si>
  <si>
    <t>Главный инженер по эксплуатации радиоэлектронных средст</t>
  </si>
  <si>
    <t>Главный инженер-инспектор</t>
  </si>
  <si>
    <t>Главный инженер-криогенщик</t>
  </si>
  <si>
    <t>Главный инспектор</t>
  </si>
  <si>
    <t>Инструктор-космонавт-исследователь</t>
  </si>
  <si>
    <t>Инструктор культурно-просветительного учреждения</t>
  </si>
  <si>
    <t>Инструктор легководолазного дела</t>
  </si>
  <si>
    <t>Инструктор летчик-методист</t>
  </si>
  <si>
    <t>Инструктор малокалиберного, пневматического тира</t>
  </si>
  <si>
    <t>Инструктор-методист контрольно-спасательной службы (отряда)</t>
  </si>
  <si>
    <t>Инструктор-методист по альпинизму</t>
  </si>
  <si>
    <t>Инструктор-методист по дельтапланеризму</t>
  </si>
  <si>
    <t>Инструктор-методист по производственной гимнастике</t>
  </si>
  <si>
    <t>Инструктор-методист по техническим и военно-прикладным видам спорта</t>
  </si>
  <si>
    <t>Инструктор-методист по туризму</t>
  </si>
  <si>
    <t>Инструктор-методист спортивной школы</t>
  </si>
  <si>
    <t>Инструктор-методист физкультурно-спортивных организаций</t>
  </si>
  <si>
    <t>Инструктор-парашютист</t>
  </si>
  <si>
    <t>Инструктор парашютно-десантной подготовки</t>
  </si>
  <si>
    <t>Инструктор парашютной вышки</t>
  </si>
  <si>
    <t>Инструктор парашютной и десантно-пожарной службы</t>
  </si>
  <si>
    <t>Инструктор парашютной службы</t>
  </si>
  <si>
    <t>Инструктор парашютно-пожарной (десантно-пожарной) команды (группы)</t>
  </si>
  <si>
    <t>Инструктор-переводчик по обслуживанию глухих рабочих</t>
  </si>
  <si>
    <t>Инструктор по военно-морской подготовке</t>
  </si>
  <si>
    <t>Инструктор по заготовительной деятельности</t>
  </si>
  <si>
    <t>Инструктор по лечебной физкультуре</t>
  </si>
  <si>
    <t>Инструктор по орг. службы отряда военизир., пожарной и сторож. охраны</t>
  </si>
  <si>
    <t>Инструктор по организационно-массовой работе</t>
  </si>
  <si>
    <t>Главный специалист по автоматизированным системам упр.</t>
  </si>
  <si>
    <t>Главный специалист по атомным электростанциям</t>
  </si>
  <si>
    <t>Главный специалист по защите окружающей среды</t>
  </si>
  <si>
    <t>Главный специалист по качеству металла на атомных станц</t>
  </si>
  <si>
    <t>Главный специалист по котлам</t>
  </si>
  <si>
    <t>Главный специалист по оборудованию звуков трактов и аку</t>
  </si>
  <si>
    <t>Главный специалист по оборудованию телевизионных тракто</t>
  </si>
  <si>
    <t>Специалист по работе с ценными бумагами</t>
  </si>
  <si>
    <t>Главный специалист по светотехнике</t>
  </si>
  <si>
    <t>Главный специалист по технике консервации телевиз прогр</t>
  </si>
  <si>
    <t>Главный специалист по турбинам</t>
  </si>
  <si>
    <t>Главный специалист по электронному оборудованию</t>
  </si>
  <si>
    <t>Главный специалист по энергетическим реакторам</t>
  </si>
  <si>
    <t>Главный специалист по энергоблокам</t>
  </si>
  <si>
    <t>Главный специалист по энергосистемам</t>
  </si>
  <si>
    <t>Главный строитель(домостроит.,сельского строит. комб.)</t>
  </si>
  <si>
    <t>Главный строитель кораблей</t>
  </si>
  <si>
    <t>Главный тобаковед</t>
  </si>
  <si>
    <t>Главный теплотехник</t>
  </si>
  <si>
    <t>Главный терапевт</t>
  </si>
  <si>
    <t>Главный технический руководитель</t>
  </si>
  <si>
    <t>Главный технолог</t>
  </si>
  <si>
    <t>Главный титестер</t>
  </si>
  <si>
    <t>Главный товаровед</t>
  </si>
  <si>
    <t>Главный физик</t>
  </si>
  <si>
    <t>Главный химик</t>
  </si>
  <si>
    <t>Кассир (билетный)</t>
  </si>
  <si>
    <t>Кассир багажный, товарный (грузовой)</t>
  </si>
  <si>
    <t>Кассир-эксперт</t>
  </si>
  <si>
    <t>Кинооператор</t>
  </si>
  <si>
    <t>Кинооператор (фотооператор) бортовой</t>
  </si>
  <si>
    <t>Кинооператор комбинированных съемок</t>
  </si>
  <si>
    <t>Кинооператор-корреспондент</t>
  </si>
  <si>
    <t>Кинооператор-постановщик</t>
  </si>
  <si>
    <t>Кинорежиссер</t>
  </si>
  <si>
    <t>Классификатор текстильного сырья</t>
  </si>
  <si>
    <t>Классный воспитатель</t>
  </si>
  <si>
    <t>Кодировщик</t>
  </si>
  <si>
    <t>Кодификатор</t>
  </si>
  <si>
    <t>Колорист</t>
  </si>
  <si>
    <t>Командир авиационного звена</t>
  </si>
  <si>
    <t>Командир авиационного отряда</t>
  </si>
  <si>
    <t>Командир авиационной эскадрильи</t>
  </si>
  <si>
    <t>Командир взвода</t>
  </si>
  <si>
    <t>Командир военизир. отряда по активному возд. на гидрометеор. процессы</t>
  </si>
  <si>
    <t>Командир военизир. части по активному возд. на гидрометеор. процессы</t>
  </si>
  <si>
    <t>Начальник лагеря (пионерск.,турист.,оборонно0спортивног</t>
  </si>
  <si>
    <t>Командир вспомогательной горноспасательной команды</t>
  </si>
  <si>
    <t>Командир дноочистительного снаряда</t>
  </si>
  <si>
    <t>Командир землесоса, земснаряда</t>
  </si>
  <si>
    <t>Командир-наставник</t>
  </si>
  <si>
    <t>Командир огневой точки</t>
  </si>
  <si>
    <t>Командир отделения (горно-спасательной, пожарной части)</t>
  </si>
  <si>
    <t>Командир отряда</t>
  </si>
  <si>
    <t>Командир (пилот, летчик) воздушного судна-инструктор</t>
  </si>
  <si>
    <t>Командир пункта (газоспасательного, горно-спасательного, подземного)</t>
  </si>
  <si>
    <t>Командир учебно-тренировочного центра</t>
  </si>
  <si>
    <t>Командир части</t>
  </si>
  <si>
    <t>Комендант</t>
  </si>
  <si>
    <t>Комендант аэровокзала (агентства)</t>
  </si>
  <si>
    <t>Директор высотного здания</t>
  </si>
  <si>
    <t>Директор (начальник) инженерного центра</t>
  </si>
  <si>
    <t>Директор государственного архива</t>
  </si>
  <si>
    <t>Директор государственного заповедника</t>
  </si>
  <si>
    <t>Главный бухгалтер-товаровед</t>
  </si>
  <si>
    <t>Директор издательства</t>
  </si>
  <si>
    <t>Директор (заведующий) лектория</t>
  </si>
  <si>
    <t>Директор книжной палаты</t>
  </si>
  <si>
    <t>Директор(начальник) научно-произв.комплекса(центра)</t>
  </si>
  <si>
    <t>Директор(начальник) автовокзала (автобусной станции)</t>
  </si>
  <si>
    <t>Директор (заведующий) питомника</t>
  </si>
  <si>
    <t>Директор отделения</t>
  </si>
  <si>
    <t>Директор павильона</t>
  </si>
  <si>
    <t>Директор панорамы</t>
  </si>
  <si>
    <t>Директор пансионата (кемпинга)</t>
  </si>
  <si>
    <t>Директор(начальник)организации(изыскат.,конструкт.,прое</t>
  </si>
  <si>
    <t>Директор подсобного хозяйства</t>
  </si>
  <si>
    <t>Директор по маркетингу</t>
  </si>
  <si>
    <t>Директор по материально-техническому снабжению и трансп</t>
  </si>
  <si>
    <t>Директор предприятия по общественному питанию</t>
  </si>
  <si>
    <t>Директор профессионально-технического учебного заведени</t>
  </si>
  <si>
    <t>Директор среднего специального учебного заведения</t>
  </si>
  <si>
    <t>Директор станции техобслуживания</t>
  </si>
  <si>
    <t>Директор театра-студии</t>
  </si>
  <si>
    <t>Директор театрализованного кинопредставления</t>
  </si>
  <si>
    <t>Историк</t>
  </si>
  <si>
    <t>Историк-архивист</t>
  </si>
  <si>
    <t>Директор торгового дома</t>
  </si>
  <si>
    <t>Директор треста совхозов</t>
  </si>
  <si>
    <t>Диспетчер локомотивного депо</t>
  </si>
  <si>
    <t>Директор (начальник) элеватора</t>
  </si>
  <si>
    <t>Директор финансовый</t>
  </si>
  <si>
    <t>Директор холодильника</t>
  </si>
  <si>
    <t>Директор центра (метрологии и стандартизации)</t>
  </si>
  <si>
    <t>Директор центра научно-технического творчества молодежи</t>
  </si>
  <si>
    <t>Директор магазина</t>
  </si>
  <si>
    <t>Директор малого предприятия</t>
  </si>
  <si>
    <t>Директор-распорядитель</t>
  </si>
  <si>
    <t>Директор-распорядитель дирекции центр.телев.и радиовещ.</t>
  </si>
  <si>
    <t>Дирижер хоровой</t>
  </si>
  <si>
    <t>Дирижер-ассистент</t>
  </si>
  <si>
    <t>Диспетчер горный</t>
  </si>
  <si>
    <t>Корреспондент специальный</t>
  </si>
  <si>
    <t>Космонавт-испытатель</t>
  </si>
  <si>
    <t>Космонавт-исследователь</t>
  </si>
  <si>
    <t>Кранмейстер</t>
  </si>
  <si>
    <t>Крупчатник</t>
  </si>
  <si>
    <t>Крупье</t>
  </si>
  <si>
    <t>Крупянщик</t>
  </si>
  <si>
    <t>Культорганизатор</t>
  </si>
  <si>
    <t>Культорганизатор детских внешкольных учреждений</t>
  </si>
  <si>
    <t>Лаборант</t>
  </si>
  <si>
    <t>Лаборант (средней квалификации)</t>
  </si>
  <si>
    <t>Лаборант-исследователь (в области физики)</t>
  </si>
  <si>
    <t>Лаборант-исследователь (в области химии)</t>
  </si>
  <si>
    <t>Лаборант-исследователь (в области биологии)</t>
  </si>
  <si>
    <t>Лаборант-исследователь (в области бактериологии и фармакологии)</t>
  </si>
  <si>
    <t>Лектор (экскурсовод)</t>
  </si>
  <si>
    <t>Лесник (государственный инспектор по охране леса)</t>
  </si>
  <si>
    <t>Лесничий (старший государственный инспектор по охране леса)</t>
  </si>
  <si>
    <t>Летчик</t>
  </si>
  <si>
    <t>Летчик-инструктор</t>
  </si>
  <si>
    <t>Летчик-инструктор парашютной подготовки</t>
  </si>
  <si>
    <t>Летчик-испытатель</t>
  </si>
  <si>
    <t>Летчик-наблюдатель</t>
  </si>
  <si>
    <t>Литературный сотрудник</t>
  </si>
  <si>
    <t>Логопед</t>
  </si>
  <si>
    <t>Лоцман</t>
  </si>
  <si>
    <t>Маркшейдер</t>
  </si>
  <si>
    <t>Маркшейдер карьера, рудника, шахты</t>
  </si>
  <si>
    <t>Массажист</t>
  </si>
  <si>
    <t>Мастер</t>
  </si>
  <si>
    <t>Мастер авар.-спасат., судоподъемных, подводно-техн. и др. спец. работ</t>
  </si>
  <si>
    <t>Мастер базы технического обслуживания флота</t>
  </si>
  <si>
    <t>Мастер буровой</t>
  </si>
  <si>
    <t>Мастер буровой глубокого (структурно-поискового) бурения</t>
  </si>
  <si>
    <t>Мастер буровой скважин</t>
  </si>
  <si>
    <t>Мастер вагонного депо</t>
  </si>
  <si>
    <t>Мастер водолазных работ</t>
  </si>
  <si>
    <t>Мастер выправительных работ</t>
  </si>
  <si>
    <t>Мастер газодымозащитной службы</t>
  </si>
  <si>
    <t>Мастер грузового района</t>
  </si>
  <si>
    <t>Мастер дистанции (гражданских сооружений, электроснабжения и др.)</t>
  </si>
  <si>
    <t>Мастер дорожный</t>
  </si>
  <si>
    <t>Мастер дренажной шахты</t>
  </si>
  <si>
    <t>Мастер контрольный (участка, цеха)</t>
  </si>
  <si>
    <t>Заведующий складом взрывчатых веществ</t>
  </si>
  <si>
    <t>Заведующий станцией(географической,лодочной,сливной и д</t>
  </si>
  <si>
    <t>Заместитель заведующего производством</t>
  </si>
  <si>
    <t>Заведующий театром(летним, пионерским)</t>
  </si>
  <si>
    <t>Заведующий техническим архивом</t>
  </si>
  <si>
    <t>Заведующий участком(ветеринарным,сортоиспытательным)</t>
  </si>
  <si>
    <t>Заведующий учебной частью</t>
  </si>
  <si>
    <t>Заведующий учреждением клубного типа</t>
  </si>
  <si>
    <t>Заведующий филиалом(библиотеки,гостиницы,лаборатории)</t>
  </si>
  <si>
    <t>Заведующий фермой</t>
  </si>
  <si>
    <t>Заведующий фотоателье</t>
  </si>
  <si>
    <t>Заведующий фотостудией</t>
  </si>
  <si>
    <t>Заведующий центральным складом</t>
  </si>
  <si>
    <t>Заведующий центром(молодежным)</t>
  </si>
  <si>
    <t>Бухгалтер-менеджер</t>
  </si>
  <si>
    <t>Заместитель генерального директора</t>
  </si>
  <si>
    <t>Заместитель начальника лаборатории</t>
  </si>
  <si>
    <t>Заместитель начальника отдела</t>
  </si>
  <si>
    <t>Заместитель начальника отдела реализации</t>
  </si>
  <si>
    <t>Заместитель начальника по строительству</t>
  </si>
  <si>
    <t>Заместитель начальника цеха</t>
  </si>
  <si>
    <t>Заместитель начальника узла</t>
  </si>
  <si>
    <t>Заместитель начальника отдела техн.контроля</t>
  </si>
  <si>
    <t>Заместитель начальника управления</t>
  </si>
  <si>
    <t>Заместитель начальника смены</t>
  </si>
  <si>
    <t>Заместитель начальника снабжения</t>
  </si>
  <si>
    <t>Заместитель начальника по общим вопросам</t>
  </si>
  <si>
    <t>Заседатель судебный</t>
  </si>
  <si>
    <t>Зооинженер</t>
  </si>
  <si>
    <t>Зубной техник</t>
  </si>
  <si>
    <t>Зоотехник по контролю качества продукции</t>
  </si>
  <si>
    <t>Зоотехник по племенному делу</t>
  </si>
  <si>
    <t>Инженер-диспетчер групповой</t>
  </si>
  <si>
    <t>Инженер бортовой</t>
  </si>
  <si>
    <t>Инженер бортовой авиационной эскадрильи</t>
  </si>
  <si>
    <t>Инженер лесного хозяйства</t>
  </si>
  <si>
    <t>Инженер-инспектор инспекции морского и речного регистра</t>
  </si>
  <si>
    <t>Инженер-инспектор по контролю за использованием топлива</t>
  </si>
  <si>
    <t>Инженер-координатор</t>
  </si>
  <si>
    <t>Инженер минералогии</t>
  </si>
  <si>
    <t>Инженер-металлург</t>
  </si>
  <si>
    <t>Инженер-педагог</t>
  </si>
  <si>
    <t>Инженер по глинистым растворам в сверхглубоком бурении</t>
  </si>
  <si>
    <t>Инженер по диагностике тех.состояния машинно-тракт.парк</t>
  </si>
  <si>
    <t>Инженер по криогенному оборудованию</t>
  </si>
  <si>
    <t>Инженер по лесным культурам</t>
  </si>
  <si>
    <t>Инженер по лесопользованию</t>
  </si>
  <si>
    <t>Инженер по мелиорации</t>
  </si>
  <si>
    <t>Инженер по оборудованию котельной</t>
  </si>
  <si>
    <t>Инженер по применению авиации в народном хозяйстве</t>
  </si>
  <si>
    <t>Инженер по проектированию механизированных рахработок</t>
  </si>
  <si>
    <t>Инженер по связи</t>
  </si>
  <si>
    <t>Инженер по санитарии и медицинскому страхованию</t>
  </si>
  <si>
    <t>Инженер по сложным работам в бурении скважин</t>
  </si>
  <si>
    <t>Инженер по снабжению</t>
  </si>
  <si>
    <t>Инженер по термической обработке металла</t>
  </si>
  <si>
    <t>Инженер по техобслуживанию,ремонту и диагностике авиате</t>
  </si>
  <si>
    <t>Инженер по труду и зарплате</t>
  </si>
  <si>
    <t>Инженер по управлению и обслуживанию систем</t>
  </si>
  <si>
    <t>Инженер по управлению реактором атомной станции</t>
  </si>
  <si>
    <t>Технический руководитель геологической партии</t>
  </si>
  <si>
    <t>Инженер по электрификации сельскохоз. предприятия</t>
  </si>
  <si>
    <t>Инженер путей сообщения</t>
  </si>
  <si>
    <t>Инженер производственного отдела</t>
  </si>
  <si>
    <t>Инженер-наладчик</t>
  </si>
  <si>
    <t>Инженер-радиограф</t>
  </si>
  <si>
    <t>Инженер-радиотехник</t>
  </si>
  <si>
    <t>Инженер-сантехник</t>
  </si>
  <si>
    <t>Инженер-строитель</t>
  </si>
  <si>
    <t>Инженер-системотехник</t>
  </si>
  <si>
    <t>Инженер рентгеноспектрального анализа</t>
  </si>
  <si>
    <t>Инженер-теплотехник</t>
  </si>
  <si>
    <t>Инженер-технолог-пищевой</t>
  </si>
  <si>
    <t>Инженер-экономист</t>
  </si>
  <si>
    <t>Инженер-энергетик строительной организации</t>
  </si>
  <si>
    <t>Инженер-электромеханик</t>
  </si>
  <si>
    <t>Инспектор гидротехнический</t>
  </si>
  <si>
    <t>Инспектор госстраха</t>
  </si>
  <si>
    <t>Инспектор государственного контроля</t>
  </si>
  <si>
    <t>Инспектор государственной рыбоохраны</t>
  </si>
  <si>
    <t>Инспектор государственной электросвязи</t>
  </si>
  <si>
    <t>Инспектор государственный</t>
  </si>
  <si>
    <t>Инспектор государственный охотничий</t>
  </si>
  <si>
    <t>Инспектор государственный по качеству товаров и торговл</t>
  </si>
  <si>
    <t>Инспектор государственный по маломерным судам</t>
  </si>
  <si>
    <t>Инспектор участковый</t>
  </si>
  <si>
    <t>Инспектор государственный по конвенционному рыболовству</t>
  </si>
  <si>
    <t>Инспектор инспекции энергонадзора</t>
  </si>
  <si>
    <t>Инспектор котлонадзора (по котлонадзору)</t>
  </si>
  <si>
    <t>Инспектор канцелярии</t>
  </si>
  <si>
    <t>Инспектор-контролер</t>
  </si>
  <si>
    <t>Инспектор-методист</t>
  </si>
  <si>
    <t>Инспектор по безопасности мореплавания</t>
  </si>
  <si>
    <t>Инспектор по делам несовершеннолетних</t>
  </si>
  <si>
    <t>Инспектор по кач.хлебопродуктов,плодоовощных культур,др</t>
  </si>
  <si>
    <t>Инспектор по контролю кач.и использованию лесоматериало</t>
  </si>
  <si>
    <t>Инспектор по контролю качества продукции</t>
  </si>
  <si>
    <t>Инспектор по маломерным судам(маломерному флоту)</t>
  </si>
  <si>
    <t>Инспектор по общеобразовательному обучению</t>
  </si>
  <si>
    <t>Инспектор по охране и режиму</t>
  </si>
  <si>
    <t>Инспектор по охране природы</t>
  </si>
  <si>
    <t>Инспектор по расследованию аварий</t>
  </si>
  <si>
    <t>Инспектор по трудоустройству</t>
  </si>
  <si>
    <t>Инспектор р-ного(городского и др)отдела соц.обеспечения</t>
  </si>
  <si>
    <t>Инспектор по экспорту</t>
  </si>
  <si>
    <t>Инспектор подъемных сооружений</t>
  </si>
  <si>
    <t>Инспектор-товаровед</t>
  </si>
  <si>
    <t>Инспектор-регистратор загса</t>
  </si>
  <si>
    <t>Инспектор технический</t>
  </si>
  <si>
    <t>Инспектор уголовного розыска</t>
  </si>
  <si>
    <t>Инспектор-экономист</t>
  </si>
  <si>
    <t>Инструктор вспомогательной команды</t>
  </si>
  <si>
    <t>Инструктор исполкома по организационной работе</t>
  </si>
  <si>
    <t>Инструктор-методист по физической культуре и спорту</t>
  </si>
  <si>
    <t>Инструктор передовых методов труда</t>
  </si>
  <si>
    <t>Инструктор по обучению практической езде</t>
  </si>
  <si>
    <t>Инструктор по организации работы народных дружин</t>
  </si>
  <si>
    <t>Инструктор по организации службы отряда</t>
  </si>
  <si>
    <t>Инструктор по осмотру водителей</t>
  </si>
  <si>
    <t>Инспектор пожарной части</t>
  </si>
  <si>
    <t>Инструктор поработе с политэмигрантами</t>
  </si>
  <si>
    <t>Инструктор по санитарному просвещению</t>
  </si>
  <si>
    <t>Инструктор по сотрудн.с междунар.комиссиями и нац.общ.</t>
  </si>
  <si>
    <t>Инструктор по строевой и физической подготовке</t>
  </si>
  <si>
    <t>Инструктор по труду в детских домах,спецшколах и др.</t>
  </si>
  <si>
    <t>Инструктор-радист бортовой</t>
  </si>
  <si>
    <t>Инструктор тира(малокалиберного,пневматического)</t>
  </si>
  <si>
    <t>Кассир-инкассатор</t>
  </si>
  <si>
    <t>Капитан-механик</t>
  </si>
  <si>
    <t>Мастер автоматической телефонной станции</t>
  </si>
  <si>
    <t>Кассир-буфетчик</t>
  </si>
  <si>
    <t>Киновед</t>
  </si>
  <si>
    <t>Кинолог</t>
  </si>
  <si>
    <t>Кинорежиссер мультипликационных фильмов</t>
  </si>
  <si>
    <t>Кинорежиссер по монтажу</t>
  </si>
  <si>
    <t>Кинорежиссер-постановщик</t>
  </si>
  <si>
    <t>Коллектор</t>
  </si>
  <si>
    <t>Командир авиационной эскадрильи,объединенной с аэропорт</t>
  </si>
  <si>
    <t>Командир артиллерийского звена</t>
  </si>
  <si>
    <t>Начальник приемной гос.думы федер.собрания</t>
  </si>
  <si>
    <t>Командир отряда охраны</t>
  </si>
  <si>
    <t>Командир эксплуатационного объединения гражданской авиа</t>
  </si>
  <si>
    <t>Комендант аэропорта</t>
  </si>
  <si>
    <t>Комендант общежития</t>
  </si>
  <si>
    <t>Комендант спортивного сооружения</t>
  </si>
  <si>
    <t>Комиссар строительного отряда</t>
  </si>
  <si>
    <t>Коммерсант</t>
  </si>
  <si>
    <t>Конструктор-электроник</t>
  </si>
  <si>
    <t>Конструктор-механик</t>
  </si>
  <si>
    <t>Консультант научный(в планетариях)</t>
  </si>
  <si>
    <t>Консультант ответственный</t>
  </si>
  <si>
    <t>Консультант по маркетингу</t>
  </si>
  <si>
    <t>Контролер передач</t>
  </si>
  <si>
    <t>Контролер регламентного бюро</t>
  </si>
  <si>
    <t>Начальник федерального надзора</t>
  </si>
  <si>
    <t>Копировщик технической документации</t>
  </si>
  <si>
    <t>Косметолог</t>
  </si>
  <si>
    <t>Косметолог-визажист-стилист</t>
  </si>
  <si>
    <t>Лаборант клинический</t>
  </si>
  <si>
    <t>Лектор</t>
  </si>
  <si>
    <t>Лесничий</t>
  </si>
  <si>
    <t>Лингвист</t>
  </si>
  <si>
    <t>Маркетолог</t>
  </si>
  <si>
    <t>Маркшейдер на подземных работах</t>
  </si>
  <si>
    <t>Мастер бетонно-растворного узла</t>
  </si>
  <si>
    <t>Мастер буровой на подземных работах</t>
  </si>
  <si>
    <t>Мастер буровой участка(службы,цеха)</t>
  </si>
  <si>
    <t>Мастер вспомогательного участка</t>
  </si>
  <si>
    <t>Мастер выправительных и путевых работ</t>
  </si>
  <si>
    <t>Мастер горный</t>
  </si>
  <si>
    <t>Мастер горный дренажной шахты</t>
  </si>
  <si>
    <t>Мастер горный на поверхности</t>
  </si>
  <si>
    <t>Мастер горный подземного участка</t>
  </si>
  <si>
    <t>Мастер горный проходки шахты</t>
  </si>
  <si>
    <t>Мастер горный участка</t>
  </si>
  <si>
    <t>Мастер деревообрабатывающего цеха</t>
  </si>
  <si>
    <t>Мастер изделий народного хозяйства</t>
  </si>
  <si>
    <t>Мастер по эксплуатации и ремонту машин и механизмов</t>
  </si>
  <si>
    <t>Мастер мясного цеха</t>
  </si>
  <si>
    <t>Мастер по подготовке и комплектации продукции</t>
  </si>
  <si>
    <t>Мастер на подземных работах по проходке горных выработо</t>
  </si>
  <si>
    <t>Мастер надувных спасательных средств</t>
  </si>
  <si>
    <t>Мастер по нейтрализации сточных вод</t>
  </si>
  <si>
    <t>Мастер опытной установки</t>
  </si>
  <si>
    <t>Мастер основного производственного участка</t>
  </si>
  <si>
    <t>Мастер подводно-технических и др.специальных работ</t>
  </si>
  <si>
    <t>Мастер подземного участка(на подземных работах)</t>
  </si>
  <si>
    <t>Мастер по ремонту металлургических печей</t>
  </si>
  <si>
    <t>Мастер по ремонту оборудования</t>
  </si>
  <si>
    <t>Мастер производства</t>
  </si>
  <si>
    <t>Мастер производственного участка</t>
  </si>
  <si>
    <t>Мастер производственной службы</t>
  </si>
  <si>
    <t>Мастер промышленной санитарии</t>
  </si>
  <si>
    <t>Мастер сельскохозяйственного производства</t>
  </si>
  <si>
    <t>Мастер смены</t>
  </si>
  <si>
    <t>Мастер-модельер</t>
  </si>
  <si>
    <t>Машинистка диктофонной группы</t>
  </si>
  <si>
    <t>Менеджер</t>
  </si>
  <si>
    <t>Менеджер проекта</t>
  </si>
  <si>
    <t>Менеджер страхового бизнеса</t>
  </si>
  <si>
    <t>Методист заочных школ и отделений</t>
  </si>
  <si>
    <t>Методист культурно-просветительского учреждения</t>
  </si>
  <si>
    <t>Методист по экономическому образованию</t>
  </si>
  <si>
    <t>Механик бурильной установки</t>
  </si>
  <si>
    <t>Механик групповой</t>
  </si>
  <si>
    <t>Механик подземного участка</t>
  </si>
  <si>
    <t>Милиционер</t>
  </si>
  <si>
    <t>Младший государственный инспектор</t>
  </si>
  <si>
    <t>Младший научный сотрудник</t>
  </si>
  <si>
    <t>Младший редактор</t>
  </si>
  <si>
    <t>Младший инспектор отдела режима и охраны</t>
  </si>
  <si>
    <t>Модельер-закройщик</t>
  </si>
  <si>
    <t>Музыкальный работник</t>
  </si>
  <si>
    <t>Научный руководитель</t>
  </si>
  <si>
    <t>Начальник аэродрома</t>
  </si>
  <si>
    <t>Начальник аэроклуба</t>
  </si>
  <si>
    <t>Начальник базы(резерва,сдаточной,туристской и др.)</t>
  </si>
  <si>
    <t>Начальник бюро</t>
  </si>
  <si>
    <t>Начальник бюро организации труда и заработной платы цех</t>
  </si>
  <si>
    <t>Начальник вахты боцманской</t>
  </si>
  <si>
    <t>Начальник водовода</t>
  </si>
  <si>
    <t>Начальник водохранилища</t>
  </si>
  <si>
    <t>Начальник гаража</t>
  </si>
  <si>
    <t>Начальник городка(детского оздоровительного учреждения)</t>
  </si>
  <si>
    <t>Начальник группы(картографической,территориальной и др)</t>
  </si>
  <si>
    <t>Начальник лаборатории(в торговле)</t>
  </si>
  <si>
    <t>Начальник диспетчерской(производств.-диспетчерской)служ</t>
  </si>
  <si>
    <t>Начальник железнодорожной станции</t>
  </si>
  <si>
    <t>Начальник животноводческого комплекса</t>
  </si>
  <si>
    <t>Начальник изыскательской станции</t>
  </si>
  <si>
    <t>Начальник инструментального цеха</t>
  </si>
  <si>
    <t>Начальник испытательной станции</t>
  </si>
  <si>
    <t>Начальник исследовательской лаборатории</t>
  </si>
  <si>
    <t>Начальник канцелярии(органов гос.управления и др.)</t>
  </si>
  <si>
    <t>Начальник колонны(автомобильной, механизированной)</t>
  </si>
  <si>
    <t>Начальник комбината(в лесной,угольной промышленности)</t>
  </si>
  <si>
    <t>Начальник коммерческого отдела</t>
  </si>
  <si>
    <t>Начальник комплекса(автоматизированного грузового и др)</t>
  </si>
  <si>
    <t>Начальник контрольно-ревизионного отдела</t>
  </si>
  <si>
    <t>Начальник лабор.контр.-измерит.приборов и средств автом</t>
  </si>
  <si>
    <t>Начальник конторы(грузовой,транспортно-складской и др.)</t>
  </si>
  <si>
    <t>Начальник лаборатории метрологии</t>
  </si>
  <si>
    <t>Начальник лаборатории по контролю производства</t>
  </si>
  <si>
    <t>Начальник лаборатории по научной организации труда и уп</t>
  </si>
  <si>
    <t>Начальник лаборатории социологии и психофизиологии труд</t>
  </si>
  <si>
    <t>Начальник лаборатории технико-экономических исследовани</t>
  </si>
  <si>
    <t>Начальник мастерской(механической,плавучей,портовой и д</t>
  </si>
  <si>
    <t>Начальник автобазы</t>
  </si>
  <si>
    <t>Начальник (заведующий) подразделения</t>
  </si>
  <si>
    <t>Начальник машинно-счетной станции</t>
  </si>
  <si>
    <t>Начальник мельницы</t>
  </si>
  <si>
    <t>Начальник метрополитена</t>
  </si>
  <si>
    <t>Начальник мехотряда</t>
  </si>
  <si>
    <t>Начальник нормативно-исследовательской лаборатории(стан</t>
  </si>
  <si>
    <t>Начальник объединения(производственного)</t>
  </si>
  <si>
    <t>Начальник объединения автовокзалов и автобусных станций</t>
  </si>
  <si>
    <t>Начальник отдела</t>
  </si>
  <si>
    <t>Начальник отдела автоматизированной системы управления</t>
  </si>
  <si>
    <t>Начальник отдела внешней кооперации</t>
  </si>
  <si>
    <t>Начальник отдела кадров</t>
  </si>
  <si>
    <t>Начальник отдела капитального строительства(техническог</t>
  </si>
  <si>
    <t>Начальник отдела комплектации оборудования</t>
  </si>
  <si>
    <t>Начальник отдела механизации и автоматиз. производствен</t>
  </si>
  <si>
    <t>Начальник отдела научно-технической информации</t>
  </si>
  <si>
    <t>Начальник отдела организации труда и заработной платы</t>
  </si>
  <si>
    <t>Начальник отдела охраны окружающей среды</t>
  </si>
  <si>
    <t>Начальник отдела охраны труда и техники безопасности</t>
  </si>
  <si>
    <t>Начальник отдела патентной и изобретательской работы</t>
  </si>
  <si>
    <t>Начальник отдела подготовки кадров</t>
  </si>
  <si>
    <t>Начальник отдела сбыта</t>
  </si>
  <si>
    <t>Начальник отдела связи</t>
  </si>
  <si>
    <t>Начальник отдела социального развития</t>
  </si>
  <si>
    <t>Начальник отдела стандартизации</t>
  </si>
  <si>
    <t>Начальник отдела технического контроля</t>
  </si>
  <si>
    <t>Начальник отдела транспорта</t>
  </si>
  <si>
    <t>Начальник отдела федерального органа исполнительной вла</t>
  </si>
  <si>
    <t>Начальник отдела эксплуатации</t>
  </si>
  <si>
    <t>Начальник отделения(канала,союзпечати,энергонадзора и д</t>
  </si>
  <si>
    <t>Начальник отряда(бурового, гидрографического и др.)</t>
  </si>
  <si>
    <t>Начальник охраны(военизированной,пожарной,сторожевой)</t>
  </si>
  <si>
    <t>Начальник очистных сооружений</t>
  </si>
  <si>
    <t>Начальник партии(геодезической,промысловой,промерной и</t>
  </si>
  <si>
    <t>Начальник планово-экономического бюро цеха</t>
  </si>
  <si>
    <t>Начальник планово-экономического отдела</t>
  </si>
  <si>
    <t>Начальник погрузочно-разгрузочных работ</t>
  </si>
  <si>
    <t>Начальник подотдела</t>
  </si>
  <si>
    <t>Начальник подсобных производств на шахтной поверхности</t>
  </si>
  <si>
    <t>Начальник пожарного катера</t>
  </si>
  <si>
    <t>Начальник полигона(скоростного)</t>
  </si>
  <si>
    <t>Начальник поста(путевого,таможенного и др.)</t>
  </si>
  <si>
    <t>Начальник предприятия(транспортно-экспедиционного)</t>
  </si>
  <si>
    <t>Начальник пресс-центра</t>
  </si>
  <si>
    <t>Начальник проектно-конструкторского отдела</t>
  </si>
  <si>
    <t>Начальник проектно-сметного бюро(группы)</t>
  </si>
  <si>
    <t>Начальник производства</t>
  </si>
  <si>
    <t>Начальник про-ва ремонтных и наладочных работ на АЭС</t>
  </si>
  <si>
    <t>Начальник производственно-диспетчерского бюро цеха</t>
  </si>
  <si>
    <t>Начальник производственного отдела</t>
  </si>
  <si>
    <t>Начальник профилактория</t>
  </si>
  <si>
    <t>Начальник пункта(заготовит.,рыбоприемного и др.)</t>
  </si>
  <si>
    <t>Начальник пусковых работ</t>
  </si>
  <si>
    <t>Начальник путей</t>
  </si>
  <si>
    <t>Начальник разведки(нефтегазовой,промысловой)</t>
  </si>
  <si>
    <t>Начальник разъезда(остановочного пункта)</t>
  </si>
  <si>
    <t>Начальник ремонтного цеха</t>
  </si>
  <si>
    <t>Начальник резерва бригад рефрижераторных поездов</t>
  </si>
  <si>
    <t>Начальник резерва кондукторских бригад</t>
  </si>
  <si>
    <t>Начальник резерва локомотивных бригад</t>
  </si>
  <si>
    <t>Начальник сектора</t>
  </si>
  <si>
    <t>Начальник службы</t>
  </si>
  <si>
    <t>Начальник службы управления персоналом</t>
  </si>
  <si>
    <t>Начальник смены</t>
  </si>
  <si>
    <t>Начальник смены вычислительного(инф.-выч.)центра</t>
  </si>
  <si>
    <t>Начальник станции</t>
  </si>
  <si>
    <t>Начальник станции метрополитена</t>
  </si>
  <si>
    <t>Начальник станции техобслуживания автомобилей</t>
  </si>
  <si>
    <t>Начальник теплохозяйства</t>
  </si>
  <si>
    <t>Начальник технического отдела</t>
  </si>
  <si>
    <t>Начальник технологического бюро</t>
  </si>
  <si>
    <t>Начальник теплосетей</t>
  </si>
  <si>
    <t>Начальник тренажера</t>
  </si>
  <si>
    <t>Начальник треста(бурового,разведочного)</t>
  </si>
  <si>
    <t>Начальник управления</t>
  </si>
  <si>
    <t>Начальник участка</t>
  </si>
  <si>
    <t>Начальник (заведующий) химической лаборатории</t>
  </si>
  <si>
    <t>Начальник филиала (автозаправочной станции,нефтебазы,др</t>
  </si>
  <si>
    <t>Начальник финансового отдела</t>
  </si>
  <si>
    <t>Начальник флота (портового)</t>
  </si>
  <si>
    <t>Начальник хоз-ва(ЖКХ, реагентного и др.)</t>
  </si>
  <si>
    <t>Начальник хозяйственного отдела</t>
  </si>
  <si>
    <t>Начальник централизованной бухгалтерии</t>
  </si>
  <si>
    <t>Начальник центрального геологического фондохранилища</t>
  </si>
  <si>
    <t>Начальник цеха опытного производства</t>
  </si>
  <si>
    <t>Начальник части (военизированной,следственной и др.)</t>
  </si>
  <si>
    <t>Начальник шлюза</t>
  </si>
  <si>
    <t>Начальник штаба (гражд.обороны,летного отряда и др.)</t>
  </si>
  <si>
    <t>Начальник экспедиции (промысл.,топографо-развед.и др.)</t>
  </si>
  <si>
    <t>Начальник юридического отдела</t>
  </si>
  <si>
    <t>Нормировщик горный</t>
  </si>
  <si>
    <t>Нормировщик горный карьера,рудника,шахты</t>
  </si>
  <si>
    <t>Нормировщик горный на подземных работах</t>
  </si>
  <si>
    <t>Обработчик справочной информации</t>
  </si>
  <si>
    <t>Обозреватель политический</t>
  </si>
  <si>
    <t>Оперативный работник</t>
  </si>
  <si>
    <t>Оператор диспетчерской движения на речном и др.транспор</t>
  </si>
  <si>
    <t>Оператор диспетчерской службы</t>
  </si>
  <si>
    <t>Оператор-кинокорреспондент</t>
  </si>
  <si>
    <t>Оператор-фактуровщик</t>
  </si>
  <si>
    <t>Оперуполномоченный</t>
  </si>
  <si>
    <t>Оператор пассажирской и грузовой службы</t>
  </si>
  <si>
    <t>Оператор персональных компьютеров</t>
  </si>
  <si>
    <t>Оператор по информации о грузопочтовых перевозках</t>
  </si>
  <si>
    <t>Оператор службы движения</t>
  </si>
  <si>
    <t>Оператор службы перевозок</t>
  </si>
  <si>
    <t>Оператор станц.технолог.центра обработки поезд.информац</t>
  </si>
  <si>
    <t>Оператор телевидения</t>
  </si>
  <si>
    <t>Операционист банка</t>
  </si>
  <si>
    <t>Организатор внеклассной и внешкольной работы с детьми</t>
  </si>
  <si>
    <t>Организатор концертов и лекций</t>
  </si>
  <si>
    <t>Организатор книжной торговли</t>
  </si>
  <si>
    <t>Организатор питания</t>
  </si>
  <si>
    <t>Религиовед</t>
  </si>
  <si>
    <t>Охранник</t>
  </si>
  <si>
    <t>Педагог</t>
  </si>
  <si>
    <t>Педагог-организатор воспит.работы с детьми и подросткам</t>
  </si>
  <si>
    <t>Переводчик-дактилолог</t>
  </si>
  <si>
    <t>Переводчик-дактилолог учебных заведений</t>
  </si>
  <si>
    <t>Переводчик-секретарь слепого учителя(преподавателя)</t>
  </si>
  <si>
    <t>Пионерский вожатый</t>
  </si>
  <si>
    <t>Помощник директора</t>
  </si>
  <si>
    <t>Помощник режиссера</t>
  </si>
  <si>
    <t>Помощник юриста</t>
  </si>
  <si>
    <t>Помощник нотариуса</t>
  </si>
  <si>
    <t>Помощник по кадрам</t>
  </si>
  <si>
    <t>Помощник участкового инспектора</t>
  </si>
  <si>
    <t>Помощник брокера</t>
  </si>
  <si>
    <t>Помощник капитана</t>
  </si>
  <si>
    <t>Предприниматель</t>
  </si>
  <si>
    <t>Председатель арбитражного суда</t>
  </si>
  <si>
    <t>Председатель ассоциации</t>
  </si>
  <si>
    <t>Председатель бюро</t>
  </si>
  <si>
    <t>Председатель верховного совета</t>
  </si>
  <si>
    <t>Председатель всеобщей конфедерации профсоюзов</t>
  </si>
  <si>
    <t>Председатель государственного комитета</t>
  </si>
  <si>
    <t>Председатель государственной комиссии(бюро)</t>
  </si>
  <si>
    <t>Председатель исполкома</t>
  </si>
  <si>
    <t>Председатель клуба (спортивного)</t>
  </si>
  <si>
    <t>Председатель комиссии</t>
  </si>
  <si>
    <t>Председатель комитета</t>
  </si>
  <si>
    <t>Председатель народного суда</t>
  </si>
  <si>
    <t>Председатель постоянной сессии верховного суда</t>
  </si>
  <si>
    <t>Председатель совета министров</t>
  </si>
  <si>
    <t>Председатель совета(городского,областного,рай.,респуб.)</t>
  </si>
  <si>
    <t>Председатель судебной коллегии</t>
  </si>
  <si>
    <t>Председатель федерации</t>
  </si>
  <si>
    <t>Представитель органа государственной приемки</t>
  </si>
  <si>
    <t>Помощник начальника отдела</t>
  </si>
  <si>
    <t>Премьер-министр</t>
  </si>
  <si>
    <t>Преподаватель-стажер</t>
  </si>
  <si>
    <t>Продавец-бухгалтер</t>
  </si>
  <si>
    <t>Производитель дноуглубительных работ</t>
  </si>
  <si>
    <t>Производитель капитальных выправительных и путевых рабо</t>
  </si>
  <si>
    <t>Производитель работ</t>
  </si>
  <si>
    <t>Производитель работ вышкостроения</t>
  </si>
  <si>
    <t>Производитель работ по ремонту и наладке энерг.оборуд.</t>
  </si>
  <si>
    <t>Прораб</t>
  </si>
  <si>
    <t>Профессор кафедры</t>
  </si>
  <si>
    <t>Распорядитель блока дежурный</t>
  </si>
  <si>
    <t>Ревизор дорожный по безопасности движения поездов</t>
  </si>
  <si>
    <t>Ревизор коммерческий дорожный</t>
  </si>
  <si>
    <t>Ревизор по подвесному составу,пути и сооружениям</t>
  </si>
  <si>
    <t>Ревизор по холодильному хозяйству</t>
  </si>
  <si>
    <t>Ревизор по сохранности вагонного парка</t>
  </si>
  <si>
    <t>Регистратор медицинский</t>
  </si>
  <si>
    <t>Редактор литературный</t>
  </si>
  <si>
    <t>Редактор ответственный</t>
  </si>
  <si>
    <t>Ректор вуза</t>
  </si>
  <si>
    <t>Репетитор</t>
  </si>
  <si>
    <t>Рентгенотехник</t>
  </si>
  <si>
    <t>Репетитор цирковых номеров</t>
  </si>
  <si>
    <t>Руководитель внеучеб.воспитат.работы с ин.учащимися</t>
  </si>
  <si>
    <t>Руководитель группы</t>
  </si>
  <si>
    <t>Руководитель группы по буровзрывным работам</t>
  </si>
  <si>
    <t>Руководитель группы по надзору за строительчтвом флота</t>
  </si>
  <si>
    <t>Руководитель группы учета</t>
  </si>
  <si>
    <t>Руководитель группы (в централиз.бухгалтерии)</t>
  </si>
  <si>
    <t>Руководитель музыкальный</t>
  </si>
  <si>
    <t>Руководитель органа государственной приемки</t>
  </si>
  <si>
    <t>Руководитель расчетно-финансовой группы</t>
  </si>
  <si>
    <t>Руководитель студии,коллектива(по видам искусств и наро</t>
  </si>
  <si>
    <t>Руководитель участка</t>
  </si>
  <si>
    <t>Руководитель туристской группы</t>
  </si>
  <si>
    <t>Руководитель художественный</t>
  </si>
  <si>
    <t>Руководитель художественный цеха,мастерской</t>
  </si>
  <si>
    <t>Секретарь-делопроизводитель</t>
  </si>
  <si>
    <t>Секретарь административный</t>
  </si>
  <si>
    <t>Секретарь дипломатического агенства</t>
  </si>
  <si>
    <t>Секретарь исполкома</t>
  </si>
  <si>
    <t>Секретарь коллегии</t>
  </si>
  <si>
    <t>Секретарь коллегии судебной</t>
  </si>
  <si>
    <t>Секретарь комитета (организации,предпр.,учрежд.)</t>
  </si>
  <si>
    <t>Секретарь-референт</t>
  </si>
  <si>
    <t>Секретарь ответственный</t>
  </si>
  <si>
    <t>Секретарь руководителя (организации,предпр.,учрежд.)</t>
  </si>
  <si>
    <t>Сестра медицинская широкого профиля</t>
  </si>
  <si>
    <t>Сестра медицинская детского отделения</t>
  </si>
  <si>
    <t>Сестра медицинская диетическая</t>
  </si>
  <si>
    <t>Сестра медицинская кожно-венерологического отделения</t>
  </si>
  <si>
    <t>Сестра медицинская операционная</t>
  </si>
  <si>
    <t>Сестра медицинская патронажная</t>
  </si>
  <si>
    <t>Сестра медицинская по косметическим процедурам</t>
  </si>
  <si>
    <t>Сестра медицинская по массажу</t>
  </si>
  <si>
    <t>Сестра медицинская по наркологии</t>
  </si>
  <si>
    <t>Сестра медицинская по точечному массажу</t>
  </si>
  <si>
    <t>Сестра медицинская по физиотерапии</t>
  </si>
  <si>
    <t>Сестра медицинская по ЭКГ</t>
  </si>
  <si>
    <t>Сестра медицинская психиатрического отделения</t>
  </si>
  <si>
    <t>Сестра медицинская санитарной авиации</t>
  </si>
  <si>
    <t>Сестра медицинская станции(отдел.)скорой и неотложн.мед</t>
  </si>
  <si>
    <t>Сестра медицинская стоматологического кабинета</t>
  </si>
  <si>
    <t>Сестра медицинская терапевтического отделения</t>
  </si>
  <si>
    <t>Сестра медицинская травматологического отделения</t>
  </si>
  <si>
    <t>Сестра медицинская участковая взрослой поликлиники</t>
  </si>
  <si>
    <t>Сестра медицинская участковая педиатрического отделения</t>
  </si>
  <si>
    <t>Сестра медицинская хирургического отделения</t>
  </si>
  <si>
    <t>Сестра медицинская-анестезист</t>
  </si>
  <si>
    <t>Скупщик</t>
  </si>
  <si>
    <t>Советник</t>
  </si>
  <si>
    <t>Составитель кинопрограмм</t>
  </si>
  <si>
    <t>Сотрудник службы безопасности для фирм любого вида собс</t>
  </si>
  <si>
    <t>Специалист по сбору информации</t>
  </si>
  <si>
    <t>Специалист по системному обслуживанию ЭВМ</t>
  </si>
  <si>
    <t>Специалист по таможенному оформлению</t>
  </si>
  <si>
    <t>Стажер-исследователь</t>
  </si>
  <si>
    <t>Стажер-исследователь (в области права)</t>
  </si>
  <si>
    <t>Старшая медицинская сестра</t>
  </si>
  <si>
    <t>Старший бортовой инженер авиационного отряда</t>
  </si>
  <si>
    <t>Старший бортовой механик авиационного отряда</t>
  </si>
  <si>
    <t>Старший бортовой оператор авиационного отряда</t>
  </si>
  <si>
    <t>Старший бортовой проводник службы бортпроводников</t>
  </si>
  <si>
    <t>Старший бухгалтер</t>
  </si>
  <si>
    <t>Старший бухгалтер-ревизор</t>
  </si>
  <si>
    <t>Старший дежурный агенства воздушных сообщений</t>
  </si>
  <si>
    <t>Старший инженер</t>
  </si>
  <si>
    <t>Старший инженер оперативной связи</t>
  </si>
  <si>
    <t>Старший инспектор по расследованию аварий судов</t>
  </si>
  <si>
    <t>Старший инспектор по эксплуатации атомных станций</t>
  </si>
  <si>
    <t>Старший инспектор по эксплуатации тепловых станций</t>
  </si>
  <si>
    <t>Старший кассир</t>
  </si>
  <si>
    <t>Старший лаборант</t>
  </si>
  <si>
    <t>Старший мастер</t>
  </si>
  <si>
    <t>Старший механик</t>
  </si>
  <si>
    <t>Старший мастер формовочного цеха</t>
  </si>
  <si>
    <t>Старший мастер участка стекловаренных печей</t>
  </si>
  <si>
    <t>Старший научный сотрудник</t>
  </si>
  <si>
    <t>Старший нормировщик</t>
  </si>
  <si>
    <t>Старший техник-конструктор</t>
  </si>
  <si>
    <t>Старший производитель работ (прораб)</t>
  </si>
  <si>
    <t>Старший распорядитель блока</t>
  </si>
  <si>
    <t>Старший техник по связи</t>
  </si>
  <si>
    <t>Старший товаровед</t>
  </si>
  <si>
    <t>Старший преподаватель</t>
  </si>
  <si>
    <t>Старший штурман авиаэскадрильи,объединенной с аэропорто</t>
  </si>
  <si>
    <t>Старший штурман объединенного авиационного отряда</t>
  </si>
  <si>
    <t>Старший экономист</t>
  </si>
  <si>
    <t>Стивидор в важнейших морских портах</t>
  </si>
  <si>
    <t>Судья народный</t>
  </si>
  <si>
    <t>Супервайзер</t>
  </si>
  <si>
    <t>Счетовод-кассир</t>
  </si>
  <si>
    <t>Таксатор</t>
  </si>
  <si>
    <t>Тарификатор агенства воздушных сообщений</t>
  </si>
  <si>
    <t>Теплоэнергетик</t>
  </si>
  <si>
    <t>Техник-архитектор</t>
  </si>
  <si>
    <t>Техник ветеринарный</t>
  </si>
  <si>
    <t>Техник зубной</t>
  </si>
  <si>
    <t>Техник-землеустроитель</t>
  </si>
  <si>
    <t>Техник-инспектор</t>
  </si>
  <si>
    <t>Техник-инспектор по контролю за использованием топлива</t>
  </si>
  <si>
    <t>Техник-лесовод</t>
  </si>
  <si>
    <t>Техник по планированию</t>
  </si>
  <si>
    <t>Техник-механик</t>
  </si>
  <si>
    <t>Техник-механик по обслуживанию автомобилей</t>
  </si>
  <si>
    <t>Техник-охотовед</t>
  </si>
  <si>
    <t>Техник-эколог</t>
  </si>
  <si>
    <t>Техник по звукоусилительной аппаратуре</t>
  </si>
  <si>
    <t>Техник по метрологии</t>
  </si>
  <si>
    <t>Техник по механизации трудоемких процессов</t>
  </si>
  <si>
    <t>Техник по механизации учета</t>
  </si>
  <si>
    <t>Техник по нормированию труда</t>
  </si>
  <si>
    <t>Техник по радиолокации</t>
  </si>
  <si>
    <t>Техник по радионавигации</t>
  </si>
  <si>
    <t>Техник по связи</t>
  </si>
  <si>
    <t>Техник по сигнализации</t>
  </si>
  <si>
    <t>Техник-электрик</t>
  </si>
  <si>
    <t>Техник-сантехник</t>
  </si>
  <si>
    <t>Техник-строитель</t>
  </si>
  <si>
    <t>Техник-сметчик</t>
  </si>
  <si>
    <t>Техник-технолог пищевой</t>
  </si>
  <si>
    <t>Техник-технолог по обслуживанию радиоэлектр. техники</t>
  </si>
  <si>
    <t>Техник-технолог по холодной обработке металлов</t>
  </si>
  <si>
    <t>Технический руководитель запани</t>
  </si>
  <si>
    <t>Технический руководитель лесобиржи</t>
  </si>
  <si>
    <t>Технический руководитель лесовозной дороги</t>
  </si>
  <si>
    <t>Технический руководитель лесопункта(нижнего склада)</t>
  </si>
  <si>
    <t>Технический руководитель сплавного рейда</t>
  </si>
  <si>
    <t>Технический руководитель участка (лесомелиоративного и</t>
  </si>
  <si>
    <t>Товаровед-коммерсант среднего звена</t>
  </si>
  <si>
    <t>Тренер государственный</t>
  </si>
  <si>
    <t>Уполномоченный управления по труду</t>
  </si>
  <si>
    <t>Уполномоченный министерства внешних экономических связе</t>
  </si>
  <si>
    <t>Уполномоченный по заготовке лома и отходов черн. и цв.</t>
  </si>
  <si>
    <t>Уполномоченный по заготовке огнеупорного лома</t>
  </si>
  <si>
    <t>Уполномоченный по использованию трудовых ресурсов</t>
  </si>
  <si>
    <t>Уполномоченный по организации лекций (выступлений)</t>
  </si>
  <si>
    <t>Уполномоченный по организации перевозок хлебопродуктов</t>
  </si>
  <si>
    <t>Уполномоченный по пропаганде (киноисскуства и др.)</t>
  </si>
  <si>
    <t>Управляющий банком</t>
  </si>
  <si>
    <t>Управляющий делами(совета министров,президиума АН СССР)</t>
  </si>
  <si>
    <t>Управляющий объединением (заготовительным и др.)</t>
  </si>
  <si>
    <t>Управляющий отделением (совхоза и пр.)</t>
  </si>
  <si>
    <t>Управляющий участком (сельскохозяйственным)</t>
  </si>
  <si>
    <t>Учитель физкультуры</t>
  </si>
  <si>
    <t>Управляющий фермой</t>
  </si>
  <si>
    <t>Учитель французского языка</t>
  </si>
  <si>
    <t>Учитель биологии</t>
  </si>
  <si>
    <t>Учитель географии</t>
  </si>
  <si>
    <t>Учитель НВП</t>
  </si>
  <si>
    <t>Учитель истории</t>
  </si>
  <si>
    <t>Учитель информатики</t>
  </si>
  <si>
    <t>Учитель английского языка</t>
  </si>
  <si>
    <t>Учитель математики</t>
  </si>
  <si>
    <t>Учитель начальных классов</t>
  </si>
  <si>
    <t>Учитель немецкого языка</t>
  </si>
  <si>
    <t>Учитель русского языка и литературы</t>
  </si>
  <si>
    <t>Учитель музыки</t>
  </si>
  <si>
    <t>Учитель труда</t>
  </si>
  <si>
    <t>Учитель рисования и черчения</t>
  </si>
  <si>
    <t>Учитель физики</t>
  </si>
  <si>
    <t>Учитель химии</t>
  </si>
  <si>
    <t>Фельдшер на морских и речных судах</t>
  </si>
  <si>
    <t>Фельдшер станции(отделения)скорой и неотложн.помощи</t>
  </si>
  <si>
    <t>Фрахтовщик</t>
  </si>
  <si>
    <t>Фермер-предприниматель</t>
  </si>
  <si>
    <t>Фотокорреспондент специальный</t>
  </si>
  <si>
    <t>Инженер-химик-технолог</t>
  </si>
  <si>
    <t>Хронометражист на подземных работах</t>
  </si>
  <si>
    <t>Художник-график телевидения</t>
  </si>
  <si>
    <t>Художник-декоратор телевидения</t>
  </si>
  <si>
    <t>Художник-зарисовщик дома моделей</t>
  </si>
  <si>
    <t>Цензор</t>
  </si>
  <si>
    <t>Частный детектив</t>
  </si>
  <si>
    <t>Частный охранник по охране имущества собственников</t>
  </si>
  <si>
    <t>Член главной редакции</t>
  </si>
  <si>
    <t>Член коллегии(редакционной,сценарной и др.)</t>
  </si>
  <si>
    <t>Член суда</t>
  </si>
  <si>
    <t>Штурман</t>
  </si>
  <si>
    <t>Штурман авиационно-технического спортивного клуба</t>
  </si>
  <si>
    <t>Штурман авиационного звена</t>
  </si>
  <si>
    <t>Штурман дельтапланерного клуба</t>
  </si>
  <si>
    <t>Экономист по планированию</t>
  </si>
  <si>
    <t>Экономист по культурно-массовой работе</t>
  </si>
  <si>
    <t>Электродиспетчер</t>
  </si>
  <si>
    <t>Электромеханик групповой флота(по флоту)</t>
  </si>
  <si>
    <t>Электромеханик по обслуживанию автомобилей</t>
  </si>
  <si>
    <t>Электромеханик по общесудовому оборудованию</t>
  </si>
  <si>
    <t>Электромеханик подземного участка</t>
  </si>
  <si>
    <t>Энергетик подземного участка</t>
  </si>
  <si>
    <t>Энергетик производства</t>
  </si>
  <si>
    <t>Энергодиспетчер дорожный</t>
  </si>
  <si>
    <t>Юрист</t>
  </si>
  <si>
    <t>Юрист-правовед</t>
  </si>
  <si>
    <t>Аппаратчик-лаборант лекарственных препаратов</t>
  </si>
  <si>
    <t>Закройщик верхней одежды</t>
  </si>
  <si>
    <t>Закройщик легкого платья</t>
  </si>
  <si>
    <t>Закройщик-портной</t>
  </si>
  <si>
    <t>Сколотчик тары</t>
  </si>
  <si>
    <t>Контролер проходной</t>
  </si>
  <si>
    <t>Маляр пол окраске автомашин</t>
  </si>
  <si>
    <t>Машинист автомобильного крана</t>
  </si>
  <si>
    <t>Машинист строительных машин</t>
  </si>
  <si>
    <t>Машинист установок по обслуживанию подвижного состава</t>
  </si>
  <si>
    <t>Мойщик автомобилей</t>
  </si>
  <si>
    <t>Матрос-моторист</t>
  </si>
  <si>
    <t>Няня</t>
  </si>
  <si>
    <t>Географ</t>
  </si>
  <si>
    <t>Геоэколог</t>
  </si>
  <si>
    <t>Геолог-нефтяник</t>
  </si>
  <si>
    <t>Главный археограф</t>
  </si>
  <si>
    <t>Главный государственный налоговый инспектор</t>
  </si>
  <si>
    <t>Главный инспектор в аппарате счетной палаты РФ</t>
  </si>
  <si>
    <t>Главный ихтиопатолог</t>
  </si>
  <si>
    <t>Главный казначей</t>
  </si>
  <si>
    <t>Главный контролер-ревизор</t>
  </si>
  <si>
    <t>Главный телеоператор</t>
  </si>
  <si>
    <t>Главный палеограф</t>
  </si>
  <si>
    <t>Главный специалист по системам упр.и защиты атомн.станц</t>
  </si>
  <si>
    <t>Главный судебный пристав РФ</t>
  </si>
  <si>
    <t>Государственный герольдмейстер</t>
  </si>
  <si>
    <t>Горный инженер</t>
  </si>
  <si>
    <t>Государственный хлебный инспектор</t>
  </si>
  <si>
    <t>Гувернантка</t>
  </si>
  <si>
    <t>Декларант</t>
  </si>
  <si>
    <t>Директор архива президента РФ</t>
  </si>
  <si>
    <t>Директор библиотеки администрации президента РФ</t>
  </si>
  <si>
    <t>Инженер по эксплуатации технич.средств железных дорог</t>
  </si>
  <si>
    <t>Инженер по энергнадзору</t>
  </si>
  <si>
    <t>Инженер-сметчик</t>
  </si>
  <si>
    <t>Инженер по строительству и эксплуатации зданий и сооруж</t>
  </si>
  <si>
    <t>Инженер специальной связи</t>
  </si>
  <si>
    <t>Инспектор государственный по закупкам и кач-ву с\х прод</t>
  </si>
  <si>
    <t>Инспектор-делопроизводитель</t>
  </si>
  <si>
    <t>Инспектор дорожный по охране окруж.среды</t>
  </si>
  <si>
    <t>Инспектор по снабжению</t>
  </si>
  <si>
    <t>Инструктор гражданской обороны</t>
  </si>
  <si>
    <t>Ихтиолог-рыбовод</t>
  </si>
  <si>
    <t>Нотариус государственный</t>
  </si>
  <si>
    <t>Казначей</t>
  </si>
  <si>
    <t>Каскадер</t>
  </si>
  <si>
    <t>Командир отделения</t>
  </si>
  <si>
    <t>Консул Российской Федерации</t>
  </si>
  <si>
    <t>Консул-советник</t>
  </si>
  <si>
    <t>Консультант (в террит.органе федер.орг.исп.власти,суде)</t>
  </si>
  <si>
    <t>Консультант в аппарате генеральной прокуратуры РФ</t>
  </si>
  <si>
    <t>Консультант в аппарате счетной палаты РФ</t>
  </si>
  <si>
    <t>Контролер-ревизор</t>
  </si>
  <si>
    <t>Культуролог</t>
  </si>
  <si>
    <t>Лингвист, преподаватель</t>
  </si>
  <si>
    <t>Лингвист, переводчик</t>
  </si>
  <si>
    <t>Лингвист, специалист по межкультурному общению</t>
  </si>
  <si>
    <t>Мастер-теплотехник</t>
  </si>
  <si>
    <t>Мастер-художник по созданию и реставрации музык.инструм</t>
  </si>
  <si>
    <t>Математик, системный программист</t>
  </si>
  <si>
    <t>Математик-программист</t>
  </si>
  <si>
    <t>Машинист-инструктор бригад путевых маш.и мотор-рельс.тр</t>
  </si>
  <si>
    <t>Медицинский дезинфектор</t>
  </si>
  <si>
    <t>Медицинский психолог</t>
  </si>
  <si>
    <t>Медицинский технолог</t>
  </si>
  <si>
    <t>Механик дренажной шахты (участка)</t>
  </si>
  <si>
    <t>Мировой судья</t>
  </si>
  <si>
    <t>Музеолог</t>
  </si>
  <si>
    <t>Морской инженер</t>
  </si>
  <si>
    <t>Начальник автоколонны</t>
  </si>
  <si>
    <t>Начальник аэропорта</t>
  </si>
  <si>
    <t>Начальник бетонно-растворного узла</t>
  </si>
  <si>
    <t>Начальник гидроузла</t>
  </si>
  <si>
    <t>Начальник главного управления федерального казначейства</t>
  </si>
  <si>
    <t>Организатор-методист школьного образования</t>
  </si>
  <si>
    <t>Организатор розничной продажи союзпечати</t>
  </si>
  <si>
    <t>Орнитолог</t>
  </si>
  <si>
    <t>Ответственный секретарь суда</t>
  </si>
  <si>
    <t>Оценщик</t>
  </si>
  <si>
    <t>Оценщик интеллектуальной собственности</t>
  </si>
  <si>
    <t>Оценщик (эксперт по оценке имущества)</t>
  </si>
  <si>
    <t>Педагог-дефектолог для раб.с детьми дош.возр.с откл.раз</t>
  </si>
  <si>
    <t>Переводчик синхронный</t>
  </si>
  <si>
    <t>Полномочный представитель правительства РФ</t>
  </si>
  <si>
    <t>Политолог</t>
  </si>
  <si>
    <t>Помощник председателя суда</t>
  </si>
  <si>
    <t>Помощник (советник) председателя счетной палаты РФ</t>
  </si>
  <si>
    <t>Помощник (советник) руков.федер.органа исполн.власти</t>
  </si>
  <si>
    <t>Помощник (советник) судьи верховного суда РФ</t>
  </si>
  <si>
    <t>Постановщик трюков</t>
  </si>
  <si>
    <t>Председатель федеральной комиссии</t>
  </si>
  <si>
    <t>Представитель федерального ограна исполнительной власти</t>
  </si>
  <si>
    <t>Преподаватель дошкольной педагогики и психологии</t>
  </si>
  <si>
    <t>Преподаватель педагогики</t>
  </si>
  <si>
    <t>Референт (в представительстве,консульском учреждении)</t>
  </si>
  <si>
    <t>Референт председателя совета федерации федер.собрания</t>
  </si>
  <si>
    <t>Руководитель аппарата депутатского объединения</t>
  </si>
  <si>
    <t>Руководитель аппарата счетной палаты РФ</t>
  </si>
  <si>
    <t>Технолог швейных изделий</t>
  </si>
  <si>
    <t>Руководитель (директор) федеральной службы</t>
  </si>
  <si>
    <t>Преподаватель (в системе специального образования)</t>
  </si>
  <si>
    <t>Преподаватель (средней квалификации в системе спец. образования)</t>
  </si>
  <si>
    <t>Преподаватель (в начальной школе)</t>
  </si>
  <si>
    <t>Преподаватель (в системе дошкольного воспитания и обучения)</t>
  </si>
  <si>
    <t>Преподаватель-организатор (в колледжах, университетах и других вузах)</t>
  </si>
  <si>
    <t>Преподаватель-организатор (в средней школе)</t>
  </si>
  <si>
    <t>Преподаватель-организатор (в системе специального образования)</t>
  </si>
  <si>
    <t>Преподаватель-стажер (в колледжах, университетах и других вузах)</t>
  </si>
  <si>
    <t>Преподаватель-стажер (в средней школе)</t>
  </si>
  <si>
    <t>Преподаватель-стажер (в системе специального образования)</t>
  </si>
  <si>
    <t>Преподаватель-стажер (средней квалиф. в системе спец. образования)</t>
  </si>
  <si>
    <t>Преподаватель-стажер (в начальной школе)</t>
  </si>
  <si>
    <t>Преподаватель-стажер (в системе дошкольного воспитания и обучения)</t>
  </si>
  <si>
    <t>Пресс-секретарь</t>
  </si>
  <si>
    <t>Пресс-секретарь Президента РФ</t>
  </si>
  <si>
    <t>Префект</t>
  </si>
  <si>
    <t>Пробирер</t>
  </si>
  <si>
    <t>Провизор</t>
  </si>
  <si>
    <t>Провизор (средней квалификации)</t>
  </si>
  <si>
    <t>Провизор-интерн</t>
  </si>
  <si>
    <t>Провизор-интерн (средней квалификации)</t>
  </si>
  <si>
    <t>Программист</t>
  </si>
  <si>
    <t>Продюсер</t>
  </si>
  <si>
    <t>Производитель работ (прораб) (в промышленности)</t>
  </si>
  <si>
    <t>Производитель работ (прораб) (в строительстве)</t>
  </si>
  <si>
    <t>Прокурор</t>
  </si>
  <si>
    <t>Прокурор-криминалист</t>
  </si>
  <si>
    <t>Проректор вуза</t>
  </si>
  <si>
    <t>Руков.межрегион.террит.органа федер.органа исполн.власт</t>
  </si>
  <si>
    <t>Руководитель курсов кройки и шитья</t>
  </si>
  <si>
    <t>Руководитель миссии РФ</t>
  </si>
  <si>
    <t>Руководитель педагогических программ</t>
  </si>
  <si>
    <t>Руков.представительства федер.органа исполнит.власти</t>
  </si>
  <si>
    <t>Руководитель пресслужбы</t>
  </si>
  <si>
    <t>Руководитель протокола президента РФ</t>
  </si>
  <si>
    <t>Руководитель секретариата аудитора счетной палаты РФ</t>
  </si>
  <si>
    <t>Руководитель секретариата председ. счетной палаты РФ</t>
  </si>
  <si>
    <t>Руководитель секретариата председателя арбитражного суд</t>
  </si>
  <si>
    <t>Руководитель территор.органа федер.органа исполн.власти</t>
  </si>
  <si>
    <t>Секрктарь федеральной комиссии</t>
  </si>
  <si>
    <t>Сиделка</t>
  </si>
  <si>
    <t>Советник-посланник</t>
  </si>
  <si>
    <t>Социальный антрополог</t>
  </si>
  <si>
    <t>Специалист коммерции</t>
  </si>
  <si>
    <t>Специалист в области международных отношений</t>
  </si>
  <si>
    <t>Специалист книжного дела</t>
  </si>
  <si>
    <t>Специалист (в представит-ве,федер.суде, прокуратуре)</t>
  </si>
  <si>
    <t>Специалист 1 категории</t>
  </si>
  <si>
    <t>Специалист по адаптивной физической культуре</t>
  </si>
  <si>
    <t>Специалист по рекламе</t>
  </si>
  <si>
    <t>Специалист по связям с общественностью</t>
  </si>
  <si>
    <t>Специалист по сервису</t>
  </si>
  <si>
    <t>Специалист по сервису и туризму</t>
  </si>
  <si>
    <t>Специалист по маркетингу</t>
  </si>
  <si>
    <t>Репетитор по балету</t>
  </si>
  <si>
    <t>Репетитор по вокалу</t>
  </si>
  <si>
    <t>Репетитор по технике речи</t>
  </si>
  <si>
    <t>Референт</t>
  </si>
  <si>
    <t>Референт в Администрации Президента РФ</t>
  </si>
  <si>
    <t>Референт в аппарате Конституционного Суда РФ</t>
  </si>
  <si>
    <t>Референт по основной деятельности</t>
  </si>
  <si>
    <t>Референт Президента РФ</t>
  </si>
  <si>
    <t>Руководитель Администрации Президента РФ</t>
  </si>
  <si>
    <t>Руководитель Аналитического центра при Президенте РФ</t>
  </si>
  <si>
    <t>Руководитель Аппарата Государственной Думы Федерального Собрания</t>
  </si>
  <si>
    <t>Руководитель аппарата комитета (комиссии) Гос. Думы Федер. Собр.</t>
  </si>
  <si>
    <t>Руководитель аппарата комитета(комиссии) Совета Федерации Федер. Собр.</t>
  </si>
  <si>
    <t>Руководитель Аппарата Правительства РФ</t>
  </si>
  <si>
    <t>Руководитель Аппарата Совета Федерации Федерального Собрания</t>
  </si>
  <si>
    <t>Руководитель аппарата Центральной избирательной комиссии РФ</t>
  </si>
  <si>
    <t>Руководитель бригады (изыскательской, проектной организации)</t>
  </si>
  <si>
    <t>Руководитель высшего исполн.органа гос.власти субъекта РФ</t>
  </si>
  <si>
    <t>Руководитель группы (в промышленности)</t>
  </si>
  <si>
    <t>Руководитель группы (на транспорте)</t>
  </si>
  <si>
    <t>Руководитель группы (специализированной в прочих отраслях)</t>
  </si>
  <si>
    <t>Руководитель группы (научно-технического развития)</t>
  </si>
  <si>
    <t>Руководитель группы (функциональной в прочих областях деятельности)</t>
  </si>
  <si>
    <t>Руководитель (начальник) департамента</t>
  </si>
  <si>
    <t>Специалист по налогообложению</t>
  </si>
  <si>
    <t>Специалист таможенного дела</t>
  </si>
  <si>
    <t>Специальный психолог</t>
  </si>
  <si>
    <t>Старший гос.инспект.по охране террит.гос.природн.запове</t>
  </si>
  <si>
    <t>Старший инспектор в аппарате счетной палаты РФ</t>
  </si>
  <si>
    <t>Старший судебный пристав</t>
  </si>
  <si>
    <t>Статс-секретарь</t>
  </si>
  <si>
    <t>Судебный пристав</t>
  </si>
  <si>
    <t>Судебный пристав-исполнитель</t>
  </si>
  <si>
    <t>Судеб.пристав по обеспеч.установ.порядка деят-ти судов</t>
  </si>
  <si>
    <t>Судья конституционного (уставного) суда субъекта РФ</t>
  </si>
  <si>
    <t>Теолог</t>
  </si>
  <si>
    <t>Териолог</t>
  </si>
  <si>
    <t>Техник-металлург</t>
  </si>
  <si>
    <t>Техник по пожарным машинам</t>
  </si>
  <si>
    <t>Техник по расшифровке лент скоростемеров</t>
  </si>
  <si>
    <t>Техник по экспл.технич.ср-в железных дорог (метрополит)</t>
  </si>
  <si>
    <t>Транспортный экспедитор</t>
  </si>
  <si>
    <t>Уполномоченный Российской Федерации</t>
  </si>
  <si>
    <t>Уполномоченный федерального органа исполнительной власт</t>
  </si>
  <si>
    <t>Учитель изобразительного искусства</t>
  </si>
  <si>
    <t>Ученый агроном-эколог</t>
  </si>
  <si>
    <t>Участковый гос.инспектор по охр.террит.гос.природн.запо</t>
  </si>
  <si>
    <t>Учитель безопасности жизнедеятельности</t>
  </si>
  <si>
    <t>Учитель культурологии</t>
  </si>
  <si>
    <t>Учитель-олигофренопедагог</t>
  </si>
  <si>
    <t>Учитель технологии и предпринимательства</t>
  </si>
  <si>
    <t>Учитель-тифлопедагог</t>
  </si>
  <si>
    <t>Учитель права</t>
  </si>
  <si>
    <t>Учитель-сурдопедагог</t>
  </si>
  <si>
    <t>Физик-микроэлектронщик</t>
  </si>
  <si>
    <t>Филолог-преподаватель</t>
  </si>
  <si>
    <t>Философ</t>
  </si>
  <si>
    <t>Химик-аналитик</t>
  </si>
  <si>
    <t>Художник эктопротезного кабинета</t>
  </si>
  <si>
    <t>Художник-стилист</t>
  </si>
  <si>
    <t>Штурман аэропорта (бюро,службы,группы)</t>
  </si>
  <si>
    <t>Эколог-природопользователь</t>
  </si>
  <si>
    <t>Экономист-математик</t>
  </si>
  <si>
    <t>Экономист-менеджер</t>
  </si>
  <si>
    <t>Экономист по материально-техническому снабжению</t>
  </si>
  <si>
    <t>Эксперт (в представит-ве федер.органа исполн.власти)</t>
  </si>
  <si>
    <t>Сборщик изделий электронной техники</t>
  </si>
  <si>
    <t>Руководитель федер. органа исп. власти (кроме федер. министерства)</t>
  </si>
  <si>
    <t>Руководитель физического воспитания</t>
  </si>
  <si>
    <t>Руководитель части (литературно-драматургической, музыкальной)</t>
  </si>
  <si>
    <t>Рыбовод</t>
  </si>
  <si>
    <t>Секретарь</t>
  </si>
  <si>
    <t>Секретарь (дипломатический)</t>
  </si>
  <si>
    <t>Секретарь-машинистка</t>
  </si>
  <si>
    <t>Секретарь незрячего специалиста</t>
  </si>
  <si>
    <t>Секретарь пленума</t>
  </si>
  <si>
    <t>Секретарь правления</t>
  </si>
  <si>
    <t>Секретарь президиума</t>
  </si>
  <si>
    <t>Секретарь приемной Президента РФ</t>
  </si>
  <si>
    <t>Секретарь совета (научно-технического, ученого, худож.-технического)</t>
  </si>
  <si>
    <t>Секретарь Совета Безопасности РФ</t>
  </si>
  <si>
    <t>Секретарь-стенографистка</t>
  </si>
  <si>
    <t>Секретарь суда</t>
  </si>
  <si>
    <t>Секретарь суда в аппарате Верховного Суда РФ</t>
  </si>
  <si>
    <t>Секретарь судебного заседания</t>
  </si>
  <si>
    <t>Секретарь судебного заседания в аппарате Верховного Суда РФ</t>
  </si>
  <si>
    <t>Секретарь творческого союза</t>
  </si>
  <si>
    <t>Секретарь учебной части (диспетчер)</t>
  </si>
  <si>
    <t>Секретарь федерации (по видам спорта)</t>
  </si>
  <si>
    <t>Секретарь Центральной избирательной комиссии РФ</t>
  </si>
  <si>
    <t>Синоптик</t>
  </si>
  <si>
    <t>Скульптор</t>
  </si>
  <si>
    <t>Следователь</t>
  </si>
  <si>
    <t>Следователь (средней квалификации)</t>
  </si>
  <si>
    <t>Следователь по особо важным делам</t>
  </si>
  <si>
    <t>Смотритель</t>
  </si>
  <si>
    <t>Смотритель здания</t>
  </si>
  <si>
    <t>Смотритель кладбища (колумбария)</t>
  </si>
  <si>
    <t>Советник (в области права)</t>
  </si>
  <si>
    <t>Советник (в области политологии)</t>
  </si>
  <si>
    <t>Советник в Администрации Президента РФ</t>
  </si>
  <si>
    <t>Советник в аппарате Верховного Суда РФ</t>
  </si>
  <si>
    <t>Советник в Аппарате Государственной Думы Федерального Собрания</t>
  </si>
  <si>
    <t>Советник в аппарате Конституционного Суда РФ</t>
  </si>
  <si>
    <t>Советник в Аппарате Правительства РФ</t>
  </si>
  <si>
    <t>Советник в Аппарате Совета Федерации Федерального Собрания</t>
  </si>
  <si>
    <t>Советник в аппарате Центральной избирательной комиссии РФ</t>
  </si>
  <si>
    <t>Врач-психиатр участковый</t>
  </si>
  <si>
    <t>Врач-психиатр детский</t>
  </si>
  <si>
    <t>Врач-психиатр-нарколог участковый</t>
  </si>
  <si>
    <t>Врач-психиатр подростковый</t>
  </si>
  <si>
    <t>Врач-терапевт участковый</t>
  </si>
  <si>
    <t>Врач-фтизиатр участковый</t>
  </si>
  <si>
    <t>Генеральный директор акционернрго общества</t>
  </si>
  <si>
    <t>Главный военный судебный пристав</t>
  </si>
  <si>
    <t>Главный диктор</t>
  </si>
  <si>
    <t>Главный ландшафный архитектор проекта</t>
  </si>
  <si>
    <t>Главный редактор телевидения и радиовещания</t>
  </si>
  <si>
    <t>Главный тренер сборной команды</t>
  </si>
  <si>
    <t>Главный ученый секретарь научного центра</t>
  </si>
  <si>
    <t>Главный ученый секретарь президиума регион.отделения</t>
  </si>
  <si>
    <t>Государственный инспектор по охране труда</t>
  </si>
  <si>
    <t>Государственный инспектор труда</t>
  </si>
  <si>
    <t>Дилер по валютным операциям</t>
  </si>
  <si>
    <t>Дилер по ценным бумагам</t>
  </si>
  <si>
    <t>Дилер фондовой биржи</t>
  </si>
  <si>
    <t>Директор акционерного общества</t>
  </si>
  <si>
    <t>Директор управления сбербанка</t>
  </si>
  <si>
    <t>Директор центра занятости населения</t>
  </si>
  <si>
    <t>Директор Центра спортивной подготовки сборных команд</t>
  </si>
  <si>
    <t>Заведующий корреспондентским бюро(пунктом)</t>
  </si>
  <si>
    <t>Заведующий филиалом отделения Сбербанка</t>
  </si>
  <si>
    <t>Инженер по инвентаризации строений и сооружений</t>
  </si>
  <si>
    <t>Инженер по технич.средствам реабилитации инвалидов</t>
  </si>
  <si>
    <t>Инспектор центра занятости населения</t>
  </si>
  <si>
    <t>Инструктор-методист по адаптивной физической культуре</t>
  </si>
  <si>
    <t>Консультант по налогам и сборам</t>
  </si>
  <si>
    <t>Консультант по профессиональной реабилитации инвалидов</t>
  </si>
  <si>
    <t>Ландшафный архитектор</t>
  </si>
  <si>
    <t>Медицинский лабораторный техник</t>
  </si>
  <si>
    <t>Методист по экологическому просвещению</t>
  </si>
  <si>
    <t>Младший воспитатель</t>
  </si>
  <si>
    <t>Медицинская сестра-анестезист</t>
  </si>
  <si>
    <t>Медицинская сестра врача общей практики</t>
  </si>
  <si>
    <t>Медицинская сестра кабинета</t>
  </si>
  <si>
    <t>Медицинская сестра патронажная</t>
  </si>
  <si>
    <t>Медицинская сестра перевязочной</t>
  </si>
  <si>
    <t>Медицинская сестра по массажу</t>
  </si>
  <si>
    <t>Медицинская сестра по физиотерапии</t>
  </si>
  <si>
    <t>Медицинская сестра процедурной</t>
  </si>
  <si>
    <t>Медицинская сестра стерилизационной</t>
  </si>
  <si>
    <t>Начальник автохозяйства</t>
  </si>
  <si>
    <t>Начальник сборной команды</t>
  </si>
  <si>
    <t>Начальник смены атомной станции(деж.диспетчер атомн.ст)</t>
  </si>
  <si>
    <t>Помощник врача-эпидемиолога</t>
  </si>
  <si>
    <t>Помощник(советник)судьи Высш.Арбитр.Суда РФ</t>
  </si>
  <si>
    <t>Помощник энтомолога</t>
  </si>
  <si>
    <t>Председатель Сбербанка</t>
  </si>
  <si>
    <t>Представитель военного представительства</t>
  </si>
  <si>
    <t>Провизор-аналитик</t>
  </si>
  <si>
    <t>Провизор-стажер</t>
  </si>
  <si>
    <t>Провизор-технолог</t>
  </si>
  <si>
    <t>Продьюсер телевизионных и радиопрограмм</t>
  </si>
  <si>
    <t>Регистратор прав на недвижимое имущество и сделок с ним</t>
  </si>
  <si>
    <t>Режиссер монтажа</t>
  </si>
  <si>
    <t>Руководитель бюро медико-социальной экспертизы</t>
  </si>
  <si>
    <t>Руководитель главного бюро медико-соц.экспертизы</t>
  </si>
  <si>
    <t>Руководитель главного секретариата теле и радиокомпании</t>
  </si>
  <si>
    <t>Руководитель группы по инвентаризации строений и сооруж</t>
  </si>
  <si>
    <t>Руководитель подразд.объекта использ.атомн.эн.по физ.за</t>
  </si>
  <si>
    <t>Руководитель реабилитационного учреждения</t>
  </si>
  <si>
    <t>Руководитель сл.учета и контр.ядерн.матер.объекта исп.</t>
  </si>
  <si>
    <t>Руководитель органа исп.власти субъекта РФ</t>
  </si>
  <si>
    <t>Специалист военного представительства</t>
  </si>
  <si>
    <t>Специалист по автотехн.экспертизе(экперт-автотехник)</t>
  </si>
  <si>
    <t>Специалист по мат.обеспечению сборных команд</t>
  </si>
  <si>
    <t>Специалист по подготовке сборных команд</t>
  </si>
  <si>
    <t>Специалист по проф.ориентации инвалидов</t>
  </si>
  <si>
    <t>Специалист по реабилитации инвалидов</t>
  </si>
  <si>
    <t>Специалист по физиологии труда</t>
  </si>
  <si>
    <t>Специалист по экологическому просвещению</t>
  </si>
  <si>
    <t>Специалист по экономическому обеспечению сборных команд</t>
  </si>
  <si>
    <t>Специалист по эргономике</t>
  </si>
  <si>
    <t>Специалист Сбербанка</t>
  </si>
  <si>
    <t>Старший врач станций(отдел.)скорой мед.пом.(горнно-спас</t>
  </si>
  <si>
    <t>Старший инспектор по надзору за оборуд.атомн.станции</t>
  </si>
  <si>
    <t>Старший инспектор по эксплуатации атомной станции</t>
  </si>
  <si>
    <t>Старший судебный пристав военного суда</t>
  </si>
  <si>
    <t>Старший тренер сборной команды</t>
  </si>
  <si>
    <t>Судебный пристав военного суда</t>
  </si>
  <si>
    <t>Телеоператор-постановщик</t>
  </si>
  <si>
    <t>Техник по инвентаризации строений и сооружений</t>
  </si>
  <si>
    <t>Техник по технический ср-вам реабилитации инвалидов</t>
  </si>
  <si>
    <t>Тренер-ветеринарный врач сборной команды</t>
  </si>
  <si>
    <t>Тренер-врач сборной команды</t>
  </si>
  <si>
    <t>Тренер-инженер сборной команды</t>
  </si>
  <si>
    <t>Тренер-массажист сборной команды</t>
  </si>
  <si>
    <t>Тренер-механик сборной команды</t>
  </si>
  <si>
    <t>Тренер-оператор видеозаписи сборной команды</t>
  </si>
  <si>
    <t>Тренер-преподаватель по адаптивной физической культуре</t>
  </si>
  <si>
    <t>Тренер сборной команды</t>
  </si>
  <si>
    <t>Художник компьютерной графики</t>
  </si>
  <si>
    <t>Член президиума регионального отделения</t>
  </si>
  <si>
    <t>Шеф-инженер</t>
  </si>
  <si>
    <t>Шеф-редактор</t>
  </si>
  <si>
    <t>Электромеханик телевидения (радиовещания)</t>
  </si>
  <si>
    <t>Врач-педиатр участковый</t>
  </si>
  <si>
    <t>Врач-педиатр городской(районный)</t>
  </si>
  <si>
    <t>Анодчик</t>
  </si>
  <si>
    <t>Аппаратчик восстановления гексафторида</t>
  </si>
  <si>
    <t>Аппаратчик в производстве ультрадисперсных порошков (металлических)</t>
  </si>
  <si>
    <t>Аппаратчик газовых смесей</t>
  </si>
  <si>
    <t>Аппаратчик газоочистки</t>
  </si>
  <si>
    <t>Аппаратчик газоразделительного производства</t>
  </si>
  <si>
    <t>Аппаратчик галоидирования</t>
  </si>
  <si>
    <t>Аппаратчик деструкции фторопластов</t>
  </si>
  <si>
    <t>Аппаратчик изготовления микросфер</t>
  </si>
  <si>
    <t>Аппаратчик конденсационно-испарительной установки</t>
  </si>
  <si>
    <t>Аппаратчик коррозионных испытаний</t>
  </si>
  <si>
    <t>Аппаратчик металлопокрытий</t>
  </si>
  <si>
    <t>Аппаратчик-наладчик электролизно-обменной цепочки</t>
  </si>
  <si>
    <t>Аппаратчик нанесения металлического порошка</t>
  </si>
  <si>
    <t>Аппаратчик обработки силикагеля</t>
  </si>
  <si>
    <t>Аппаратчик ожижения водорода и гелия</t>
  </si>
  <si>
    <t>Аппаратчик опытных процессов</t>
  </si>
  <si>
    <t>Аппаратчик пассивации газоразделительного оборудования</t>
  </si>
  <si>
    <t>Аппаратчик переработки водородосодер-жащих соединений лития</t>
  </si>
  <si>
    <t>Аппаратчик по изготовлению источников ионизирующего излучения</t>
  </si>
  <si>
    <t>Аппаратчик по изготовлению керамических изделий</t>
  </si>
  <si>
    <t>Аппаратчик по изготовлению пластических составов</t>
  </si>
  <si>
    <t>Аппаратчик по изготовлению термитных изделий из ксенона</t>
  </si>
  <si>
    <t>Аппаратчик покрытия изделий из спецматериалов, источников</t>
  </si>
  <si>
    <t>Аппаратчик получения гексафторида урана</t>
  </si>
  <si>
    <t>Аппаратчик получения гидроокиси лития</t>
  </si>
  <si>
    <t>Аппаратчик получения карбонатов лития</t>
  </si>
  <si>
    <t>Аппаратчик получения трифторида хлора</t>
  </si>
  <si>
    <t>Аппаратчик получения фреонов</t>
  </si>
  <si>
    <t>Аппаратчик получения фтористого аммония</t>
  </si>
  <si>
    <t>Аппаратчик получения фтористого водорода</t>
  </si>
  <si>
    <t>Аппаратчик получения фтористого кальция</t>
  </si>
  <si>
    <t>Аппаратчик получения фтористых соединений редких и редкоземельных элем</t>
  </si>
  <si>
    <t>Аппаратчик получения фторсодержащих соединений</t>
  </si>
  <si>
    <t>Аппаратчик получения химически чистой плавиковой кислоты</t>
  </si>
  <si>
    <t>Аппаратчик получения хлорида лития</t>
  </si>
  <si>
    <t>Аппаратчик по напылению селеном</t>
  </si>
  <si>
    <t>Аппаратчик по переработке, разделению и очистке химических соединений</t>
  </si>
  <si>
    <t>Аппаратчик по подготовке продукта</t>
  </si>
  <si>
    <t>Аппаратчик по разделению благородных и редкоземельных элементов</t>
  </si>
  <si>
    <t>Аппаратчик приготовления газовых смесей</t>
  </si>
  <si>
    <t>Аппаратчик приготовления пресс-порошков</t>
  </si>
  <si>
    <t>Аппаратчик приготовления смазок</t>
  </si>
  <si>
    <t>Аппаратчик приготовления суспензии</t>
  </si>
  <si>
    <t>Аппаратчик производства граната</t>
  </si>
  <si>
    <t>Аппаратчик производства изотопов</t>
  </si>
  <si>
    <t>Аппаратчик производства полония, препаратов и источников на его основе</t>
  </si>
  <si>
    <t>Аппаратчик производства препаратов ионизирующего излучения</t>
  </si>
  <si>
    <t>Аппаратчик производства ти</t>
  </si>
  <si>
    <t>Аппаратчик прокалки и восстановления</t>
  </si>
  <si>
    <t>Аппаратчик разгонки</t>
  </si>
  <si>
    <t>Аппаратчик рафинирования металлов</t>
  </si>
  <si>
    <t>Аппаратчик ректификации органических соединений</t>
  </si>
  <si>
    <t>Аппаратчик синтеза меченых соединений</t>
  </si>
  <si>
    <t>Аппаратчик сульфоаммонизации</t>
  </si>
  <si>
    <t>Аппаратчик сушки и помола</t>
  </si>
  <si>
    <t>Аппаратчик сушки и прокалки</t>
  </si>
  <si>
    <t>Аппаратчик установки разделения стабильных изотопов</t>
  </si>
  <si>
    <t>Аппаратчик фторирования</t>
  </si>
  <si>
    <t>Аппаратчик-щелочник</t>
  </si>
  <si>
    <t>Аппаратчик электродиализа</t>
  </si>
  <si>
    <t>Аппаратчик электролизно-обменной цепочки</t>
  </si>
  <si>
    <t>Брикетировщик стружки из радиоактивных материалов</t>
  </si>
  <si>
    <t>Вакуумщик по испытанию оборудования и изделий на герметичность</t>
  </si>
  <si>
    <t>Вакуумщик-испытатель</t>
  </si>
  <si>
    <t>Вальцовщик изделий из вм</t>
  </si>
  <si>
    <t>Вжигалыцик</t>
  </si>
  <si>
    <t>Гидрировщик в производстве лития</t>
  </si>
  <si>
    <t>Гидрорезчик специзделий</t>
  </si>
  <si>
    <t>Гофрировщик</t>
  </si>
  <si>
    <t>Дробильщик-размольщик в производстве ферритовых изделий</t>
  </si>
  <si>
    <t>Заготовщик пластмасс</t>
  </si>
  <si>
    <t>Загрузчик-выгрузчик электролизных ванн</t>
  </si>
  <si>
    <t>Заливщик</t>
  </si>
  <si>
    <t>Засыпщик</t>
  </si>
  <si>
    <t>Изготовитель источников щелочных металлов</t>
  </si>
  <si>
    <t>Изготовитель фильтров и прокладок</t>
  </si>
  <si>
    <t>Испытатель-взрывник</t>
  </si>
  <si>
    <t>Испытатель детонаторных устройств</t>
  </si>
  <si>
    <t>Испытатель изделий</t>
  </si>
  <si>
    <t>Испытатель на критическом стенде</t>
  </si>
  <si>
    <t>Испытатель пожарных лестниц и ограждений крыш</t>
  </si>
  <si>
    <t>Испытатель специзделий</t>
  </si>
  <si>
    <t>Кинофотооператор</t>
  </si>
  <si>
    <t>Кладовщик инструментальной кладовой</t>
  </si>
  <si>
    <t>Кладовщик склада спецпродукции</t>
  </si>
  <si>
    <t>Комплектовщик готовой продукции и отходов</t>
  </si>
  <si>
    <t>Комплектовщик специзделий</t>
  </si>
  <si>
    <t>Комплектовщик сырья, материалов и готовой продукции</t>
  </si>
  <si>
    <t>Контролер внутреннего полигона предприятия</t>
  </si>
  <si>
    <t>Контролер в производстве лития</t>
  </si>
  <si>
    <t>Контролер в производстве металлов</t>
  </si>
  <si>
    <t>Контролер детонаторных устройств</t>
  </si>
  <si>
    <t>Контролер изделий на автоматизированных измерительных средствах (систе</t>
  </si>
  <si>
    <t>Контролер основного производства</t>
  </si>
  <si>
    <t>Контролер прессовых и слесарно-сборочных работ</t>
  </si>
  <si>
    <t>Контролер прессовых работ</t>
  </si>
  <si>
    <t>Контролер-приемщик сборок технологических каналов</t>
  </si>
  <si>
    <t>Контролер производства изотопов</t>
  </si>
  <si>
    <t>Контролер производства керамических изделий</t>
  </si>
  <si>
    <t>Контролер производства твэл</t>
  </si>
  <si>
    <t>Контролер-расчетчик</t>
  </si>
  <si>
    <t>Контролер производства ферритовых изделий</t>
  </si>
  <si>
    <t>Контролер сборки, разборки специзделий</t>
  </si>
  <si>
    <t>Контролер сборки, разборки ядерных боеприпасов</t>
  </si>
  <si>
    <t>Контролер сборочно-снаряжательных работ</t>
  </si>
  <si>
    <t>Контролер слесарно-сборочных, разборочных работ</t>
  </si>
  <si>
    <t>Контролер спецпроизводства</t>
  </si>
  <si>
    <t>Контролер технического надзора по инструменту и технологической оснаст</t>
  </si>
  <si>
    <t>Контролер-учетчик</t>
  </si>
  <si>
    <t>Контролер хранения, транспортирования ядерных боеприпасов и ядерно-дел</t>
  </si>
  <si>
    <t>Контролер электровакуумного производства</t>
  </si>
  <si>
    <t>Крановщик-сборщик, разборщик специзделий</t>
  </si>
  <si>
    <t>Лаборант аэрозольной лаборатории</t>
  </si>
  <si>
    <t>Лаборант взрывных испытаний</t>
  </si>
  <si>
    <t>Лаборант входного контроля</t>
  </si>
  <si>
    <t>Лаборант газового анализа и тонких пленок</t>
  </si>
  <si>
    <t>Лаборант-геофизик</t>
  </si>
  <si>
    <t>Лаборант-геохимик</t>
  </si>
  <si>
    <t>Лаборант-голографист</t>
  </si>
  <si>
    <t>Лаборант диффузионной сварки</t>
  </si>
  <si>
    <t>Лаборант испытаний электротехнических материалов</t>
  </si>
  <si>
    <t>Лаборант-испытатель спецаппаратуры</t>
  </si>
  <si>
    <t>Лаборант-испытатель электровакуумных материалов и спаев</t>
  </si>
  <si>
    <t>Лаборант-испытатель электровакуумных специзделий</t>
  </si>
  <si>
    <t>Лаборант-коррозионист</t>
  </si>
  <si>
    <t>Лаборант лаборатории спецпродуктов</t>
  </si>
  <si>
    <t>Лаборант лаборатории чувствительных элементов</t>
  </si>
  <si>
    <t>Лаборант-масс-спектро-метрист</t>
  </si>
  <si>
    <t>Лаборант-металло-физик</t>
  </si>
  <si>
    <t>Лаборант механических и климатических испытаний</t>
  </si>
  <si>
    <t>Лаборант неразрушающих методов контроля</t>
  </si>
  <si>
    <t>Лаборант обработки фильмовой информации физического эксперимента</t>
  </si>
  <si>
    <t>Лаборант определения плотности</t>
  </si>
  <si>
    <t>Лаборант органических материалов</t>
  </si>
  <si>
    <t>Лаборант-пирометаллург</t>
  </si>
  <si>
    <t>Лаборант по вибрационным испытаниям</t>
  </si>
  <si>
    <t>Лаборант по газодинамическим испытаниям</t>
  </si>
  <si>
    <t>Лаборант по измерениям физических производственных факторов</t>
  </si>
  <si>
    <t>Лаборант по инерционным испытаниям</t>
  </si>
  <si>
    <t>Лаборант по испытанию сверхпроводящих материалов</t>
  </si>
  <si>
    <t>Лаборант по испытаниям газовых систем специзделий</t>
  </si>
  <si>
    <t>Лаборант по климатическим испытаниям</t>
  </si>
  <si>
    <t>Лаборант по механической обработке металлов</t>
  </si>
  <si>
    <t>Лаборант по обработке металлов давлением</t>
  </si>
  <si>
    <t>Лаборант по обработке экспериментальных и расчетных данных</t>
  </si>
  <si>
    <t>Лаборант по определению электрических характеристик</t>
  </si>
  <si>
    <t>Лаборант по тепловым испытаниям</t>
  </si>
  <si>
    <t>Лаборант порошковой металлургии</t>
  </si>
  <si>
    <t>Лаборант-препаратор</t>
  </si>
  <si>
    <t>Лаборант приготовления электродов</t>
  </si>
  <si>
    <t>Лаборант-приемщик проб</t>
  </si>
  <si>
    <t>Лаборант радиоактивационных методов</t>
  </si>
  <si>
    <t>Лаборант-радиофизик</t>
  </si>
  <si>
    <t>Лаборант-радиохимик</t>
  </si>
  <si>
    <t>Лаборант-радиоэлектроник</t>
  </si>
  <si>
    <t>Лаборант-расчетчик</t>
  </si>
  <si>
    <t>Лаборант-расчетчик характеристик надежности</t>
  </si>
  <si>
    <t>Лаборант-рентгеногамма-графист</t>
  </si>
  <si>
    <t>Лаборант-рентгенолог газодинамической лаборатории</t>
  </si>
  <si>
    <t>Лаборант специальной лаборатории стабильных изотопов</t>
  </si>
  <si>
    <t>Лаборант-рентгеноэлект-ронографист</t>
  </si>
  <si>
    <t>Лаборант теплотехнических стендов и установок</t>
  </si>
  <si>
    <t>Лаборант-тензометрист</t>
  </si>
  <si>
    <t>Лаборант ускорительной установки</t>
  </si>
  <si>
    <t>Лаборант-теплофизик</t>
  </si>
  <si>
    <t>Лаборант-физик лаборатории спецпродукта</t>
  </si>
  <si>
    <t>Лаборант физико-химических исследований</t>
  </si>
  <si>
    <t>Лаборант физической лаборатории</t>
  </si>
  <si>
    <t>Лаборант-физик-гамма-спектрометрист</t>
  </si>
  <si>
    <t>Лаборант химико-технологических исследований</t>
  </si>
  <si>
    <t>Лаборант хроматографического анализа</t>
  </si>
  <si>
    <t>Лаборант экспериментальных стендов и установок</t>
  </si>
  <si>
    <t>Лаборант электровакуумных специзделий</t>
  </si>
  <si>
    <t>Лаборант электромагнитной установки</t>
  </si>
  <si>
    <t>Лаборант-фотометрист</t>
  </si>
  <si>
    <t>Лаборант электротехнической лаборатории</t>
  </si>
  <si>
    <t>Лаборант электрофизической обработки материалов</t>
  </si>
  <si>
    <t>Лаборант-электрометаллург</t>
  </si>
  <si>
    <t>Лаборант-электрохимик</t>
  </si>
  <si>
    <t>Лаборант ядерной физической лаборатории</t>
  </si>
  <si>
    <t>Литейщик керамических изделий</t>
  </si>
  <si>
    <t>Литейщик-прессовщик</t>
  </si>
  <si>
    <t>Машинист-водитель машины разграждения</t>
  </si>
  <si>
    <t>Машинист паровых турбин атомных электрических станций</t>
  </si>
  <si>
    <t>Машинист паровых турбин специального назначения</t>
  </si>
  <si>
    <t>Машинист станции высокого давления</t>
  </si>
  <si>
    <t>Механик-артиллерист</t>
  </si>
  <si>
    <t>Механик экспериментальных стендов и установок</t>
  </si>
  <si>
    <t>Монтажник детонаторных устройств</t>
  </si>
  <si>
    <t>Навесчик</t>
  </si>
  <si>
    <t>Обжигальщик отходов производства</t>
  </si>
  <si>
    <t>Оклейщик</t>
  </si>
  <si>
    <t>Оператор автоматической линии изготовления твэл</t>
  </si>
  <si>
    <t>Оператор автоматической регулирующей станции температуры</t>
  </si>
  <si>
    <t>Оператор взвешивания изделий</t>
  </si>
  <si>
    <t>Оператор вибростенда</t>
  </si>
  <si>
    <t>Оператор геотехнологических скважин</t>
  </si>
  <si>
    <t>Оператор герметизации блочков</t>
  </si>
  <si>
    <t>Оператор дистанционного управления транспортными средствами внутри-шах</t>
  </si>
  <si>
    <t>Оператор исследовательской горячей камеры</t>
  </si>
  <si>
    <t>Оператор ковочно-прессовых агрегатов</t>
  </si>
  <si>
    <t>Оператор-комплектовщик</t>
  </si>
  <si>
    <t>Оператор контактно-стыковой сварки</t>
  </si>
  <si>
    <t>Оператор на агрегатах непрерывного обезжиривания, травления, оксидиров</t>
  </si>
  <si>
    <t>Оператор намагничивания ферритовых изделий</t>
  </si>
  <si>
    <t>Оператор нормализации деталей из вм</t>
  </si>
  <si>
    <t>Оператор по поддержанию пластового давления и химической обработке скв</t>
  </si>
  <si>
    <t>Оператор производственного водоснабжения вентиляционных и газовых сист</t>
  </si>
  <si>
    <t>Оператор пульта технических средств охраны и пожарной сигнализации</t>
  </si>
  <si>
    <t>Оператор пульта управления поверхностным шахтным комплексом</t>
  </si>
  <si>
    <t>Оператор пульта управления приготовлением закладочной смеси</t>
  </si>
  <si>
    <t>Оператор пульта электромагнитной установки</t>
  </si>
  <si>
    <t>Оператор радиохимического производства</t>
  </si>
  <si>
    <t>Оператор реактора</t>
  </si>
  <si>
    <t>Оператор снаряжения твэл</t>
  </si>
  <si>
    <t>Оператор специального перфоратора</t>
  </si>
  <si>
    <t>Оператор стендов и установок радиационной техники</t>
  </si>
  <si>
    <t>Оператор установок спецпоезда</t>
  </si>
  <si>
    <t>Оператор центрального щита управления сублиматного производства</t>
  </si>
  <si>
    <t>Оператор щита кипиа</t>
  </si>
  <si>
    <t>Оператор щита парогенераторной</t>
  </si>
  <si>
    <t>Оператор щита технологического контроля</t>
  </si>
  <si>
    <t>Оператор экспериментальных стендов и установок</t>
  </si>
  <si>
    <t>Отгазовщик</t>
  </si>
  <si>
    <t>Оформитель технической документации</t>
  </si>
  <si>
    <t>Печевой на дистилляции металлов</t>
  </si>
  <si>
    <t>Печевой по восстановлению термическим способом</t>
  </si>
  <si>
    <t>Печевой по переработке отходов и оборотов производства</t>
  </si>
  <si>
    <t>Пластикатчик</t>
  </si>
  <si>
    <t>Подготовщик изделий к спеканию</t>
  </si>
  <si>
    <t>Подготовщик тары</t>
  </si>
  <si>
    <t>Помощник машиниста реактивной установки</t>
  </si>
  <si>
    <t>Портной по пошиву мягкой тары</t>
  </si>
  <si>
    <t>Прессовщик брикетов</t>
  </si>
  <si>
    <t>Прессовщик вм</t>
  </si>
  <si>
    <t>Прессовщик керамических изделий</t>
  </si>
  <si>
    <t>Прессовщик на печах горячего прессования</t>
  </si>
  <si>
    <t>Прессовщик порошковых смесей</t>
  </si>
  <si>
    <t>Прессовщик ферритовых изделий</t>
  </si>
  <si>
    <t>Приборист газодинамической лаборатории</t>
  </si>
  <si>
    <t>Приготовитель паст и пленок</t>
  </si>
  <si>
    <t>Прокальщик металлических порошков</t>
  </si>
  <si>
    <t>Прокатчик ленты из порошка</t>
  </si>
  <si>
    <t>Промывальщик медно-никелевого порошка</t>
  </si>
  <si>
    <t>Рабочий по изготовлению опытных изделий</t>
  </si>
  <si>
    <t>Рабочий полигона</t>
  </si>
  <si>
    <t>Рабочий по подготовке спецпродукта</t>
  </si>
  <si>
    <t>Рабочий производства по изготовлению детонирующего шнура, зарядов и др</t>
  </si>
  <si>
    <t>Раздельщик лома и специзделий</t>
  </si>
  <si>
    <t>Расчехловщик</t>
  </si>
  <si>
    <t>Регенераторщик спецсмазок</t>
  </si>
  <si>
    <t>Резчик ленты</t>
  </si>
  <si>
    <t>Резчик фольги</t>
  </si>
  <si>
    <t>Сборщик-снаряжальщик</t>
  </si>
  <si>
    <t>Сборщик технологических каналов</t>
  </si>
  <si>
    <t>Сборщик ферритовых изделий</t>
  </si>
  <si>
    <t>Сварщик-оператор</t>
  </si>
  <si>
    <t>Сварщик-перемотчик</t>
  </si>
  <si>
    <t>Сварщик спеченных изделий</t>
  </si>
  <si>
    <t>Слесарь-вакуумщик</t>
  </si>
  <si>
    <t>Слесарь-доводчик</t>
  </si>
  <si>
    <t>Слесарь-доводчик специзделий</t>
  </si>
  <si>
    <t>Слесарь-испытатель транспортных агрегатов</t>
  </si>
  <si>
    <t>Слесарь по обслуживанию оборудования технологического регулирования</t>
  </si>
  <si>
    <t>Слесарь по техническому обслуживанию оборудования газоразделительного</t>
  </si>
  <si>
    <t>Слесарь-сборщик универсальных сборных приспособлений (усп)</t>
  </si>
  <si>
    <t>Слесарь-сборщик, разборщик гк, цч</t>
  </si>
  <si>
    <t>Слесарь-сборщик, разборщик специзделий</t>
  </si>
  <si>
    <t>Слесарь-сборщик, разборщик ядерных боеприпасов</t>
  </si>
  <si>
    <t>Слесарь-склейщик</t>
  </si>
  <si>
    <t>Снаряжальщик детонаторов</t>
  </si>
  <si>
    <t>Снаряжальщик-доводчик</t>
  </si>
  <si>
    <t>Спайщик стеклоизделий в электрических печах с газовым наполнением</t>
  </si>
  <si>
    <t>Спекальщик ферритовых изделий</t>
  </si>
  <si>
    <t>Спекальщик шихты</t>
  </si>
  <si>
    <t>Стабилизаторщик</t>
  </si>
  <si>
    <t>Стабилизаторщик изделий холодом</t>
  </si>
  <si>
    <t>Станочник по обработке деталей из взрывчатых материалов</t>
  </si>
  <si>
    <t>Сушильщик</t>
  </si>
  <si>
    <t>Токарь по обработке радиоактивных материалов</t>
  </si>
  <si>
    <t>Упаковщик</t>
  </si>
  <si>
    <t>Упаковщик в производстве лития</t>
  </si>
  <si>
    <t>Фотокинолаборант газодинамической лаборатории</t>
  </si>
  <si>
    <t>Фотолаборант-расчетчик</t>
  </si>
  <si>
    <t>Фрезеровщик специзделий</t>
  </si>
  <si>
    <t>Чехловщик</t>
  </si>
  <si>
    <t>Шлифовщик брикетов</t>
  </si>
  <si>
    <t>Шлифовщик керамических изделий</t>
  </si>
  <si>
    <t>Шлифовщик металлооптических изделий</t>
  </si>
  <si>
    <t>Шлифовщик ферритовых изделий</t>
  </si>
  <si>
    <t>Штамповщик оболочек</t>
  </si>
  <si>
    <t>Штамповщик слюдяных изделий</t>
  </si>
  <si>
    <t>Электровакуумщик по напылению и насыщению</t>
  </si>
  <si>
    <t>Электролизник</t>
  </si>
  <si>
    <t>Электролизник хлористого лития</t>
  </si>
  <si>
    <t>Администратор баз данных</t>
  </si>
  <si>
    <t>Администратор вычислительной сети</t>
  </si>
  <si>
    <t>Администратор зала(предпр.общ.питания)</t>
  </si>
  <si>
    <t>Администратор информационной безоп.выч.сети</t>
  </si>
  <si>
    <t>Главный инженер отд.капитального строительства</t>
  </si>
  <si>
    <t>Главный специалист атомной станции</t>
  </si>
  <si>
    <t>Гл.спец.службы сбыта,хран.,транспортир.и контр.спецпрод</t>
  </si>
  <si>
    <t>Главный технолог атомной станции</t>
  </si>
  <si>
    <t>Дежурный оперативный</t>
  </si>
  <si>
    <t>Директор базы(туристической)</t>
  </si>
  <si>
    <t>Директор хозяйства(подсобного сельского)</t>
  </si>
  <si>
    <t>Диспетчер отдела эксплуатации автохозяйства</t>
  </si>
  <si>
    <t>Диспетчер энергослужбы</t>
  </si>
  <si>
    <t>Заведующий кабинетом охраны труда</t>
  </si>
  <si>
    <t>Заведующий станцией(автомобилтной заправочной)</t>
  </si>
  <si>
    <t>Инженер-ваккумщик</t>
  </si>
  <si>
    <t>Инженер газоспасательной службы</t>
  </si>
  <si>
    <t>Инженер-дефектоскопист</t>
  </si>
  <si>
    <t>Инженер-дозиметрист</t>
  </si>
  <si>
    <t>Инженер-испытатель</t>
  </si>
  <si>
    <t>Инженер-исслед.по неразрушающему контр.и диагностике</t>
  </si>
  <si>
    <t>Инженер-конструктор-системотехник</t>
  </si>
  <si>
    <t>Инженер-конструктор-схемотехник</t>
  </si>
  <si>
    <t>Инженер контрольно-методической группы</t>
  </si>
  <si>
    <t>Инженер контроля кач-ва сборки,разб.ядерных боеприпасов</t>
  </si>
  <si>
    <t>Инженер-коррозионист</t>
  </si>
  <si>
    <t>Инженер лаборатории</t>
  </si>
  <si>
    <t>Инженер-масс-спектрометрист</t>
  </si>
  <si>
    <t>Инженер-металловед</t>
  </si>
  <si>
    <t>Инженер-металлофизик</t>
  </si>
  <si>
    <t>Инженер отдела эксплуатации автохозяйства</t>
  </si>
  <si>
    <t>Инженер по автоматиз.системам управл.техн.процессами</t>
  </si>
  <si>
    <t>Инженер по авторскому надзору</t>
  </si>
  <si>
    <t>Инженер по гражданской обороне и чрезв.ситуациям</t>
  </si>
  <si>
    <t>Инженер по грузовой и коммерчесой</t>
  </si>
  <si>
    <t>Инженер по диагн.техн.сост.авт,дорожностр.маш.и мех-мов</t>
  </si>
  <si>
    <t>Инженер по дозиметрическому контролю</t>
  </si>
  <si>
    <t>Инженер по инж-технич.средствам физической защиты</t>
  </si>
  <si>
    <t>Инженер по комплектации спецпродукции</t>
  </si>
  <si>
    <t>Инженер по контр-измер.приборам и автомат.на радиац.уст</t>
  </si>
  <si>
    <t>Инженер по контр.проверкам,рекламац.и переаттест.продук</t>
  </si>
  <si>
    <t>Инженер по подготовке кадров для работы на атомном реак</t>
  </si>
  <si>
    <t>Инженер по оперативному планир.и учету в энергохозяйств</t>
  </si>
  <si>
    <t>Инженер по наладке и дозиметрии радиац.техники</t>
  </si>
  <si>
    <t>Инженер по промышленной безопасности</t>
  </si>
  <si>
    <t>Инженер по работе с источниками ионизирующих излучений</t>
  </si>
  <si>
    <t>Инженер по радиационной безопасности</t>
  </si>
  <si>
    <t>Инженер по радиационному контролю</t>
  </si>
  <si>
    <t>Инженер по радиосвязи</t>
  </si>
  <si>
    <t>Инженер по спецучету</t>
  </si>
  <si>
    <t>Инженер по транспортированию спецгрузов</t>
  </si>
  <si>
    <t>Инженер по упр(оператор пульта упр)критическим стендом</t>
  </si>
  <si>
    <t>Инженер по управлению радиационной установкой</t>
  </si>
  <si>
    <t>Инженер по усоверш.контуров и сист.исслед.ядер.реактора</t>
  </si>
  <si>
    <t>Инженер по учету сырья и готовой продукции</t>
  </si>
  <si>
    <t>Инженер по хранению спецпродукции</t>
  </si>
  <si>
    <t>Инженер по эксплуат.и ремонту гидротехн.сооружений</t>
  </si>
  <si>
    <t>Инженер по эксплуатации оборудования</t>
  </si>
  <si>
    <t>Инженер по ядерной безопасности</t>
  </si>
  <si>
    <t>Инженер-радиометрист</t>
  </si>
  <si>
    <t>Инженер секретного отдела(части,бюро,группы)</t>
  </si>
  <si>
    <t>Инженер-системный программист</t>
  </si>
  <si>
    <t>Инженер-спектрометрист</t>
  </si>
  <si>
    <t>Инженер-теплофизик</t>
  </si>
  <si>
    <t>Инженер технического отдела автохозяйства</t>
  </si>
  <si>
    <t>Инженер-физик</t>
  </si>
  <si>
    <t>Инженер-физик по расчетам и режимам</t>
  </si>
  <si>
    <t>Инженер-физико-химик</t>
  </si>
  <si>
    <t>Инженер-химик службы экспл.исслед.ядерного реактора</t>
  </si>
  <si>
    <t>Инженер-химик энергохозяйства</t>
  </si>
  <si>
    <t>Инженер химико-бактериологической лаборатории</t>
  </si>
  <si>
    <t>Инженер-электрик</t>
  </si>
  <si>
    <t>Инженер электротехнической лаборатории</t>
  </si>
  <si>
    <t>Инженер-энергет.службы(группы)релейн.защ,автом,изм.и те</t>
  </si>
  <si>
    <t>Инспектор по провед.проф.осмотров водит.автотр.средств</t>
  </si>
  <si>
    <t>Инструктор по службе(проф.подготовке)</t>
  </si>
  <si>
    <t>Командир отделения вневедомственной охраны</t>
  </si>
  <si>
    <t>Комендант ведомственной охраны объекта</t>
  </si>
  <si>
    <t>Мастер дорожно-эксплуатационного учатска</t>
  </si>
  <si>
    <t>Мастер дорожный(на железной дороге)</t>
  </si>
  <si>
    <t>Мастер зеленого хозяйства</t>
  </si>
  <si>
    <t>Мастер по контр.техн.сост.автом,дорожностр.маш.и мех-мо</t>
  </si>
  <si>
    <t>Начальник военно-учетного стола</t>
  </si>
  <si>
    <t>Начальник группы в службе экспл.исслед.яд.реакт.</t>
  </si>
  <si>
    <t>Начальник группы ведомственной охраны</t>
  </si>
  <si>
    <t>Начальник группы,лабор.в сост.констр,техн,рсч,экп.и др.</t>
  </si>
  <si>
    <t>Начальник дистанции пути</t>
  </si>
  <si>
    <t>Начальник дистанции сигнализации и связи</t>
  </si>
  <si>
    <t>Начальник дорожно-эксплуатационного участка</t>
  </si>
  <si>
    <t>Начальник железнодорожного цеха</t>
  </si>
  <si>
    <t>Начальник испытательного стенда</t>
  </si>
  <si>
    <t>Начальник испытательной группы</t>
  </si>
  <si>
    <t>Начальник (гл.инж)исследовательского ядерного реактора</t>
  </si>
  <si>
    <t>Начальник исследовательской группы</t>
  </si>
  <si>
    <t>Начальник караула ведомственной охраны</t>
  </si>
  <si>
    <t>Начальник команды (в сост.отр) ведомственной охраны</t>
  </si>
  <si>
    <t>Начальник компрессорной станции</t>
  </si>
  <si>
    <t>Начальник конструкторского отдела(службы)</t>
  </si>
  <si>
    <t>Начальник критического стенда</t>
  </si>
  <si>
    <t>Начальник лаборатории радиационного контроля</t>
  </si>
  <si>
    <t>Начальник научно-исслед.подр,в сост.кот.вход.н-иссл.отд</t>
  </si>
  <si>
    <t>Начальник объединенной энергослужбы</t>
  </si>
  <si>
    <t>Начальник отдела автом.сист.упр.технолог.процессами</t>
  </si>
  <si>
    <t>Начальник отдела(штаба)гражд.обор.и чрезвыч.обст.</t>
  </si>
  <si>
    <t>Начальник отдела контр.кач.сборки,разб.ядерн.боеприпасо</t>
  </si>
  <si>
    <t>Начальник отдела подготовки производства</t>
  </si>
  <si>
    <t>Начальник отдела промышленной безопасности</t>
  </si>
  <si>
    <t>Начачьник отдела систем автоматизир.проектирования</t>
  </si>
  <si>
    <t>Начальник отдела(бюро)технического контроля</t>
  </si>
  <si>
    <t>Начальник отдела хранения и перевозок спецпродукции</t>
  </si>
  <si>
    <t>Начальник отдела эксплуатации автохозяйства</t>
  </si>
  <si>
    <t>Начальник отдела(в сост.управл)ведомственной охраны</t>
  </si>
  <si>
    <t>Начальник патентно-лицензионного отдела</t>
  </si>
  <si>
    <t>Начальник проектно-сметного отдела(бюро,группы)</t>
  </si>
  <si>
    <t>Начальник пункта технического обслуживания вагонов</t>
  </si>
  <si>
    <t>Начальник радиационной установки</t>
  </si>
  <si>
    <t>Начальник радиоузла</t>
  </si>
  <si>
    <t>Начальник реакторного отделения</t>
  </si>
  <si>
    <t>Начальник ремонтно-механических мастерских</t>
  </si>
  <si>
    <t>Начальник самостоят.науч-иссл.отд.по компл.защ.информ.</t>
  </si>
  <si>
    <t>Начальник сомост.науч-техн.отдела по компл.защ.информац</t>
  </si>
  <si>
    <t>Начальник самост.отд(лабор)(констр,исслед,расчет,эксп.)</t>
  </si>
  <si>
    <t>Начальник секретного отдела организации</t>
  </si>
  <si>
    <t>Начальник (руководитель)секр.отд(части,бюро,гр)цеха,сек</t>
  </si>
  <si>
    <t>Начальник складского хозяйства</t>
  </si>
  <si>
    <t>Начальник службы атомной станции</t>
  </si>
  <si>
    <t>Начальник службы подвижного состава</t>
  </si>
  <si>
    <t>Начальник службы пути</t>
  </si>
  <si>
    <t>Начальник службы сигнализации и связи</t>
  </si>
  <si>
    <t>Начальник службы эксплуатации (движения)</t>
  </si>
  <si>
    <t>Начальник службы экспл.(зам.гл.инж)исслед.яд.реактора</t>
  </si>
  <si>
    <t>Начальник смены исслед.ядерного реактора</t>
  </si>
  <si>
    <t>Начальник смены цеха электростанции</t>
  </si>
  <si>
    <t>Начальник смены электростанции</t>
  </si>
  <si>
    <t>Начальник спецсооружения</t>
  </si>
  <si>
    <t>Начальник спецхранилища</t>
  </si>
  <si>
    <t>Начальник тепловой электростанции</t>
  </si>
  <si>
    <t>Начальник технического отдела автохозяйства</t>
  </si>
  <si>
    <t>Начальник транспортного отдела</t>
  </si>
  <si>
    <t>Начальник турбинного отделения</t>
  </si>
  <si>
    <t>Начальник управления (отр,отд.команды)ведом.охраны</t>
  </si>
  <si>
    <t>Начальник химико-бактериолог.лаборатории</t>
  </si>
  <si>
    <t>Начальник центра(отдела)по связям с общественностью</t>
  </si>
  <si>
    <t>Начальник энегроблока атомной станции</t>
  </si>
  <si>
    <t>Начальник энергоинспекции</t>
  </si>
  <si>
    <t>Оперативный дежурный отряда вед.охраны</t>
  </si>
  <si>
    <t>Оператор диспетчерской службы железнодор.транспорта</t>
  </si>
  <si>
    <t>Охранник ведомственной охраны</t>
  </si>
  <si>
    <t>Приборист цеха</t>
  </si>
  <si>
    <t>Риэлтер</t>
  </si>
  <si>
    <t>Руководитель аналит.гр.подразд.по компл.защ.информации</t>
  </si>
  <si>
    <t>Руководитель группы подразделения по компл.защ.информ.</t>
  </si>
  <si>
    <t>Смотритель зданий и сооружений</t>
  </si>
  <si>
    <t>Сопровождающий спецгрузы</t>
  </si>
  <si>
    <t>Специалист по мобилизационной подготовке экономики</t>
  </si>
  <si>
    <t>Старшина ведомственной охраны</t>
  </si>
  <si>
    <t>Техник абонентского бюро</t>
  </si>
  <si>
    <t>Техник дистанции пути</t>
  </si>
  <si>
    <t>Техник-испытатель</t>
  </si>
  <si>
    <t>Техник по автоматизированным системам упр.технолог.проц</t>
  </si>
  <si>
    <t>Техник по инженерно-технич.ср-вам физической защиты</t>
  </si>
  <si>
    <t>Техник по комплектации спецпродукции</t>
  </si>
  <si>
    <t>Техник по контрольно-изм.приборам и автоматике</t>
  </si>
  <si>
    <t>Техник по наладке и дозиметрии радиац.техники</t>
  </si>
  <si>
    <t>Техник по сопровождению спецгрузов</t>
  </si>
  <si>
    <t>Техник по спецучету</t>
  </si>
  <si>
    <t>Техник по учету в автохозяйстве</t>
  </si>
  <si>
    <t>Техник по учету в энергохозяйстве</t>
  </si>
  <si>
    <t>Техник по учету сырья и годовой продукции</t>
  </si>
  <si>
    <t>Техник по хранению спецпродукции</t>
  </si>
  <si>
    <t>Техник по эксплуатации и ремонту оборудования</t>
  </si>
  <si>
    <t>Техник связи(АТС)</t>
  </si>
  <si>
    <t>Техник секретного отдела</t>
  </si>
  <si>
    <t>Техник службы подвижного состава</t>
  </si>
  <si>
    <t>Техник службы пути</t>
  </si>
  <si>
    <t>Техник службы эксплуатации</t>
  </si>
  <si>
    <t>Техник-электрик-наладчик электронного оборудование</t>
  </si>
  <si>
    <t>Физик (контролирующий) критического стенда</t>
  </si>
  <si>
    <t>Электромеханик устр.сигнализ,централиз,блокир и ср.связ</t>
  </si>
  <si>
    <t>Аппаратчик асептического консервирования</t>
  </si>
  <si>
    <t>Аппаратчик вспенивания</t>
  </si>
  <si>
    <t>Аппаратчик замораживания пищевого сырья и продуктов</t>
  </si>
  <si>
    <t>Аппаратчик изготовления пленочных материалов</t>
  </si>
  <si>
    <t>Аппаратчик коагулирования шляма</t>
  </si>
  <si>
    <t>Аппаратчик получения экструзионных продуктов</t>
  </si>
  <si>
    <t>Аппаратчик пр-ва продукции из кожевенных и коллагеносодержащих отходов</t>
  </si>
  <si>
    <t>Аппаратчик сублимационной установки</t>
  </si>
  <si>
    <t>Аппаратчик упаривания и сгущения продуктов</t>
  </si>
  <si>
    <t>Дефростатчик пищевых продуктов</t>
  </si>
  <si>
    <t>Заквасчик</t>
  </si>
  <si>
    <t>Изготовитель вафель</t>
  </si>
  <si>
    <t>Изготовитель изделий из органического стекла</t>
  </si>
  <si>
    <t>Изготовитель изделий из второпласта</t>
  </si>
  <si>
    <t>Изготовитель карамели</t>
  </si>
  <si>
    <t>Изготовитель конфет</t>
  </si>
  <si>
    <t>Изготовитель мармеладно-пастильных изделий</t>
  </si>
  <si>
    <t>Изготовитель художественных изделий из соломки</t>
  </si>
  <si>
    <t>Изготовитель шоколада</t>
  </si>
  <si>
    <t>Машинист линий аэрозоль-транспорта</t>
  </si>
  <si>
    <t>Навойщик-пробойщик основы металлосеток</t>
  </si>
  <si>
    <t>Наладчик поточно-автоматизированных линий производства сигарет</t>
  </si>
  <si>
    <t>Обшивщик медицинских изделий</t>
  </si>
  <si>
    <t>Оператор автоматизированного процесса производства аллюминия</t>
  </si>
  <si>
    <t>Оператор линии фильтрации в пивоваренном производстве</t>
  </si>
  <si>
    <t>Оператор по намагничиванию и контролю высококоэрцитивных магнитов</t>
  </si>
  <si>
    <t>Оператор поточно-автоматизированных линий производства сигарет</t>
  </si>
  <si>
    <t>Оператор пульта управления киноустановки</t>
  </si>
  <si>
    <t>Оператор пульта управления элеватором</t>
  </si>
  <si>
    <t>Оператор рассолодобычных скважин</t>
  </si>
  <si>
    <t>Отделочник изделий, полуфабрикатов, материалов</t>
  </si>
  <si>
    <t>Пошивщик изделий</t>
  </si>
  <si>
    <t>Прессовщик изделий из металлических порошков</t>
  </si>
  <si>
    <t>Сборщик щелевидных сит и металлических щеток</t>
  </si>
  <si>
    <t>Строгальщик пластмасс</t>
  </si>
  <si>
    <t>Укладчик-заливщик продуктов консервирования</t>
  </si>
  <si>
    <t>Формовщик изделий из вспенивающихся материалов</t>
  </si>
  <si>
    <t>Шорник по изготовлению и отделке протезно-ортопедичеких изделий</t>
  </si>
  <si>
    <t>Изготовитель медицинских изделий из фторопласта</t>
  </si>
  <si>
    <t>Изготовитель художественных изделий из льноволокна</t>
  </si>
  <si>
    <t>Заместитель уполномоченного</t>
  </si>
  <si>
    <t>Волонтер</t>
  </si>
  <si>
    <t>Полицейский</t>
  </si>
  <si>
    <t>Водитель полицейский</t>
  </si>
  <si>
    <t>Мерчендайзер</t>
  </si>
  <si>
    <t>Логистик</t>
  </si>
  <si>
    <t>Промоутер</t>
  </si>
  <si>
    <t>Дизайнер</t>
  </si>
  <si>
    <t>город Армавир</t>
  </si>
  <si>
    <t>город Горячий Ключ</t>
  </si>
  <si>
    <t xml:space="preserve">город Краснодар </t>
  </si>
  <si>
    <t>город Новороссийск</t>
  </si>
  <si>
    <t>Абинский район</t>
  </si>
  <si>
    <t>Апшеронский район</t>
  </si>
  <si>
    <t>Белоглинский район</t>
  </si>
  <si>
    <t>Белореченский район</t>
  </si>
  <si>
    <t>Брюховецкий район</t>
  </si>
  <si>
    <t>Выселковский район</t>
  </si>
  <si>
    <t>Гулькевичский район</t>
  </si>
  <si>
    <t>Динской район</t>
  </si>
  <si>
    <t>Ейский район</t>
  </si>
  <si>
    <t>Кавказский район</t>
  </si>
  <si>
    <t>Калининский район</t>
  </si>
  <si>
    <t>Кореновский район</t>
  </si>
  <si>
    <t>Красноармейский район</t>
  </si>
  <si>
    <t>Крыловский район</t>
  </si>
  <si>
    <t>Крымский район</t>
  </si>
  <si>
    <t>Курганинский район</t>
  </si>
  <si>
    <t>Кущевский район</t>
  </si>
  <si>
    <t>Лабинский район</t>
  </si>
  <si>
    <t>Ленинградский район</t>
  </si>
  <si>
    <t>Мостовский район</t>
  </si>
  <si>
    <t>Новокубанский район</t>
  </si>
  <si>
    <t>Новопокровский район</t>
  </si>
  <si>
    <t>Отрадненский район</t>
  </si>
  <si>
    <t>Павловский район</t>
  </si>
  <si>
    <t>Северский район</t>
  </si>
  <si>
    <t>Славянский район</t>
  </si>
  <si>
    <t>Староминский район</t>
  </si>
  <si>
    <t>Тбилисский район</t>
  </si>
  <si>
    <t>Темрюкский район</t>
  </si>
  <si>
    <t>Тимашевский район</t>
  </si>
  <si>
    <t>Тихорецкий район</t>
  </si>
  <si>
    <t>Туапсинский район</t>
  </si>
  <si>
    <t>Успенский район</t>
  </si>
  <si>
    <t>Щербиновский район</t>
  </si>
  <si>
    <t>город курорт Анапа</t>
  </si>
  <si>
    <t>город курорт Геленджик</t>
  </si>
  <si>
    <t>город курорт Сочи</t>
  </si>
  <si>
    <t>Каневский район</t>
  </si>
  <si>
    <t>Приморско Ахтарский район</t>
  </si>
  <si>
    <t>Усть Лабинский район</t>
  </si>
  <si>
    <t>Дополнительная потребность в кадрах, человек</t>
  </si>
  <si>
    <t>Наименование профессий рабочих и должностей специалистов и служащих</t>
  </si>
  <si>
    <t>Винодел</t>
  </si>
  <si>
    <t>Водитель пожарного автомобиля</t>
  </si>
  <si>
    <t>Врач колопроктолог</t>
  </si>
  <si>
    <t>Врач по радиационной гигиене</t>
  </si>
  <si>
    <t>Врач по санитарно-гигиеническим лабораторным исследованиям</t>
  </si>
  <si>
    <t>Врач- профпатолог</t>
  </si>
  <si>
    <t>Врач-кардиолог</t>
  </si>
  <si>
    <t>Врач-неонатолог</t>
  </si>
  <si>
    <t>Врач-рефлексотерапевт</t>
  </si>
  <si>
    <t>Врач-трансфузиолог</t>
  </si>
  <si>
    <t>Помощник врача по общей гигиене</t>
  </si>
  <si>
    <t>Дознаватель</t>
  </si>
  <si>
    <t>Заместитель капитана морского порта</t>
  </si>
  <si>
    <t>Оператор линии по производству полимерных гранул</t>
  </si>
  <si>
    <t>Оператор линии розлива</t>
  </si>
  <si>
    <t>Помощник машиниста ждсм</t>
  </si>
  <si>
    <t>Сомелье</t>
  </si>
  <si>
    <t>Спортсмен-профессионал</t>
  </si>
  <si>
    <t>Конвоир</t>
  </si>
  <si>
    <t>Участковый уполномоченный полиции</t>
  </si>
  <si>
    <t>Учитель экономики</t>
  </si>
  <si>
    <t>3. Форма собственности организации - код по ОКФС</t>
  </si>
  <si>
    <t>7.1. Жители данного муниципального образования</t>
  </si>
  <si>
    <t>E-mail:</t>
  </si>
  <si>
    <t>служебн</t>
  </si>
  <si>
    <t>Контактный телефон: код и номер телефона</t>
  </si>
  <si>
    <t>Сведения о дополнительной потребности организаций в кадрах на замену выбывающим работникам (по причинам естественной убыли (инвалидность, уход на пенсию и др.),</t>
  </si>
  <si>
    <t>Главный инспектор государственного контроля</t>
  </si>
  <si>
    <t>Главный инспектор по контролю за ценами</t>
  </si>
  <si>
    <t>Главный инструктор (центрсоюза)</t>
  </si>
  <si>
    <t>Главный капитан</t>
  </si>
  <si>
    <t>Главный кассир</t>
  </si>
  <si>
    <t>Главный кинооператор</t>
  </si>
  <si>
    <t>Главный комендант(спорт.комплекса, центр.стадиона)</t>
  </si>
  <si>
    <t>Главный инженер (в прочих отраслях)</t>
  </si>
  <si>
    <t>Главный консультант</t>
  </si>
  <si>
    <t>Главный контролер</t>
  </si>
  <si>
    <t>Главный коньячный мастер</t>
  </si>
  <si>
    <t>Главный косметолог</t>
  </si>
  <si>
    <t>Главный крупянщик</t>
  </si>
  <si>
    <t>Главный кулинар</t>
  </si>
  <si>
    <t>Главный маркшейдер</t>
  </si>
  <si>
    <t>Главный методист(ВДНХ, торгово-промышленной палаты)</t>
  </si>
  <si>
    <t>Главный механик</t>
  </si>
  <si>
    <t>Главный микробиолог</t>
  </si>
  <si>
    <t>Главный модельер</t>
  </si>
  <si>
    <t>Главный музыкальный редактор</t>
  </si>
  <si>
    <t>Главный мыловар</t>
  </si>
  <si>
    <t>Главный налоговый ревизор-инспектор</t>
  </si>
  <si>
    <t>Главный научный сотрудник</t>
  </si>
  <si>
    <t>Главный окулист</t>
  </si>
  <si>
    <t>Главный оптик</t>
  </si>
  <si>
    <t>Главный парфюмер</t>
  </si>
  <si>
    <t>Главный пивовар</t>
  </si>
  <si>
    <t>Главный почвовед</t>
  </si>
  <si>
    <t>Главный пробирер</t>
  </si>
  <si>
    <t>Главный программист</t>
  </si>
  <si>
    <t>Главный профконсультант</t>
  </si>
  <si>
    <t>Главный психолог</t>
  </si>
  <si>
    <t>Главный радиолог</t>
  </si>
  <si>
    <t>Главный ревизор</t>
  </si>
  <si>
    <t>Главный ревизор по безопасности движения</t>
  </si>
  <si>
    <t>Главный редактор</t>
  </si>
  <si>
    <t>Главный редактор карт</t>
  </si>
  <si>
    <t>Главный режиссер</t>
  </si>
  <si>
    <t>Главный режиссер-постановщик</t>
  </si>
  <si>
    <t>Главный советник</t>
  </si>
  <si>
    <t>Главный социолог</t>
  </si>
  <si>
    <t>Главный специалист отдела капитального строительства</t>
  </si>
  <si>
    <t>Главный хирург</t>
  </si>
  <si>
    <t>Главный хормейстер</t>
  </si>
  <si>
    <t>Главный художник по свету</t>
  </si>
  <si>
    <t>Главный художник-постановщик</t>
  </si>
  <si>
    <t>Главный художник-реставратор</t>
  </si>
  <si>
    <t>Главный шампанист</t>
  </si>
  <si>
    <t>Главный электромеханик</t>
  </si>
  <si>
    <t>Главный электрорадионавигатор</t>
  </si>
  <si>
    <t>Главный энергетик</t>
  </si>
  <si>
    <t>Главный энергодиспетчер</t>
  </si>
  <si>
    <t>Главный эпидемиолог</t>
  </si>
  <si>
    <t>Главный юристконсульт</t>
  </si>
  <si>
    <t>Гувернер</t>
  </si>
  <si>
    <t>Дежурный автостанции</t>
  </si>
  <si>
    <t>Дежурный информационно-справочной службы</t>
  </si>
  <si>
    <t>Дежурный оперативный(отряда,центр.командно-диспетч.пунк</t>
  </si>
  <si>
    <t>Дежурный ответственный по министерству, ведомству</t>
  </si>
  <si>
    <t>Дежурный по встрече и посадке пассажиров</t>
  </si>
  <si>
    <t>Дежурный по комплектованию пассажирской загрузки</t>
  </si>
  <si>
    <t>Дежурный по организации групповых пассажирских перевозо</t>
  </si>
  <si>
    <t>Дежурный по отправке и получению матриц</t>
  </si>
  <si>
    <t>Дежурный по оформлению сопроводительной документации</t>
  </si>
  <si>
    <t>Старший дежурный охраны</t>
  </si>
  <si>
    <t>Дежурный по подготовке рейсовых карточек</t>
  </si>
  <si>
    <t>Дежурный по полетам</t>
  </si>
  <si>
    <t>Дежурный по регистрации пассажиров</t>
  </si>
  <si>
    <t>Дежурный по регистрации транзитных пассажиров</t>
  </si>
  <si>
    <t>Дежурный службы движения</t>
  </si>
  <si>
    <t>Дежурный службы перевозок аэропортов</t>
  </si>
  <si>
    <t>Делопроизводитель со знанием английского языка</t>
  </si>
  <si>
    <t>Директор(заведующий) бюро (кинопередвижек, путешествий)</t>
  </si>
  <si>
    <t>Диспетчер диспетчерского пункта посадки(круга,подхода)</t>
  </si>
  <si>
    <t>Диспетчер диспетчерской службы управления</t>
  </si>
  <si>
    <t>Диспетчер по движению (самолетов)</t>
  </si>
  <si>
    <t>Диспетчер по международным перевозкам</t>
  </si>
  <si>
    <t>Диспетчер по почтово-грузовым перевозкам</t>
  </si>
  <si>
    <t>Диспетчер по рулению</t>
  </si>
  <si>
    <t>Диспетчер производства</t>
  </si>
  <si>
    <t>Диспетчер районного (местного) диспетчерского пункта</t>
  </si>
  <si>
    <t>Диспетчер службы перевозок</t>
  </si>
  <si>
    <t>Диспетчер стартового диспетчерского пункта</t>
  </si>
  <si>
    <t>Диспетчер центра управления воздушным движением</t>
  </si>
  <si>
    <t>Диспетчер-инспектор</t>
  </si>
  <si>
    <t>Диспетчер-инспектор по движению(самолетов)</t>
  </si>
  <si>
    <t>Дистрибьютер</t>
  </si>
  <si>
    <t>Журналист</t>
  </si>
  <si>
    <t>Заведующий зернотоком</t>
  </si>
  <si>
    <t>Заведующий геологическим фондом</t>
  </si>
  <si>
    <t>Заведующий двором(грузовым,конным,машинным)</t>
  </si>
  <si>
    <t>Заведующий диафондом</t>
  </si>
  <si>
    <t>Заведующий комплексом(аттракционным, товарным)</t>
  </si>
  <si>
    <t>Заведующий консультацией</t>
  </si>
  <si>
    <t>Заведующий корпусом гостиницы</t>
  </si>
  <si>
    <t>Заведующий корреспондентской сетью</t>
  </si>
  <si>
    <t>Заведующий курсами</t>
  </si>
  <si>
    <t>Заведующий культурно-массового отдела</t>
  </si>
  <si>
    <t>Заведующий лабораторией</t>
  </si>
  <si>
    <t>Заведующий магазином</t>
  </si>
  <si>
    <t>Заведующий мастерской(светокопиров.,переплетной и др.)</t>
  </si>
  <si>
    <t>Заведующий оранжереей</t>
  </si>
  <si>
    <t>Заведующий отделением(библиот.,заочным,контейнерн.и др)</t>
  </si>
  <si>
    <t>Заведующий отделом</t>
  </si>
  <si>
    <t>Заведующий отделом(бюро)оформления проектных материалов</t>
  </si>
  <si>
    <t>Заведующий абонементом</t>
  </si>
  <si>
    <t>Заведующий отделом магазина</t>
  </si>
  <si>
    <t>Заведующий подразделением оперативной полиграфии</t>
  </si>
  <si>
    <t>Заведующий подсобным производством</t>
  </si>
  <si>
    <t>Заведующий полем(обезвреживания и компостирования и др.</t>
  </si>
  <si>
    <t>Заведующий постановочной частью</t>
  </si>
  <si>
    <t>Заведующий радиоузлом</t>
  </si>
  <si>
    <t>Заведующий сектором</t>
  </si>
  <si>
    <t>Заместитель директора магазина</t>
  </si>
  <si>
    <t>Растениеводство</t>
  </si>
  <si>
    <t>Выращивание зерновых, технических и прочих сельскохозяйственных культур, не включенных в другие группировки</t>
  </si>
  <si>
    <t>Выращивание зерновых и зернобобовых культур</t>
  </si>
  <si>
    <t>Выращивание картофеля, столовых корнеплодных и клубнеплодных культур с высоким содержанием крахмала или инулина</t>
  </si>
  <si>
    <t>Выращивание масличных культур</t>
  </si>
  <si>
    <t>Выращивание табака и махорки</t>
  </si>
  <si>
    <t>Выращивание сахарной свеклы</t>
  </si>
  <si>
    <t>Выращивание кормовых культур; заготовка растительных кормов</t>
  </si>
  <si>
    <t>Выращивание прядильных культур</t>
  </si>
  <si>
    <t>Выращивание прочих сельскохозяйственных культур, не включенных в другие группировки</t>
  </si>
  <si>
    <t>Овощеводство; декоративное садоводство и производство продукции питомников</t>
  </si>
  <si>
    <t>Овощеводство</t>
  </si>
  <si>
    <t>Декоративное садоводство и производство продукции питомников</t>
  </si>
  <si>
    <t>Выращивание грибов, сбор лесных грибов и трюфелей</t>
  </si>
  <si>
    <t>Выращивание грибов и грибницы (мицелия)</t>
  </si>
  <si>
    <t>Сбор лесных грибов и трюфелей</t>
  </si>
  <si>
    <t>Выращивание фруктов, орехов, культур для производства напитков и пряностей</t>
  </si>
  <si>
    <t>01.13.1</t>
  </si>
  <si>
    <t>Выращивание винограда</t>
  </si>
  <si>
    <t>01.13.2</t>
  </si>
  <si>
    <t>Выращивание прочих фруктов и орехов</t>
  </si>
  <si>
    <t>01.13.21</t>
  </si>
  <si>
    <t>Выращивание плодовых и ягодных культур</t>
  </si>
  <si>
    <t>01.13.22</t>
  </si>
  <si>
    <t>Выращивание орехов</t>
  </si>
  <si>
    <t>01.13.23</t>
  </si>
  <si>
    <t>Выращивание посадочного материала плодовых насаждений</t>
  </si>
  <si>
    <t>01.11.1</t>
  </si>
  <si>
    <t>01.11.2</t>
  </si>
  <si>
    <t>01.11.3</t>
  </si>
  <si>
    <t>01.11.4</t>
  </si>
  <si>
    <t>01.11.5</t>
  </si>
  <si>
    <t>01.11.6</t>
  </si>
  <si>
    <t>01.11.7</t>
  </si>
  <si>
    <t>01.11.8</t>
  </si>
  <si>
    <t>01.12.1</t>
  </si>
  <si>
    <t>01.12.2</t>
  </si>
  <si>
    <t>01.12.3</t>
  </si>
  <si>
    <t>01.12.31</t>
  </si>
  <si>
    <t>01.12.32</t>
  </si>
  <si>
    <t>01.1</t>
  </si>
  <si>
    <t>01.11</t>
  </si>
  <si>
    <t>01.12</t>
  </si>
  <si>
    <t>01.13</t>
  </si>
  <si>
    <t>Сельское хозяйство, охота и предоставление услуг в этих областях</t>
  </si>
  <si>
    <t>01.13.24</t>
  </si>
  <si>
    <t>Сбор дикорастущих плодов, ягод и орехов</t>
  </si>
  <si>
    <t>01.13.3</t>
  </si>
  <si>
    <t>Выращивание культур для производства напитков</t>
  </si>
  <si>
    <t>01.13.4</t>
  </si>
  <si>
    <t>Выращивание культур для производства пряностей</t>
  </si>
  <si>
    <t>Животноводство</t>
  </si>
  <si>
    <t>Разведение крупного рогатого скота</t>
  </si>
  <si>
    <t>Разведение овец, коз, лошадей, ослов, мулов и лошаков</t>
  </si>
  <si>
    <t>01.22.1</t>
  </si>
  <si>
    <t>Разведение овец и коз</t>
  </si>
  <si>
    <t>01.22.2</t>
  </si>
  <si>
    <t>Разведение лошадей, ослов, мулов и лошаков</t>
  </si>
  <si>
    <t>Разведение свиней</t>
  </si>
  <si>
    <t>Разведение сельскохозяйственной птицы</t>
  </si>
  <si>
    <t>Разведение прочих животных</t>
  </si>
  <si>
    <t>01.25.1</t>
  </si>
  <si>
    <t>Разведение пчел</t>
  </si>
  <si>
    <t>01.25.2</t>
  </si>
  <si>
    <t>Разведение кроликов и пушных зверей в условиях фермы</t>
  </si>
  <si>
    <t>01.25.3</t>
  </si>
  <si>
    <t>Разведение шелкопряда</t>
  </si>
  <si>
    <t>01.25.4</t>
  </si>
  <si>
    <t>Разведение оленей</t>
  </si>
  <si>
    <t>01.25.5</t>
  </si>
  <si>
    <t>Разведение верблюдов</t>
  </si>
  <si>
    <t>01.25.6</t>
  </si>
  <si>
    <t>Разведение домашних животных</t>
  </si>
  <si>
    <t>01.25.7</t>
  </si>
  <si>
    <t>Разведение лабораторных животных</t>
  </si>
  <si>
    <t>01.25.8</t>
  </si>
  <si>
    <t>Разведение водных пресмыкающихся и лягушек в водоемах, разведение дождевых (калифорнийских) червей</t>
  </si>
  <si>
    <t>01.25.81</t>
  </si>
  <si>
    <t>Разведение водных пресмыкающихся и лягушек в водоемах</t>
  </si>
  <si>
    <t>01.25.82</t>
  </si>
  <si>
    <t>Разведение дождевых (калифорнийских) червей</t>
  </si>
  <si>
    <t>01.25.9</t>
  </si>
  <si>
    <t>Разведение прочих животных, не включенных в другие группировки</t>
  </si>
  <si>
    <t>Растениеводство в сочетании с животноводством (смешанное сельское хозяйство)</t>
  </si>
  <si>
    <t>Предоставление услуг в области растениеводства и животноводства, кроме ветеринарных услуг</t>
  </si>
  <si>
    <t>Предоставление услуг в области растениеводства</t>
  </si>
  <si>
    <t>01.41.1</t>
  </si>
  <si>
    <t>Предоставление услуг, связанных с производством сельскохозяйственных культур</t>
  </si>
  <si>
    <t>01.41.2</t>
  </si>
  <si>
    <t>Предоставление услуг по закладке, обработке и содержанию садов, парков и других зеленых насаждений</t>
  </si>
  <si>
    <t>01.41.3</t>
  </si>
  <si>
    <t>Предоставление услуг по эксплуатации мелиоративных систем</t>
  </si>
  <si>
    <t>Предоставление услуг в области животноводства, кроме ветеринарных услуг</t>
  </si>
  <si>
    <t>Охота и разведение диких животных, включая предоставление услуг в этих областях</t>
  </si>
  <si>
    <t>Лесное хозяйство и предоставление услуг в этой области</t>
  </si>
  <si>
    <t>Лесоводство и лесозаготовки</t>
  </si>
  <si>
    <t>Лесозаготовки</t>
  </si>
  <si>
    <t>Сбор дикорастущих и недревесных лесопродуктов</t>
  </si>
  <si>
    <t>Лесоводство</t>
  </si>
  <si>
    <t>Деятельность лесопитомников</t>
  </si>
  <si>
    <t>Выращивание сеянцев, деревьев и кустарников</t>
  </si>
  <si>
    <t>Выращивание прочей продукции питомников</t>
  </si>
  <si>
    <t>Предоставление услуг в области лесоводства и лесозаготовок</t>
  </si>
  <si>
    <t>Предоставление услуг в области лесоводства</t>
  </si>
  <si>
    <t>Предоставление услуг в области лесозаготовок</t>
  </si>
  <si>
    <t>Рыболовство, рыбоводство и предоставление услуг в этих областях</t>
  </si>
  <si>
    <t>Рыболовство</t>
  </si>
  <si>
    <t>Рыболовство в открытых районах Мирового океана и внутренних морских водах</t>
  </si>
  <si>
    <t>Вылов рыбы и водных биоресурсов в открытых районах Мирового океана и внутренних морских водах сельскохозяйственными товаропроизводителями</t>
  </si>
  <si>
    <t>Вылов рыбы и водных биоресурсов в открытых районах Мирового океана и внутренних морских водах несельскохозяйственными товаропроизводителями</t>
  </si>
  <si>
    <t>Рыболовство в реках, озерах, водохранилищах и прудах</t>
  </si>
  <si>
    <t>Вылов рыбы и водных биоресурсов в реках, озерах, водохранилищах и прудах сельскохозяйственными товаропроизводителями</t>
  </si>
  <si>
    <t>Вылов рыбы и водных биоресурсов в реках, озерах, водохранилищах и прудах несельскохозяйственными товаропроизводителями</t>
  </si>
  <si>
    <t>Предоставление услуг в области рыболовства</t>
  </si>
  <si>
    <t>Рыбоводство</t>
  </si>
  <si>
    <t>Воспроизводство рыбы и водных биоресурсов</t>
  </si>
  <si>
    <t>Воспроизводство рыбы и водных биоресурсов сельскохозяйственными товаропроизводителями</t>
  </si>
  <si>
    <t>Воспроизводство рыбы и водных биоресурсов несельскохозяйственными товаропроизводителями</t>
  </si>
  <si>
    <t>Предоставление услуг, связанных с воспроизводством рыбы и водных биоресурсов</t>
  </si>
  <si>
    <t>Добыча каменного угля, бурого угля и торфа</t>
  </si>
  <si>
    <t>Добыча, обогащение и агломерация каменного угля</t>
  </si>
  <si>
    <t>Добыча каменного угля</t>
  </si>
  <si>
    <t>Добыча каменного угля открытым способом</t>
  </si>
  <si>
    <t>Добыча каменного угля подземным способом</t>
  </si>
  <si>
    <t>Обогащение и агломерация каменного угля</t>
  </si>
  <si>
    <t>Обогащение каменного угля</t>
  </si>
  <si>
    <t>Агломерация каменного угля</t>
  </si>
  <si>
    <t>Добыча, обогащение и агломерация бурого угля</t>
  </si>
  <si>
    <t>10.20.1</t>
  </si>
  <si>
    <t>Добыча бурого угля (лигнита)</t>
  </si>
  <si>
    <t>10.20.11</t>
  </si>
  <si>
    <t>Добыча бурого угля открытым способом</t>
  </si>
  <si>
    <t>10.20.12</t>
  </si>
  <si>
    <t>Добыча бурого угля подземным способом</t>
  </si>
  <si>
    <t>10.20.2</t>
  </si>
  <si>
    <t>Обогащение и агломерация бурого угля</t>
  </si>
  <si>
    <t>10.20.21</t>
  </si>
  <si>
    <t>Обогащение бурого угля</t>
  </si>
  <si>
    <t>10.20.22</t>
  </si>
  <si>
    <t>Агломерация бурого угля</t>
  </si>
  <si>
    <t>Добыча и агломерация торфа</t>
  </si>
  <si>
    <t>10.30.1</t>
  </si>
  <si>
    <t>Добыча торфа</t>
  </si>
  <si>
    <t>10.30.2</t>
  </si>
  <si>
    <t>Агломерация торфа</t>
  </si>
  <si>
    <t>Добыча сырой нефти и природного газа; предоставление услуг в этих областях</t>
  </si>
  <si>
    <t>Добыча сырой нефти и природного газа</t>
  </si>
  <si>
    <t>Добыча сырой нефти и нефтяного (попутного) газа; извлечение фракций из нефтяного (попутного) газа</t>
  </si>
  <si>
    <t>Добыча сырой нефти и нефтяного (попутного) газа</t>
  </si>
  <si>
    <t>Разделение и извлечение фракций из нефтяного (попутного) газа</t>
  </si>
  <si>
    <t>Добыча горючих (битуминозных) сланцев, битуминозного песка и озокерита</t>
  </si>
  <si>
    <t>Добыча природного газа и газового конденсата</t>
  </si>
  <si>
    <t>Сжижение и регазификация природного газа для транспортирования</t>
  </si>
  <si>
    <t>Предоставление услуг по добыче нефти и газа</t>
  </si>
  <si>
    <t>11.20.1</t>
  </si>
  <si>
    <t>Предоставление услуг по бурению, связанному с добычей нефти, газа и газового конденсата</t>
  </si>
  <si>
    <t>11.20.2</t>
  </si>
  <si>
    <t>Предоставление услуг по монтажу, ремонту и демонтажу буровых вышек</t>
  </si>
  <si>
    <t>11.20.3</t>
  </si>
  <si>
    <t>Предоставление услуг по доразведке месторождений нефти и газа на особых экономических условиях (по соглашению о разделе продукции - СРП)</t>
  </si>
  <si>
    <t>11.20.4</t>
  </si>
  <si>
    <t>Предоставление прочих услуг, связанных с добычей нефти и газа</t>
  </si>
  <si>
    <t>Добыча урановой и ториевой руд</t>
  </si>
  <si>
    <t>12.00.1</t>
  </si>
  <si>
    <t>Добыча и обогащение (сортировка) урановых руд</t>
  </si>
  <si>
    <t>12.00.11</t>
  </si>
  <si>
    <t>Добыча урановых руд подземным способом, включая способы подземного и кучного выщелачивания</t>
  </si>
  <si>
    <t>12.00.12</t>
  </si>
  <si>
    <t>Добыча урановых руд открытым способом, включая способ кучного выщелачивания</t>
  </si>
  <si>
    <t>12.00.2</t>
  </si>
  <si>
    <t>Добыча и обогащение ториевых руд</t>
  </si>
  <si>
    <t>Добыча металлических руд</t>
  </si>
  <si>
    <t>Добыча железных руд</t>
  </si>
  <si>
    <t>Добыча железных руд подземным способом</t>
  </si>
  <si>
    <t>Добыча железных руд открытым способом</t>
  </si>
  <si>
    <t>Добыча руд цветных металлов, кроме урановой и ториевой руд</t>
  </si>
  <si>
    <t>13.20.1</t>
  </si>
  <si>
    <t>Добыча и обогащение медной руды</t>
  </si>
  <si>
    <t>13.20.2</t>
  </si>
  <si>
    <t>Добыча и обогащение никелевой и кобальтовой руд</t>
  </si>
  <si>
    <t>13.20.3</t>
  </si>
  <si>
    <t>Добыча и обогащение алюминийсодержащего сырья (бокситов и нефелин-апатитовых руд)</t>
  </si>
  <si>
    <t>13.20.31</t>
  </si>
  <si>
    <t>Добыча алюминийсодержащего сырья подземным способом</t>
  </si>
  <si>
    <t>13.20.32</t>
  </si>
  <si>
    <t>Добыча алюминийсодержащего сырья открытым способом</t>
  </si>
  <si>
    <t>13.20.33</t>
  </si>
  <si>
    <t>Обогащение нефелин-апатитовых руд</t>
  </si>
  <si>
    <t>13.20.4</t>
  </si>
  <si>
    <t>Добыча руд и песков драгоценных металлов и руд редких металлов</t>
  </si>
  <si>
    <t>13.20.41</t>
  </si>
  <si>
    <t>Добыча руд и песков драгоценных металлов (золота, серебра и металлов платиновой группы)</t>
  </si>
  <si>
    <t>13.20.42</t>
  </si>
  <si>
    <t>Добыча и обогащение руд редких металлов (циркония, тантала, ниобия и др.)</t>
  </si>
  <si>
    <t>13.20.5</t>
  </si>
  <si>
    <t>Добыча и обогащение свинцово-цинковой руды</t>
  </si>
  <si>
    <t>13.20.6</t>
  </si>
  <si>
    <t>Добыча и обогащение оловянной руды</t>
  </si>
  <si>
    <t>13.20.7</t>
  </si>
  <si>
    <t>Добыча и обогащение титано-магниевого сырья</t>
  </si>
  <si>
    <t>13.20.8</t>
  </si>
  <si>
    <t>Добыча и обогащение вольфрам-молибденовой руды</t>
  </si>
  <si>
    <t>13.20.9</t>
  </si>
  <si>
    <t>Добыча и обогащение сурьмяно-ртутных руд и руд прочих цветных металлов</t>
  </si>
  <si>
    <t>Добыча прочих полезных ископаемых</t>
  </si>
  <si>
    <t>Разработка каменных карьеров</t>
  </si>
  <si>
    <t>Добыча камня для строительства</t>
  </si>
  <si>
    <t>Добыча известняка, гипсового камня и мела</t>
  </si>
  <si>
    <t>Добыча сланцев</t>
  </si>
  <si>
    <t>Добыча гравия, песка и глины</t>
  </si>
  <si>
    <t>Разработка гравийных и песчаных карьеров</t>
  </si>
  <si>
    <t>Добыча глины и каолина</t>
  </si>
  <si>
    <t>Добыча минерального сырья для химических производств и производства удобрений</t>
  </si>
  <si>
    <t>Добыча и производство соли</t>
  </si>
  <si>
    <t>Добыча прочих полезных ископаемых, не включенных в другие группировки</t>
  </si>
  <si>
    <t>14.50.1</t>
  </si>
  <si>
    <t>Добыча природного асфальтита и природного битума</t>
  </si>
  <si>
    <t>14.50.2</t>
  </si>
  <si>
    <t>Добыча драгоценных и полудрагоценных камней; добыча природных абразивов, пемзы, асбеста, слюды, кварца и прочих неметаллических минералов, не включенных в другие группировки</t>
  </si>
  <si>
    <t>14.50.21</t>
  </si>
  <si>
    <t>Добыча драгоценных и полудрагоценных камней, кроме алмазов, самоцветов и янтаря</t>
  </si>
  <si>
    <t>14.50.22</t>
  </si>
  <si>
    <t>Добыча алмазов</t>
  </si>
  <si>
    <t>14.50.23</t>
  </si>
  <si>
    <t>Добыча природных абразивов, кроме алмазов, пемзы, наждака</t>
  </si>
  <si>
    <t>14.50.24</t>
  </si>
  <si>
    <t>Добыча вермикулита</t>
  </si>
  <si>
    <t>14.50.25</t>
  </si>
  <si>
    <t>Добыча мусковита</t>
  </si>
  <si>
    <t>14.50.26</t>
  </si>
  <si>
    <t>Добыча асбеста</t>
  </si>
  <si>
    <t>14.50.27</t>
  </si>
  <si>
    <t>Добыча пьезокварца</t>
  </si>
  <si>
    <t>14.50.28</t>
  </si>
  <si>
    <t>Добыча гранулированного кварца</t>
  </si>
  <si>
    <t>14.50.29</t>
  </si>
  <si>
    <t>Добыча и обогащение горных пород, содержащих графит и прочие полезные ископаемые, не включенные в другие группировки</t>
  </si>
  <si>
    <t>Производство пищевых продуктов, включая напитки</t>
  </si>
  <si>
    <t>Производство мяса и мясопродуктов</t>
  </si>
  <si>
    <t>Производство мяса</t>
  </si>
  <si>
    <t>Производство мяса и пищевых субпродуктов крупного рогатого скота, свиней, овец, коз, животных семейства лошадиных</t>
  </si>
  <si>
    <t>Производство щипаной шерсти, сырых шкур и кож крупного рогатого скота, животных семейства лошадиных, овец, коз и свиней</t>
  </si>
  <si>
    <t>Производство пищевых животных жиров</t>
  </si>
  <si>
    <t>Производство непищевых субпродуктов</t>
  </si>
  <si>
    <t>Производство мяса сельскохозяйственной птицы и кроликов</t>
  </si>
  <si>
    <t>Производство мяса и пищевых субпродуктов сельскохозяйственной птицы и кроликов</t>
  </si>
  <si>
    <t>Производство пера и пуха</t>
  </si>
  <si>
    <t>Производство продуктов из мяса и мяса птицы</t>
  </si>
  <si>
    <t>15.13.1</t>
  </si>
  <si>
    <t>Производство готовых и консервированных продуктов из мяса, мяса птицы, мясных субпродуктов и крови животных</t>
  </si>
  <si>
    <t>15.13.9</t>
  </si>
  <si>
    <t>Предоставление услуг по тепловой обработке и прочим способам переработки мясных продуктов</t>
  </si>
  <si>
    <t>Переработка и консервирование рыбо- и морепродуктов</t>
  </si>
  <si>
    <t>Переработка и консервирование картофеля, фруктов и овощей</t>
  </si>
  <si>
    <t>Переработка и консервирование картофеля</t>
  </si>
  <si>
    <t>Производство фруктовых и овощных соков</t>
  </si>
  <si>
    <t>Переработка и консервирование фруктов и овощей, не включенных в другие группировки</t>
  </si>
  <si>
    <t>15.33.1</t>
  </si>
  <si>
    <t>Переработка и консервирование овощей</t>
  </si>
  <si>
    <t>15.33.2</t>
  </si>
  <si>
    <t>Переработка и консервирование фруктов и орехов</t>
  </si>
  <si>
    <t>15.33.9</t>
  </si>
  <si>
    <t>Предоставление услуг по тепловой обработке и прочим способам подготовки овощей и фруктов для консервирования</t>
  </si>
  <si>
    <t>Производство растительных и животных масел и жиров</t>
  </si>
  <si>
    <t>Производство неочищенных масел и жиров</t>
  </si>
  <si>
    <t>15.41.1</t>
  </si>
  <si>
    <t>Производство технических животных жиров, рыбьего жира и жиров морских млекопитающих</t>
  </si>
  <si>
    <t>15.41.2</t>
  </si>
  <si>
    <t>Производство неочищенных растительных масел</t>
  </si>
  <si>
    <t>Производство рафинированных масел и жиров</t>
  </si>
  <si>
    <t>15.42.1</t>
  </si>
  <si>
    <t>Производство растительных рафинированных масел и жиров</t>
  </si>
  <si>
    <t>15.42.2</t>
  </si>
  <si>
    <t>Производство растительного воска, кроме триглицеридов</t>
  </si>
  <si>
    <t>Производство маргариновой продукции</t>
  </si>
  <si>
    <t>15.43.1</t>
  </si>
  <si>
    <t>Производство маргарина</t>
  </si>
  <si>
    <t>15.43.2</t>
  </si>
  <si>
    <t>Производство комбинированных жиров</t>
  </si>
  <si>
    <t>Производство молочных продуктов</t>
  </si>
  <si>
    <t>Переработка молока и производство сыра</t>
  </si>
  <si>
    <t>15.51.1</t>
  </si>
  <si>
    <t>Производство цельномолочной продукции</t>
  </si>
  <si>
    <t>15.51.11</t>
  </si>
  <si>
    <t>Производство обработанного жидкого молока</t>
  </si>
  <si>
    <t>15.51.12</t>
  </si>
  <si>
    <t>Производство сметаны и жидких сливок</t>
  </si>
  <si>
    <t>15.51.13</t>
  </si>
  <si>
    <t>Производство кисло-молочной продукции</t>
  </si>
  <si>
    <t>15.51.14</t>
  </si>
  <si>
    <t>Производство творога и сырково-творожных изделий</t>
  </si>
  <si>
    <t>15.51.2</t>
  </si>
  <si>
    <t>Производство молока, сливок и других молочных продуктов в твердых формах</t>
  </si>
  <si>
    <t>15.51.3</t>
  </si>
  <si>
    <t>Производство коровьего масла</t>
  </si>
  <si>
    <t>15.51.4</t>
  </si>
  <si>
    <t>Производство сыра</t>
  </si>
  <si>
    <t>15.51.5</t>
  </si>
  <si>
    <t>Производство сгущенных молочных продуктов и молочных продуктов, не включенных в другие группировки</t>
  </si>
  <si>
    <t>Производство мороженого</t>
  </si>
  <si>
    <t>Производство продуктов мукомольно-крупяной промышленности, крахмалов и крахмалопродуктов</t>
  </si>
  <si>
    <t>Производство продуктов мукомольно-крупяной промышленности</t>
  </si>
  <si>
    <t>15.61.1</t>
  </si>
  <si>
    <t>Производство обработанного риса</t>
  </si>
  <si>
    <t>15.61.2</t>
  </si>
  <si>
    <t>Производство муки из зерновых и растительных культур и готовых мучных смесей и теста для выпечки</t>
  </si>
  <si>
    <t>15.61.3</t>
  </si>
  <si>
    <t>Производство крупы, муки грубого помола, гранул и прочих продуктов из зерновых культур</t>
  </si>
  <si>
    <t>Производство кукурузного масла, крахмала и крахмалопродуктов</t>
  </si>
  <si>
    <t>15.62.1</t>
  </si>
  <si>
    <t>Производство кукурузного масла</t>
  </si>
  <si>
    <t>15.62.2</t>
  </si>
  <si>
    <t>Производство крахмала и крахмалопродуктов; производство сахаров и сахарных сиропов, не включенных в другие группировки</t>
  </si>
  <si>
    <t>Производство готовых кормов для животных</t>
  </si>
  <si>
    <t>Производство готовых кормов и их составляющих для животных, содержащихся на фермах</t>
  </si>
  <si>
    <t>15.71.1</t>
  </si>
  <si>
    <t>Производство готовых кормов (смешанных и несмешанных) для животных, содержащихся на фермах</t>
  </si>
  <si>
    <t>15.71.2</t>
  </si>
  <si>
    <t>Производство кормового микробиологического белка, премиксов, кормовых витаминов, антибиотиков, аминокислот и ферментов</t>
  </si>
  <si>
    <t>Производство готовых кормов для домашних животных</t>
  </si>
  <si>
    <t>Производство прочих пищевых продуктов</t>
  </si>
  <si>
    <t>Производство хлеба и мучных кондитерских изделий недлительного хранения</t>
  </si>
  <si>
    <t>Производство сухих хлебобулочных изделий и мучных кондитерских изделий длительного хранения</t>
  </si>
  <si>
    <t>Производство сахара</t>
  </si>
  <si>
    <t>Производство какао, шоколада и сахаристых кондитерских изделий</t>
  </si>
  <si>
    <t>15.84.1</t>
  </si>
  <si>
    <t>Производство какао</t>
  </si>
  <si>
    <t>15.84.2</t>
  </si>
  <si>
    <t>Производство шоколада и сахаристых кондитерских изделий</t>
  </si>
  <si>
    <t>Производство макаронных изделий</t>
  </si>
  <si>
    <t>Производство чая и кофе</t>
  </si>
  <si>
    <t>Производство пряностей и приправ</t>
  </si>
  <si>
    <t>Производство детского питания и диетических пищевых продуктов</t>
  </si>
  <si>
    <t>Производство прочих пищевых продуктов, не включенных в другие группировки</t>
  </si>
  <si>
    <t>15.89.1</t>
  </si>
  <si>
    <t>Производство готовых к употреблению пищевых продуктов и заготовок для их приготовления, не включенных в другие группировки</t>
  </si>
  <si>
    <t>15.89.2</t>
  </si>
  <si>
    <t>Производство растительных соков и экстрактов, пептических веществ, растительных клеев и загустителей</t>
  </si>
  <si>
    <t>15.89.3</t>
  </si>
  <si>
    <t>Производство пищевых ферментов</t>
  </si>
  <si>
    <t>Производство напитков</t>
  </si>
  <si>
    <t>Производство дистиллированных алкогольных напитков</t>
  </si>
  <si>
    <t>Производство этилового спирта из сброженных материалов</t>
  </si>
  <si>
    <t>Производство виноградного вина</t>
  </si>
  <si>
    <t>Производство сидра и прочих плодово-ягодных вин</t>
  </si>
  <si>
    <t>Производство прочих недистиллированных напитков из сброженных материалов</t>
  </si>
  <si>
    <t>Производство пива</t>
  </si>
  <si>
    <t>Производство солода</t>
  </si>
  <si>
    <t>Производство минеральных вод и других безалкогольных напитков</t>
  </si>
  <si>
    <t>15.98.1</t>
  </si>
  <si>
    <t>Производство минеральных вод</t>
  </si>
  <si>
    <t>15.98.2</t>
  </si>
  <si>
    <t>Производство безалкогольных напитков, кроме минеральных вод</t>
  </si>
  <si>
    <t>Производство табачных изделий</t>
  </si>
  <si>
    <t>Текстильное производство</t>
  </si>
  <si>
    <t>Прядение текстильных волокон</t>
  </si>
  <si>
    <t>Прядение хлопчатобумажных волокон</t>
  </si>
  <si>
    <t>Кардное прядение шерстяных волокон</t>
  </si>
  <si>
    <t>Гребенное прядение шерстяных волокон</t>
  </si>
  <si>
    <t>Прядение льняных волокон</t>
  </si>
  <si>
    <t>Изготовление натуральных шелковых, искусственных и синтетических волокон</t>
  </si>
  <si>
    <t>Производство швейных ниток</t>
  </si>
  <si>
    <t>Подготовка и прядение прочих текстильных волокон</t>
  </si>
  <si>
    <t>Ткацкое производство</t>
  </si>
  <si>
    <t>Производство хлопчатобумажных тканей</t>
  </si>
  <si>
    <t>Производство шерстяных тканей из волокон кардного прядения</t>
  </si>
  <si>
    <t>Производство шерстяных тканей из волокон гребенного прядения</t>
  </si>
  <si>
    <t>Производство шелковых тканей</t>
  </si>
  <si>
    <t>Производство прочих текстильных тканей</t>
  </si>
  <si>
    <t>Отделка тканей и текстильных изделий</t>
  </si>
  <si>
    <t>Производство готовых текстильных изделий, кроме одежды</t>
  </si>
  <si>
    <t>Производство прочих текстильных изделий</t>
  </si>
  <si>
    <t>Производство ковров и ковровых изделий</t>
  </si>
  <si>
    <t>Производство канатов, веревок, шпагата и сетей</t>
  </si>
  <si>
    <t>Производство нетканых текстильных материалов и изделий из них</t>
  </si>
  <si>
    <t>Производство прочих текстильных изделий, не включенных в другие группировки</t>
  </si>
  <si>
    <t>17.54.1</t>
  </si>
  <si>
    <t>Производство тюля, кружев, узких тканей, вышивок</t>
  </si>
  <si>
    <t>17.54.2</t>
  </si>
  <si>
    <t>Производство фетра и войлока</t>
  </si>
  <si>
    <t>17.54.3</t>
  </si>
  <si>
    <t>Производство текстильных изделий различного назначения, не включенных в другие группировки</t>
  </si>
  <si>
    <t>Производство трикотажного полотна</t>
  </si>
  <si>
    <t>Производство трикотажных изделий</t>
  </si>
  <si>
    <t>Производство чулочно-носочных изделий</t>
  </si>
  <si>
    <t>Производство трикотажных джемперов, жакетов, жилетов, кардиганов и аналогичных изделий</t>
  </si>
  <si>
    <t>Производство одежды; выделка и крашение меха</t>
  </si>
  <si>
    <t>Производство одежды из кожи</t>
  </si>
  <si>
    <t>Производство одежды из текстильных материалов и аксессуаров одежды</t>
  </si>
  <si>
    <t>Производство спецодежды</t>
  </si>
  <si>
    <t>Производство верхней одежды</t>
  </si>
  <si>
    <t>18.22.1</t>
  </si>
  <si>
    <t>Производство верхней трикотажной одежды</t>
  </si>
  <si>
    <t>18.22.2</t>
  </si>
  <si>
    <t>Производство верхней одежды из тканей для мужчин и мальчиков</t>
  </si>
  <si>
    <t>18.22.3</t>
  </si>
  <si>
    <t>Производство верхней одежды из тканей для женщин и девочек</t>
  </si>
  <si>
    <t>Производство нательного белья</t>
  </si>
  <si>
    <t>18.23.1</t>
  </si>
  <si>
    <t>Производство трикотажного нательного белья</t>
  </si>
  <si>
    <t>18.23.2</t>
  </si>
  <si>
    <t>Производство нательного белья из тканей</t>
  </si>
  <si>
    <t>Производство прочей одежды и аксессуаров</t>
  </si>
  <si>
    <t>18.24.1</t>
  </si>
  <si>
    <t>Производство трикотажной одежды для новорожденных детей, спортивной одежды и аксессуаров одежды</t>
  </si>
  <si>
    <t>18.24.11</t>
  </si>
  <si>
    <t>Производство трикотажной одежды и аксессуаров одежды для новорожденных детей</t>
  </si>
  <si>
    <t>18.24.12</t>
  </si>
  <si>
    <t>Производство трикотажных спортивных костюмов, лыжных костюмов, купальников и прочей трикотажной одежды</t>
  </si>
  <si>
    <t>18.24.13</t>
  </si>
  <si>
    <t>Производство трикотажных перчаток, варежек и рукавиц</t>
  </si>
  <si>
    <t>18.24.14</t>
  </si>
  <si>
    <t>Производство прочих трикотажных аксессуаров одежды, в том числе платков, шарфов, галстуков и прочих аналогичных изделий</t>
  </si>
  <si>
    <t>18.24.2</t>
  </si>
  <si>
    <t>Производство одежды для новорожденных детей, спортивной одежды и аксессуаров одежды из тканей</t>
  </si>
  <si>
    <t>18.24.21</t>
  </si>
  <si>
    <t>Производство одежды для новорожденных детей из тканей</t>
  </si>
  <si>
    <t>18.24.22</t>
  </si>
  <si>
    <t>Производство спортивной одежды из тканей</t>
  </si>
  <si>
    <t>18.24.23</t>
  </si>
  <si>
    <t>Производство аксессуаров одежды, в том числе платков, шарфов, галстуков, перчаток и прочих аналогичных изделий из тканей</t>
  </si>
  <si>
    <t>18.24.3</t>
  </si>
  <si>
    <t>Производство аксессуаров одежды из кожи; производство одежды из фетра или нетканых материалов; производство одежды из текстильных материалов с покрытием</t>
  </si>
  <si>
    <t>18.24.31</t>
  </si>
  <si>
    <t>Производство аксессуаров одежды из натуральной или композиционной кожи</t>
  </si>
  <si>
    <t>18.24.32</t>
  </si>
  <si>
    <t>Производство одежды из фетра, нетканых материалов, из текстильных материалов с пропиткой или покрытием</t>
  </si>
  <si>
    <t>18.24.4</t>
  </si>
  <si>
    <t>Производство головных уборов</t>
  </si>
  <si>
    <t>Выделка и крашение меха; производство меховых изделий</t>
  </si>
  <si>
    <t>18.30.1</t>
  </si>
  <si>
    <t>Выделка и крашение меха</t>
  </si>
  <si>
    <t>18.30.2</t>
  </si>
  <si>
    <t>Производство одежды, аксессуаров и прочих изделий из меха, кроме головных уборов</t>
  </si>
  <si>
    <t>18.30.3</t>
  </si>
  <si>
    <t>Производство искусственного меха и изделий из него</t>
  </si>
  <si>
    <t>18.30.31</t>
  </si>
  <si>
    <t>Производство искусственного меха</t>
  </si>
  <si>
    <t>18.30.32</t>
  </si>
  <si>
    <t>Производство изделий из искусственного меха</t>
  </si>
  <si>
    <t>Производство кожи, изделий из кожи и производство обуви</t>
  </si>
  <si>
    <t>Дубление и отделка кожи</t>
  </si>
  <si>
    <t>Производство чемоданов, сумок и аналогичных изделий из кожи и других материалов; производство шорно-седельных и других изделий из кожи</t>
  </si>
  <si>
    <t>Производство обуви</t>
  </si>
  <si>
    <t>Обработка древесины и производство изделий из дерева и пробки, кроме мебели</t>
  </si>
  <si>
    <t>Распиловка и строгание древесины; пропитка древесины</t>
  </si>
  <si>
    <t>Производство пиломатериалов, кроме профилированных, толщиной более 6 мм; производство непропитанных железнодорожных и трамвайных шпал из древесины</t>
  </si>
  <si>
    <t>Производство пиломатериалов, профилированных по кромке или по пласти; производство древесной шерсти, древесной муки; производство технологической щепы или стружки</t>
  </si>
  <si>
    <t>Производство древесины, пропитанной или обработанной консервантами или другими веществами</t>
  </si>
  <si>
    <t>Предоставление услуг по пропитке древесины</t>
  </si>
  <si>
    <t>Производство шпона, фанеры, плит, панелей</t>
  </si>
  <si>
    <t>20.20.1</t>
  </si>
  <si>
    <t>Производство клееной фанеры, древесных плит и панелей</t>
  </si>
  <si>
    <t>20.20.2</t>
  </si>
  <si>
    <t>Производство шпона, листов для клееной фанеры и модифицированной древесины</t>
  </si>
  <si>
    <t>20.20.21</t>
  </si>
  <si>
    <t>Производство шпона и листов для клееной фанеры</t>
  </si>
  <si>
    <t>20.20.22</t>
  </si>
  <si>
    <t>Производство модифицированной древесины</t>
  </si>
  <si>
    <t>Производство деревянных строительных конструкций, включая сборные деревянные строения, и столярных изделий</t>
  </si>
  <si>
    <t>20.30.1</t>
  </si>
  <si>
    <t>Производство деревянных строительных конструкций и столярных изделий</t>
  </si>
  <si>
    <t>20.30.2</t>
  </si>
  <si>
    <t>Производство сборных деревянных строений</t>
  </si>
  <si>
    <t>Производство деревянной тары</t>
  </si>
  <si>
    <t>Производство прочих изделий из дерева и пробки, соломки и материалов для плетения</t>
  </si>
  <si>
    <t>Производство прочих изделий из дерева</t>
  </si>
  <si>
    <t>20.51.1</t>
  </si>
  <si>
    <t>Производство деревянных инструментов, корпусов и рукояток инструментов, рукояток щеток и метелок, обувных колодок и растяжек для обуви</t>
  </si>
  <si>
    <t>20.51.2</t>
  </si>
  <si>
    <t>Производство деревянных столовых и кухонных принадлежностей</t>
  </si>
  <si>
    <t>20.51.3</t>
  </si>
  <si>
    <t>Производство деревянных статуэток и украшений из дерева, мозаики и инкрустированного дерева, шкатулок, футляров для ювелирных изделий или ножей</t>
  </si>
  <si>
    <t>20.51.4</t>
  </si>
  <si>
    <t>Производство деревянных рам для картин, фотографий, зеркал или аналогичных предметов и прочих изделий из дерева</t>
  </si>
  <si>
    <t>Производство изделий из пробки, соломки и материалов для плетения</t>
  </si>
  <si>
    <t>Производство целлюлозы, древесной массы, бумаги, картона и изделий из них</t>
  </si>
  <si>
    <t>Производство целлюлозы, древесной массы, бумаги и картона</t>
  </si>
  <si>
    <t>Производство целлюлозы и древесной массы</t>
  </si>
  <si>
    <t>Производство бумаги и картона</t>
  </si>
  <si>
    <t>Производство изделий из бумаги и картона</t>
  </si>
  <si>
    <t>Производство гофрированного картона, бумажной и картонной тары</t>
  </si>
  <si>
    <t>Производство бумажных изделий хозяйственно-бытового и санитарно-гигиенического назначения</t>
  </si>
  <si>
    <t>Производство писчебумажных изделий</t>
  </si>
  <si>
    <t>Производство обоев</t>
  </si>
  <si>
    <t>Производство прочих изделий из бумаги и картона</t>
  </si>
  <si>
    <t>Издательская и полиграфическая деятельность, тиражирование записанных носителей информации</t>
  </si>
  <si>
    <t>Издательская деятельность</t>
  </si>
  <si>
    <t>Издание книг</t>
  </si>
  <si>
    <t>Издание книг, брошюр, буклетов и аналогичных публикаций, в том числе для слепых</t>
  </si>
  <si>
    <t>Издание карт и атласов, в том числе для слепых</t>
  </si>
  <si>
    <t>Издание нот, в том числе для слепых</t>
  </si>
  <si>
    <t>Издание газет</t>
  </si>
  <si>
    <t>Издание журналов и периодических публикаций</t>
  </si>
  <si>
    <t>Издание звукозаписей</t>
  </si>
  <si>
    <t>Прочие виды издательской деятельности</t>
  </si>
  <si>
    <t>Полиграфическая деятельность и предоставление услуг в этой области</t>
  </si>
  <si>
    <t>Печатание газет</t>
  </si>
  <si>
    <t>Полиграфическая деятельность, не включенная в другие группировки</t>
  </si>
  <si>
    <t>Брошюровочно-переплетная и отделочная деятельность</t>
  </si>
  <si>
    <t>Изготовление печатных форм</t>
  </si>
  <si>
    <t>Прочая полиграфическая деятельность</t>
  </si>
  <si>
    <t>Копирование записанных носителей информации</t>
  </si>
  <si>
    <t>Копирование звукозаписей</t>
  </si>
  <si>
    <t>Копирование видеозаписей</t>
  </si>
  <si>
    <t>Копирование машинных носителей информации</t>
  </si>
  <si>
    <t>Производство кокса, нефтепродуктов и ядерных материалов</t>
  </si>
  <si>
    <t>Производство кокса</t>
  </si>
  <si>
    <t>Производство нефтепродуктов</t>
  </si>
  <si>
    <t>Производство ядерных материалов</t>
  </si>
  <si>
    <t>Химическое производство</t>
  </si>
  <si>
    <t>Производство основных химических веществ</t>
  </si>
  <si>
    <t>Производство промышленных газов</t>
  </si>
  <si>
    <t>Производство красителей и пигментов</t>
  </si>
  <si>
    <t>Производство прочих основных неорганических химических веществ</t>
  </si>
  <si>
    <t>Производство прочих основных органических химических веществ</t>
  </si>
  <si>
    <t>24.14.1</t>
  </si>
  <si>
    <t>Производство синтетического и гидролизного этилового спирта</t>
  </si>
  <si>
    <t>24.14.2</t>
  </si>
  <si>
    <t>Производство прочих основных органических химических веществ, не включенных в другие группировки</t>
  </si>
  <si>
    <t>Производство удобрений и азотных соединений</t>
  </si>
  <si>
    <t>Производство пластмасс и синтетических смол в первичных формах</t>
  </si>
  <si>
    <t>Производство синтетического каучука</t>
  </si>
  <si>
    <t>Производство химических средств защиты растений (пестицидов) и прочих агрохимических продуктов</t>
  </si>
  <si>
    <t>Производство красок и лаков</t>
  </si>
  <si>
    <t>24.30.1</t>
  </si>
  <si>
    <t>Производство красок и лаков на основе полимеров</t>
  </si>
  <si>
    <t>24.30.2</t>
  </si>
  <si>
    <t>Производство прочих красок, лаков, эмалей и связанных с ними продуктов</t>
  </si>
  <si>
    <t>Производство фармацевтической продукции</t>
  </si>
  <si>
    <t>Производство основной фармацевтической продукции</t>
  </si>
  <si>
    <t>Производство фармацевтических препаратов и материалов</t>
  </si>
  <si>
    <t>24.42.1</t>
  </si>
  <si>
    <t>Производство медикаментов</t>
  </si>
  <si>
    <t>24.42.2</t>
  </si>
  <si>
    <t>Производство прочих фармацевтических продуктов и изделий медицинского назначения</t>
  </si>
  <si>
    <t>Производство мыла; моющих, чистящих и полирующих средств; парфюмерных и косметических средств</t>
  </si>
  <si>
    <t>Производство глицерина; мыла; моющих, чистящих полирующих средств</t>
  </si>
  <si>
    <t>24.51.1</t>
  </si>
  <si>
    <t>Производство глицерина</t>
  </si>
  <si>
    <t>24.51.2</t>
  </si>
  <si>
    <t>Производство органических поверхностно-активных веществ, кроме мыла</t>
  </si>
  <si>
    <t>24.51.3</t>
  </si>
  <si>
    <t>Производство мыла и моющих средств</t>
  </si>
  <si>
    <t>24.51.4</t>
  </si>
  <si>
    <t>Производство средств для ароматизации и дезодорирования воздуха; производство полирующих и чистящих средств, восков</t>
  </si>
  <si>
    <t>Производство парфюмерных и косметических средств</t>
  </si>
  <si>
    <t>Производство прочих химических продуктов</t>
  </si>
  <si>
    <t>Производство взрывчатых веществ</t>
  </si>
  <si>
    <t>Производство клеев и желатина</t>
  </si>
  <si>
    <t>Производство эфирных масел</t>
  </si>
  <si>
    <t>Производство фотоматериалов</t>
  </si>
  <si>
    <t>Производство готовых незаписанных носителей информации</t>
  </si>
  <si>
    <t>24.66.1</t>
  </si>
  <si>
    <t>Производство химически модифицированных животных или растительных жиров и масел (включая олифу), непищевых смесей животных или растительных жиров и масел</t>
  </si>
  <si>
    <t>24.66.2</t>
  </si>
  <si>
    <t>Производство чернил для письма и рисования</t>
  </si>
  <si>
    <t>24.66.3</t>
  </si>
  <si>
    <t>Производство смазочных материалов, присадок к смазочным материалам и антифризов</t>
  </si>
  <si>
    <t>24.66.4</t>
  </si>
  <si>
    <t>Производство искусственных и синтетических волокон</t>
  </si>
  <si>
    <t>Производство резиновых и пластмассовых изделий</t>
  </si>
  <si>
    <t>Производство резиновых изделий</t>
  </si>
  <si>
    <t>Производство резиновых шин, покрышек и камер</t>
  </si>
  <si>
    <t>Восстановление резиновых шин и покрышек</t>
  </si>
  <si>
    <t>Производство прочих резиновых изделий</t>
  </si>
  <si>
    <t>25.13.1</t>
  </si>
  <si>
    <t>Производство регенерированной резины в первичной форме или в виде пластин, листов или полос (лент)</t>
  </si>
  <si>
    <t>25.13.2</t>
  </si>
  <si>
    <t>Производство невулканизированного каучука и изделий из него; производство резины в виде нити, корда, пластин, листов, полос, стержней и профилей</t>
  </si>
  <si>
    <t>25.13.3</t>
  </si>
  <si>
    <t>Производство труб, трубок, рукавов и шлангов из резины</t>
  </si>
  <si>
    <t>25.13.4</t>
  </si>
  <si>
    <t>Производство конвейерных лент и приводных ремней из резины</t>
  </si>
  <si>
    <t>25.13.5</t>
  </si>
  <si>
    <t>Производство прорезиненных текстильных материалов, кроме кордной ткани</t>
  </si>
  <si>
    <t>25.13.6</t>
  </si>
  <si>
    <t>Производство предметов одежды и ее аксессуаров из резин</t>
  </si>
  <si>
    <t>25.13.7</t>
  </si>
  <si>
    <t>Производство изделий из резины, не включенных в другие группировки; производство эбонита и изделий из него</t>
  </si>
  <si>
    <t>Производство пластмассовых изделий</t>
  </si>
  <si>
    <t>Производство пластмассовых плит, полос, труб и профилей</t>
  </si>
  <si>
    <t>Производство пластмассовых изделий для упаковывания товаров</t>
  </si>
  <si>
    <t>Производство пластмассовых изделий, используемых в строительстве</t>
  </si>
  <si>
    <t>Производство прочих пластмассовых изделий</t>
  </si>
  <si>
    <t>25.24.1</t>
  </si>
  <si>
    <t>Производство предметов одежды и ее аксессуаров, включая перчатки, из пластмасс</t>
  </si>
  <si>
    <t>25.24.2</t>
  </si>
  <si>
    <t>Производство прочих изделий из пластмасс, не включенных в другие группировки</t>
  </si>
  <si>
    <t>25.24.9</t>
  </si>
  <si>
    <t>Предоставление услуг в области производства пластмассовых деталей</t>
  </si>
  <si>
    <t>Производство прочих неметаллических минеральных продуктов</t>
  </si>
  <si>
    <t>Производство стекла и изделий из стекла</t>
  </si>
  <si>
    <t>Производство листового стекла</t>
  </si>
  <si>
    <t>Формование и обработка листового стекла</t>
  </si>
  <si>
    <t>Производство полых стеклянных изделий</t>
  </si>
  <si>
    <t>Производство стекловолокна</t>
  </si>
  <si>
    <t>Производство и обработка прочих стеклянных изделий</t>
  </si>
  <si>
    <t>26.15.1</t>
  </si>
  <si>
    <t>Производство необработанного стекла в блоках, в виде шаров, стержней, труб или трубок</t>
  </si>
  <si>
    <t>26.15.2</t>
  </si>
  <si>
    <t>Производство блоков для мощения, стеклоблоков, плит и прочих изделий из прессованного или отформованного стекла, используемых в строительстве; производство стекла для витражей; производство многоячеистого стекла или пеностекла в блоках, плитах и аналогичных формах</t>
  </si>
  <si>
    <t>26.15.3</t>
  </si>
  <si>
    <t>Производство открытых стеклянных колб: колб для электрических ламп, электронно-лучевых приборов или аналогичных изделий</t>
  </si>
  <si>
    <t>26.15.4</t>
  </si>
  <si>
    <t>Производство стекол для часов или очков, не подвергнутых оптической обработке</t>
  </si>
  <si>
    <t>26.15.5</t>
  </si>
  <si>
    <t>Производство лабораторных, фармацевтических и гигиенических изделий из стекла; производство ампул и прочих изделий из стекла медицинского назначения</t>
  </si>
  <si>
    <t>26.15.6</t>
  </si>
  <si>
    <t>Производство стеклянных деталей электрических ламп и осветительной арматуры, световых указателей, световых табло и др.</t>
  </si>
  <si>
    <t>26.15.7</t>
  </si>
  <si>
    <t>Производство электрических изоляторов из стекла</t>
  </si>
  <si>
    <t>26.15.8</t>
  </si>
  <si>
    <t>Производство прочих изделий из стекла, не включенных в другие группировки</t>
  </si>
  <si>
    <t>26.15.81</t>
  </si>
  <si>
    <t>Производство оптических элементов из стекла без оптической обработки</t>
  </si>
  <si>
    <t>26.15.82</t>
  </si>
  <si>
    <t>Производство кубиков для мозаичных или иных декоративных работ</t>
  </si>
  <si>
    <t>26.15.83</t>
  </si>
  <si>
    <t>Производство стеклянных деталей для изготовления бижутерии; производство стеклянного бисера и бусин; производство изделий, имитирующих жемчуг, драгоценные и полудрагоценные камни; производство стеклянных микросфер диаметром не более 1 мм</t>
  </si>
  <si>
    <t>26.15.84</t>
  </si>
  <si>
    <t>Производство статуэток и прочих украшений из стекла, полученных методом выдувания из расплавленной стеклянной массы</t>
  </si>
  <si>
    <t>26.15.85</t>
  </si>
  <si>
    <t>Производство изделий из стекла для промышленности и сельского хозяйства, не включенных в другие группировки: баков, чанов, резервуаров, цилиндров, змеевиков, желобов и т.п.</t>
  </si>
  <si>
    <t>Производство керамических изделий, кроме используемых в строительстве</t>
  </si>
  <si>
    <t>Производство хозяйственных и декоративных керамических изделий</t>
  </si>
  <si>
    <t>Производство керамических санитарно-технических изделий</t>
  </si>
  <si>
    <t>Производство керамических электроизоляторов и изолирующей арматуры</t>
  </si>
  <si>
    <t>Производство прочих технических керамических изделий</t>
  </si>
  <si>
    <t>Производство прочих керамических изделий</t>
  </si>
  <si>
    <t>Производство огнеупоров</t>
  </si>
  <si>
    <t>Производство керамических плиток и плит</t>
  </si>
  <si>
    <t>Производство кирпича, черепицы и прочих строительных изделий из обожженной глины</t>
  </si>
  <si>
    <t>Производство цемента, извести и гипса</t>
  </si>
  <si>
    <t>Производство цемента</t>
  </si>
  <si>
    <t>Производство извести</t>
  </si>
  <si>
    <t>Производство гипса</t>
  </si>
  <si>
    <t>Производство изделий из бетона, гипса и цемента</t>
  </si>
  <si>
    <t>Производство изделий из бетона для использования в строительстве</t>
  </si>
  <si>
    <t>Производство гипсовых изделий для использования в строительстве</t>
  </si>
  <si>
    <t>Производство товарного бетона</t>
  </si>
  <si>
    <t>Производство сухих бетонных смесей</t>
  </si>
  <si>
    <t>Производство изделий из асбестоцемента и волокнистого цемента</t>
  </si>
  <si>
    <t>Производство прочих изделий из бетона, гипса и цемента</t>
  </si>
  <si>
    <t>Резка, обработка и отделка камня</t>
  </si>
  <si>
    <t>26.70.1</t>
  </si>
  <si>
    <t>Резка, обработка и отделка камня для использования в строительстве, в качестве дорожного покрытия</t>
  </si>
  <si>
    <t>26.70.2</t>
  </si>
  <si>
    <t>Резка, обработка и отделка камня для памятников</t>
  </si>
  <si>
    <t>26.70.3</t>
  </si>
  <si>
    <t>Производство гранул и порошков из природного камня</t>
  </si>
  <si>
    <t>Производство прочей неметаллической минеральной продукции</t>
  </si>
  <si>
    <t>Производство абразивных изделий</t>
  </si>
  <si>
    <t>Производство прочей неметаллической минеральной продукции, не включенной в другие группировки</t>
  </si>
  <si>
    <t>26.82.1</t>
  </si>
  <si>
    <t>Производство обработанных асбестовых волокон, смесей на основе асбеста и изделий из них</t>
  </si>
  <si>
    <t>26.82.2</t>
  </si>
  <si>
    <t>Производство изделий из асфальта или аналогичных материалов</t>
  </si>
  <si>
    <t>26.82.3</t>
  </si>
  <si>
    <t>Производство битуминозных смесей на основе природного асфальта или битума, нефтяного битума, минеральных смол или их пеков</t>
  </si>
  <si>
    <t>26.82.4</t>
  </si>
  <si>
    <t>Производство искусственного графита, коллоидного или полуколлоидного графита, продуктов на основе графита или прочих форм углерода в виде полуфабрикатов</t>
  </si>
  <si>
    <t>26.82.5</t>
  </si>
  <si>
    <t>Производство искусственного корунда</t>
  </si>
  <si>
    <t>26.82.6</t>
  </si>
  <si>
    <t>Производство минеральных тепло- и звукоизоляционных материалов и изделий</t>
  </si>
  <si>
    <t>Металлургическое производство</t>
  </si>
  <si>
    <t>Производство чугуна, ферросплавов, стали, горячекатаного проката и холоднокатаного листового (плоского) проката</t>
  </si>
  <si>
    <t>Производство чугуна и доменных ферросплавов</t>
  </si>
  <si>
    <t>Производство продуктов прямого восстановления железной руды</t>
  </si>
  <si>
    <t>Производство ферросплавов, кроме доменных</t>
  </si>
  <si>
    <t>Производство стали</t>
  </si>
  <si>
    <t>Производство полуфабрикатов (заготовок) для переката</t>
  </si>
  <si>
    <t>Производство стального проката горячекатаного и кованого</t>
  </si>
  <si>
    <t>27.16.1</t>
  </si>
  <si>
    <t>Производство стального сортового проката горячекатаного и кованого</t>
  </si>
  <si>
    <t>27.16.2</t>
  </si>
  <si>
    <t>Производство стального горячекатаного листового (плоского) проката</t>
  </si>
  <si>
    <t>Производство холоднокатаного плоского проката без защитных покрытий и с защитными покрытиями</t>
  </si>
  <si>
    <t>Производство чугунных и стальных труб</t>
  </si>
  <si>
    <t>Производство чугунных труб и литых фитингов</t>
  </si>
  <si>
    <t>Производство стальных труб и фитингов</t>
  </si>
  <si>
    <t>Производство прочей продукции из черных металлов, не включенной в другие группировки</t>
  </si>
  <si>
    <t>Производство холоднотянутых прутков и профилей</t>
  </si>
  <si>
    <t>Производство холоднокатаных узких полос и лент</t>
  </si>
  <si>
    <t>Производство гнутых стальных профилей</t>
  </si>
  <si>
    <t>Производство стальной проволоки</t>
  </si>
  <si>
    <t>Производство железных порошков, прочей металлопродукции из стального проката, не включенной в другие группировки</t>
  </si>
  <si>
    <t>27.35.1</t>
  </si>
  <si>
    <t>Производство железных порошков</t>
  </si>
  <si>
    <t>27.35.2</t>
  </si>
  <si>
    <t>Производство изделий из стального проката для верхнего строения железнодорожного пути</t>
  </si>
  <si>
    <t>27.35.3</t>
  </si>
  <si>
    <t>Производство профилей и конструкций шпунтового типа из стального проката</t>
  </si>
  <si>
    <t>Производство цветных металлов</t>
  </si>
  <si>
    <t>Производство драгоценных металлов</t>
  </si>
  <si>
    <t>Производство алюминия</t>
  </si>
  <si>
    <t>27.42.1</t>
  </si>
  <si>
    <t>Производство сырья для получения алюминия</t>
  </si>
  <si>
    <t>27.42.11</t>
  </si>
  <si>
    <t>Производство оксида алюминия (глинозема)</t>
  </si>
  <si>
    <t>27.42.12</t>
  </si>
  <si>
    <t>Производство криолита и фтористого алюминия</t>
  </si>
  <si>
    <t>27.42.2</t>
  </si>
  <si>
    <t>Производство первичного алюминия</t>
  </si>
  <si>
    <t>27.42.3</t>
  </si>
  <si>
    <t>Производство алюминиевых порошков</t>
  </si>
  <si>
    <t>27.42.4</t>
  </si>
  <si>
    <t>Производство алюминиевых сплавов</t>
  </si>
  <si>
    <t>27.42.5</t>
  </si>
  <si>
    <t>Производство полуфабрикатов из алюминия или алюминиевых сплавов</t>
  </si>
  <si>
    <t>Производство свинца, цинка и олова</t>
  </si>
  <si>
    <t>Производство меди</t>
  </si>
  <si>
    <t>Производство прочих цветных металлов</t>
  </si>
  <si>
    <t>Производство отливок</t>
  </si>
  <si>
    <t>Производство чугунных отливок</t>
  </si>
  <si>
    <t>Производство стальных отливок</t>
  </si>
  <si>
    <t>Производство отливок из легких металлов</t>
  </si>
  <si>
    <t>Производство отливок из прочих цветных металлов</t>
  </si>
  <si>
    <t>Производство готовых металлических изделий</t>
  </si>
  <si>
    <t>Производство строительных металлических конструкций и изделий</t>
  </si>
  <si>
    <t>Производство строительных металлических конструкций</t>
  </si>
  <si>
    <t>Производство строительных металлических изделий</t>
  </si>
  <si>
    <t>Производство металлических резервуаров, радиаторов и котлов центрального отопления</t>
  </si>
  <si>
    <t>Производство металлических цистерн, резервуаров и прочих емкостей</t>
  </si>
  <si>
    <t>Производство радиаторов и котлов центрального отопления</t>
  </si>
  <si>
    <t>28.22.1</t>
  </si>
  <si>
    <t>Производство радиаторов</t>
  </si>
  <si>
    <t>28.22.2</t>
  </si>
  <si>
    <t>Производство котлов центрального отопления</t>
  </si>
  <si>
    <t>28.22.9</t>
  </si>
  <si>
    <t>Предоставление услуг по ремонту и техническому обслуживанию котлов центрального отопления</t>
  </si>
  <si>
    <t>Производство паровых котлов, кроме котлов центрального отопления; производство ядерных реакторов</t>
  </si>
  <si>
    <t>28.30.1</t>
  </si>
  <si>
    <t>Производство паровых котлов и их составных частей</t>
  </si>
  <si>
    <t>28.30.2</t>
  </si>
  <si>
    <t>Производство ядерных реакторов и их составных частей</t>
  </si>
  <si>
    <t>28.30.9</t>
  </si>
  <si>
    <t>Предоставление услуг по монтажу, ремонту и техническому обслуживанию паровых котлов, кроме котлов центрального отопления</t>
  </si>
  <si>
    <t>Ковка, прессование, штамповка и профилирование; изготовление изделий методом порошковой металлургии</t>
  </si>
  <si>
    <t>28.40.1</t>
  </si>
  <si>
    <t>Предоставление услуг по ковке, прессованию, объемной и листовой штамповке и профилированию листового металла</t>
  </si>
  <si>
    <t>28.40.2</t>
  </si>
  <si>
    <t>Предоставление услуг по производству изделий методом порошковой металлургии</t>
  </si>
  <si>
    <t>Обработка металлов и нанесение покрытий на металлы; обработка металлических изделий с использованием основных технологических процессов машиностроения</t>
  </si>
  <si>
    <t>Обработка металлов и нанесение покрытий на металлы</t>
  </si>
  <si>
    <t>Обработка металлических изделий с использованием основных технологических процессов машиностроения</t>
  </si>
  <si>
    <t>Производство ножевых изделий, столовых приборов, инструментов, замочных и скобяных изделий</t>
  </si>
  <si>
    <t>Производство ножевых изделий и столовых приборов</t>
  </si>
  <si>
    <t>Производство инструментов</t>
  </si>
  <si>
    <t>Производство замков и петель</t>
  </si>
  <si>
    <t>Производство прочих готовых металлических изделий</t>
  </si>
  <si>
    <t>Производство металлических бочек и аналогичных емкостей</t>
  </si>
  <si>
    <t>Производство упаковки из легких металлов</t>
  </si>
  <si>
    <t>Производство изделий из проволоки</t>
  </si>
  <si>
    <t>Производство крепежных изделий, цепей и пружин</t>
  </si>
  <si>
    <t>28.74.1</t>
  </si>
  <si>
    <t>Производство крепежных изделий и пружин</t>
  </si>
  <si>
    <t>28.74.2</t>
  </si>
  <si>
    <t>Производство цепей, кроме шарнирных, и составных частей к ним</t>
  </si>
  <si>
    <t>28.75.1</t>
  </si>
  <si>
    <t>Производство металлических изделий для ванных комнат и кухни</t>
  </si>
  <si>
    <t>28.75.11</t>
  </si>
  <si>
    <t>Производство раковин, моек, ванн и прочих санитарно-технических изделий и их составных частей из черных металлов, меди или алюминия</t>
  </si>
  <si>
    <t>28.75.12</t>
  </si>
  <si>
    <t>Производство столовых, кухонных и прочих бытовых изделий, кроме столовых и кухонных приборов, и их составных частей из черных металлов, меди или алюминия</t>
  </si>
  <si>
    <t>28.75.2</t>
  </si>
  <si>
    <t>Производство прочих металлических изделий, кроме сабель, штыков и аналогичного оружия</t>
  </si>
  <si>
    <t>28.75.21</t>
  </si>
  <si>
    <t>Производство бронированных или армированных сейфов, несгораемых шкафов и дверей</t>
  </si>
  <si>
    <t>28.75.22</t>
  </si>
  <si>
    <t>Производство канцелярского настольного оборудования (ящиков, картотек, лотков и т.п.) из недрагоценных металлов</t>
  </si>
  <si>
    <t>28.75.23</t>
  </si>
  <si>
    <t>Производство деталей для скоросшивателей или папок; канцелярских принадлежностей и скоб в виде полос из недрагоценных металлов</t>
  </si>
  <si>
    <t>28.75.24</t>
  </si>
  <si>
    <t>Производство статуэток, рам для фотографий, картин, зеркал и прочих декоративных изделий из недрагоценных металлов</t>
  </si>
  <si>
    <t>28.75.25</t>
  </si>
  <si>
    <t>Производство фурнитуры из недрагоценных металлов для одежды, обуви, кожгалантереи и прочих изделий, в том числе крючков, пряжек, застежек, петелек, колечек, трубчатых и раздвоенных заклепок и др.</t>
  </si>
  <si>
    <t>28.75.26</t>
  </si>
  <si>
    <t>Производство гребных винтов и их лопастей для судовых двигателей и лодочных моторов</t>
  </si>
  <si>
    <t>28.75.27</t>
  </si>
  <si>
    <t>Производство прочих изделий из недрагоценных металлов, не включенных в другие группировки</t>
  </si>
  <si>
    <t>28.75.3</t>
  </si>
  <si>
    <t>Производство шпаг, кортиков, штыков, копий и аналогичного оружия и частей к нему</t>
  </si>
  <si>
    <t>Производство машин и оборудования</t>
  </si>
  <si>
    <t>Производство механического оборудования</t>
  </si>
  <si>
    <t>Производство двигателей и турбин, кроме авиационных, автомобильных и мотоциклетных двигателей</t>
  </si>
  <si>
    <t>Производство двигателей, кроме авиационных, автомобильных и мотоциклетных</t>
  </si>
  <si>
    <t>Производство турбин</t>
  </si>
  <si>
    <t>Производство паровых турбин</t>
  </si>
  <si>
    <t>Производство гидравлических турбин и водяных колес</t>
  </si>
  <si>
    <t>Производство газовых турбин, кроме турбореактивных и турбовинтовых</t>
  </si>
  <si>
    <t>Предоставление услуг по монтажу, ремонту и техническому обслуживанию двигателей и турбин, кроме авиационных, автомобильных и мотоциклетных двигателей</t>
  </si>
  <si>
    <t>Производство насосов, компрессоров и гидравлических систем</t>
  </si>
  <si>
    <t>Производство гидравлических и пневматических силовых установок и двигателей</t>
  </si>
  <si>
    <t>Производство насосов для перекачки жидкостей и подъемников жидкостей</t>
  </si>
  <si>
    <t>Производство воздушных и вакуумных насосов; производство воздушных и газовых компрессоров</t>
  </si>
  <si>
    <t>Предоставление услуг по монтажу, ремонту и техническому обслуживанию насосов и компрессоров</t>
  </si>
  <si>
    <t>Производство трубопроводной арматуры</t>
  </si>
  <si>
    <t>Производство подшипников, зубчатых передач, элементов механических передач и приводов</t>
  </si>
  <si>
    <t>29.14.1</t>
  </si>
  <si>
    <t>Производство шариковых и роликовых подшипников</t>
  </si>
  <si>
    <t>29.14.2</t>
  </si>
  <si>
    <t>Производство корпусов подшипников и подшипников скольжения, зубчатых колес, зубчатых передач и элементов приводов</t>
  </si>
  <si>
    <t>29.14.9</t>
  </si>
  <si>
    <t>Предоставление услуг по ремонту подшипников</t>
  </si>
  <si>
    <t>Производство прочего оборудования общего назначения</t>
  </si>
  <si>
    <t>Производство печей и печных горелок</t>
  </si>
  <si>
    <t>29.21.1</t>
  </si>
  <si>
    <t>Производство неэлектрических печей, горелок и устройств для них</t>
  </si>
  <si>
    <t>29.21.2</t>
  </si>
  <si>
    <t>Производство электрических печей</t>
  </si>
  <si>
    <t>29.21.9</t>
  </si>
  <si>
    <t>Предоставление услуг по монтажу, ремонту и техническому обслуживанию печей и печных топок</t>
  </si>
  <si>
    <t>Производство подъемно-транспортного оборудования</t>
  </si>
  <si>
    <t>29.22.1</t>
  </si>
  <si>
    <t>Производство кранов, кроме строительных</t>
  </si>
  <si>
    <t>29.22.2</t>
  </si>
  <si>
    <t>Производство кранов для строительства</t>
  </si>
  <si>
    <t>29.22.3</t>
  </si>
  <si>
    <t>Производство оборудования непрерывного транспорта</t>
  </si>
  <si>
    <t>29.22.4</t>
  </si>
  <si>
    <t>Производство лифтов</t>
  </si>
  <si>
    <t>29.22.5</t>
  </si>
  <si>
    <t>Производство авто- и электропогрузчиков</t>
  </si>
  <si>
    <t>29.22.6</t>
  </si>
  <si>
    <t>Производство прочего подъемно-транспортного оборудования</t>
  </si>
  <si>
    <t>29.22.9</t>
  </si>
  <si>
    <t>Предоставление услуг по монтажу, ремонту и техническому обслуживанию подъемно-транспортного оборудования</t>
  </si>
  <si>
    <t>Производство промышленного холодильного и вентиляционного оборудования</t>
  </si>
  <si>
    <t>29.23.1</t>
  </si>
  <si>
    <t>Производство теплообменных устройств, промышленного холодильного оборудования и оборудования для кондиционирования воздуха; производство оборудования для фильтрования и очистки газов</t>
  </si>
  <si>
    <t>29.23.2</t>
  </si>
  <si>
    <t>Производство вентиляторов</t>
  </si>
  <si>
    <t>29.23.9</t>
  </si>
  <si>
    <t>Предоставление услуг по монтажу, ремонту и техническому обслуживанию промышленного холодильного и вентиляционного оборудования</t>
  </si>
  <si>
    <t>Производство прочих машин и оборудования общего назначения, не включенных в другие группировки</t>
  </si>
  <si>
    <t>29.24.1</t>
  </si>
  <si>
    <t>Производство газогенераторов, аппаратов для дистилляции, фильтрования или очистки жидкости и газов</t>
  </si>
  <si>
    <t>29.24.2</t>
  </si>
  <si>
    <t>Производство фасовочно-упаковочного и весоизмерительного оборудования; производство оборудования для разбрызгивания или распыления жидких или порошкообразных материалов</t>
  </si>
  <si>
    <t>29.24.3</t>
  </si>
  <si>
    <t>Производство центрифуг, каландров и торговых автоматов</t>
  </si>
  <si>
    <t>29.24.31</t>
  </si>
  <si>
    <t>Производство центрифуг</t>
  </si>
  <si>
    <t>29.24.32</t>
  </si>
  <si>
    <t>Производство каландров и прочих валковых (роликовых) машин, кроме валковых (роликовых) машин для обработки металла и стекла</t>
  </si>
  <si>
    <t>29.24.33</t>
  </si>
  <si>
    <t>Производство торговых автоматов, включая автоматы для размена денег</t>
  </si>
  <si>
    <t>29.24.4</t>
  </si>
  <si>
    <t>Производство оборудования, не включенного в другие группировки, для обработки веществ с использованием процессов, предусматривающих изменение температуры среды</t>
  </si>
  <si>
    <t>29.24.6</t>
  </si>
  <si>
    <t>Производство посудомоечных машин для предприятий общественного питания</t>
  </si>
  <si>
    <t>29.24.9</t>
  </si>
  <si>
    <t>Предоставление услуг по монтажу, ремонту и техническому обслуживанию прочего оборудования общего назначения, не включенного в другие группировки</t>
  </si>
  <si>
    <t>Производство машин и оборудования для сельского и лесного хозяйства</t>
  </si>
  <si>
    <t>Производство колесных тракторов</t>
  </si>
  <si>
    <t>Производство прочих машин и оборудования для сельского и лесного хозяйства</t>
  </si>
  <si>
    <t>29.32.1</t>
  </si>
  <si>
    <t>Производство машин, используемых в растениеводстве</t>
  </si>
  <si>
    <t>29.32.2</t>
  </si>
  <si>
    <t>Производство машин для животноводства</t>
  </si>
  <si>
    <t>29.32.3</t>
  </si>
  <si>
    <t>Производство машин для лесного хозяйства</t>
  </si>
  <si>
    <t>29.32.9</t>
  </si>
  <si>
    <t>Предоставление услуг по монтажу, ремонту и техническому обслуживанию машин для сельского хозяйства, включая колесные тракторы, и лесного хозяйства</t>
  </si>
  <si>
    <t>Производство станков</t>
  </si>
  <si>
    <t>29.40.1</t>
  </si>
  <si>
    <t>Производство металлорежущих станков</t>
  </si>
  <si>
    <t>29.40.2</t>
  </si>
  <si>
    <t>Производство деревообрабатывающего оборудования</t>
  </si>
  <si>
    <t>29.40.3</t>
  </si>
  <si>
    <t>Производство кузнечно-прессового оборудования</t>
  </si>
  <si>
    <t>29.40.4</t>
  </si>
  <si>
    <t>Производство оборудования для пайки, сварки и резки, машин и аппаратов для поверхностной термообработки и газотермического напыления</t>
  </si>
  <si>
    <t>29.40.5</t>
  </si>
  <si>
    <t>Производство станков для обработки прочих материалов</t>
  </si>
  <si>
    <t>29.40.6</t>
  </si>
  <si>
    <t>Производство пневматического или механизированного ручного инструмента (ручных машин)</t>
  </si>
  <si>
    <t>29.40.7</t>
  </si>
  <si>
    <t>Производство частей и принадлежностей для станков</t>
  </si>
  <si>
    <t>29.40.9</t>
  </si>
  <si>
    <t>Предоставление услуг по монтажу, ремонту и техническому обслуживанию станков</t>
  </si>
  <si>
    <t>Производство прочих машин и оборудования специального назначения</t>
  </si>
  <si>
    <t>Производство машин и оборудования для металлургии</t>
  </si>
  <si>
    <t>Производство машин и оборудования для добычи полезных ископаемых и строительства</t>
  </si>
  <si>
    <t>Производство машин и оборудования для изготовления пищевых продуктов, включая напитки, и табачных изделий</t>
  </si>
  <si>
    <t>Производство машин и оборудования для изготовления текстильных, швейных, меховых и кожаных изделий</t>
  </si>
  <si>
    <t>29.54.1</t>
  </si>
  <si>
    <t>Производство оборудования для подготовки текстильных волокон, прядения, ткачества и вязания текстильных изделий</t>
  </si>
  <si>
    <t>29.54.2</t>
  </si>
  <si>
    <t>Производство прочего оборудования для текстильной и швейной промышленности, в том числе промышленных швейных машин</t>
  </si>
  <si>
    <t>29.54.3</t>
  </si>
  <si>
    <t>Производство машин для подготовки, дубления и выделки шкур и кожи, для изготовления и ремонта обуви и прочих изделий из шкур и кожи, кроме швейных машин</t>
  </si>
  <si>
    <t>29.54.4</t>
  </si>
  <si>
    <t>Производство составных частей и приспособлений машин для текстильной, швейной и кожевенной промышленности</t>
  </si>
  <si>
    <t>29.54.5</t>
  </si>
  <si>
    <t>Производство бытовых швейных машин</t>
  </si>
  <si>
    <t>29.54.9</t>
  </si>
  <si>
    <t>Предоставление услуг по монтажу, ремонту и техническому обслуживанию машин для текстильной, швейной и кожевенной промышленности</t>
  </si>
  <si>
    <t>Производство машин и оборудования для изготовления бумаги и картона</t>
  </si>
  <si>
    <t>Производство прочих машин и оборудования специального назначения, не включенных в другие группировки</t>
  </si>
  <si>
    <t>29.56.1</t>
  </si>
  <si>
    <t>Производство переплетного, наборного, включая фотонаборные машины, печатного оборудования и его составных частей</t>
  </si>
  <si>
    <t>29.56.2</t>
  </si>
  <si>
    <t>Производство разных машин специального назначения и их составных частей</t>
  </si>
  <si>
    <t>29.56.9</t>
  </si>
  <si>
    <t>Предоставление услуг по монтажу ремонту и техническому обслуживанию прочих машин специального назначения, не включенных в другие группировки</t>
  </si>
  <si>
    <t>Производство оружия и боеприпасов</t>
  </si>
  <si>
    <t>Производство бытовых приборов, не включенных в другие группировки</t>
  </si>
  <si>
    <t>Производство бытовых электрических приборов</t>
  </si>
  <si>
    <t>Производство бытовых неэлектрических приборов</t>
  </si>
  <si>
    <t>Производство офисного оборудования и вычислительной техники</t>
  </si>
  <si>
    <t>Производство офисного оборудования</t>
  </si>
  <si>
    <t>Производство пишущих машин, машин для обработки текста, калькуляторов, счетных машин и их частей</t>
  </si>
  <si>
    <t>Производство фотокопировальных машин, офисных машин для офсетной печати и прочих офисных машин и оборудования и их составных частей</t>
  </si>
  <si>
    <t>Предоставление услуг по установке офисного оборудования</t>
  </si>
  <si>
    <t>Производство электронных вычислительных машин и прочего оборудования для обработки информации</t>
  </si>
  <si>
    <t>Производство электрических машин и электрооборудования</t>
  </si>
  <si>
    <t>Производство электродвигателей, генераторов и трансформаторов</t>
  </si>
  <si>
    <t>Производство электродвигателей, генераторов и трансформаторов, кроме ремонта</t>
  </si>
  <si>
    <t>Предоставление услуг по монтажу, ремонту, техническому обслуживанию и перемотке электродвигателей, генераторов и трансформаторов</t>
  </si>
  <si>
    <t>Производство электрической распределительной и регулирующей аппаратуры</t>
  </si>
  <si>
    <t>31.20.1</t>
  </si>
  <si>
    <t>Производство электрической распределительной и регулирующей аппаратуры, кроме ремонта</t>
  </si>
  <si>
    <t>31.20.9</t>
  </si>
  <si>
    <t>Предоставление услуг по монтажу, ремонту и техническому обслуживанию электрической распределительной и регулирующей аппаратуры</t>
  </si>
  <si>
    <t>Производство изолированных проводов и кабелей</t>
  </si>
  <si>
    <t>Производство химических источников тока (аккумуляторов, первичных элементов и батарей из них)</t>
  </si>
  <si>
    <t>31.40.1</t>
  </si>
  <si>
    <t>Производство первичных элементов, батарей первичных элементов и их частей</t>
  </si>
  <si>
    <t>31.40.2</t>
  </si>
  <si>
    <t>Производство электрических аккумуляторов, аккумуляторных батарей и их частей</t>
  </si>
  <si>
    <t>Производство электрических ламп и осветительного оборудования</t>
  </si>
  <si>
    <t>Производство прочего электрооборудования</t>
  </si>
  <si>
    <t>Производство электрооборудования для двигателей и транспортных средств</t>
  </si>
  <si>
    <t>Производство прочего электрооборудования, не включенного в другие группировки, кроме электрооборудования для двигателей и транспортных средств</t>
  </si>
  <si>
    <t>31.62.1</t>
  </si>
  <si>
    <t>Производство, кроме ремонта, прочего электрооборудования, не включенного в другие группировки, без электрооборудования для двигателей и транспортных средств</t>
  </si>
  <si>
    <t>31.62.9</t>
  </si>
  <si>
    <t>Предоставление услуг по монтажу, ремонту и техническому обслуживанию прочего электрооборудования, не включенного в другие группировки</t>
  </si>
  <si>
    <t>Производство аппаратуры для радио, телевидения и связи</t>
  </si>
  <si>
    <t>Производство электро- и радиоэлементов, электровакуумных приборов</t>
  </si>
  <si>
    <t>32.10.1</t>
  </si>
  <si>
    <t>Производство электрических конденсаторов, включая силовые</t>
  </si>
  <si>
    <t>32.10.2</t>
  </si>
  <si>
    <t>Производство резисторов, включая реостаты и потенциометры</t>
  </si>
  <si>
    <t>32.10.3</t>
  </si>
  <si>
    <t>Производство печатных схем (плат)</t>
  </si>
  <si>
    <t>32.10.4</t>
  </si>
  <si>
    <t>Производство электровакуумных приборов</t>
  </si>
  <si>
    <t>32.10.5</t>
  </si>
  <si>
    <t>Производство полупроводниковых элементов, приборов, включая фоточувствительные и оптоэлектронные; смонтированных пьезоэлектрических кристаллов</t>
  </si>
  <si>
    <t>32.10.51</t>
  </si>
  <si>
    <t>Производство полупроводниковых элементов, приборов, включая фоточувствительные и оптоэлектронные</t>
  </si>
  <si>
    <t>32.10.52</t>
  </si>
  <si>
    <t>Производство смонтированных пьезоэлектрических кристаллов, включая резонаторы, фильтры и прочие устройства</t>
  </si>
  <si>
    <t>32.10.6</t>
  </si>
  <si>
    <t>Производство интегральных схем, микросборок и микромодулей</t>
  </si>
  <si>
    <t>32.10.7</t>
  </si>
  <si>
    <t>Производство частей электровакуумных приборов и прочих электро- и радиоэлементов, не включенных в другие группировки</t>
  </si>
  <si>
    <t>Производство передающей аппаратуры, аппаратуры для проводной телефонной и телеграфной связи</t>
  </si>
  <si>
    <t>32.20.1</t>
  </si>
  <si>
    <t>Производство радио- и телевизионной передающей аппаратуры</t>
  </si>
  <si>
    <t>32.20.2</t>
  </si>
  <si>
    <t>Производство электрической аппаратуры для проводной телефонной или телеграфной связи</t>
  </si>
  <si>
    <t>32.20.3</t>
  </si>
  <si>
    <t>Производство частей теле- и радиопередающей аппаратуры, телефонной или телеграфной электроаппаратуры</t>
  </si>
  <si>
    <t>32.20.9</t>
  </si>
  <si>
    <t>Предоставление услуг по установке, ремонту и техническому обслуживанию теле- и радиопередатчиков</t>
  </si>
  <si>
    <t>Производство аппаратуры для приема, записи и воспроизведения звука и изображения</t>
  </si>
  <si>
    <t>32.30.1</t>
  </si>
  <si>
    <t>Производство радиоприемников</t>
  </si>
  <si>
    <t>32.30.2</t>
  </si>
  <si>
    <t>Производство телевизионных приемников, включая видеомониторы и видеопроекторы</t>
  </si>
  <si>
    <t>32.30.3</t>
  </si>
  <si>
    <t>Производство звукозаписывающей и звуковоспроизводящей аппаратуры и аппаратуры для видеозаписи и видеовоспроизведения</t>
  </si>
  <si>
    <t>32.30.4</t>
  </si>
  <si>
    <t>Производство микрофонов, громкоговорителей, наушников, приемной аппаратуры для радиотелефонной или радиотелеграфной связи</t>
  </si>
  <si>
    <t>32.30.5</t>
  </si>
  <si>
    <t>Производство частей звукозаписывающей и звуковоспроизводящей аппаратуры и видеоаппаратуры; антенн</t>
  </si>
  <si>
    <t>32.30.9</t>
  </si>
  <si>
    <t>Предоставление услуг по монтажу, ремонту и техническому обслуживанию профессиональной радио-, телевизионной, звукозаписывающей и звуковоспроизводящей аппаратуры и видеоаппаратуры</t>
  </si>
  <si>
    <t>Производство изделий медицинской техники, средств измерений, оптических приборов и аппаратуры, часов</t>
  </si>
  <si>
    <t>Производство изделий медицинской техники, включая хирургическое оборудование, и ортопедических приспособлений</t>
  </si>
  <si>
    <t>33.10.1</t>
  </si>
  <si>
    <t>Производство медицинской диагностической и терапевтической аппаратуры, хирургического оборудования, медицинского инструмента, ортопедических приспособлений и их составных частей; производство аппаратуры, основанной на использовании рентгеновского, альфа-, бета- и гамма-излучений</t>
  </si>
  <si>
    <t>33.10.2</t>
  </si>
  <si>
    <t>Производство медицинской, в том числе хирургической, стоматологической и ветеринарной мебели; производство стоматологических и аналогичных им кресел с устройствами для поворота, подъема и наклона и их составных частей</t>
  </si>
  <si>
    <t>33.10.9</t>
  </si>
  <si>
    <t>Предоставление услуг по монтажу, ремонту и техническому обслуживанию медицинского оборудования и аппаратуры</t>
  </si>
  <si>
    <t>Производство контрольно-измерительных приборов</t>
  </si>
  <si>
    <t>33.20.1</t>
  </si>
  <si>
    <t>Производство навигационных, метеорологических, геодезических, геофизических и аналогичного типа приборов и инструментов</t>
  </si>
  <si>
    <t>33.20.2</t>
  </si>
  <si>
    <t>Производство радиолокационной, радионавигационной аппаратуры и радиоаппаратуры дистанционного управления</t>
  </si>
  <si>
    <t>33.20.3</t>
  </si>
  <si>
    <t>Производство точных весов; производство ручных инструментов для черчения, разметки и математических расчетов; производство ручных инструментов для измерения линейных размеров, не включенных в другие группировки</t>
  </si>
  <si>
    <t>33.20.4</t>
  </si>
  <si>
    <t>Производство приборов для измерения электрических величин и ионизирующих излучений</t>
  </si>
  <si>
    <t>33.20.5</t>
  </si>
  <si>
    <t>Производство приборов для контроля прочих физических величин</t>
  </si>
  <si>
    <t>33.20.6</t>
  </si>
  <si>
    <t>Производство прочих приборов и инструментов для измерения, контроля и испытаний</t>
  </si>
  <si>
    <t>33.20.7</t>
  </si>
  <si>
    <t>Производство приборов и аппаратуры для автоматического регулирования или управления (центров или пультов автоматического управления)</t>
  </si>
  <si>
    <t>33.20.8</t>
  </si>
  <si>
    <t>Производство частей приборов, аппаратов и инструментов для измерения, контроля, испытания, навигации и прочих целей</t>
  </si>
  <si>
    <t>33.20.9</t>
  </si>
  <si>
    <t>Предоставление услуг по монтажу, ремонту и техническому обслуживанию приборов и инструментов для измерения, контроля, испытания, навигации, локации и прочих целей</t>
  </si>
  <si>
    <t>Монтаж приборов контроля и регулирования технологических процессов</t>
  </si>
  <si>
    <t>Производство оптических приборов, фото- и кинооборудования</t>
  </si>
  <si>
    <t>33.40.1</t>
  </si>
  <si>
    <t>Производство оптических приборов, фото- и кинооборудования, кроме ремонта</t>
  </si>
  <si>
    <t>33.40.9</t>
  </si>
  <si>
    <t>Предоставление услуг по ремонту и техническому обслуживанию профессионального фото- и кинооборудования и оптических приборов</t>
  </si>
  <si>
    <t>Производство часов и других приборов времени</t>
  </si>
  <si>
    <t>33.50.1</t>
  </si>
  <si>
    <t>Производство готовых часов и других приборов времени</t>
  </si>
  <si>
    <t>33.50.2</t>
  </si>
  <si>
    <t>Производство часовых механизмов и частей часов и приборов времени</t>
  </si>
  <si>
    <t>33.50.9</t>
  </si>
  <si>
    <t>Предоставление услуг по монтажу, ремонту и техническому обслуживанию промышленных приборов и аппаратуры для измерения временных интервалов</t>
  </si>
  <si>
    <t>Производство автомобилей, прицепов и полуприцепов</t>
  </si>
  <si>
    <t>Производство автомобилей</t>
  </si>
  <si>
    <t>34.10.1</t>
  </si>
  <si>
    <t>Производство двигателей внутреннего сгорания для автомобилей</t>
  </si>
  <si>
    <t>34.10.2</t>
  </si>
  <si>
    <t>Производство легковых автомобилей</t>
  </si>
  <si>
    <t>34.10.3</t>
  </si>
  <si>
    <t>Производство автобусов и троллейбусов</t>
  </si>
  <si>
    <t>34.10.4</t>
  </si>
  <si>
    <t>Производство грузовых автомобилей</t>
  </si>
  <si>
    <t>34.10.5</t>
  </si>
  <si>
    <t>Производство автомобилей специального назначения</t>
  </si>
  <si>
    <t>Производство автомобильных кузовов; производство прицепов, полуприцепов и контейнеров, предназначенных для перевозки одним или несколькими видами транспорта</t>
  </si>
  <si>
    <t>Производство частей и принадлежностей автомобилей и их двигателей</t>
  </si>
  <si>
    <t>Производство судов, летательных и космических аппаратов и прочих транспортных средств</t>
  </si>
  <si>
    <t>Строительство и ремонт судов</t>
  </si>
  <si>
    <t>35.11.1</t>
  </si>
  <si>
    <t>Строительство судов</t>
  </si>
  <si>
    <t>35.11.9</t>
  </si>
  <si>
    <t>Предоставление услуг по ремонту и техническому обслуживанию, переделка и разрезка на металлолом судов, плавучих платформ и конструкций</t>
  </si>
  <si>
    <t>Строительство и ремонт спортивных и туристских судов</t>
  </si>
  <si>
    <t>35.12.1</t>
  </si>
  <si>
    <t>Строительство спортивных и туристских (прогулочных) судов</t>
  </si>
  <si>
    <t>35.12.9</t>
  </si>
  <si>
    <t>Предоставление услуг по ремонту и техническому обслуживанию спортивных и туристских (прогулочных) судов</t>
  </si>
  <si>
    <t>Производство железнодорожного подвижного состава (локомотивов, трамвайных моторных вагонов и прочего подвижного состава)</t>
  </si>
  <si>
    <t>35.20.1</t>
  </si>
  <si>
    <t>Производство железнодорожных локомотивов</t>
  </si>
  <si>
    <t>35.20.2</t>
  </si>
  <si>
    <t>Производство моторных железнодорожных, трамвайных вагонов и вагонов метро, автомотрис и автодрезин, кроме транспортных средств для ремонта и технического обслуживания железнодорожных и трамвайных путей</t>
  </si>
  <si>
    <t>35.20.3</t>
  </si>
  <si>
    <t>Производство прочего подвижного состава</t>
  </si>
  <si>
    <t>35.20.31</t>
  </si>
  <si>
    <t>Производство транспортных средств для ремонта и технического обслуживания железнодорожных, трамвайных и прочих путей</t>
  </si>
  <si>
    <t>35.20.32</t>
  </si>
  <si>
    <t>Производство несамоходных пассажирских железнодорожных, трамвайных вагонов и вагонов метро, багажных, почтовых и прочих вагонов специального назначения, кроме вагонов, предназначенных для ремонта и технического обслуживания путей</t>
  </si>
  <si>
    <t>35.20.33</t>
  </si>
  <si>
    <t>Производство несамоходных железнодорожных, трамвайных и прочих вагонов для перевозки грузов</t>
  </si>
  <si>
    <t>35.20.4</t>
  </si>
  <si>
    <t>Производство частей железнодорожных локомотивов, трамвайных и прочих моторных вагонов и подвижного состава; производство путевого оборудования и устройств для железнодорожных, трамвайных и прочих путей, механического и электромеханического; оборудования для управления движением</t>
  </si>
  <si>
    <t>35.20.9</t>
  </si>
  <si>
    <t>Предоставление услуг по ремонту, техническому обслуживанию и переделке железнодорожных локомотивов, трамвайных и прочих моторных вагонов и подвижного состава</t>
  </si>
  <si>
    <t>Производство летательных аппаратов, включая космические</t>
  </si>
  <si>
    <t>35.30.1</t>
  </si>
  <si>
    <t>Производство силовых установок и двигателей для летательных аппаратов или космических аппаратов; устройств для ускоренного взлета самолетов, палубных тормозных устройств; наземных летных тренажеров и их частей</t>
  </si>
  <si>
    <t>35.30.11</t>
  </si>
  <si>
    <t>Производство двигателей летательных аппаратов с искровым зажиганием и их частей</t>
  </si>
  <si>
    <t>35.30.12</t>
  </si>
  <si>
    <t>Производство турбореактивных и турбовинтовых двигателей и их частей</t>
  </si>
  <si>
    <t>35.30.13</t>
  </si>
  <si>
    <t>Производство реактивных двигателей, кроме турбореактивных, и их частей</t>
  </si>
  <si>
    <t>35.30.14</t>
  </si>
  <si>
    <t>Производство устройств для ускоренного взлета самолетов, палубных тормозных устройств и аналогичных устройств</t>
  </si>
  <si>
    <t>35.30.17</t>
  </si>
  <si>
    <t>Производство наземных тренажеров для летного состава и их частей</t>
  </si>
  <si>
    <t>35.30.2</t>
  </si>
  <si>
    <t>Производство воздушных шаров, дирижаблей, планеров, дельтапланов и прочих безмоторных летательных аппаратов</t>
  </si>
  <si>
    <t>35.30.3</t>
  </si>
  <si>
    <t>Производство вертолетов, самолетов и прочих летательных аппаратов</t>
  </si>
  <si>
    <t>35.30.4</t>
  </si>
  <si>
    <t>Производство космических аппаратов, ракет-носителей</t>
  </si>
  <si>
    <t>35.30.41</t>
  </si>
  <si>
    <t>Производство автоматических космических аппаратов и объектов</t>
  </si>
  <si>
    <t>35.30.42</t>
  </si>
  <si>
    <t>Производство пилотируемых космических кораблей многоразового использования, орбитальных станций, прочих космических аппаратов</t>
  </si>
  <si>
    <t>35.30.43</t>
  </si>
  <si>
    <t>Производство ракет-носителей, разгонных блоков</t>
  </si>
  <si>
    <t>35.30.5</t>
  </si>
  <si>
    <t>Производство прочих частей и принадлежностей летательных аппаратов и космических аппаратов</t>
  </si>
  <si>
    <t>35.30.9</t>
  </si>
  <si>
    <t>Предоставление услуг по ремонту, техническому обслуживанию и переделка летательных аппаратов и двигателей летательных аппаратов</t>
  </si>
  <si>
    <t>Производство мотоциклов и велосипедов</t>
  </si>
  <si>
    <t>Производство мотоциклов, мопедов и мотоциклетных колясок</t>
  </si>
  <si>
    <t>Производство велосипедов</t>
  </si>
  <si>
    <t>Производство инвалидных колясок</t>
  </si>
  <si>
    <t>Производство прочих транспортных средств и оборудования, не включенных в другие группировки</t>
  </si>
  <si>
    <t>Производство мебели и прочей продукции, не включенной в другие группировки</t>
  </si>
  <si>
    <t>Производство мебели</t>
  </si>
  <si>
    <t>Производство стульев и другой мебели для сидения</t>
  </si>
  <si>
    <t>Производство мебели для офисов и предприятий торговли</t>
  </si>
  <si>
    <t>Производство кухонной мебели</t>
  </si>
  <si>
    <t>Производство прочей мебели</t>
  </si>
  <si>
    <t>Производство матрасов</t>
  </si>
  <si>
    <t>Производство ювелирных изделий и технических изделий из драгоценных металлов и драгоценных камней, монет и медалей</t>
  </si>
  <si>
    <t>Чеканка монет и медалей</t>
  </si>
  <si>
    <t>Производство ювелирных изделий и технических изделий из драгоценных металлов и драгоценных камней</t>
  </si>
  <si>
    <t>36.22.1</t>
  </si>
  <si>
    <t>Производство изделий технического назначения из драгоценных металлов</t>
  </si>
  <si>
    <t>36.22.2</t>
  </si>
  <si>
    <t>Производство изделий технического назначения из драгоценных камней</t>
  </si>
  <si>
    <t>36.22.3</t>
  </si>
  <si>
    <t>Обработка алмазов</t>
  </si>
  <si>
    <t>36.22.4</t>
  </si>
  <si>
    <t>Обработка драгоценных, кроме алмазов, полудрагоценных, поделочных и синтетических камней</t>
  </si>
  <si>
    <t>36.22.5</t>
  </si>
  <si>
    <t>Производство ювелирных изделий</t>
  </si>
  <si>
    <t>Производство музыкальных инструментов</t>
  </si>
  <si>
    <t>Производство спортивных товаров</t>
  </si>
  <si>
    <t>Производство игр и игрушек</t>
  </si>
  <si>
    <t>Производство различной продукции, не включенной в другие группировки</t>
  </si>
  <si>
    <t>Производство ювелирных изделий из недрагоценных материалов</t>
  </si>
  <si>
    <t>Производство метел и щеток</t>
  </si>
  <si>
    <t>Производство прочей продукции, не включенной в другие группировки</t>
  </si>
  <si>
    <t>36.63.1</t>
  </si>
  <si>
    <t>Производство каруселей, качелей, тиров и прочих ярмарочных аттракционов</t>
  </si>
  <si>
    <t>36.63.2</t>
  </si>
  <si>
    <t>Производство пишущих принадлежностей</t>
  </si>
  <si>
    <t>36.63.3</t>
  </si>
  <si>
    <t>Производство зонтов, тростей, пуговиц, кнопок, застежек-молний</t>
  </si>
  <si>
    <t>36.63.4</t>
  </si>
  <si>
    <t>Производство линолеума на текстильной основе</t>
  </si>
  <si>
    <t>36.63.5</t>
  </si>
  <si>
    <t>Производство изделий из волоса человека или животных; производство аналогичных изделий из текстильных материалов</t>
  </si>
  <si>
    <t>36.63.6</t>
  </si>
  <si>
    <t>Производство спичек и зажигалок</t>
  </si>
  <si>
    <t>36.63.7</t>
  </si>
  <si>
    <t>Производство прочих изделий, не включенных в другие группировки</t>
  </si>
  <si>
    <t>Обработка вторичного сырья</t>
  </si>
  <si>
    <t>Обработка металлических отходов и лома</t>
  </si>
  <si>
    <t>37.10.1</t>
  </si>
  <si>
    <t>Обработка отходов и лома черных металлов</t>
  </si>
  <si>
    <t>37.10.2</t>
  </si>
  <si>
    <t>Обработка отходов и лома цветных металлов</t>
  </si>
  <si>
    <t>37.10.21</t>
  </si>
  <si>
    <t>Обработка отходов и лома цветных металлов, кроме драгоценных</t>
  </si>
  <si>
    <t>37.10.22</t>
  </si>
  <si>
    <t>Обработка отходов и лома драгоценных металлов</t>
  </si>
  <si>
    <t>Обработка неметаллических отходов и лома</t>
  </si>
  <si>
    <t>37.20.1</t>
  </si>
  <si>
    <t>Обработка отходов резины</t>
  </si>
  <si>
    <t>37.20.2</t>
  </si>
  <si>
    <t>Обработка отходов и лома пластмасс</t>
  </si>
  <si>
    <t>37.20.3</t>
  </si>
  <si>
    <t>Обработка отходов и лома стекла</t>
  </si>
  <si>
    <t>37.20.4</t>
  </si>
  <si>
    <t>Обработка отходов текстильных материалов</t>
  </si>
  <si>
    <t>37.20.5</t>
  </si>
  <si>
    <t>Обработка отходов бумаги и картона</t>
  </si>
  <si>
    <t>37.20.6</t>
  </si>
  <si>
    <t>Обработка отходов драгоценных камней</t>
  </si>
  <si>
    <t>37.20.7</t>
  </si>
  <si>
    <t>Обработка прочих неметаллических отходов и лома</t>
  </si>
  <si>
    <t>Производство, передача и распределение электроэнергии, газа, пара и горячей воды</t>
  </si>
  <si>
    <t>Производство, передача и распределение электроэнергии</t>
  </si>
  <si>
    <t>40.10.1</t>
  </si>
  <si>
    <t>Производство электроэнергии</t>
  </si>
  <si>
    <t>40.10.11</t>
  </si>
  <si>
    <t>Производство электроэнергии тепловыми электростанциями</t>
  </si>
  <si>
    <t>40.10.12</t>
  </si>
  <si>
    <t>Производство электроэнергии гидроэлектростанциями</t>
  </si>
  <si>
    <t>40.10.13</t>
  </si>
  <si>
    <t>Производство электроэнергии атомными электростанциями</t>
  </si>
  <si>
    <t>40.10.14</t>
  </si>
  <si>
    <t>Производство электроэнергии прочими электростанциями и промышленными блок-станциями</t>
  </si>
  <si>
    <t>40.10.2</t>
  </si>
  <si>
    <t>Передача электроэнергии</t>
  </si>
  <si>
    <t>40.10.3</t>
  </si>
  <si>
    <t>Распределение электроэнергии</t>
  </si>
  <si>
    <t>40.10.4</t>
  </si>
  <si>
    <t>Деятельность по обеспечению работоспособности электростанций</t>
  </si>
  <si>
    <t>40.10.41</t>
  </si>
  <si>
    <t>Деятельность по обеспечению работоспособности тепловых электростанций</t>
  </si>
  <si>
    <t>40.10.42</t>
  </si>
  <si>
    <t>Деятельность по обеспечению работоспособности гидроэлектростанций</t>
  </si>
  <si>
    <t>40.10.43</t>
  </si>
  <si>
    <t>Деятельность по обеспечению работоспособности атомных электростанций</t>
  </si>
  <si>
    <t>40.10.44</t>
  </si>
  <si>
    <t>Деятельность по обеспечению работоспособности прочих электростанций и промышленных блок-станций</t>
  </si>
  <si>
    <t>40.10.5</t>
  </si>
  <si>
    <t>Деятельность по обеспечению работоспособности электрических сетей</t>
  </si>
  <si>
    <t>Производство и распределение газообразного топлива</t>
  </si>
  <si>
    <t>40.20.1</t>
  </si>
  <si>
    <t>Производство газообразного топлива</t>
  </si>
  <si>
    <t>40.20.2</t>
  </si>
  <si>
    <t>Распределение газообразного топлива</t>
  </si>
  <si>
    <t>Производство, передача и распределение пара и горячей воды (тепловой энергии)</t>
  </si>
  <si>
    <t>40.30.1</t>
  </si>
  <si>
    <t>Производство пара и горячей воды (тепловой энергии)</t>
  </si>
  <si>
    <t>40.30.11</t>
  </si>
  <si>
    <t>Производство пара и горячей воды (тепловой энергии) тепловыми электростанциями</t>
  </si>
  <si>
    <t>40.30.12</t>
  </si>
  <si>
    <t>Производство пара и горячей воды (тепловой энергии) атомными электростанциями</t>
  </si>
  <si>
    <t>40.30.13</t>
  </si>
  <si>
    <t>Производство пара и горячей воды (тепловой энергии) прочими электростанциями и промышленными блок-станциями</t>
  </si>
  <si>
    <t>40.30.14</t>
  </si>
  <si>
    <t>Производство пара и горячей воды (тепловой энергии) котельными</t>
  </si>
  <si>
    <t>40.30.17</t>
  </si>
  <si>
    <t>Производство охлажденной воды или льда (натурального из воды) для охлаждения</t>
  </si>
  <si>
    <t>40.30.2</t>
  </si>
  <si>
    <t>Передача пара и горячей воды (тепловой энергии)</t>
  </si>
  <si>
    <t>40.30.3</t>
  </si>
  <si>
    <t>Распределение пара и горячей воды (тепловой энергии)</t>
  </si>
  <si>
    <t>40.30.4</t>
  </si>
  <si>
    <t>Деятельность по обеспечению работоспособности котельных</t>
  </si>
  <si>
    <t>40.30.5</t>
  </si>
  <si>
    <t>Деятельность по обеспечению работоспособности тепловых сетей</t>
  </si>
  <si>
    <t>Сбор, очистка и распределение воды</t>
  </si>
  <si>
    <t>41.00.1</t>
  </si>
  <si>
    <t>Сбор и очистка воды</t>
  </si>
  <si>
    <t>41.00.2</t>
  </si>
  <si>
    <t>Распределение воды</t>
  </si>
  <si>
    <t>Строительство</t>
  </si>
  <si>
    <t>Подготовка строительного участка</t>
  </si>
  <si>
    <t>Разборка и снос зданий; производство земляных работ</t>
  </si>
  <si>
    <t>45.11.1</t>
  </si>
  <si>
    <t>Разборка и снос зданий, расчистка строительных участков</t>
  </si>
  <si>
    <t>45.11.2</t>
  </si>
  <si>
    <t>Производство земляных работ</t>
  </si>
  <si>
    <t>45.11.3</t>
  </si>
  <si>
    <t>Подготовка участка для горных работ</t>
  </si>
  <si>
    <t>Разведочное бурение</t>
  </si>
  <si>
    <t>Строительство зданий и сооружений</t>
  </si>
  <si>
    <t>Производство общестроительных работ</t>
  </si>
  <si>
    <t>45.21.1</t>
  </si>
  <si>
    <t>Производство общестроительных работ по возведению зданий</t>
  </si>
  <si>
    <t>45.21.2</t>
  </si>
  <si>
    <t>Производство общестроительных работ по строительству мостов, надземных автомобильных дорог, тоннелей и подземных дорог</t>
  </si>
  <si>
    <t>45.21.3</t>
  </si>
  <si>
    <t>Производство общестроительных работ по прокладке магистральных трубопроводов, линий связи и линий электропередачи</t>
  </si>
  <si>
    <t>45.21.4</t>
  </si>
  <si>
    <t>Производство общестроительных работ по прокладке местных трубопроводов, линий связи и линий электропередачи, включая взаимосвязанные вспомогательные работы</t>
  </si>
  <si>
    <t>45.21.5</t>
  </si>
  <si>
    <t>Производство общестроительных работ по строительству электростанций и сооружений для горнодобывающей и обрабатывающей промышленности</t>
  </si>
  <si>
    <t>45.21.51</t>
  </si>
  <si>
    <t>Производство общестроительных работ по строительству гидроэлектростанций</t>
  </si>
  <si>
    <t>45.21.52</t>
  </si>
  <si>
    <t>Производство общестроительных работ по строительству атомных электростанций</t>
  </si>
  <si>
    <t>45.21.53</t>
  </si>
  <si>
    <t>Производство общестроительных работ по строительству тепловых и прочих электростанций</t>
  </si>
  <si>
    <t>45.21.54</t>
  </si>
  <si>
    <t>Производство общестроительных работ по строительству сооружений для горнодобывающей и обрабатывающей промышленности</t>
  </si>
  <si>
    <t>45.21.6</t>
  </si>
  <si>
    <t>Производство общестроительных работ по строительству прочих зданий и сооружений, не включенных в другие группировки</t>
  </si>
  <si>
    <t>45.21.7</t>
  </si>
  <si>
    <t>Монтаж зданий и сооружений из сборных конструкций</t>
  </si>
  <si>
    <t>Устройство покрытий зданий и сооружений</t>
  </si>
  <si>
    <t>Строительство дорог, аэродромов и спортивных сооружений</t>
  </si>
  <si>
    <t>45.23.1</t>
  </si>
  <si>
    <t>Производство общестроительных работ по строительству автомобильных дорог, железных дорог и взлетно-посадочных полос аэродромов</t>
  </si>
  <si>
    <t>45.23.2</t>
  </si>
  <si>
    <t>Строительство спортивных сооружений</t>
  </si>
  <si>
    <t>Строительство водных сооружений</t>
  </si>
  <si>
    <t>45.24.1</t>
  </si>
  <si>
    <t>Строительство портовых сооружений</t>
  </si>
  <si>
    <t>45.24.2</t>
  </si>
  <si>
    <t>Строительство гидротехнических сооружений</t>
  </si>
  <si>
    <t>45.24.3</t>
  </si>
  <si>
    <t>Производство дноуглубительных и берегоукрепительных работ</t>
  </si>
  <si>
    <t>45.24.4</t>
  </si>
  <si>
    <t>Производство подводных работ, включая водолазные</t>
  </si>
  <si>
    <t>Производство прочих строительных работ</t>
  </si>
  <si>
    <t>45.25.1</t>
  </si>
  <si>
    <t>Монтаж строительных лесов и подмостей</t>
  </si>
  <si>
    <t>45.25.2</t>
  </si>
  <si>
    <t>Строительство фундаментов и бурение водяных скважин</t>
  </si>
  <si>
    <t>45.25.3</t>
  </si>
  <si>
    <t>Производство бетонных и железобетонных работ</t>
  </si>
  <si>
    <t>45.25.4</t>
  </si>
  <si>
    <t>Монтаж металлических строительных конструкций</t>
  </si>
  <si>
    <t>45.25.5</t>
  </si>
  <si>
    <t>Производство каменных работ</t>
  </si>
  <si>
    <t>45.25.6</t>
  </si>
  <si>
    <t>Производство прочих строительных работ, требующих специальной квалификации</t>
  </si>
  <si>
    <t>Монтаж инженерного оборудования зданий и сооружений</t>
  </si>
  <si>
    <t>Производство электромонтажных работ</t>
  </si>
  <si>
    <t>Производство изоляционных работ</t>
  </si>
  <si>
    <t>Производство санитарно-технических работ</t>
  </si>
  <si>
    <t>Монтаж прочего инженерного оборудования</t>
  </si>
  <si>
    <t>Производство отделочных работ</t>
  </si>
  <si>
    <t>Производство штукатурных работ</t>
  </si>
  <si>
    <t>Производство столярных и плотничных работ</t>
  </si>
  <si>
    <t>Устройство покрытий полов и облицовка стен</t>
  </si>
  <si>
    <t>Производство малярных и стекольных работ</t>
  </si>
  <si>
    <t>45.44.1</t>
  </si>
  <si>
    <t>Производство стекольных работ</t>
  </si>
  <si>
    <t>45.44.2</t>
  </si>
  <si>
    <t>Производство малярных работ</t>
  </si>
  <si>
    <t>Производство прочих отделочных и завершающих работ</t>
  </si>
  <si>
    <t>Аренда строительных машин и оборудования с оператором</t>
  </si>
  <si>
    <t>Торговля автотранспортными средствами и мотоциклами, их техническое обслуживание и ремонт</t>
  </si>
  <si>
    <t>Торговля автотранспортными средствами</t>
  </si>
  <si>
    <t>50.10.1</t>
  </si>
  <si>
    <t>Оптовая торговля автотранспортными средствами</t>
  </si>
  <si>
    <t>50.10.2</t>
  </si>
  <si>
    <t>Розничная торговля автотранспортными средствами</t>
  </si>
  <si>
    <t>50.10.3</t>
  </si>
  <si>
    <t>Торговля автотранспортными средствами через агентов</t>
  </si>
  <si>
    <t>Техническое обслуживание и ремонт автотранспортных средств</t>
  </si>
  <si>
    <t>50.20.1</t>
  </si>
  <si>
    <t>Техническое обслуживание и ремонт легковых автомобилей</t>
  </si>
  <si>
    <t>50.20.2</t>
  </si>
  <si>
    <t>Техническое обслуживание и ремонт прочих автотранспортных средств</t>
  </si>
  <si>
    <t>50.20.3</t>
  </si>
  <si>
    <t>Предоставление прочих видов услуг по техническому обслуживанию автотранспортных средств</t>
  </si>
  <si>
    <t>Торговля автомобильными деталями, узлами и принадлежностями</t>
  </si>
  <si>
    <t>50.30.1</t>
  </si>
  <si>
    <t>Оптовая торговля автомобильными деталями, узлами и принадлежностями</t>
  </si>
  <si>
    <t>50.30.2</t>
  </si>
  <si>
    <t>Розничная торговля автомобильными деталями, узлами и принадлежностями</t>
  </si>
  <si>
    <t>50.30.3</t>
  </si>
  <si>
    <t>Торговля автомобильными деталями, узлами и принадлежностями через агентов</t>
  </si>
  <si>
    <t>Торговля мотоциклами, их деталями, узлами и принадлежностями; техническое обслуживание и ремонт мотоциклов</t>
  </si>
  <si>
    <t>50.40.1</t>
  </si>
  <si>
    <t>Оптовая торговля мотоциклами, их деталями, узлами и принадлежностями</t>
  </si>
  <si>
    <t>50.40.2</t>
  </si>
  <si>
    <t>Розничная торговля мотоциклами, их деталями, узлами и принадлежностями</t>
  </si>
  <si>
    <t>50.40.3</t>
  </si>
  <si>
    <t>Торговля мотоциклами, их деталями, узлами и принадлежностями через агентов</t>
  </si>
  <si>
    <t>50.40.4</t>
  </si>
  <si>
    <t>Техническое обслуживание и ремонт мотоциклов</t>
  </si>
  <si>
    <t>Розничная торговля моторным топливом</t>
  </si>
  <si>
    <t>Оптовая торговля, включая торговлю через агентов, кроме торговли автотранспортными средствами и мотоциклами</t>
  </si>
  <si>
    <t>Оптовая торговля через агентов (за вознаграждение или на договорной основе)</t>
  </si>
  <si>
    <t>Деятельность агентов по оптовой торговле живыми животными, сельскохозяйственным сырьем, текстильным сырьем и полуфабрикатами</t>
  </si>
  <si>
    <t>51.11.1</t>
  </si>
  <si>
    <t>Деятельность агентов по оптовой торговле живыми животными</t>
  </si>
  <si>
    <t>51.11.2</t>
  </si>
  <si>
    <t>Деятельность агентов по оптовой торговле сельскохозяйственным сырьем, текстильным сырьем и полуфабрикатами</t>
  </si>
  <si>
    <t>51.11.21</t>
  </si>
  <si>
    <t>Деятельность агентов по оптовой торговле зерном</t>
  </si>
  <si>
    <t>51.11.22</t>
  </si>
  <si>
    <t>Деятельность агентов по оптовой торговле семенами, кроме масличных</t>
  </si>
  <si>
    <t>51.11.23</t>
  </si>
  <si>
    <t>Деятельность агентов по оптовой торговле масличными семенами и маслосодержащими плодами</t>
  </si>
  <si>
    <t>51.11.24</t>
  </si>
  <si>
    <t>Деятельность агентов по оптовой торговле кормами для сельскохозяйственных животных</t>
  </si>
  <si>
    <t>51.11.25</t>
  </si>
  <si>
    <t>Деятельность агентов по оптовой торговле текстильным сырьем и полуфабрикатами</t>
  </si>
  <si>
    <t>51.11.26</t>
  </si>
  <si>
    <t>Деятельность агентов по оптовой торговле прочими сельскохозяйственным сырьем и полуфабрикатами, не включенными в другие группировки</t>
  </si>
  <si>
    <t>Деятельность агентов по оптовой торговле топливом, рудами, металлами и химическим веществами</t>
  </si>
  <si>
    <t>51.12.1</t>
  </si>
  <si>
    <t>Деятельность агентов по оптовой торговле топливом</t>
  </si>
  <si>
    <t>51.12.2</t>
  </si>
  <si>
    <t>Деятельность агентов по оптовой торговле рудами и металлами</t>
  </si>
  <si>
    <t>51.12.21</t>
  </si>
  <si>
    <t>Деятельность агентов по оптовой торговле рудами</t>
  </si>
  <si>
    <t>51.12.22</t>
  </si>
  <si>
    <t>Деятельность агентов по оптовой торговле черными металлами</t>
  </si>
  <si>
    <t>51.12.23</t>
  </si>
  <si>
    <t>Деятельность агентов по оптовой торговле цветными металлами, кроме драгоценных</t>
  </si>
  <si>
    <t>51.12.24</t>
  </si>
  <si>
    <t>Деятельность агентов по оптовой торговле драгоценными металлами</t>
  </si>
  <si>
    <t>51.12.3</t>
  </si>
  <si>
    <t>Деятельность агентов по оптовой торговле химическими веществами</t>
  </si>
  <si>
    <t>51.12.31</t>
  </si>
  <si>
    <t>Деятельность агентов по оптовой торговле непищевым этиловым спиртом, включая денатурат</t>
  </si>
  <si>
    <t>51.12.32</t>
  </si>
  <si>
    <t>Деятельность агентов по оптовой торговле удобрениями, пестицидами и прочими агрохимикатами</t>
  </si>
  <si>
    <t>51.12.33</t>
  </si>
  <si>
    <t>Деятельность агентов по оптовой торговле пластмассами и синтетическими смолами в первичных формах</t>
  </si>
  <si>
    <t>51.12.34</t>
  </si>
  <si>
    <t>Деятельность агентов по оптовой торговле химическими волокнами</t>
  </si>
  <si>
    <t>51.12.35</t>
  </si>
  <si>
    <t>Деятельность агентов по оптовой торговле синтетическим каучуком и резиной в первичных формах</t>
  </si>
  <si>
    <t>51.12.36</t>
  </si>
  <si>
    <t>Деятельность агентов по оптовой торговле взрывчатыми веществами</t>
  </si>
  <si>
    <t>51.12.37</t>
  </si>
  <si>
    <t>Деятельность агентов по оптовой торговле прочими основными химическими веществами</t>
  </si>
  <si>
    <t>Деятельность агентов по оптовой торговле лесоматериалами и строительными материалами</t>
  </si>
  <si>
    <t>51.13.1</t>
  </si>
  <si>
    <t>Деятельность агентов по оптовой торговле лесоматериалами</t>
  </si>
  <si>
    <t>51.13.2</t>
  </si>
  <si>
    <t>Деятельность агентов по оптовой торговле строительными материалами</t>
  </si>
  <si>
    <t>Деятельность агентов по оптовой торговле машинами, оборудованием, судами и летательными аппаратами</t>
  </si>
  <si>
    <t>51.14.1</t>
  </si>
  <si>
    <t>Деятельность агентов по оптовой торговле офисным оборудованием и вычислительной техникой</t>
  </si>
  <si>
    <t>51.14.2</t>
  </si>
  <si>
    <t>Деятельность агентов по оптовой торговле прочими видами машин и оборудования</t>
  </si>
  <si>
    <t>51.14.3</t>
  </si>
  <si>
    <t>Деятельность агентов по оптовой торговле судами и летательными аппаратами</t>
  </si>
  <si>
    <t>Деятельность агентов по оптовой торговле мебелью, бытовыми товарами, скобяными, ножевыми и прочими металлическими изделиями</t>
  </si>
  <si>
    <t>51.15.1</t>
  </si>
  <si>
    <t>Деятельность агентов по оптовой торговле бытовой мебелью</t>
  </si>
  <si>
    <t>51.15.2</t>
  </si>
  <si>
    <t>Деятельность агентов по оптовой торговле скобяными, ножевыми и прочими бытовыми металлическими изделиями</t>
  </si>
  <si>
    <t>51.15.3</t>
  </si>
  <si>
    <t>Деятельность агентов по оптовой торговле электротоварами и бытовыми электроустановочными изделиями</t>
  </si>
  <si>
    <t>51.15.4</t>
  </si>
  <si>
    <t>Деятельность агентов по оптовой торговле радио- и телеаппаратурой, техническими носителями информации (с записями и без записей)</t>
  </si>
  <si>
    <t>51.15.41</t>
  </si>
  <si>
    <t>Деятельность агентов по оптовой торговле радио- и телеаппаратурой</t>
  </si>
  <si>
    <t>51.15.42</t>
  </si>
  <si>
    <t>Деятельность агентов по оптовой торговле техническими носителями информации (с записями и без записей)</t>
  </si>
  <si>
    <t>51.15.5</t>
  </si>
  <si>
    <t>Деятельность агентов по оптовой торговле прочими бытовыми товарами хозяйственного назначения</t>
  </si>
  <si>
    <t>Деятельность агентов по оптовой торговле текстильными изделиями, одеждой, обувью, изделиями из кожи и меха</t>
  </si>
  <si>
    <t>51.16.1</t>
  </si>
  <si>
    <t>Деятельность агентов по оптовой торговле текстильными изделиями</t>
  </si>
  <si>
    <t>51.16.2</t>
  </si>
  <si>
    <t>Деятельность агентов по оптовой торговле одеждой, включая одежду из кожи, аксессуарами одежды и обувью</t>
  </si>
  <si>
    <t>51.16.3</t>
  </si>
  <si>
    <t>Деятельность агентов по оптовой торговле изделиями из кожи и меха</t>
  </si>
  <si>
    <t>Деятельность агентов по оптовой торговле пищевыми продуктами, включая напитки, и табачными изделиями</t>
  </si>
  <si>
    <t>51.17.1</t>
  </si>
  <si>
    <t>Деятельность агентов по оптовой торговле пищевыми продуктами</t>
  </si>
  <si>
    <t>51.17.2</t>
  </si>
  <si>
    <t>Деятельность агентов по оптовой торговле напитками</t>
  </si>
  <si>
    <t>51.17.21</t>
  </si>
  <si>
    <t>Деятельность агентов по оптовой торговле безалкогольными напитками</t>
  </si>
  <si>
    <t>51.17.22</t>
  </si>
  <si>
    <t>Деятельность агентов по оптовой торговле алкогольными напитками, кроме пива</t>
  </si>
  <si>
    <t>51.17.23</t>
  </si>
  <si>
    <t>Деятельность агентов по оптовой торговле пивом</t>
  </si>
  <si>
    <t>51.17.3</t>
  </si>
  <si>
    <t>Деятельность агентов по оптовой торговле табачными изделиями</t>
  </si>
  <si>
    <t>Деятельность агентов, специализирующихся на оптовой торговле отдельными видами товаров или группами товаров, не включенными в другие группировки</t>
  </si>
  <si>
    <t>51.18.1</t>
  </si>
  <si>
    <t>Деятельность агентов, специализирующихся на оптовой торговле фармацевтическими и медицинскими товарами, парфюмерными и косметическими товарами, включая мыло</t>
  </si>
  <si>
    <t>51.18.2</t>
  </si>
  <si>
    <t>Деятельность агентов, специализирующихся на оптовой торговле товарами, не включенными в другие группировки</t>
  </si>
  <si>
    <t>51.18.21</t>
  </si>
  <si>
    <t>Деятельность агентов по оптовой торговле бумагой и бумажными изделиями</t>
  </si>
  <si>
    <t>51.18.22</t>
  </si>
  <si>
    <t>Деятельность агентов по оптовой торговле книгами</t>
  </si>
  <si>
    <t>51.18.23</t>
  </si>
  <si>
    <t>Деятельность агентов по оптовой торговле газетами и журналами</t>
  </si>
  <si>
    <t>51.18.24</t>
  </si>
  <si>
    <t>Деятельность агентов по оптовой торговле драгоценными камнями</t>
  </si>
  <si>
    <t>51.18.25</t>
  </si>
  <si>
    <t>Деятельность агентов по оптовой торговле ювелирными изделиями</t>
  </si>
  <si>
    <t>51.18.26</t>
  </si>
  <si>
    <t>Деятельность агентов по оптовой торговле электроэнергией и тепловой энергией (без их производства, передачи и распределения)</t>
  </si>
  <si>
    <t>51.18.27</t>
  </si>
  <si>
    <t>Деятельность агентов по оптовой торговле прочими товарами, не включенными в другие группировки</t>
  </si>
  <si>
    <t>Деятельность агентов по оптовой торговле универсальным ассортиментом товаров</t>
  </si>
  <si>
    <t>Оптовая торговля сельскохозяйственным сырьем и живыми животными</t>
  </si>
  <si>
    <t>Оптовая торговля зерном, семенами и кормами для сельскохозяйственных животных</t>
  </si>
  <si>
    <t>51.21.1</t>
  </si>
  <si>
    <t>Оптовая торговля зерном</t>
  </si>
  <si>
    <t>51.21.2</t>
  </si>
  <si>
    <t>Оптовая торговля семенами, кроме масличных семян</t>
  </si>
  <si>
    <t>51.21.3</t>
  </si>
  <si>
    <t>Оптовая торговля масличными семенами и маслосодержащими плодами</t>
  </si>
  <si>
    <t>51.21.4</t>
  </si>
  <si>
    <t>Оптовая торговля кормами для сельскохозяйственных животных</t>
  </si>
  <si>
    <t>51.21.5</t>
  </si>
  <si>
    <t>Оптовая торговля сельскохозяйственным сырьем, не включенным в другие группировки</t>
  </si>
  <si>
    <t>Оптовая торговля цветами и другими растениями</t>
  </si>
  <si>
    <t>Оптовая торговля живыми животными</t>
  </si>
  <si>
    <t>Оптовая торговля шкурами и кожей</t>
  </si>
  <si>
    <t>Оптовая торговля необработанным табаком</t>
  </si>
  <si>
    <t>Оптовая торговля пищевыми продуктами, включая напитки, и табачными изделиями</t>
  </si>
  <si>
    <t>Оптовая торговля фруктами, овощами и картофелем</t>
  </si>
  <si>
    <t>51.31.1</t>
  </si>
  <si>
    <t>Оптовая торговля картофелем</t>
  </si>
  <si>
    <t>51.31.2</t>
  </si>
  <si>
    <t>Оптовая торговля непереработанными овощами, фруктами и орехами</t>
  </si>
  <si>
    <t>Оптовая торговля мясом, мясом птицы, продуктами и консервами из мяса и мяса птицы</t>
  </si>
  <si>
    <t>51.32.1</t>
  </si>
  <si>
    <t>Оптовая торговля мясом и мясом птицы, включая субпродукты</t>
  </si>
  <si>
    <t>51.32.11</t>
  </si>
  <si>
    <t>Оптовая торговля мясом, включая субпродукты</t>
  </si>
  <si>
    <t>51.32.12</t>
  </si>
  <si>
    <t>Оптовая торговля мясом птицы, включая субпродукты</t>
  </si>
  <si>
    <t>51.32.2</t>
  </si>
  <si>
    <t>Оптовая торговля продуктами из мяса и мяса птицы</t>
  </si>
  <si>
    <t>51.32.3</t>
  </si>
  <si>
    <t>Оптовая торговля консервами из мяса и мяса птицы</t>
  </si>
  <si>
    <t>Оптовая торговля молочными продуктами, яйцами, пищевыми маслами и жирами</t>
  </si>
  <si>
    <t>51.33.1</t>
  </si>
  <si>
    <t>Оптовая торговля молочными продуктами</t>
  </si>
  <si>
    <t>51.33.2</t>
  </si>
  <si>
    <t>Оптовая торговля яйцами</t>
  </si>
  <si>
    <t>51.33.3</t>
  </si>
  <si>
    <t>Оптовая торговля пищевыми маслами и жирами</t>
  </si>
  <si>
    <t>Оптовая торговля алкогольными и другими напитками</t>
  </si>
  <si>
    <t>51.34.1</t>
  </si>
  <si>
    <t>Оптовая торговля безалкогольными напитками</t>
  </si>
  <si>
    <t>51.34.2</t>
  </si>
  <si>
    <t>Оптовая торговля алкогольными напитками, включая пиво</t>
  </si>
  <si>
    <t>51.34.21</t>
  </si>
  <si>
    <t>Оптовая торговля алкогольными напитками, кроме пива</t>
  </si>
  <si>
    <t>51.34.22</t>
  </si>
  <si>
    <t>Оптовая торговля пивом</t>
  </si>
  <si>
    <t>Оптовая торговля табачными изделиями</t>
  </si>
  <si>
    <t>Оптовая торговля сахаром и сахаристыми кондитерскими изделиями, включая шоколад</t>
  </si>
  <si>
    <t>51.36.1</t>
  </si>
  <si>
    <t>Оптовая торговля сахаром</t>
  </si>
  <si>
    <t>51.36.2</t>
  </si>
  <si>
    <t>Оптовая торговля сахаристыми кондитерскими изделиями, включая шоколад, мороженым и замороженными десертами</t>
  </si>
  <si>
    <t>51.36.21</t>
  </si>
  <si>
    <t>Оптовая торговля сахаристыми кондитерскими изделиями, включая шоколад</t>
  </si>
  <si>
    <t>51.36.22</t>
  </si>
  <si>
    <t>Оптовая торговля мороженым и замороженными десертами</t>
  </si>
  <si>
    <t>Оптовая торговля кофе, чаем, какао и пряностями</t>
  </si>
  <si>
    <t>Оптовая торговля прочими пищевыми продуктами</t>
  </si>
  <si>
    <t>51.38.1</t>
  </si>
  <si>
    <t>Оптовая торговля рыбой, морепродуктами и рыбными консервами</t>
  </si>
  <si>
    <t>51.38.2</t>
  </si>
  <si>
    <t>51.38.21</t>
  </si>
  <si>
    <t>Оптовая торговля переработанными овощами, картофелем, фруктами и орехами</t>
  </si>
  <si>
    <t>51.38.22</t>
  </si>
  <si>
    <t>Оптовая торговля готовыми пищевыми продуктами, включая торговлю детским и диетическим питанием и прочими гомогенизированными пищевыми продуктами</t>
  </si>
  <si>
    <t>51.38.23</t>
  </si>
  <si>
    <t>Оптовая торговля кормами для домашних животных</t>
  </si>
  <si>
    <t>51.38.24</t>
  </si>
  <si>
    <t>Оптовая торговля хлебом и хлебобулочными изделиями</t>
  </si>
  <si>
    <t>51.38.25</t>
  </si>
  <si>
    <t>Оптовая торговля мучными кондитерскими изделиями</t>
  </si>
  <si>
    <t>51.38.26</t>
  </si>
  <si>
    <t>Оптовая торговля мукой и макаронными изделиями</t>
  </si>
  <si>
    <t>51.38.27</t>
  </si>
  <si>
    <t>Оптовая торговля крупами</t>
  </si>
  <si>
    <t>51.38.28</t>
  </si>
  <si>
    <t>Оптовая торговля солью</t>
  </si>
  <si>
    <t>51.38.29</t>
  </si>
  <si>
    <t>Оптовая торговля прочими пищевыми продуктами, не включенными в другие группировки</t>
  </si>
  <si>
    <t>Неспециализированная оптовая торговля пищевыми продуктами, включая напитки, и табачными изделиями</t>
  </si>
  <si>
    <t>51.39.1</t>
  </si>
  <si>
    <t>Неспециализированная оптовая торговля замороженными пищевыми продуктами</t>
  </si>
  <si>
    <t>51.39.2</t>
  </si>
  <si>
    <t>Неспециализированная оптовая торговля незамороженными пищевыми продуктами, напитками и табачными изделиями</t>
  </si>
  <si>
    <t>Оптовая торговля непродовольственными потребительскими товарами</t>
  </si>
  <si>
    <t>Оптовая торговля текстильными и галантерейными изделиями</t>
  </si>
  <si>
    <t>51.41.1</t>
  </si>
  <si>
    <t>Оптовая торговля текстильными изделиями, кроме текстильных галантерейных изделий</t>
  </si>
  <si>
    <t>51.41.2</t>
  </si>
  <si>
    <t>Оптовая торговля галантерейными изделиями</t>
  </si>
  <si>
    <t>Оптовая торговля одеждой, включая нательное белье, и обувью</t>
  </si>
  <si>
    <t>51.42.1</t>
  </si>
  <si>
    <t>Оптовая торговля одеждой, кроме нательного белья</t>
  </si>
  <si>
    <t>51.42.2</t>
  </si>
  <si>
    <t>Оптовая торговля нательным бельем</t>
  </si>
  <si>
    <t>51.42.3</t>
  </si>
  <si>
    <t>Оптовая торговля изделиями из меха</t>
  </si>
  <si>
    <t>51.42.4</t>
  </si>
  <si>
    <t>Оптовая торговля обувью</t>
  </si>
  <si>
    <t>51.42.5</t>
  </si>
  <si>
    <t>Оптовая торговля аксессуарами одежды и головными уборами</t>
  </si>
  <si>
    <t>Оптовая торговля бытовыми электротоварами, радио- и телеаппаратурой</t>
  </si>
  <si>
    <t>51.43.1</t>
  </si>
  <si>
    <t>Оптовая торговля бытовыми электротоварами</t>
  </si>
  <si>
    <t>51.43.2</t>
  </si>
  <si>
    <t>Оптовая торговля радио- и телеаппаратурой, техническими носителями информации (с записями и без записей)</t>
  </si>
  <si>
    <t>51.43.21</t>
  </si>
  <si>
    <t>Оптовая торговля радио- и телеаппаратурой</t>
  </si>
  <si>
    <t>51.43.22</t>
  </si>
  <si>
    <t>Оптовая торговля техническими носителями информации (с записями и без записей)</t>
  </si>
  <si>
    <t>Оптовая торговля изделиями из керамики и стекла, обоями, чистящими средствами</t>
  </si>
  <si>
    <t>51.44.1</t>
  </si>
  <si>
    <t>Оптовая торговля ножевыми изделиями и бытовой металлической посудой</t>
  </si>
  <si>
    <t>51.44.2</t>
  </si>
  <si>
    <t>Оптовая торговля изделиями из керамики и стекла</t>
  </si>
  <si>
    <t>51.44.3</t>
  </si>
  <si>
    <t>Оптовая торговля обоями</t>
  </si>
  <si>
    <t>51.44.4</t>
  </si>
  <si>
    <t>Оптовая торговля чистящими средствами</t>
  </si>
  <si>
    <t>Оптовая торговля парфюмерными и косметическими товарами</t>
  </si>
  <si>
    <t>51.45.1</t>
  </si>
  <si>
    <t>Оптовая торговля парфюмерными и косметическими товарами, кроме мыла</t>
  </si>
  <si>
    <t>51.45.2</t>
  </si>
  <si>
    <t>Оптовая торговля туалетным и хозяйственным мылом</t>
  </si>
  <si>
    <t>Оптовая торговля фармацевтическими и медицинскими товарами, изделиями медицинской техники и ортопедическими изделиями</t>
  </si>
  <si>
    <t>51.46.1</t>
  </si>
  <si>
    <t>Оптовая торговля фармацевтическими и медицинскими товарами</t>
  </si>
  <si>
    <t>51.46.2</t>
  </si>
  <si>
    <t>Оптовая торговля изделиями медицинской техники и ортопедическими изделиями</t>
  </si>
  <si>
    <t>Оптовая торговля прочими непродовольственными потребительскими товарами</t>
  </si>
  <si>
    <t>51.47.1</t>
  </si>
  <si>
    <t>Оптовая торговля бытовой мебелью, напольными покрытиями и прочими неэлектрическими бытовыми товарами</t>
  </si>
  <si>
    <t>51.47.11</t>
  </si>
  <si>
    <t>Оптовая торговля бытовой мебелью</t>
  </si>
  <si>
    <t>51.47.12</t>
  </si>
  <si>
    <t>Оптовая торговля неэлектрическими бытовыми приборами</t>
  </si>
  <si>
    <t>51.47.13</t>
  </si>
  <si>
    <t>Оптовая торговля плетеными изделиями, изделиями из пробки, бондарными изделиями и изделиями из дерева</t>
  </si>
  <si>
    <t>51.47.14</t>
  </si>
  <si>
    <t>Оптовая торговля напольными покрытиями</t>
  </si>
  <si>
    <t>51.47.15</t>
  </si>
  <si>
    <t>Оптовая торговля бытовыми товарами, не включенными в другие группировки</t>
  </si>
  <si>
    <t>51.47.2</t>
  </si>
  <si>
    <t>Оптовая торговля книгами, газетами и журналами, писчебумажными и канцелярскими товарами</t>
  </si>
  <si>
    <t>51.47.21</t>
  </si>
  <si>
    <t>Оптовая торговля книгами</t>
  </si>
  <si>
    <t>51.47.22</t>
  </si>
  <si>
    <t>Оптовая торговля газетами и журналами</t>
  </si>
  <si>
    <t>51.47.23</t>
  </si>
  <si>
    <t>Оптовая торговля писчебумажными и канцелярскими товарами</t>
  </si>
  <si>
    <t>51.47.3</t>
  </si>
  <si>
    <t>Оптовая торговля прочими потребительскими товарами</t>
  </si>
  <si>
    <t>51.47.31</t>
  </si>
  <si>
    <t>Оптовая торговля музыкальными инструментами и нотными изданиями</t>
  </si>
  <si>
    <t>51.47.32</t>
  </si>
  <si>
    <t>Оптовая торговля фототоварами и оптическими товарами</t>
  </si>
  <si>
    <t>51.47.33</t>
  </si>
  <si>
    <t>Оптовая торговля играми и игрушками</t>
  </si>
  <si>
    <t>51.47.34</t>
  </si>
  <si>
    <t>Оптовая торговля ювелирными изделиями</t>
  </si>
  <si>
    <t>51.47.35</t>
  </si>
  <si>
    <t>Оптовая торговля спортивными товарами, включая велосипеды</t>
  </si>
  <si>
    <t>51.47.36</t>
  </si>
  <si>
    <t>Оптовая торговля изделиями из кожи и дорожными принадлежностями</t>
  </si>
  <si>
    <t>51.47.37</t>
  </si>
  <si>
    <t>Оптовая торговля прочими потребительскими товарами, не включенными в другие группировки</t>
  </si>
  <si>
    <t>Оптовая торговля несельскохозяйственными промежуточными продуктами, отходами и ломом</t>
  </si>
  <si>
    <t>Оптовая торговля топливом</t>
  </si>
  <si>
    <t>51.51.1</t>
  </si>
  <si>
    <t>Оптовая торговля твердым топливом</t>
  </si>
  <si>
    <t>51.51.2</t>
  </si>
  <si>
    <t>Оптовая торговля моторным топливом, включая авиационный бензин</t>
  </si>
  <si>
    <t>51.51.3</t>
  </si>
  <si>
    <t>Оптовая торговля прочим жидким и газообразным топливом</t>
  </si>
  <si>
    <t>Оптовая торговля металлами и металлическими рудами</t>
  </si>
  <si>
    <t>51.52.1</t>
  </si>
  <si>
    <t>Оптовая торговля металлическими рудами</t>
  </si>
  <si>
    <t>51.52.11</t>
  </si>
  <si>
    <t>Оптовая торговля железными рудами</t>
  </si>
  <si>
    <t>51.52.12</t>
  </si>
  <si>
    <t>Оптовая торговля рудами цветных металлов</t>
  </si>
  <si>
    <t>51.52.2</t>
  </si>
  <si>
    <t>Оптовая торговля металлами в первичных формах</t>
  </si>
  <si>
    <t>51.52.21</t>
  </si>
  <si>
    <t>Оптовая торговля черными металлами в первичных формах</t>
  </si>
  <si>
    <t>51.52.22</t>
  </si>
  <si>
    <t>Оптовая торговля цветными металлами в первичных формах, кроме драгоценных</t>
  </si>
  <si>
    <t>51.52.23</t>
  </si>
  <si>
    <t>Оптовая торговля золотом и другими драгоценными металлами</t>
  </si>
  <si>
    <t>Оптовая торговля лесоматериалами, строительными материалами и санитарно-техническим оборудованием</t>
  </si>
  <si>
    <t>51.53.1</t>
  </si>
  <si>
    <t>Оптовая торговля лесоматериалами</t>
  </si>
  <si>
    <t>51.53.2</t>
  </si>
  <si>
    <t>Оптовая торговля лакокрасочными материалами, листовым стеклом, санитарно-техническим оборудованием и прочими строительными материалами</t>
  </si>
  <si>
    <t>51.53.21</t>
  </si>
  <si>
    <t>Оптовая торговля санитарно-техническим оборудованием</t>
  </si>
  <si>
    <t>51.53.22</t>
  </si>
  <si>
    <t>Оптовая торговля лакокрасочными материалами</t>
  </si>
  <si>
    <t>51.53.23</t>
  </si>
  <si>
    <t>Оптовая торговля материалами для остекления</t>
  </si>
  <si>
    <t>51.53.24</t>
  </si>
  <si>
    <t>Оптовая торговля прочими строительными материалами</t>
  </si>
  <si>
    <t>Оптовая торговля скобяными изделиями, ручными инструментами, водопроводным и отопительным оборудованием</t>
  </si>
  <si>
    <t>51.54.1</t>
  </si>
  <si>
    <t>Оптовая торговля скобяными изделиями</t>
  </si>
  <si>
    <t>51.54.2</t>
  </si>
  <si>
    <t>Оптовая торговля водопроводным и отопительным оборудованием</t>
  </si>
  <si>
    <t>51.54.3</t>
  </si>
  <si>
    <t>Оптовая торговля ручными инструментами</t>
  </si>
  <si>
    <t>Оптовая торговля химическими продуктами</t>
  </si>
  <si>
    <t>51.55.1</t>
  </si>
  <si>
    <t>Оптовая торговля удобрениями, пестицидами и другими агрохимикатами</t>
  </si>
  <si>
    <t>51.55.11</t>
  </si>
  <si>
    <t>Оптовая торговля удобрениями</t>
  </si>
  <si>
    <t>51.55.12</t>
  </si>
  <si>
    <t>Оптовая торговля пестицидами и другими агрохимикатами</t>
  </si>
  <si>
    <t>51.55.2</t>
  </si>
  <si>
    <t>Оптовая торговля синтетическими смолами и пластмассами в первичных формах</t>
  </si>
  <si>
    <t>51.55.3</t>
  </si>
  <si>
    <t>Оптовая торговля прочими промышленными химическими веществами</t>
  </si>
  <si>
    <t>51.55.31</t>
  </si>
  <si>
    <t>Оптовая торговля непищевым этиловым спиртом, включая денатурат</t>
  </si>
  <si>
    <t>51.55.32</t>
  </si>
  <si>
    <t>Оптовая торговля синтетическим каучуком и резиной в первичных формах</t>
  </si>
  <si>
    <t>51.55.33</t>
  </si>
  <si>
    <t>Оптовая торговля взрывчатыми веществами</t>
  </si>
  <si>
    <t>51.55.34</t>
  </si>
  <si>
    <t>Оптовая торговля прочими промышленными химическими веществами, не включенными в другие группировки</t>
  </si>
  <si>
    <t>Оптовая торговля прочими промежуточными продуктами</t>
  </si>
  <si>
    <t>51.56.1</t>
  </si>
  <si>
    <t>Оптовая торговля бумагой и картоном</t>
  </si>
  <si>
    <t>51.56.2</t>
  </si>
  <si>
    <t>Оптовая торговля текстильными волокнами</t>
  </si>
  <si>
    <t>51.56.3</t>
  </si>
  <si>
    <t>Оптовая торговля драгоценными камнями</t>
  </si>
  <si>
    <t>51.56.4</t>
  </si>
  <si>
    <t>Оптовая торговля электрической и тепловой энергией (без их передачи и распределения)</t>
  </si>
  <si>
    <t>51.56.5</t>
  </si>
  <si>
    <t>Оптовая торговля прочими промежуточными продуктами, кроме сельскохозяйственных, не включенными в другие группировки</t>
  </si>
  <si>
    <t>Оптовая торговля отходами и ломом</t>
  </si>
  <si>
    <t>Оптовая торговля машинами и оборудованием</t>
  </si>
  <si>
    <t>Оптовая торговля станками</t>
  </si>
  <si>
    <t>51.61.1</t>
  </si>
  <si>
    <t>Оптовая торговля деревообрабатывающими станками</t>
  </si>
  <si>
    <t>51.61.2</t>
  </si>
  <si>
    <t>Оптовая торговля станками для обработки металлов</t>
  </si>
  <si>
    <t>51.61.3</t>
  </si>
  <si>
    <t>Оптовая торговля станками для обработки прочих материалов</t>
  </si>
  <si>
    <t>Оптовая торговля машинами и оборудованием для строительства</t>
  </si>
  <si>
    <t>Оптовая торговля машинами и оборудованием для текстильного, швейного и трикотажного производств</t>
  </si>
  <si>
    <t>Оптовая торговля офисными машинами и оборудованием</t>
  </si>
  <si>
    <t>51.64.1</t>
  </si>
  <si>
    <t>Оптовая торговля офисными машинами</t>
  </si>
  <si>
    <t>51.64.2</t>
  </si>
  <si>
    <t>Оптовая торговля компьютерами и периферийными устройствами</t>
  </si>
  <si>
    <t>51.64.3</t>
  </si>
  <si>
    <t>Оптовая торговля офисной мебелью</t>
  </si>
  <si>
    <t>Оптовая торговля прочими машинами и оборудованием</t>
  </si>
  <si>
    <t>51.65.1</t>
  </si>
  <si>
    <t>Оптовая торговля транспортными средствами и оборудованием</t>
  </si>
  <si>
    <t>51.65.2</t>
  </si>
  <si>
    <t>Оптовая торговля эксплуатационными материалами и принадлежностями машин и оборудования</t>
  </si>
  <si>
    <t>51.65.3</t>
  </si>
  <si>
    <t>Оптовая торговля подъемно-транспортными машинами и оборудованием</t>
  </si>
  <si>
    <t>51.65.4</t>
  </si>
  <si>
    <t>Оптовая торговля машинами и оборудованием для производства пищевых продуктов, включая напитки, и табачных изделий</t>
  </si>
  <si>
    <t>51.65.5</t>
  </si>
  <si>
    <t>Оптовая торговля производственным электрическим и электронным оборудованием, включая оборудование электросвязи</t>
  </si>
  <si>
    <t>51.65.6</t>
  </si>
  <si>
    <t>Оптовая торговля прочими машинами, приборами, оборудованием общепромышленного и специального назначения</t>
  </si>
  <si>
    <t>Оптовая торговля машинами и оборудованием для сельского хозяйства</t>
  </si>
  <si>
    <t>51.66.1</t>
  </si>
  <si>
    <t>Оптовая торговля тракторами</t>
  </si>
  <si>
    <t>51.66.2</t>
  </si>
  <si>
    <t>Оптовая торговля прочими машинами и оборудованием для сельского и лесного хозяйства</t>
  </si>
  <si>
    <t>Прочая оптовая торговля</t>
  </si>
  <si>
    <t>Розничная торговля, кроме торговли автотранспортными средствами и мотоциклами; ремонт бытовых изделий и предметов личного пользования</t>
  </si>
  <si>
    <t>Розничная торговля в неспециализированных магазинах</t>
  </si>
  <si>
    <t>Розничная торговля в неспециализированных магазинах преимущественно пищевыми продуктами, включая напитки, и табачными изделиями</t>
  </si>
  <si>
    <t>52.11.1</t>
  </si>
  <si>
    <t>Розничная торговля в неспециализированных магазинах замороженными продуктами</t>
  </si>
  <si>
    <t>52.11.2</t>
  </si>
  <si>
    <t>Розничная торговля в неспециализированных магазинах незамороженными продуктами, включая напитки, и табачными изделиями</t>
  </si>
  <si>
    <t>Прочая розничная торговля в неспециализированных магазинах</t>
  </si>
  <si>
    <t>Розничная торговля пищевыми продуктами, включая напитки, и табачными изделиями в специализированных магазинах</t>
  </si>
  <si>
    <t>Розничная торговля фруктами, овощами и картофелем</t>
  </si>
  <si>
    <t>Розничная торговля мясом, мясом птицы, продуктами и консервами из мяса и мяса птицы</t>
  </si>
  <si>
    <t>52.22.1</t>
  </si>
  <si>
    <t>Розничная торговля мясом и мясом птицы, включая субпродукты</t>
  </si>
  <si>
    <t>52.22.2</t>
  </si>
  <si>
    <t>Розничная торговля продуктами из мяса и мяса птицы</t>
  </si>
  <si>
    <t>52.22.3</t>
  </si>
  <si>
    <t>Розничная торговля консервами из мяса и мяса птицы</t>
  </si>
  <si>
    <t>Розничная торговля рыбой, ракообразными и моллюсками</t>
  </si>
  <si>
    <t>52.23.1</t>
  </si>
  <si>
    <t>Розничная торговля рыбой и морепродуктами</t>
  </si>
  <si>
    <t>52.23.2</t>
  </si>
  <si>
    <t>Розничная торговля консервами из рыбы и морепродуктов</t>
  </si>
  <si>
    <t>Розничная торговля хлебом, хлебобулочными и кондитерскими изделиями</t>
  </si>
  <si>
    <t>52.24.1</t>
  </si>
  <si>
    <t>Розничная торговля хлебом и хлебобулочными изделиями</t>
  </si>
  <si>
    <t>52.24.2</t>
  </si>
  <si>
    <t>Розничная торговля кондитерскими изделиями</t>
  </si>
  <si>
    <t>52.24.21</t>
  </si>
  <si>
    <t>Розничная торговля мучными кондитерскими изделиями</t>
  </si>
  <si>
    <t>52.24.22</t>
  </si>
  <si>
    <t>Розничная торговля сахаристыми кондитерскими изделиями, включая шоколад</t>
  </si>
  <si>
    <t>52.24.3</t>
  </si>
  <si>
    <t>Розничная торговля мороженым и замороженными десертами</t>
  </si>
  <si>
    <t>Розничная торговля алкогольными и другими напитками</t>
  </si>
  <si>
    <t>52.25.1</t>
  </si>
  <si>
    <t>Розничная торговля алкогольными напитками, включая пиво</t>
  </si>
  <si>
    <t>52.25.11</t>
  </si>
  <si>
    <t>Розничная торговля алкогольными напитками, кроме пива</t>
  </si>
  <si>
    <t>52.25.12</t>
  </si>
  <si>
    <t>Розничная торговля пивом</t>
  </si>
  <si>
    <t>52.25.2</t>
  </si>
  <si>
    <t>Розничная торговля безалкогольными напитками</t>
  </si>
  <si>
    <t>Розничная торговля табачными изделиями</t>
  </si>
  <si>
    <t>Прочая розничная торговля пищевыми продуктами в специализированных магазинах</t>
  </si>
  <si>
    <t>52.27.1</t>
  </si>
  <si>
    <t>Розничная торговля молочными продуктами и яйцами</t>
  </si>
  <si>
    <t>52.27.11</t>
  </si>
  <si>
    <t>Розничная торговля молочными продуктами</t>
  </si>
  <si>
    <t>52.27.12</t>
  </si>
  <si>
    <t>Розничная торговля яйцами</t>
  </si>
  <si>
    <t>52.27.2</t>
  </si>
  <si>
    <t>Розничная торговля пищевыми маслами и жирами</t>
  </si>
  <si>
    <t>52.27.21</t>
  </si>
  <si>
    <t>Розничная торговля животными маслами и жирами</t>
  </si>
  <si>
    <t>52.27.22</t>
  </si>
  <si>
    <t>Розничная торговля растительными маслами</t>
  </si>
  <si>
    <t>52.27.3</t>
  </si>
  <si>
    <t>Розничная торговля прочими пищевыми продуктами</t>
  </si>
  <si>
    <t>52.27.31</t>
  </si>
  <si>
    <t>Розничная торговля мукой и макаронными изделиями</t>
  </si>
  <si>
    <t>52.27.32</t>
  </si>
  <si>
    <t>Розничная торговля крупами</t>
  </si>
  <si>
    <t>52.27.33</t>
  </si>
  <si>
    <t>Розничная торговля консервированными фруктами, овощами, орехами и т.п.</t>
  </si>
  <si>
    <t>52.27.34</t>
  </si>
  <si>
    <t>Розничная торговля сахаром</t>
  </si>
  <si>
    <t>52.27.35</t>
  </si>
  <si>
    <t>Розничная торговля солью</t>
  </si>
  <si>
    <t>52.27.36</t>
  </si>
  <si>
    <t>Розничная торговля чаем, кофе, какао</t>
  </si>
  <si>
    <t>52.27.39</t>
  </si>
  <si>
    <t>Розничная торговля прочими пищевыми продуктами, не включенными в другие группировки</t>
  </si>
  <si>
    <t>Розничная торговля фармацевтическими и медицинскими товарами, косметическими и парфюмерными товарами</t>
  </si>
  <si>
    <t>Розничная торговля фармацевтическими товарами</t>
  </si>
  <si>
    <t>Розничная торговля медицинскими товарами и ортопедическими изделиями</t>
  </si>
  <si>
    <t>Розничная торговля косметическими и парфюмерными товарами</t>
  </si>
  <si>
    <t>52.33.1</t>
  </si>
  <si>
    <t>Розничная торговля косметическими и парфюмерными товарами, кроме мыла</t>
  </si>
  <si>
    <t>52.33.2</t>
  </si>
  <si>
    <t>Розничная торговля туалетным и хозяйственным мылом</t>
  </si>
  <si>
    <t>Прочая розничная торговля в специализированных магазинах</t>
  </si>
  <si>
    <t>Розничная торговля текстильными и галантерейными изделиями</t>
  </si>
  <si>
    <t>52.41.1</t>
  </si>
  <si>
    <t>Розничная торговля текстильными изделиями</t>
  </si>
  <si>
    <t>52.41.2</t>
  </si>
  <si>
    <t>Розничная торговля галантерейными изделиями</t>
  </si>
  <si>
    <t>Розничная торговля одеждой</t>
  </si>
  <si>
    <t>52.42.1</t>
  </si>
  <si>
    <t>Розничная торговля мужской, женской и детской одеждой</t>
  </si>
  <si>
    <t>52.42.2</t>
  </si>
  <si>
    <t>Розничная торговля нательным бельем</t>
  </si>
  <si>
    <t>52.42.3</t>
  </si>
  <si>
    <t>Розничная торговля изделиями из меха</t>
  </si>
  <si>
    <t>52.42.4</t>
  </si>
  <si>
    <t>Розничная торговля одеждой из кожи</t>
  </si>
  <si>
    <t>52.42.5</t>
  </si>
  <si>
    <t>Розничная торговля спортивной одеждой</t>
  </si>
  <si>
    <t>52.42.6</t>
  </si>
  <si>
    <t>Розничная торговля чулочно-носочными изделиями</t>
  </si>
  <si>
    <t>52.42.7</t>
  </si>
  <si>
    <t>Розничная торговля головными уборами</t>
  </si>
  <si>
    <t>52.42.8</t>
  </si>
  <si>
    <t>Розничная торговля аксессуарами одежды (перчатками, галстуками, шарфами, ремнями, подтяжками и т.п.)</t>
  </si>
  <si>
    <t>Розничная торговля обувью и изделиями из кожи</t>
  </si>
  <si>
    <t>52.43.1</t>
  </si>
  <si>
    <t>Розничная торговля обувью</t>
  </si>
  <si>
    <t>52.43.2</t>
  </si>
  <si>
    <t>Розничная торговля изделиями из кожи и дорожными принадлежностями</t>
  </si>
  <si>
    <t>Розничная торговля мебелью и товарами для дома</t>
  </si>
  <si>
    <t>52.44.1</t>
  </si>
  <si>
    <t>Розничная торговля мебелью</t>
  </si>
  <si>
    <t>52.44.2</t>
  </si>
  <si>
    <t>Розничная торговля различной домашней утварью, ножевыми изделиями, посудой, изделиями из стекла и керамики, в том числе фарфора и фаянса</t>
  </si>
  <si>
    <t>52.44.3</t>
  </si>
  <si>
    <t>Розничная торговля светильниками</t>
  </si>
  <si>
    <t>52.44.4</t>
  </si>
  <si>
    <t>Розничная торговля портьерами, тюлевыми занавесями и другими предметами домашнего обихода из текстильных материалов</t>
  </si>
  <si>
    <t>52.44.5</t>
  </si>
  <si>
    <t>Розничная торговля изделиями из дерева, пробки и плетеными изделиями</t>
  </si>
  <si>
    <t>52.44.6</t>
  </si>
  <si>
    <t>Розничная торговля бытовыми изделиями и приборами, не включенными в другие группировки</t>
  </si>
  <si>
    <t>Розничная торговля бытовыми электротоварами, радио- и телеаппаратурой</t>
  </si>
  <si>
    <t>52.45.1</t>
  </si>
  <si>
    <t>Розничная торговля бытовыми электротоварами</t>
  </si>
  <si>
    <t>52.45.2</t>
  </si>
  <si>
    <t>Розничная торговля радио- и телеаппаратурой</t>
  </si>
  <si>
    <t>52.45.3</t>
  </si>
  <si>
    <t>Розничная торговля аудио- и видеоаппаратурой</t>
  </si>
  <si>
    <t>52.45.4</t>
  </si>
  <si>
    <t>Розничная торговля техническими носителями информации (с записями и без записей)</t>
  </si>
  <si>
    <t>52.45.5</t>
  </si>
  <si>
    <t>Розничная торговля музыкальными инструментами и нотными изданиями</t>
  </si>
  <si>
    <t>Розничная торговля скобяными изделиями, лакокрасочными материалами и материалами для остекления</t>
  </si>
  <si>
    <t>52.46.1</t>
  </si>
  <si>
    <t>Розничная торговля скобяными изделиями</t>
  </si>
  <si>
    <t>52.46.2</t>
  </si>
  <si>
    <t>Розничная торговля красками, лаками и эмалями</t>
  </si>
  <si>
    <t>52.46.3</t>
  </si>
  <si>
    <t>Розничная торговля материалами для остекления</t>
  </si>
  <si>
    <t>52.46.4</t>
  </si>
  <si>
    <t>Розничная торговля материалами и оборудованием для изготовления поделок</t>
  </si>
  <si>
    <t>52.46.5</t>
  </si>
  <si>
    <t>Розничная торговля санитарно-техническим оборудованием</t>
  </si>
  <si>
    <t>52.46.6</t>
  </si>
  <si>
    <t>Розничная торговля садово-огородной техникой и инвентарем</t>
  </si>
  <si>
    <t>52.46.7</t>
  </si>
  <si>
    <t>Розничная торговля строительными материалами, не включенными в другие группировки</t>
  </si>
  <si>
    <t>52.46.71</t>
  </si>
  <si>
    <t>Розничная торговля лесоматериалами</t>
  </si>
  <si>
    <t>52.46.72</t>
  </si>
  <si>
    <t>Розничная торговля кирпичом</t>
  </si>
  <si>
    <t>52.46.73</t>
  </si>
  <si>
    <t>Розничная торговля металлическими и неметаллическими конструкциями и т.п.</t>
  </si>
  <si>
    <t>Розничная торговля книгами, журналами, газетами, писчебумажными и канцелярскими товарами</t>
  </si>
  <si>
    <t>52.47.1</t>
  </si>
  <si>
    <t>Розничная торговля книгами</t>
  </si>
  <si>
    <t>52.47.2</t>
  </si>
  <si>
    <t>Розничная торговля газетами и журналами</t>
  </si>
  <si>
    <t>52.47.3</t>
  </si>
  <si>
    <t>Розничная торговля писчебумажными и канцелярскими товарами</t>
  </si>
  <si>
    <t>52.48.1</t>
  </si>
  <si>
    <t>Специализированная розничная торговля офисной мебелью, офисным оборудованием, компьютерами, оптическими приборами и фотоаппаратурой</t>
  </si>
  <si>
    <t>52.48.11</t>
  </si>
  <si>
    <t>Розничная торговля офисной мебелью</t>
  </si>
  <si>
    <t>52.48.12</t>
  </si>
  <si>
    <t>Розничная торговля офисными машинами и оборудованием</t>
  </si>
  <si>
    <t>52.48.13</t>
  </si>
  <si>
    <t>Розничная торговля компьютерами, программным обеспечением и периферийными устройствами</t>
  </si>
  <si>
    <t>52.48.14</t>
  </si>
  <si>
    <t>Розничная торговля фотоаппаратурой, оптическими и точными приборами</t>
  </si>
  <si>
    <t>52.48.15</t>
  </si>
  <si>
    <t>Розничная торговля оборудованием электросвязи</t>
  </si>
  <si>
    <t>52.48.2</t>
  </si>
  <si>
    <t>Специализированная розничная торговля часами, ювелирными изделиями, спортивными товарами, играми и игрушками</t>
  </si>
  <si>
    <t>52.48.21</t>
  </si>
  <si>
    <t>Розничная торговля часами</t>
  </si>
  <si>
    <t>52.48.22</t>
  </si>
  <si>
    <t>Розничная торговля ювелирными изделиями</t>
  </si>
  <si>
    <t>52.48.23</t>
  </si>
  <si>
    <t>Розничная торговля спортивными товарами, рыболовными принадлежностями, туристским снаряжением, лодками и велосипедами</t>
  </si>
  <si>
    <t>52.48.24</t>
  </si>
  <si>
    <t>Розничная торговля играми и игрушками</t>
  </si>
  <si>
    <t>52.48.3</t>
  </si>
  <si>
    <t>Специализированная розничная торговля непродовольственными товарами, не включенными в другие группировки</t>
  </si>
  <si>
    <t>52.48.31</t>
  </si>
  <si>
    <t>Розничная торговля товарами бытовой химии, синтетическими моющими средствами, обоями и напольными покрытиями</t>
  </si>
  <si>
    <t>52.48.32</t>
  </si>
  <si>
    <t>Розничная торговля цветами и другими растениями, семенами и удобрениями</t>
  </si>
  <si>
    <t>52.48.33</t>
  </si>
  <si>
    <t>Розничная торговля домашними животными и кормом для домашних животных</t>
  </si>
  <si>
    <t>52.48.34</t>
  </si>
  <si>
    <t>Розничная торговля сувенирами, изделиями народных художественных промыслов, предметами культового и религиозного назначения, похоронными принадлежностями</t>
  </si>
  <si>
    <t>52.48.35</t>
  </si>
  <si>
    <t>Розничная торговля бытовым жидким котельным топливом, газом в баллонах, углем, древесным топливом, топливным торфом</t>
  </si>
  <si>
    <t>52.48.36</t>
  </si>
  <si>
    <t>Розничная торговля филателистическими и нумизматическими товарами</t>
  </si>
  <si>
    <t>52.48.37</t>
  </si>
  <si>
    <t>Розничная торговля произведениями искусства в коммерческих художественных галереях</t>
  </si>
  <si>
    <t>52.48.38</t>
  </si>
  <si>
    <t>Розничная торговля пиротехническими средствами</t>
  </si>
  <si>
    <t>52.48.39</t>
  </si>
  <si>
    <t>Специализированная розничная торговля прочими непродовольственными товарами, не включенными в другие группировки</t>
  </si>
  <si>
    <t>Розничная торговля бывшими в употреблении товарами в магазинах</t>
  </si>
  <si>
    <t>52.50.1</t>
  </si>
  <si>
    <t>Розничная торговля предметами антиквариата</t>
  </si>
  <si>
    <t>52.50.2</t>
  </si>
  <si>
    <t>Розничная торговля букинистическими книгами</t>
  </si>
  <si>
    <t>52.50.3</t>
  </si>
  <si>
    <t>Розничная торговля прочими бывшими в употреблении товарами</t>
  </si>
  <si>
    <t>Розничная торговля вне магазинов</t>
  </si>
  <si>
    <t>Розничная торговля по заказам</t>
  </si>
  <si>
    <t>52.61.1</t>
  </si>
  <si>
    <t>Розничная почтовая (посылочная) торговля</t>
  </si>
  <si>
    <t>52.61.2</t>
  </si>
  <si>
    <t>Розничная торговля, осуществляемая через телемагазины и компьютерные сети (электронная торговля, включая Интернет)</t>
  </si>
  <si>
    <t>Розничная торговля в палатках и на рынках</t>
  </si>
  <si>
    <t>Прочая розничная торговля вне магазинов</t>
  </si>
  <si>
    <t>Ремонт бытовых изделий и предметов личного пользования</t>
  </si>
  <si>
    <t>Ремонт обуви и прочих изделий их кожи</t>
  </si>
  <si>
    <t>Ремонт бытовых электрических изделий</t>
  </si>
  <si>
    <t>52.72.1</t>
  </si>
  <si>
    <t>Ремонт радио- и телеаппаратуры и прочей аудио- и видеоаппаратуры</t>
  </si>
  <si>
    <t>52.72.2</t>
  </si>
  <si>
    <t>Ремонт прочих бытовых электрических изделий</t>
  </si>
  <si>
    <t>Ремонт часов и ювелирных изделий</t>
  </si>
  <si>
    <t>Ремонт бытовых изделий и предметов личного пользования, не включенных в другие группировки</t>
  </si>
  <si>
    <t>Деятельность гостиниц и ресторанов</t>
  </si>
  <si>
    <t>Деятельность гостиниц</t>
  </si>
  <si>
    <t>Деятельность гостиниц с ресторанами</t>
  </si>
  <si>
    <t>Деятельность гостиниц без ресторанов</t>
  </si>
  <si>
    <t>Деятельность прочих мест для временного проживания</t>
  </si>
  <si>
    <t>Деятельность молодежных туристских лагерей и горных туристских баз</t>
  </si>
  <si>
    <t>Деятельность кемпингов</t>
  </si>
  <si>
    <t>Деятельность прочих мест для проживания</t>
  </si>
  <si>
    <t>55.23.1</t>
  </si>
  <si>
    <t>Деятельность детских лагерей на время каникул</t>
  </si>
  <si>
    <t>55.23.2</t>
  </si>
  <si>
    <t>Деятельность пансионатов, домов отдыха и т.п.</t>
  </si>
  <si>
    <t>55.23.3</t>
  </si>
  <si>
    <t>Сдача внаем для временного проживания меблированных комнат</t>
  </si>
  <si>
    <t>55.23.4</t>
  </si>
  <si>
    <t>Предоставление мест для временного проживания в железнодорожных спальных вагонах и прочих транспортных средствах</t>
  </si>
  <si>
    <t>55.23.5</t>
  </si>
  <si>
    <t>Деятельность прочих мест для временного проживания, не включенных в другие группировки</t>
  </si>
  <si>
    <t>Деятельность ресторанов</t>
  </si>
  <si>
    <t>Деятельность ресторанов и кафе</t>
  </si>
  <si>
    <t>Деятельность баров</t>
  </si>
  <si>
    <t>Деятельность столовых при предприятиях и учреждениях и поставка продукции общественного питания</t>
  </si>
  <si>
    <t>Деятельность столовых при предприятиях и учреждениях</t>
  </si>
  <si>
    <t>Поставка продукции общественного питания</t>
  </si>
  <si>
    <t>Деятельность сухопутного транспорта</t>
  </si>
  <si>
    <t>Деятельность железнодорожного транспорта</t>
  </si>
  <si>
    <t>60.10.1</t>
  </si>
  <si>
    <t>Деятельность магистрального железнодорожного транспорта</t>
  </si>
  <si>
    <t>60.10.11</t>
  </si>
  <si>
    <t>Деятельность магистрального пассажирского железнодорожного транспорта</t>
  </si>
  <si>
    <t>60.10.12</t>
  </si>
  <si>
    <t>Деятельность магистрального грузового железнодорожного транспорта</t>
  </si>
  <si>
    <t>60.10.2</t>
  </si>
  <si>
    <t>Деятельность промышленного железнодорожного транспорта</t>
  </si>
  <si>
    <t>Деятельность прочего сухопутного транспорта</t>
  </si>
  <si>
    <t>Деятельность прочего сухопутного пассажирского транспорта, подчиняющегося расписанию</t>
  </si>
  <si>
    <t>60.21.1</t>
  </si>
  <si>
    <t>Деятельность автомобильного (автобусного) пассажирского транспорта, подчиняющегося расписанию</t>
  </si>
  <si>
    <t>60.21.11</t>
  </si>
  <si>
    <t>Внутригородские автомобильные (автобусные) пассажирские перевозки, подчиняющиеся расписанию</t>
  </si>
  <si>
    <t>60.21.12</t>
  </si>
  <si>
    <t>Пригородные автомобильные (автобусные) пассажирские перевозки, подчиняющиеся расписанию</t>
  </si>
  <si>
    <t>60.21.13</t>
  </si>
  <si>
    <t>Междугородные автомобильные (автобусные) пассажирские перевозки, подчиняющиеся расписанию</t>
  </si>
  <si>
    <t>60.21.14</t>
  </si>
  <si>
    <t>Международные автомобильные (автобусные) пассажирские перевозки, подчиняющиеся расписанию</t>
  </si>
  <si>
    <t>60.21.2</t>
  </si>
  <si>
    <t>Деятельность городского электрического транспорта</t>
  </si>
  <si>
    <t>60.21.21</t>
  </si>
  <si>
    <t>Деятельность трамвайного транспорта</t>
  </si>
  <si>
    <t>60.21.22</t>
  </si>
  <si>
    <t>Деятельность троллейбусного транспорта</t>
  </si>
  <si>
    <t>60.21.23</t>
  </si>
  <si>
    <t>Деятельность метрополитена</t>
  </si>
  <si>
    <t>60.21.3</t>
  </si>
  <si>
    <t>Пассажирские перевозки фуникулерами, воздушными канатными дорогами и подъемниками</t>
  </si>
  <si>
    <t>Деятельность такси</t>
  </si>
  <si>
    <t>Деятельность прочего сухопутного пассажирского транспорта</t>
  </si>
  <si>
    <t>Деятельность автомобильного грузового транспорта</t>
  </si>
  <si>
    <t>60.24.1</t>
  </si>
  <si>
    <t>Деятельность автомобильного грузового специализированного транспорта</t>
  </si>
  <si>
    <t>60.24.2</t>
  </si>
  <si>
    <t>Деятельность автомобильного грузового неспециализированного транспорта</t>
  </si>
  <si>
    <t>60.24.3</t>
  </si>
  <si>
    <t>Аренда грузового автомобильного транспорта с водителем</t>
  </si>
  <si>
    <t>Транспортирование по трубопроводам</t>
  </si>
  <si>
    <t>60.30.1</t>
  </si>
  <si>
    <t>Транспортирование по трубопроводам нефти и нефтепродуктов</t>
  </si>
  <si>
    <t>60.30.11</t>
  </si>
  <si>
    <t>Транспортирование по трубопроводам нефти</t>
  </si>
  <si>
    <t>60.30.12</t>
  </si>
  <si>
    <t>Транспортирование по трубопроводам нефтепродуктов</t>
  </si>
  <si>
    <t>60.30.2</t>
  </si>
  <si>
    <t>Транспортирование по трубопроводам газа и продуктов его переработки</t>
  </si>
  <si>
    <t>60.30.21</t>
  </si>
  <si>
    <t>Транспортирование по трубопроводам газа</t>
  </si>
  <si>
    <t>60.30.22</t>
  </si>
  <si>
    <t>Транспортирование по трубопроводам продуктов переработки газа</t>
  </si>
  <si>
    <t>60.30.3</t>
  </si>
  <si>
    <t>Транспортирование по трубопроводам прочих видов грузов</t>
  </si>
  <si>
    <t>Деятельность водного транспорта</t>
  </si>
  <si>
    <t>Деятельность морского транспорта</t>
  </si>
  <si>
    <t>61.10.1</t>
  </si>
  <si>
    <t>Деятельность морского пассажирского транспорта</t>
  </si>
  <si>
    <t>61.10.2</t>
  </si>
  <si>
    <t>Деятельность морского грузового транспорта</t>
  </si>
  <si>
    <t>61.10.3</t>
  </si>
  <si>
    <t>Аренда морских транспортных средств с экипажем; предоставление маневровых услуг</t>
  </si>
  <si>
    <t>Деятельность внутреннего водного транспорта</t>
  </si>
  <si>
    <t>61.20.1</t>
  </si>
  <si>
    <t>Деятельность внутреннего водного пассажирского транспорта</t>
  </si>
  <si>
    <t>61.20.2</t>
  </si>
  <si>
    <t>Деятельность внутреннего водного грузового транспорта</t>
  </si>
  <si>
    <t>61.20.3</t>
  </si>
  <si>
    <t>Аренда внутренних водных транспортных средств с экипажем; предоставление маневровых услуг</t>
  </si>
  <si>
    <t>61.20.4</t>
  </si>
  <si>
    <t>Деятельность по обеспечению лесосплава (без сплава в плотах судовой тягой)</t>
  </si>
  <si>
    <t>Деятельность воздушного транспорта</t>
  </si>
  <si>
    <t>Деятельность воздушного транспорта, подчиняющегося расписанию</t>
  </si>
  <si>
    <t>62.10.1</t>
  </si>
  <si>
    <t>Деятельность воздушного пассажирского транспорта, подчиняющегося расписанию</t>
  </si>
  <si>
    <t>62.10.2</t>
  </si>
  <si>
    <t>Деятельность воздушного грузового транспорта, подчиняющегося расписанию</t>
  </si>
  <si>
    <t>Деятельность воздушного транспорта, не подчиняющегося расписанию</t>
  </si>
  <si>
    <t>62.20.1</t>
  </si>
  <si>
    <t>Деятельность воздушного пассажирского транспорта, не подчиняющегося расписанию</t>
  </si>
  <si>
    <t>62.20.2</t>
  </si>
  <si>
    <t>Деятельность воздушного грузового транспорта, не подчиняющегося расписанию</t>
  </si>
  <si>
    <t>62.20.3</t>
  </si>
  <si>
    <t>Аренда воздушного транспорта с экипажем</t>
  </si>
  <si>
    <t>Деятельность космического транспорта</t>
  </si>
  <si>
    <t>62.30.1</t>
  </si>
  <si>
    <t>Выведение в космическое пространство космических объектов</t>
  </si>
  <si>
    <t>62.30.11</t>
  </si>
  <si>
    <t>Подготовка к выведению в космическое пространство космических объектов</t>
  </si>
  <si>
    <t>62.30.12</t>
  </si>
  <si>
    <t>Запуск в космическое пространство космических объектов</t>
  </si>
  <si>
    <t>62.30.2</t>
  </si>
  <si>
    <t>Управление космическими объектами в космическом пространстве</t>
  </si>
  <si>
    <t>Вспомогательная и дополнительная транспортная деятельность</t>
  </si>
  <si>
    <t>Транспортная обработка грузов и хранение</t>
  </si>
  <si>
    <t>Транспортная обработка грузов</t>
  </si>
  <si>
    <t>63.11.1</t>
  </si>
  <si>
    <t>Транспортная обработка контейнеров</t>
  </si>
  <si>
    <t>63.11.2</t>
  </si>
  <si>
    <t>Транспортная обработка прочих грузов</t>
  </si>
  <si>
    <t>Хранение и складирование</t>
  </si>
  <si>
    <t>63.12.1</t>
  </si>
  <si>
    <t>Хранение и складирование замороженных или охлажденных грузов</t>
  </si>
  <si>
    <t>63.12.2</t>
  </si>
  <si>
    <t>Хранение и складирование жидких или газообразных грузов</t>
  </si>
  <si>
    <t>63.12.21</t>
  </si>
  <si>
    <t>Хранение и складирование нефти и продуктов ее переработки</t>
  </si>
  <si>
    <t>63.12.22</t>
  </si>
  <si>
    <t>Хранение и складирование газа и продуктов его переработки</t>
  </si>
  <si>
    <t>63.12.23</t>
  </si>
  <si>
    <t>Хранение и складирование прочих жидких или газообразных грузов</t>
  </si>
  <si>
    <t>63.12.3</t>
  </si>
  <si>
    <t>Хранение и складирование зерна</t>
  </si>
  <si>
    <t>63.12.4</t>
  </si>
  <si>
    <t>Хранение и складирование прочих грузов</t>
  </si>
  <si>
    <t>Прочая вспомогательная транспортная деятельность</t>
  </si>
  <si>
    <t>Прочая вспомогательная деятельность сухопутного транспорта</t>
  </si>
  <si>
    <t>63.21.1</t>
  </si>
  <si>
    <t>Прочая вспомогательная деятельность железнодорожного транспорта</t>
  </si>
  <si>
    <t>63.21.2</t>
  </si>
  <si>
    <t>Прочая вспомогательная деятельность автомобильного транспорта</t>
  </si>
  <si>
    <t>63.21.21</t>
  </si>
  <si>
    <t>Деятельность терминалов (автобусных станций и т.п.)</t>
  </si>
  <si>
    <t>63.21.22</t>
  </si>
  <si>
    <t>Эксплуатация автомобильных дорог общего пользования</t>
  </si>
  <si>
    <t>63.21.23</t>
  </si>
  <si>
    <t>Эксплуатация дорожных сооружений (мостов, туннелей, путепроводов и т.п.)</t>
  </si>
  <si>
    <t>63.21.24</t>
  </si>
  <si>
    <t>Эксплуатация гаражей, стоянок для автотранспортных средств, велосипедов и т.п.</t>
  </si>
  <si>
    <t>Прочая вспомогательная деятельность водного транспорта</t>
  </si>
  <si>
    <t>63.22.1</t>
  </si>
  <si>
    <t>Прочая вспомогательная деятельность морского транспорта</t>
  </si>
  <si>
    <t>63.22.2</t>
  </si>
  <si>
    <t>Прочая вспомогательная деятельность внутреннего водного транспорта</t>
  </si>
  <si>
    <t>Прочая вспомогательная деятельность воздушного транспорта</t>
  </si>
  <si>
    <t>63.23.1</t>
  </si>
  <si>
    <t>Деятельность терминалов (аэропортов и т.п.), управление аэропортами</t>
  </si>
  <si>
    <t>63.23.2</t>
  </si>
  <si>
    <t>Управление воздушным движением</t>
  </si>
  <si>
    <t>63.23.3</t>
  </si>
  <si>
    <t>Эксплуатация взлетно-посадочных полос, ангаров и т.п.</t>
  </si>
  <si>
    <t>63.23.4</t>
  </si>
  <si>
    <t>Деятельность по наземному обслуживанию воздушных судов</t>
  </si>
  <si>
    <t>63.23.5</t>
  </si>
  <si>
    <t>Деятельность школ повышения квалификации (учебно-тренировочных центров) для пилотов коммерческих авиалиний</t>
  </si>
  <si>
    <t>63.23.6</t>
  </si>
  <si>
    <t>Прочая вспомогательная деятельность космического транспорта</t>
  </si>
  <si>
    <t>Деятельность туристических агентств</t>
  </si>
  <si>
    <t>63.30.1</t>
  </si>
  <si>
    <t>Организация комплексного туристического обслуживания</t>
  </si>
  <si>
    <t>63.30.2</t>
  </si>
  <si>
    <t>Обеспечение экскурсионными билетами, обеспечение проживания, обеспечение транспортными средствами</t>
  </si>
  <si>
    <t>63.30.3</t>
  </si>
  <si>
    <t>Предоставление туристических информационных услуг</t>
  </si>
  <si>
    <t>63.30.4</t>
  </si>
  <si>
    <t>Предоставление туристических экскурсионных услуг</t>
  </si>
  <si>
    <t>Организация перевозок грузов</t>
  </si>
  <si>
    <t>Связь</t>
  </si>
  <si>
    <t>Почтовая и курьерская деятельность</t>
  </si>
  <si>
    <t>Деятельность национальной почты</t>
  </si>
  <si>
    <t>64.11.1</t>
  </si>
  <si>
    <t>Деятельность почтовой связи общего пользования</t>
  </si>
  <si>
    <t>64.11.11</t>
  </si>
  <si>
    <t>Деятельность по приему, обработке, перевозке и доставке (вручению) почтовых отправлений</t>
  </si>
  <si>
    <t>64.11.12</t>
  </si>
  <si>
    <t>Деятельность по осуществлению почтовых переводов денежных средств</t>
  </si>
  <si>
    <t>64.11.13</t>
  </si>
  <si>
    <t>Деятельность по приему, обработке, перевозке и доставке (вручению) экспресс-почты</t>
  </si>
  <si>
    <t>64.11.14</t>
  </si>
  <si>
    <t>Прочая деятельность почтовой связи</t>
  </si>
  <si>
    <t>64.11.2</t>
  </si>
  <si>
    <t>Деятельность специальной связи</t>
  </si>
  <si>
    <t>64.11.3</t>
  </si>
  <si>
    <t>Деятельность фельдъегерской связи</t>
  </si>
  <si>
    <t>64.11.31</t>
  </si>
  <si>
    <t>Деятельность федеральной фельдъегерской связи</t>
  </si>
  <si>
    <t>64.11.32</t>
  </si>
  <si>
    <t>Деятельность фельдъегерско-почтовой связи</t>
  </si>
  <si>
    <t>Курьерская деятельность</t>
  </si>
  <si>
    <t>Деятельность в области электросвязи</t>
  </si>
  <si>
    <t>64.20.1</t>
  </si>
  <si>
    <t>Деятельность в области телефонной связи и документальной электросвязи</t>
  </si>
  <si>
    <t xml:space="preserve">64.20.11 </t>
  </si>
  <si>
    <t>Деятельность в области телефонной связи</t>
  </si>
  <si>
    <t>64.20.12</t>
  </si>
  <si>
    <t>Деятельность в области документальной электросвязи</t>
  </si>
  <si>
    <t>64.20.2</t>
  </si>
  <si>
    <t>Деятельность в области передачи (трансляции) и распространение программ телевидения и радиовещания</t>
  </si>
  <si>
    <t>64.20.21</t>
  </si>
  <si>
    <t>Деятельность в области передачи (трансляции) и распределения программ телевидения</t>
  </si>
  <si>
    <t>64.20.22</t>
  </si>
  <si>
    <t>Деятельность в области передачи (трансляции) и распределения программ звукового радиовещания</t>
  </si>
  <si>
    <t>64.20.3</t>
  </si>
  <si>
    <t>Прочая деятельность в области электросвязи</t>
  </si>
  <si>
    <t>Финансовое посредничество</t>
  </si>
  <si>
    <t>Денежное посредничество</t>
  </si>
  <si>
    <t>Деятельность Центрального банка Российской Федерации</t>
  </si>
  <si>
    <t>65.11.1</t>
  </si>
  <si>
    <t>Разработка и проведение единой государственной денежно-кредитной политики</t>
  </si>
  <si>
    <t>65.11.11</t>
  </si>
  <si>
    <t>Регулирование налично-денежного обращения</t>
  </si>
  <si>
    <t>65.11.12</t>
  </si>
  <si>
    <t>Организация системы рефинансирования</t>
  </si>
  <si>
    <t>65.11.9</t>
  </si>
  <si>
    <t>Прочая деятельность Центрального банка Российской Федерации</t>
  </si>
  <si>
    <t>Прочее денежное посредничество</t>
  </si>
  <si>
    <t>Прочее финансовое посредничество</t>
  </si>
  <si>
    <t>Финансовый лизинг</t>
  </si>
  <si>
    <t>Предоставление кредита</t>
  </si>
  <si>
    <t>65.22.1</t>
  </si>
  <si>
    <t>Предоставление потребительского кредита</t>
  </si>
  <si>
    <t>65.22.2</t>
  </si>
  <si>
    <t>Предоставление займов промышленности</t>
  </si>
  <si>
    <t>65.22.3</t>
  </si>
  <si>
    <t>Предоставление денежных ссуд под залог недвижимого имущества</t>
  </si>
  <si>
    <t>65.22.4</t>
  </si>
  <si>
    <t>Предоставление кредитов на покупку домов специализированными учреждениями, не принимающими депозиты</t>
  </si>
  <si>
    <t>65.22.5</t>
  </si>
  <si>
    <t>Предоставление услуг по обеспечению кредитных карточек</t>
  </si>
  <si>
    <t>65.22.6</t>
  </si>
  <si>
    <t>Предоставление ломбардами краткосрочных кредитов под залог движимого имущества</t>
  </si>
  <si>
    <t>Финансовое посредничество, не включенное в другие группировки</t>
  </si>
  <si>
    <t>65.23.1</t>
  </si>
  <si>
    <t>Капиталовложения в ценные бумаги</t>
  </si>
  <si>
    <t>65.23.2</t>
  </si>
  <si>
    <t>Деятельность дилеров</t>
  </si>
  <si>
    <t>65.23.3</t>
  </si>
  <si>
    <t>Капиталовложения в собственность</t>
  </si>
  <si>
    <t>65.23.4</t>
  </si>
  <si>
    <t>Заключение свопов, опционов и других биржевых сделок</t>
  </si>
  <si>
    <t>65.23.5</t>
  </si>
  <si>
    <t>Деятельность холдинг-компаний в области финансового посредничества</t>
  </si>
  <si>
    <t>Страхование</t>
  </si>
  <si>
    <t>Страхование жизни и накопление</t>
  </si>
  <si>
    <t>Негосударственное пенсионное обеспечение</t>
  </si>
  <si>
    <t>66.02.1</t>
  </si>
  <si>
    <t>Деятельность по негосударственному пенсионному обеспечению</t>
  </si>
  <si>
    <t>66.02.2</t>
  </si>
  <si>
    <t>Страхование ренты</t>
  </si>
  <si>
    <t>Прочие виды страхования</t>
  </si>
  <si>
    <t>66.03.1</t>
  </si>
  <si>
    <t>Дополнительное медицинское страхование</t>
  </si>
  <si>
    <t>66.03.2</t>
  </si>
  <si>
    <t>Имущественное страхование</t>
  </si>
  <si>
    <t>66.03.3</t>
  </si>
  <si>
    <t>Страхование ответственности</t>
  </si>
  <si>
    <t>66.03.4</t>
  </si>
  <si>
    <t>Страхование от несчастных случаев и болезней</t>
  </si>
  <si>
    <t>66.03.5</t>
  </si>
  <si>
    <t>Страхование финансовых рисков</t>
  </si>
  <si>
    <t>66.03.9</t>
  </si>
  <si>
    <t>Прочие виды страхования, не включенные в другие группировки</t>
  </si>
  <si>
    <t>Вспомогательная деятельность в сфере финансового посредничества и страхования</t>
  </si>
  <si>
    <t>Вспомогательная деятельность в сфере финансового посредничества</t>
  </si>
  <si>
    <t>Управление финансовыми рынками</t>
  </si>
  <si>
    <t>67.11.1</t>
  </si>
  <si>
    <t>Деятельность фондовых, товарных, валютных и валютно-фондовых бирж</t>
  </si>
  <si>
    <t>67.11.11</t>
  </si>
  <si>
    <t>Деятельность по организации торговли на финансовых рынках</t>
  </si>
  <si>
    <t>67.11.12</t>
  </si>
  <si>
    <t>Деятельность по ведению реестра владельцев ценных бумаг (деятельность регистраторов)</t>
  </si>
  <si>
    <t>67.11.13</t>
  </si>
  <si>
    <t>Деятельность по обеспечению эффективности функционирования финансовых рынков</t>
  </si>
  <si>
    <t>67.11.19</t>
  </si>
  <si>
    <t>Прочая деятельность, связанная с управлением финансовыми рынками, не включенная в другие группировки</t>
  </si>
  <si>
    <t>Биржевые операции с фондовыми ценностями</t>
  </si>
  <si>
    <t>67.12.1</t>
  </si>
  <si>
    <t>Брокерская деятельность</t>
  </si>
  <si>
    <t>67.12.2</t>
  </si>
  <si>
    <t>Деятельность по управлению ценными бумагами</t>
  </si>
  <si>
    <t>67.12.3</t>
  </si>
  <si>
    <t>Деятельность по определению взаимных обязательств (клиринг)</t>
  </si>
  <si>
    <t>67.12.4</t>
  </si>
  <si>
    <t>Эмиссионная деятельность</t>
  </si>
  <si>
    <t>Прочая вспомогательная деятельность в сфере финансового посредничества</t>
  </si>
  <si>
    <t>67.13.1</t>
  </si>
  <si>
    <t>Предоставление брокерских услуг по ипотечным операциям</t>
  </si>
  <si>
    <t>67.13.2</t>
  </si>
  <si>
    <t>Предоставление услуг пунктами по обмену валют</t>
  </si>
  <si>
    <t>67.13.3</t>
  </si>
  <si>
    <t>Предоставление услуг по упаковыванию денег</t>
  </si>
  <si>
    <t>67.13.4</t>
  </si>
  <si>
    <t>Консультирование по вопросам финансового посредничества</t>
  </si>
  <si>
    <t>67.13.5</t>
  </si>
  <si>
    <t>Предоставление услуг по хранению ценностей</t>
  </si>
  <si>
    <t>67.13.51</t>
  </si>
  <si>
    <t>Депозитарная деятельность</t>
  </si>
  <si>
    <t>Вспомогательная деятельность в сфере страхования и негосударственного пенсионного обеспечения</t>
  </si>
  <si>
    <t>67.20.1</t>
  </si>
  <si>
    <t>Деятельность страховых агентов</t>
  </si>
  <si>
    <t>67.20.2</t>
  </si>
  <si>
    <t>Деятельность специалистов по оценке страхового риска и убытков</t>
  </si>
  <si>
    <t>67.20.3</t>
  </si>
  <si>
    <t>Деятельность специалистов по расчетам оценки страховой вероятности (актуариев)</t>
  </si>
  <si>
    <t>67.20.4</t>
  </si>
  <si>
    <t>Деятельность распорядителей спасательными работами</t>
  </si>
  <si>
    <t>67.20.9</t>
  </si>
  <si>
    <t>Прочая вспомогательная деятельность в сфере страхования, кроме обязательного социального обеспечения</t>
  </si>
  <si>
    <t>Операции с недвижимым имуществом</t>
  </si>
  <si>
    <t>Подготовка к продаже, покупка и продажа собственного недвижимого имущества</t>
  </si>
  <si>
    <t>Подготовка к продаже собственного недвижимого имущества</t>
  </si>
  <si>
    <t>70.11.1</t>
  </si>
  <si>
    <t>Подготовка к продаже собственного жилого недвижимого имущества</t>
  </si>
  <si>
    <t>70.11.2</t>
  </si>
  <si>
    <t>Подготовка к продаже собственного нежилого недвижимого имущества</t>
  </si>
  <si>
    <t>Покупка и продажа собственного недвижимого имущества</t>
  </si>
  <si>
    <t>70.12.1</t>
  </si>
  <si>
    <t>Покупка и продажа собственного жилого недвижимого имущества</t>
  </si>
  <si>
    <t>70.12.2</t>
  </si>
  <si>
    <t>Покупка и продажа собственных нежилых зданий и помещений</t>
  </si>
  <si>
    <t>70.12.3</t>
  </si>
  <si>
    <t>Покупка и продажа земельных участков</t>
  </si>
  <si>
    <t>Сдача внаем собственного недвижимого имущества</t>
  </si>
  <si>
    <t>70.20.1</t>
  </si>
  <si>
    <t>Сдача внаем собственного жилого недвижимого имущества</t>
  </si>
  <si>
    <t>70.20.2</t>
  </si>
  <si>
    <t>Сдача внаем собственного нежилого недвижимого имущества</t>
  </si>
  <si>
    <t>Предоставление посреднических услуг, связанных с недвижимым имуществом</t>
  </si>
  <si>
    <t>Деятельность агентств по операциям с недвижимым имуществом</t>
  </si>
  <si>
    <t>70.31.1</t>
  </si>
  <si>
    <t>Предоставление посреднических услуг при покупке, продаже и аренде недвижимого имущества</t>
  </si>
  <si>
    <t>70.31.11</t>
  </si>
  <si>
    <t>Предоставление посреднических услуг при покупке, продаже и аренде жилого недвижимого имущества</t>
  </si>
  <si>
    <t>70.31.12</t>
  </si>
  <si>
    <t>Предоставление посреднических услуг при покупке, продаже и аренде нежилого недвижимого имущества</t>
  </si>
  <si>
    <t>70.31.2</t>
  </si>
  <si>
    <t>Предоставление посреднических услуг при оценке недвижимого имущества</t>
  </si>
  <si>
    <t>70.31.21</t>
  </si>
  <si>
    <t>Предоставление посреднических услуг при оценке жилого недвижимого имущества</t>
  </si>
  <si>
    <t>70.31.22</t>
  </si>
  <si>
    <t>Предоставление посреднических услуг при оценке нежилого недвижимого имущества</t>
  </si>
  <si>
    <t>Управление недвижимым имуществом</t>
  </si>
  <si>
    <t>70.32.1</t>
  </si>
  <si>
    <t>Управление эксплуатацией жилого фонда</t>
  </si>
  <si>
    <t>70.32.2</t>
  </si>
  <si>
    <t>Управление эксплуатацией нежилого фонда</t>
  </si>
  <si>
    <t>70.32.3</t>
  </si>
  <si>
    <t>Деятельность по учету и технической инвентаризации недвижимого имущества</t>
  </si>
  <si>
    <t>Аренда машин и оборудования без оператора; прокат бытовых изделий и предметов личного пользования</t>
  </si>
  <si>
    <t>Аренда легковых автомобилей</t>
  </si>
  <si>
    <t>Аренда прочих транспортных средств и оборудования</t>
  </si>
  <si>
    <t>Аренда прочих сухопутных транспортных средств и оборудования</t>
  </si>
  <si>
    <t>71.21.1</t>
  </si>
  <si>
    <t>Аренда прочего автомобильного транспорта и оборудования</t>
  </si>
  <si>
    <t>71.21.2</t>
  </si>
  <si>
    <t>Аренда железнодорожного транспорта и оборудования</t>
  </si>
  <si>
    <t>Аренда водных транспортных средств и оборудования</t>
  </si>
  <si>
    <t>Аренда воздушных транспортных средств и оборудования</t>
  </si>
  <si>
    <t>Аренда прочих машин и оборудования</t>
  </si>
  <si>
    <t>Аренда сельскохозяйственных машин и оборудования</t>
  </si>
  <si>
    <t>Аренда строительных машин и оборудования</t>
  </si>
  <si>
    <t>Аренда офисных машин и оборудования, включая вычислительную технику</t>
  </si>
  <si>
    <t>71.33.1</t>
  </si>
  <si>
    <t>Аренда офисных машин и оборудования</t>
  </si>
  <si>
    <t>71.33.2</t>
  </si>
  <si>
    <t>Аренда вычислительных машин и оборудования</t>
  </si>
  <si>
    <t>Аренда прочих машин и оборудования, не включенных в другие группировки</t>
  </si>
  <si>
    <t>71.34.1</t>
  </si>
  <si>
    <t>Аренда двигателей, турбин и станков</t>
  </si>
  <si>
    <t>71.34.2</t>
  </si>
  <si>
    <t>Аренда горного и нефтепромыслового оборудования</t>
  </si>
  <si>
    <t>71.34.3</t>
  </si>
  <si>
    <t>Аренда подъемно-транспортного оборудования</t>
  </si>
  <si>
    <t>71.34.4</t>
  </si>
  <si>
    <t>Аренда профессиональной радио- и телевизионной аппаратуры и аппаратуры связи</t>
  </si>
  <si>
    <t>71.34.5</t>
  </si>
  <si>
    <t>Аренда контрольно-измерительной аппаратуры</t>
  </si>
  <si>
    <t>71.34.6</t>
  </si>
  <si>
    <t>Аренда медицинской техники</t>
  </si>
  <si>
    <t>71.34.7</t>
  </si>
  <si>
    <t>Аренда торгового оборудования</t>
  </si>
  <si>
    <t>71.34.9</t>
  </si>
  <si>
    <t>Аренда прочих машин и оборудования научного и промышленного назначения</t>
  </si>
  <si>
    <t>Прокат бытовых изделий и предметов личного пользования</t>
  </si>
  <si>
    <t>71.40.1</t>
  </si>
  <si>
    <t>Прокат телевизоров, радиоприемников, устройств видеозаписи, аудиозаписи и подобного оборудования</t>
  </si>
  <si>
    <t>71.40.2</t>
  </si>
  <si>
    <t>Прокат аудио- и видеокассет, грампластинок и записей на других технических носителях информации</t>
  </si>
  <si>
    <t>71.40.3</t>
  </si>
  <si>
    <t>Прокат мебели, электрических и неэлектрических бытовых приборов</t>
  </si>
  <si>
    <t>71.40.4</t>
  </si>
  <si>
    <t>Прокат инвентаря и оборудования для проведения досуга и отдыха</t>
  </si>
  <si>
    <t>71.40.5</t>
  </si>
  <si>
    <t>Прокат музыкальных инструментов</t>
  </si>
  <si>
    <t>71.40.6</t>
  </si>
  <si>
    <t>Прокат предметов медицинского и санитарного обслуживания</t>
  </si>
  <si>
    <t>71.40.9</t>
  </si>
  <si>
    <t>Прокат прочих бытовых изделий и предметов личного пользования для домашних хозяйств, предприятий и организаций, не включенных в другие группировки</t>
  </si>
  <si>
    <t>Деятельность, связанная с использованием вычислительной техники и информационных технологий</t>
  </si>
  <si>
    <t>Консультирование по аппаратным средствам вычислительной техники</t>
  </si>
  <si>
    <t>Разработка программного обеспечения и консультирование в этой области</t>
  </si>
  <si>
    <t>Обработка данных</t>
  </si>
  <si>
    <t>Деятельность по созданию и использованию баз данных и информационных ресурсов</t>
  </si>
  <si>
    <t>Техническое обслуживание и ремонт офисных машин и вычислительной техники</t>
  </si>
  <si>
    <t>Прочая деятельность, связанная с использованием вычислительной техники и информационных технологий</t>
  </si>
  <si>
    <t>Научные исследования и разработки</t>
  </si>
  <si>
    <t>Научные исследования и разработки в области естественных и технических наук</t>
  </si>
  <si>
    <t>Научные исследования и разработки в области общественных и гуманитарных наук</t>
  </si>
  <si>
    <t>Предоставление прочих видов услуг</t>
  </si>
  <si>
    <t>Деятельность в области права, бухгалтерского учета и аудита; консультирование по вопросам коммерческой деятельности и управления предприятием</t>
  </si>
  <si>
    <t>Деятельность в области права</t>
  </si>
  <si>
    <t>Деятельность в области бухгалтерского учета и аудита</t>
  </si>
  <si>
    <t>74.12.1</t>
  </si>
  <si>
    <t>Деятельность в области бухгалтерского учета</t>
  </si>
  <si>
    <t>74.12.2</t>
  </si>
  <si>
    <t>Аудиторская деятельность</t>
  </si>
  <si>
    <t>Исследование конъюнктуры рынка и выявление общественного мнения</t>
  </si>
  <si>
    <t>74.13.1</t>
  </si>
  <si>
    <t>Исследование конъюнктуры рынка</t>
  </si>
  <si>
    <t>74.13.2</t>
  </si>
  <si>
    <t>Деятельность по изучению общественного мнения</t>
  </si>
  <si>
    <t>Консультирование по вопросам коммерческой деятельности и управления</t>
  </si>
  <si>
    <t>Деятельность по управлению финансово-промышленными группами и холдинг-компаниями</t>
  </si>
  <si>
    <t>74.15.1</t>
  </si>
  <si>
    <t>Деятельность по управлению финансово-промышленными группами</t>
  </si>
  <si>
    <t>74.15.2</t>
  </si>
  <si>
    <t>Деятельность по управлению холдинг-компаниями</t>
  </si>
  <si>
    <t>Деятельность в области архитектуры; инженерно-техническое проектирование; геолого-разведочные и геофизические работы; геодезическая и картографическая деятельность; деятельность в области стандартизации и метрологии; деятельность в области гидрометеорологии и смежных с ней областях; виды деятельности, связанные с решением технических задач, не включенные в другие группировки</t>
  </si>
  <si>
    <t>74.20.1</t>
  </si>
  <si>
    <t>Деятельность в области архитектуры, инженерно-техническое проектирование в промышленности и строительстве</t>
  </si>
  <si>
    <t>74.20.11</t>
  </si>
  <si>
    <t>Архитектурная деятельность</t>
  </si>
  <si>
    <t>74.20.12</t>
  </si>
  <si>
    <t>Проектирование производственных помещений, включая размещение машин и оборудования, промышленный дизайн</t>
  </si>
  <si>
    <t>74.20.13</t>
  </si>
  <si>
    <t>Проектирование, связанное со строительством инженерных сооружений, включая гидротехнические сооружения; проектирование движения транспортных потоков</t>
  </si>
  <si>
    <t>74.20.14</t>
  </si>
  <si>
    <t>Разработка проектов промышленных процессов и производств, относящихся к электротехнике, электронной технике, горному делу, химической технологии, машиностроению, а также в области промышленного строительства, системотехники и техники безопасности</t>
  </si>
  <si>
    <t>74.20.15</t>
  </si>
  <si>
    <t>Разработка проектов в области кондиционирования воздуха, холодильной техники, санитарной техники и мониторинга загрязнения окружающей среды, строительной акустики и т.п.</t>
  </si>
  <si>
    <t>74.20.2</t>
  </si>
  <si>
    <t>Геолого-разведочные, геофизические и геохимические работы в области изучения недр</t>
  </si>
  <si>
    <t>74.20.3</t>
  </si>
  <si>
    <t>Геодезическая и картографическая деятельность</t>
  </si>
  <si>
    <t>74.20.31</t>
  </si>
  <si>
    <t>Топографо-геодезическая деятельность</t>
  </si>
  <si>
    <t>74.20.32</t>
  </si>
  <si>
    <t>Картографическая деятельность, включая деятельность в области наименований географических объектов</t>
  </si>
  <si>
    <t>74.20.33</t>
  </si>
  <si>
    <t>Гидрографические изыскательские работы</t>
  </si>
  <si>
    <t>74.20.34</t>
  </si>
  <si>
    <t>Деятельность, связанная с подготовкой картографической и космической информации, включая аэросъемку</t>
  </si>
  <si>
    <t>74.20.35</t>
  </si>
  <si>
    <t>Инженерные изыскания для строительства</t>
  </si>
  <si>
    <t>74.20.36</t>
  </si>
  <si>
    <t>Землеустройство</t>
  </si>
  <si>
    <t>74.20.4</t>
  </si>
  <si>
    <t>Деятельность в области стандартизации и метрологии</t>
  </si>
  <si>
    <t>74.20.41</t>
  </si>
  <si>
    <t>Деятельность в области стандартизации</t>
  </si>
  <si>
    <t>74.20.42</t>
  </si>
  <si>
    <t>Деятельность в области метрологии</t>
  </si>
  <si>
    <t>74.20.44</t>
  </si>
  <si>
    <t>Деятельность в области аккредитации</t>
  </si>
  <si>
    <t>74.20.45</t>
  </si>
  <si>
    <t>Государственный контроль и надзор за стандартами, средствами измерений и обязательной сертификацией</t>
  </si>
  <si>
    <t>74.20.5</t>
  </si>
  <si>
    <t>Деятельность в области гидрометеорологии и смежных с ней областях</t>
  </si>
  <si>
    <t>74.20.51</t>
  </si>
  <si>
    <t>Океанографические работы</t>
  </si>
  <si>
    <t>74.20.52</t>
  </si>
  <si>
    <t>Гелиогеофизические работы</t>
  </si>
  <si>
    <t>74.20.53</t>
  </si>
  <si>
    <t>Работы по активному воздействию на гидрометеорологические и геофизические процессы и явления</t>
  </si>
  <si>
    <t>74.20.54</t>
  </si>
  <si>
    <t>Работы по метеорологии, климатологии, гидрологии</t>
  </si>
  <si>
    <t>74.20.55</t>
  </si>
  <si>
    <t>Работы по мониторингу состояния и загрязнения окружающей природной среды</t>
  </si>
  <si>
    <t>74.20.56</t>
  </si>
  <si>
    <t>Предоставление информации о состоянии и загрязнении окружающей природной среды</t>
  </si>
  <si>
    <t>Технические испытания, исследования и сертификация</t>
  </si>
  <si>
    <t>74.30.1</t>
  </si>
  <si>
    <t>Испытания и анализ состава и чистоты материалов и веществ: анализ химических и биологических свойств материалов и веществ (воздуха, воды, бытовых и производственных отходов, топлива, металла, почвы, химических веществ)</t>
  </si>
  <si>
    <t>74.30.2</t>
  </si>
  <si>
    <t>Контроль качества пищевых продуктов</t>
  </si>
  <si>
    <t>74.30.3</t>
  </si>
  <si>
    <t>Испытания и анализ в научных областях (микробиологии, биохимии, бактериологии и др.)</t>
  </si>
  <si>
    <t>74.30.4</t>
  </si>
  <si>
    <t>Испытания и анализ физических свойств материалов и веществ: испытания и анализ физических свойств (прочности, пластичности, электропроводности, радиоактивности) материалов (металлов, пластмасс, тканей, дерева, стекла, бетона и др.); испытания на растяжение, твердость, сопротивление, усталость и высокотемпературный эффект</t>
  </si>
  <si>
    <t>74.30.5</t>
  </si>
  <si>
    <t>Испытания и анализ механических и электрических характеристик готовой продукции: моторов, автомобилей, станков, радиоэлектронных устройств, оборудования связи и другого оборудования, включающего механические и электрические компоненты</t>
  </si>
  <si>
    <t>74.30.6</t>
  </si>
  <si>
    <t>Испытания и расчеты строительных элементов</t>
  </si>
  <si>
    <t>74.30.7</t>
  </si>
  <si>
    <t>Технический контроль автомобилей: периодический технический осмотр легковых и грузовых автомобилей, мотоциклов, автобусов и других автотранспортных средств</t>
  </si>
  <si>
    <t>74.30.8</t>
  </si>
  <si>
    <t>Сертификация продукции и услуг</t>
  </si>
  <si>
    <t>74.30.9</t>
  </si>
  <si>
    <t>Прочая деятельность по техническому контролю, испытаниям и анализу</t>
  </si>
  <si>
    <t>Рекламная деятельность</t>
  </si>
  <si>
    <t>Найм рабочей силы и подбор персонала</t>
  </si>
  <si>
    <t>74.50.1</t>
  </si>
  <si>
    <t>Предоставление услуг по найму рабочей силы</t>
  </si>
  <si>
    <t>74.50.2</t>
  </si>
  <si>
    <t>Предоставление услуг по подбору персонала</t>
  </si>
  <si>
    <t>Проведение расследований и обеспечение безопасности</t>
  </si>
  <si>
    <t>74.60.1</t>
  </si>
  <si>
    <t>Оценка уязвимости объектов транспортной инфраструктуры и транспортных средств от актов незаконного вмешательства</t>
  </si>
  <si>
    <t>74.60.2</t>
  </si>
  <si>
    <t>Проведение расследований и обеспечение безопасности, кроме оценки уязвимости объектов транспортной инфраструктуры и транспортных средств от актов незаконного вмешательства</t>
  </si>
  <si>
    <t>Чистка и уборка производственных и жилых помещений, оборудования и транспортных средств</t>
  </si>
  <si>
    <t>74.70.1</t>
  </si>
  <si>
    <t>Чистка и уборка производственных и жилых помещений и оборудования</t>
  </si>
  <si>
    <t>74.70.2</t>
  </si>
  <si>
    <t>Чистка и уборка транспортных средств</t>
  </si>
  <si>
    <t>74.70.3</t>
  </si>
  <si>
    <t>Деятельность по проведению дезинфекционных, дезинсекционных и дератизационных работ</t>
  </si>
  <si>
    <t>Предоставление различных видов услуг</t>
  </si>
  <si>
    <t>Деятельность в области фотографии</t>
  </si>
  <si>
    <t>Упаковывание</t>
  </si>
  <si>
    <t>Предоставление секретарских, редакторских услуг и услуг по переводу</t>
  </si>
  <si>
    <t>Предоставление прочих услуг</t>
  </si>
  <si>
    <t>Государственное управление и обеспечение военной безопасности; обязательное социальное обеспечение</t>
  </si>
  <si>
    <t>Государственное управление общего и социально-экономического характера</t>
  </si>
  <si>
    <t>Государственное управление общего характера</t>
  </si>
  <si>
    <t>75.11.1</t>
  </si>
  <si>
    <t>Деятельность федеральных органов государственной власти по управлению вопросами общего характера, кроме судебной власти</t>
  </si>
  <si>
    <t>75.11.11</t>
  </si>
  <si>
    <t>Деятельность федеральных органов государственной власти, кроме полномочных представителей Президента Российской Федерации и территориальных органов федеральных органов исполнительной власти</t>
  </si>
  <si>
    <t>75.11.12</t>
  </si>
  <si>
    <t>Деятельность полномочных представителей Президента Российской Федерации в регионах Российской Федерации и территориальных органов федеральных органов исполнительной власти в субъектах Российской Федерации (республиках, краях, областях)</t>
  </si>
  <si>
    <t>75.11.13</t>
  </si>
  <si>
    <t>Деятельность территориальных органов федеральных органов исполнительной власти в городах и районах субъектов Российской Федерации</t>
  </si>
  <si>
    <t>75.11.2</t>
  </si>
  <si>
    <t>Деятельность органов государственной власти по управлению вопросами общего характера, кроме судебной власти, субъектов Российской Федерации</t>
  </si>
  <si>
    <t>75.11.21</t>
  </si>
  <si>
    <t>Деятельность органов государственной власти субъектов (республик, краев, областей), кроме судебной власти, представительств субъектов Российской Федерации при Президенте Российской Федерации</t>
  </si>
  <si>
    <t>75.11.22</t>
  </si>
  <si>
    <t>Деятельность органов государственной власти субъектов Российской Федерации, осуществляющих свои полномочия в городах и районах</t>
  </si>
  <si>
    <t>75.11.23</t>
  </si>
  <si>
    <t>Деятельность органов государственной власти субъектов Российской Федерации, осуществляющих свои полномочия в сельских населенных пунктах</t>
  </si>
  <si>
    <t>75.11.3</t>
  </si>
  <si>
    <t>Деятельность органов местного самоуправления по управлению вопросами общего характера</t>
  </si>
  <si>
    <t>75.11.31</t>
  </si>
  <si>
    <t>Деятельность органов местного самоуправления районов, городов, внутригородских районов</t>
  </si>
  <si>
    <t>75.11.32</t>
  </si>
  <si>
    <t>Деятельность органов местного самоуправления поселковых и сельских населенных пунктов</t>
  </si>
  <si>
    <t>75.11.4</t>
  </si>
  <si>
    <t>Управление финансовой и фискальной деятельностью</t>
  </si>
  <si>
    <t>75.11.5</t>
  </si>
  <si>
    <t>Управление деятельностью в области прогнозирования и планирования</t>
  </si>
  <si>
    <t>75.11.6</t>
  </si>
  <si>
    <t>Управление деятельностью в области фундаментальных исследований</t>
  </si>
  <si>
    <t>75.11.7</t>
  </si>
  <si>
    <t>Управление деятельностью в области статистики и социологии</t>
  </si>
  <si>
    <t>75.11.8</t>
  </si>
  <si>
    <t>Управление имуществом, находящимся в государственной собственности</t>
  </si>
  <si>
    <t>Государственное управление социальными программами</t>
  </si>
  <si>
    <t>Регулирование и содействие эффективному ведению экономической деятельности, деятельность в области региональной, национальной и молодежной политики</t>
  </si>
  <si>
    <t>Вспомогательная деятельность в области государственного управления</t>
  </si>
  <si>
    <t>Предоставление государством услуг обществу в целом</t>
  </si>
  <si>
    <t>Международная деятельность</t>
  </si>
  <si>
    <t>Деятельность, связанная с обеспечением военной безопасности</t>
  </si>
  <si>
    <t>Деятельность в области юстиции и правосудия</t>
  </si>
  <si>
    <t>75.23.1</t>
  </si>
  <si>
    <t>Деятельность Федеральных судов</t>
  </si>
  <si>
    <t>75.23.11</t>
  </si>
  <si>
    <t>Деятельность Конституционного суда Российской Федерации</t>
  </si>
  <si>
    <t>75.23.12</t>
  </si>
  <si>
    <t>Деятельность Верховного суда Российской Федерации</t>
  </si>
  <si>
    <t>75.23.13</t>
  </si>
  <si>
    <t>Деятельность Верховных судов субъектов Российской Федерации</t>
  </si>
  <si>
    <t>75.23.14</t>
  </si>
  <si>
    <t>Деятельность районных судов</t>
  </si>
  <si>
    <t>75.23.15</t>
  </si>
  <si>
    <t>Деятельность военных судов</t>
  </si>
  <si>
    <t>75.23.16</t>
  </si>
  <si>
    <t>Деятельность Высшего арбитражного суда Российской Федерации</t>
  </si>
  <si>
    <t>75.23.17</t>
  </si>
  <si>
    <t>Деятельность Федеральных арбитражных судов округов</t>
  </si>
  <si>
    <t>75.23.18</t>
  </si>
  <si>
    <t>Деятельность арбитражных судов субъектов Российской Федерации</t>
  </si>
  <si>
    <t>75.23.19</t>
  </si>
  <si>
    <t>Деятельность специализированных судов</t>
  </si>
  <si>
    <t>75.23.2</t>
  </si>
  <si>
    <t>Деятельность судов субъектов Российской Федерации</t>
  </si>
  <si>
    <t>75.23.21</t>
  </si>
  <si>
    <t>Деятельность конституционных (уставных) судов</t>
  </si>
  <si>
    <t>75.23.22</t>
  </si>
  <si>
    <t>Деятельность мировых судей</t>
  </si>
  <si>
    <t>75.23.3</t>
  </si>
  <si>
    <t>Деятельность органов прокуратуры Российской Федерации</t>
  </si>
  <si>
    <t>75.23.31</t>
  </si>
  <si>
    <t>Деятельность Генеральной прокуратуры Российской Федерации</t>
  </si>
  <si>
    <t>75.23.32</t>
  </si>
  <si>
    <t>Деятельность прокуратур субъектов Российской Федерации</t>
  </si>
  <si>
    <t>75.23.33</t>
  </si>
  <si>
    <t>Деятельность прокуратур городов и районов</t>
  </si>
  <si>
    <t>75.23.4</t>
  </si>
  <si>
    <t>Деятельность по управлению и эксплуатации тюрем, исправительных колоний и других мест лишения свободы, а также по оказанию реабилитационной помощи бывшим заключенным</t>
  </si>
  <si>
    <t>75.23.5</t>
  </si>
  <si>
    <t>Деятельность Следственного комитета Российской Федерации</t>
  </si>
  <si>
    <t>75.23.51</t>
  </si>
  <si>
    <t>Деятельность центрального аппарата Следственного комитета Российской Федерации</t>
  </si>
  <si>
    <t>75.23.52</t>
  </si>
  <si>
    <t>Деятельность Главного военного следственного управления, главных следственных управлений и следственных управлений Следственного комитета Российской Федерации по субъектам Российской Федерации (в том числе подразделений указанных управлений по административным округам) и приравненных к ним специализированных (в том числе военных) следственных управлений и следственных отделов Следственного комитета Российской Федерации</t>
  </si>
  <si>
    <t>Деятельность по обеспечению общественного порядка и безопасности</t>
  </si>
  <si>
    <t>75.24.1</t>
  </si>
  <si>
    <t>Деятельность органов внутренних дел</t>
  </si>
  <si>
    <t>75.24.2</t>
  </si>
  <si>
    <t>Деятельность федеральных специализированных служб охраны и безопасности</t>
  </si>
  <si>
    <t>Деятельность по обеспечению безопасности в чрезвычайных ситуациях</t>
  </si>
  <si>
    <t>75.25.1</t>
  </si>
  <si>
    <t>Деятельность государственной противопожарной службы</t>
  </si>
  <si>
    <t>75.25.2</t>
  </si>
  <si>
    <t>Прочая деятельность по обеспечению безопасности в чрезвычайных ситуациях</t>
  </si>
  <si>
    <t>Деятельность в области обязательного социального обеспечения</t>
  </si>
  <si>
    <t>Образование</t>
  </si>
  <si>
    <t>Дошкольное и начальное общее образование</t>
  </si>
  <si>
    <t>80.10.1</t>
  </si>
  <si>
    <t>Дошкольное образование (предшествующее начальному общему образованию)</t>
  </si>
  <si>
    <t>80.10.2</t>
  </si>
  <si>
    <t>Начальное общее образование</t>
  </si>
  <si>
    <t>80.10.3</t>
  </si>
  <si>
    <t>Дополнительное образование детей</t>
  </si>
  <si>
    <t>Основное общее, среднее (полное) общее, начальное и среднее профессиональное образование</t>
  </si>
  <si>
    <t>Основное общее и среднее (полное) общее образование</t>
  </si>
  <si>
    <t>80.21.1</t>
  </si>
  <si>
    <t>Основное общее образование</t>
  </si>
  <si>
    <t>80.21.2</t>
  </si>
  <si>
    <t>Среднее (полное) общее образование</t>
  </si>
  <si>
    <t>Начальное и среднее профессиональное образование</t>
  </si>
  <si>
    <t>80.22.1</t>
  </si>
  <si>
    <t>Начальное профессиональное образование</t>
  </si>
  <si>
    <t>80.22.2</t>
  </si>
  <si>
    <t>Среднее профессиональное образование</t>
  </si>
  <si>
    <t>80.22.21</t>
  </si>
  <si>
    <t>Обучение в образовательных учреждениях среднего профессионального образования</t>
  </si>
  <si>
    <t>80.22.22</t>
  </si>
  <si>
    <t>Обучение в образовательных учреждениях дополнительного профессионального образования (повышения квалификации) для специалистов, имеющих среднее профессиональное образование</t>
  </si>
  <si>
    <t>80.22.23</t>
  </si>
  <si>
    <t>Обучение на подготовительных курсах для поступления в образовательные учреждения среднего профессионального образования</t>
  </si>
  <si>
    <t>Высшее профессиональное образование</t>
  </si>
  <si>
    <t>80.30.1</t>
  </si>
  <si>
    <t>Обучение в образовательных учреждениях высшего профессионального образования (университетах, академиях, институтах и в др.)</t>
  </si>
  <si>
    <t>80.30.2</t>
  </si>
  <si>
    <t>Послевузовское профессиональное образование</t>
  </si>
  <si>
    <t>80.30.3</t>
  </si>
  <si>
    <t>Обучение в образовательных учреждениях дополнительного профессионального образования (повышения квалификации) для специалистов, имеющих высшее профессиональное образование</t>
  </si>
  <si>
    <t>80.30.4</t>
  </si>
  <si>
    <t>Обучение на подготовительных курсах для поступления в учебные заведения высшего профессионального образования</t>
  </si>
  <si>
    <t>Образование для взрослых и прочие виды образования</t>
  </si>
  <si>
    <t>Обучение водителей транспортных средств</t>
  </si>
  <si>
    <t>80.41.1</t>
  </si>
  <si>
    <t>Обучение водителей автотранспортных средств</t>
  </si>
  <si>
    <t>80.41.2</t>
  </si>
  <si>
    <t>Обучение летного и мореходного персонала</t>
  </si>
  <si>
    <t>Образование для взрослых и прочие виды образования, не включенные в другие группировки</t>
  </si>
  <si>
    <t>Здравоохранение и предоставление социальных услуг</t>
  </si>
  <si>
    <t>Деятельность в области здравоохранения</t>
  </si>
  <si>
    <t>Деятельность лечебных учреждений</t>
  </si>
  <si>
    <t>85.11.1</t>
  </si>
  <si>
    <t>Деятельность больничных учреждений широкого профиля и специализированных</t>
  </si>
  <si>
    <t>85.11.2</t>
  </si>
  <si>
    <t>Деятельность санаторно-курортных учреждений</t>
  </si>
  <si>
    <t>Врачебная практика</t>
  </si>
  <si>
    <t>Стоматологическая практика</t>
  </si>
  <si>
    <t>Прочая деятельность по охране здоровья</t>
  </si>
  <si>
    <t>85.14.1</t>
  </si>
  <si>
    <t>Деятельность среднего медицинского персонала</t>
  </si>
  <si>
    <t>85.14.2</t>
  </si>
  <si>
    <t>Деятельность вспомогательного стоматологического персонала</t>
  </si>
  <si>
    <t>85.14.3</t>
  </si>
  <si>
    <t>Деятельность медицинских лабораторий</t>
  </si>
  <si>
    <t>85.14.4</t>
  </si>
  <si>
    <t>Деятельность учреждений скорой медицинской помощи</t>
  </si>
  <si>
    <t>85.14.5</t>
  </si>
  <si>
    <t>Деятельность учреждений санитарно-эпидемиологической службы</t>
  </si>
  <si>
    <t>85.14.6</t>
  </si>
  <si>
    <t>Деятельность судебно-медицинской экспертизы</t>
  </si>
  <si>
    <t>Ветеринарная деятельность</t>
  </si>
  <si>
    <t>Предоставление социальных услуг</t>
  </si>
  <si>
    <t>Предоставление социальных услуг с обеспечением проживания</t>
  </si>
  <si>
    <t>Предоставление социальных услуг без обеспечения проживания</t>
  </si>
  <si>
    <t>Удаление сточных вод, отходов и аналогичная деятельность</t>
  </si>
  <si>
    <t>90.00.1</t>
  </si>
  <si>
    <t>Удаление и обработка сточных вод</t>
  </si>
  <si>
    <t>90.00.2</t>
  </si>
  <si>
    <t>Удаление и обработка твердых отходов</t>
  </si>
  <si>
    <t>90.00.3</t>
  </si>
  <si>
    <t>Уборка территории и аналогичная деятельность</t>
  </si>
  <si>
    <t>Деятельность общественных объединений</t>
  </si>
  <si>
    <t>Деятельность коммерческих, предпринимательских и профессиональных организаций</t>
  </si>
  <si>
    <t>Деятельность коммерческих и предпринимательских организаций</t>
  </si>
  <si>
    <t>Деятельность профессиональных организаций</t>
  </si>
  <si>
    <t>Деятельность профессиональных союзов</t>
  </si>
  <si>
    <t>Деятельность прочих общественных объединений</t>
  </si>
  <si>
    <t>Деятельность религиозных организаций</t>
  </si>
  <si>
    <t>Деятельность политических организаций</t>
  </si>
  <si>
    <t>Деятельность прочих общественных организаций, не включенных в другие группировки</t>
  </si>
  <si>
    <t>Деятельность по организации отдыха и развлечений, культуры и спорта</t>
  </si>
  <si>
    <t>Деятельность, связанная с производством, прокатом и показом фильмов</t>
  </si>
  <si>
    <t>Производство фильмов</t>
  </si>
  <si>
    <t>Прокат фильмов</t>
  </si>
  <si>
    <t>Показ фильмов</t>
  </si>
  <si>
    <t>Деятельность в области радиовещания и телевидения</t>
  </si>
  <si>
    <t>Прочая зрелищно-развлекательная деятельность</t>
  </si>
  <si>
    <t>Деятельность в области искусства</t>
  </si>
  <si>
    <t>92.31.1</t>
  </si>
  <si>
    <t>Деятельность в области создания произведений искусства</t>
  </si>
  <si>
    <t>92.31.2</t>
  </si>
  <si>
    <t>Деятельность в области художественного, литературного и исполнительского творчества</t>
  </si>
  <si>
    <t>92.31.21</t>
  </si>
  <si>
    <t>Деятельность по организации и постановке театральных и оперных представлений, концертов и прочих сценических выступлений</t>
  </si>
  <si>
    <t>92.31.22</t>
  </si>
  <si>
    <t>Деятельность актеров, режиссеров, композиторов, художников, скульпторов и прочих представителей творческих профессий, выступающих на индивидуальной основе</t>
  </si>
  <si>
    <t>Деятельность концертных и театральных залов</t>
  </si>
  <si>
    <t>Деятельность ярмарок и парков с аттракционами</t>
  </si>
  <si>
    <t>92.34.1</t>
  </si>
  <si>
    <t>Деятельность цирков</t>
  </si>
  <si>
    <t>92.34.2</t>
  </si>
  <si>
    <t>Деятельность танцплощадок, дискотек, школ танцев</t>
  </si>
  <si>
    <t>92.34.3</t>
  </si>
  <si>
    <t>Прочая зрелищно-развлекательная деятельность, не включенная в другие группировки</t>
  </si>
  <si>
    <t>Деятельность информационных агентств</t>
  </si>
  <si>
    <t>Прочая деятельность в области культуры</t>
  </si>
  <si>
    <t>Деятельность библиотек, архивов, учреждений клубного типа</t>
  </si>
  <si>
    <t>Деятельность музеев и охрана исторических мест и зданий</t>
  </si>
  <si>
    <t>Деятельность ботанических садов, зоопарков и заповедников</t>
  </si>
  <si>
    <t>Деятельность в области спорта</t>
  </si>
  <si>
    <t>Деятельность спортивных объектов</t>
  </si>
  <si>
    <t>Прочая деятельность в области спорта</t>
  </si>
  <si>
    <t>Прочая деятельность по организации отдыха и развлечений</t>
  </si>
  <si>
    <t>Деятельность по организации азартных игр</t>
  </si>
  <si>
    <t>Прочая деятельность по организации отдыха и развлечений, не включенная в другие группировки</t>
  </si>
  <si>
    <t>Предоставление персональных услуг</t>
  </si>
  <si>
    <t>Стирка, химическая чистка и окрашивание текстильных и меховых изделий</t>
  </si>
  <si>
    <t>Предоставление услуг парикмахерскими и салонами красоты</t>
  </si>
  <si>
    <t>Организация похорон и предоставление связанных с ними услуг</t>
  </si>
  <si>
    <t>Физкультурно-оздоровительная деятельность</t>
  </si>
  <si>
    <t>Предоставление прочих персональных услуг</t>
  </si>
  <si>
    <t xml:space="preserve">01 </t>
  </si>
  <si>
    <t xml:space="preserve">02 </t>
  </si>
  <si>
    <t>02.01.1</t>
  </si>
  <si>
    <t>02.01.2</t>
  </si>
  <si>
    <t>02.01.5</t>
  </si>
  <si>
    <t>02.01.6</t>
  </si>
  <si>
    <t>02.01.61</t>
  </si>
  <si>
    <t>02.01.69</t>
  </si>
  <si>
    <t>02.02.1</t>
  </si>
  <si>
    <t>02.02.2</t>
  </si>
  <si>
    <t>01.2</t>
  </si>
  <si>
    <t>01.21</t>
  </si>
  <si>
    <t>01.22</t>
  </si>
  <si>
    <t>01.23</t>
  </si>
  <si>
    <t>01.24</t>
  </si>
  <si>
    <t>01.25</t>
  </si>
  <si>
    <t>01.3</t>
  </si>
  <si>
    <t>01.30</t>
  </si>
  <si>
    <t>01.4</t>
  </si>
  <si>
    <t>01.41</t>
  </si>
  <si>
    <t>01.42</t>
  </si>
  <si>
    <t>01.5</t>
  </si>
  <si>
    <t>01.50</t>
  </si>
  <si>
    <t>02.0</t>
  </si>
  <si>
    <t>02.01</t>
  </si>
  <si>
    <t>02.02</t>
  </si>
  <si>
    <t xml:space="preserve">05 </t>
  </si>
  <si>
    <t>05.01.1</t>
  </si>
  <si>
    <t>05.01.11</t>
  </si>
  <si>
    <t>05.01.12</t>
  </si>
  <si>
    <t>05.01.2</t>
  </si>
  <si>
    <t>05.01.21</t>
  </si>
  <si>
    <t>05.01.22</t>
  </si>
  <si>
    <t>05.01.3</t>
  </si>
  <si>
    <t>05.02.1</t>
  </si>
  <si>
    <t>05.02.11</t>
  </si>
  <si>
    <t>05.02.12</t>
  </si>
  <si>
    <t>05.02.2</t>
  </si>
  <si>
    <t>05.0</t>
  </si>
  <si>
    <t>05.01</t>
  </si>
  <si>
    <t>05.02</t>
  </si>
  <si>
    <t xml:space="preserve">10 </t>
  </si>
  <si>
    <t>10.10.1</t>
  </si>
  <si>
    <t>10.10.11</t>
  </si>
  <si>
    <t>10.10.12</t>
  </si>
  <si>
    <t>10.10.2</t>
  </si>
  <si>
    <t>10.10.21</t>
  </si>
  <si>
    <t>10.10.22</t>
  </si>
  <si>
    <t xml:space="preserve">11 </t>
  </si>
  <si>
    <t>11.10.1</t>
  </si>
  <si>
    <t>11.10.11</t>
  </si>
  <si>
    <t>11.10.12</t>
  </si>
  <si>
    <t>11.10.13</t>
  </si>
  <si>
    <t>11.10.2</t>
  </si>
  <si>
    <t>11.10.3</t>
  </si>
  <si>
    <t xml:space="preserve">12 </t>
  </si>
  <si>
    <t>10.1</t>
  </si>
  <si>
    <t>10.10</t>
  </si>
  <si>
    <t>10.2</t>
  </si>
  <si>
    <t>10.20</t>
  </si>
  <si>
    <t>10.3</t>
  </si>
  <si>
    <t>10.30</t>
  </si>
  <si>
    <t>11.1</t>
  </si>
  <si>
    <t>11.10</t>
  </si>
  <si>
    <t>11.2</t>
  </si>
  <si>
    <t>11.20</t>
  </si>
  <si>
    <t>12.0</t>
  </si>
  <si>
    <t>12.00</t>
  </si>
  <si>
    <t xml:space="preserve">13 </t>
  </si>
  <si>
    <t>13.10.1</t>
  </si>
  <si>
    <t>13.10.2</t>
  </si>
  <si>
    <t xml:space="preserve">14 </t>
  </si>
  <si>
    <t>13.1</t>
  </si>
  <si>
    <t>13.10</t>
  </si>
  <si>
    <t>13.2</t>
  </si>
  <si>
    <t>13.20</t>
  </si>
  <si>
    <t>14.1</t>
  </si>
  <si>
    <t>14.11</t>
  </si>
  <si>
    <t>14.12</t>
  </si>
  <si>
    <t>14.13</t>
  </si>
  <si>
    <t>14.2</t>
  </si>
  <si>
    <t>14.21</t>
  </si>
  <si>
    <t>14.22</t>
  </si>
  <si>
    <t>14.3</t>
  </si>
  <si>
    <t>14.30</t>
  </si>
  <si>
    <t>14.4</t>
  </si>
  <si>
    <t>14.40</t>
  </si>
  <si>
    <t>14.5</t>
  </si>
  <si>
    <t>14.50</t>
  </si>
  <si>
    <t xml:space="preserve">15 </t>
  </si>
  <si>
    <t>15.11.1</t>
  </si>
  <si>
    <t>15.11.2</t>
  </si>
  <si>
    <t>15.11.3</t>
  </si>
  <si>
    <t>15.11.4</t>
  </si>
  <si>
    <t>15.12.1</t>
  </si>
  <si>
    <t>15.12.2</t>
  </si>
  <si>
    <t>15,13</t>
  </si>
  <si>
    <t xml:space="preserve">16 </t>
  </si>
  <si>
    <t>15.1</t>
  </si>
  <si>
    <t>15.11</t>
  </si>
  <si>
    <t>15.12</t>
  </si>
  <si>
    <t>15.2</t>
  </si>
  <si>
    <t>15.20</t>
  </si>
  <si>
    <t>15.3</t>
  </si>
  <si>
    <t>15.31</t>
  </si>
  <si>
    <t>15.32</t>
  </si>
  <si>
    <t>15.33</t>
  </si>
  <si>
    <t>15.4</t>
  </si>
  <si>
    <t>15.41</t>
  </si>
  <si>
    <t>15.42</t>
  </si>
  <si>
    <t>15.43</t>
  </si>
  <si>
    <t>15.5</t>
  </si>
  <si>
    <t>15.51</t>
  </si>
  <si>
    <t>15.52</t>
  </si>
  <si>
    <t>15.6</t>
  </si>
  <si>
    <t>15.61</t>
  </si>
  <si>
    <t>15.62</t>
  </si>
  <si>
    <t>15.7</t>
  </si>
  <si>
    <t>15.71</t>
  </si>
  <si>
    <t>15.72</t>
  </si>
  <si>
    <t>15.8</t>
  </si>
  <si>
    <t>15.81</t>
  </si>
  <si>
    <t>15.82</t>
  </si>
  <si>
    <t>15.83</t>
  </si>
  <si>
    <t>15.84</t>
  </si>
  <si>
    <t>15.85</t>
  </si>
  <si>
    <t>15.86</t>
  </si>
  <si>
    <t>15.87</t>
  </si>
  <si>
    <t>15.88</t>
  </si>
  <si>
    <t>15.89</t>
  </si>
  <si>
    <t>15.9</t>
  </si>
  <si>
    <t>15.91</t>
  </si>
  <si>
    <t>15.92</t>
  </si>
  <si>
    <t>15.93</t>
  </si>
  <si>
    <t>15.94</t>
  </si>
  <si>
    <t>15.95</t>
  </si>
  <si>
    <t>15.96</t>
  </si>
  <si>
    <t>15.97</t>
  </si>
  <si>
    <t>15.98</t>
  </si>
  <si>
    <t>16.0</t>
  </si>
  <si>
    <t>16.00</t>
  </si>
  <si>
    <t xml:space="preserve">17 </t>
  </si>
  <si>
    <t xml:space="preserve">18 </t>
  </si>
  <si>
    <t>17.1</t>
  </si>
  <si>
    <t>17.11</t>
  </si>
  <si>
    <t>17.12</t>
  </si>
  <si>
    <t>17.13</t>
  </si>
  <si>
    <t>17.14</t>
  </si>
  <si>
    <t>17.15</t>
  </si>
  <si>
    <t>17.16</t>
  </si>
  <si>
    <t>17.17</t>
  </si>
  <si>
    <t>17.2</t>
  </si>
  <si>
    <t>17.21</t>
  </si>
  <si>
    <t>17.22</t>
  </si>
  <si>
    <t>17.23</t>
  </si>
  <si>
    <t>17.24</t>
  </si>
  <si>
    <t>17.25</t>
  </si>
  <si>
    <t>17.3</t>
  </si>
  <si>
    <t>17.30</t>
  </si>
  <si>
    <t>17.4</t>
  </si>
  <si>
    <t>17.40</t>
  </si>
  <si>
    <t>17.5</t>
  </si>
  <si>
    <t>17.51</t>
  </si>
  <si>
    <t>17.52</t>
  </si>
  <si>
    <t>17.53</t>
  </si>
  <si>
    <t>17.54</t>
  </si>
  <si>
    <t>17.6</t>
  </si>
  <si>
    <t>17.60</t>
  </si>
  <si>
    <t>17.7</t>
  </si>
  <si>
    <t>17.71</t>
  </si>
  <si>
    <t>17.72</t>
  </si>
  <si>
    <t>18.1</t>
  </si>
  <si>
    <t>18.10</t>
  </si>
  <si>
    <t>18.2</t>
  </si>
  <si>
    <t>18.21</t>
  </si>
  <si>
    <t>18.22</t>
  </si>
  <si>
    <t>18.23</t>
  </si>
  <si>
    <t>18.24</t>
  </si>
  <si>
    <t>18.3</t>
  </si>
  <si>
    <t>18.30</t>
  </si>
  <si>
    <t xml:space="preserve">19 </t>
  </si>
  <si>
    <t>19.1</t>
  </si>
  <si>
    <t>19.10</t>
  </si>
  <si>
    <t>19.2</t>
  </si>
  <si>
    <t>19.20</t>
  </si>
  <si>
    <t>19.3</t>
  </si>
  <si>
    <t>19.30</t>
  </si>
  <si>
    <t xml:space="preserve">20 </t>
  </si>
  <si>
    <t>20.10.1</t>
  </si>
  <si>
    <t>20.10.2</t>
  </si>
  <si>
    <t>20.10.3</t>
  </si>
  <si>
    <t>20.10.9</t>
  </si>
  <si>
    <t>20.1</t>
  </si>
  <si>
    <t>20.10</t>
  </si>
  <si>
    <t>20.2</t>
  </si>
  <si>
    <t>20.20</t>
  </si>
  <si>
    <t>20.3</t>
  </si>
  <si>
    <t>20.30</t>
  </si>
  <si>
    <t>20.4</t>
  </si>
  <si>
    <t>20.40</t>
  </si>
  <si>
    <t>20.5</t>
  </si>
  <si>
    <t>20.51</t>
  </si>
  <si>
    <t>20.52</t>
  </si>
  <si>
    <t xml:space="preserve">21 </t>
  </si>
  <si>
    <t xml:space="preserve">22 </t>
  </si>
  <si>
    <t>22.11.1</t>
  </si>
  <si>
    <t>22.11.2</t>
  </si>
  <si>
    <t>22.11.3</t>
  </si>
  <si>
    <t>21.1</t>
  </si>
  <si>
    <t>21.11</t>
  </si>
  <si>
    <t>21.12</t>
  </si>
  <si>
    <t>21.2</t>
  </si>
  <si>
    <t>21.21</t>
  </si>
  <si>
    <t>21.22</t>
  </si>
  <si>
    <t>21.23</t>
  </si>
  <si>
    <t>21.24</t>
  </si>
  <si>
    <t>21.25</t>
  </si>
  <si>
    <t>22.1</t>
  </si>
  <si>
    <t>22.11</t>
  </si>
  <si>
    <t>22.12</t>
  </si>
  <si>
    <t>22.13</t>
  </si>
  <si>
    <t>22.14</t>
  </si>
  <si>
    <t>22.15</t>
  </si>
  <si>
    <t>22.2</t>
  </si>
  <si>
    <t>22.21</t>
  </si>
  <si>
    <t>22.22</t>
  </si>
  <si>
    <t>22.23</t>
  </si>
  <si>
    <t>22.24</t>
  </si>
  <si>
    <t>22.25</t>
  </si>
  <si>
    <t>22.3</t>
  </si>
  <si>
    <t>22.31</t>
  </si>
  <si>
    <t>22.32</t>
  </si>
  <si>
    <t>22.33</t>
  </si>
  <si>
    <t xml:space="preserve">23 </t>
  </si>
  <si>
    <t>23.1</t>
  </si>
  <si>
    <t>23.10</t>
  </si>
  <si>
    <t>23.2</t>
  </si>
  <si>
    <t>23.20</t>
  </si>
  <si>
    <t>23.3</t>
  </si>
  <si>
    <t>23.30</t>
  </si>
  <si>
    <t xml:space="preserve">24 </t>
  </si>
  <si>
    <t>24.1</t>
  </si>
  <si>
    <t>24.11</t>
  </si>
  <si>
    <t>24.12</t>
  </si>
  <si>
    <t>24.13</t>
  </si>
  <si>
    <t>24.14</t>
  </si>
  <si>
    <t>24.15</t>
  </si>
  <si>
    <t>24.16</t>
  </si>
  <si>
    <t>24.17</t>
  </si>
  <si>
    <t>24.2</t>
  </si>
  <si>
    <t>24.20</t>
  </si>
  <si>
    <t>24.3</t>
  </si>
  <si>
    <t>24.30</t>
  </si>
  <si>
    <t>24.4</t>
  </si>
  <si>
    <t>24.41</t>
  </si>
  <si>
    <t>24.42</t>
  </si>
  <si>
    <t>24.5</t>
  </si>
  <si>
    <t>24.51</t>
  </si>
  <si>
    <t>24.52</t>
  </si>
  <si>
    <t>24.6</t>
  </si>
  <si>
    <t>24.61</t>
  </si>
  <si>
    <t>24.62</t>
  </si>
  <si>
    <t>24.63</t>
  </si>
  <si>
    <t>24.64</t>
  </si>
  <si>
    <t>24.65</t>
  </si>
  <si>
    <t>24.66</t>
  </si>
  <si>
    <t>24.7</t>
  </si>
  <si>
    <t>24.70</t>
  </si>
  <si>
    <t xml:space="preserve">25 </t>
  </si>
  <si>
    <t>25.1</t>
  </si>
  <si>
    <t>25.11</t>
  </si>
  <si>
    <t>25.12</t>
  </si>
  <si>
    <t>25.13</t>
  </si>
  <si>
    <t>25.2</t>
  </si>
  <si>
    <t>25.21</t>
  </si>
  <si>
    <t>25.22</t>
  </si>
  <si>
    <t>25.23</t>
  </si>
  <si>
    <t>25.24</t>
  </si>
  <si>
    <t xml:space="preserve">26 </t>
  </si>
  <si>
    <t>26.1</t>
  </si>
  <si>
    <t>26.11</t>
  </si>
  <si>
    <t>26.12</t>
  </si>
  <si>
    <t>26.13</t>
  </si>
  <si>
    <t>26.14</t>
  </si>
  <si>
    <t>26.15</t>
  </si>
  <si>
    <t>26.2</t>
  </si>
  <si>
    <t>26.21</t>
  </si>
  <si>
    <t>26.22</t>
  </si>
  <si>
    <t>26.23</t>
  </si>
  <si>
    <t>26.24</t>
  </si>
  <si>
    <t>26.25</t>
  </si>
  <si>
    <t>26.26</t>
  </si>
  <si>
    <t>26.3</t>
  </si>
  <si>
    <t>26.30</t>
  </si>
  <si>
    <t>26.4</t>
  </si>
  <si>
    <t>26.40</t>
  </si>
  <si>
    <t>26.5</t>
  </si>
  <si>
    <t>26.51</t>
  </si>
  <si>
    <t>26.52</t>
  </si>
  <si>
    <t>26.53</t>
  </si>
  <si>
    <t>26.6</t>
  </si>
  <si>
    <t>26.61</t>
  </si>
  <si>
    <t>26.62</t>
  </si>
  <si>
    <t>26.63</t>
  </si>
  <si>
    <t>26.64</t>
  </si>
  <si>
    <t>26.65</t>
  </si>
  <si>
    <t>26.66</t>
  </si>
  <si>
    <t>26.7</t>
  </si>
  <si>
    <t>26.70</t>
  </si>
  <si>
    <t>26.8</t>
  </si>
  <si>
    <t>26.81</t>
  </si>
  <si>
    <t>26.82</t>
  </si>
  <si>
    <t xml:space="preserve">27 </t>
  </si>
  <si>
    <t>27,13</t>
  </si>
  <si>
    <t xml:space="preserve">28 </t>
  </si>
  <si>
    <t>27.1</t>
  </si>
  <si>
    <t>27.11</t>
  </si>
  <si>
    <t>27.12</t>
  </si>
  <si>
    <t>27.14</t>
  </si>
  <si>
    <t>27.15</t>
  </si>
  <si>
    <t>27.16</t>
  </si>
  <si>
    <t>27.17</t>
  </si>
  <si>
    <t>27.2</t>
  </si>
  <si>
    <t>27.21</t>
  </si>
  <si>
    <t>27.22</t>
  </si>
  <si>
    <t>27.3</t>
  </si>
  <si>
    <t>27.31</t>
  </si>
  <si>
    <t>27.32</t>
  </si>
  <si>
    <t>27.33</t>
  </si>
  <si>
    <t>27.34</t>
  </si>
  <si>
    <t>27.35</t>
  </si>
  <si>
    <t>27.4</t>
  </si>
  <si>
    <t>27.41</t>
  </si>
  <si>
    <t>27.42</t>
  </si>
  <si>
    <t>27.43</t>
  </si>
  <si>
    <t>27.44</t>
  </si>
  <si>
    <t>27.45</t>
  </si>
  <si>
    <t>27.5</t>
  </si>
  <si>
    <t>27.51</t>
  </si>
  <si>
    <t>27.52</t>
  </si>
  <si>
    <t>27.53</t>
  </si>
  <si>
    <t>27.54</t>
  </si>
  <si>
    <t>28.1</t>
  </si>
  <si>
    <t>28.11</t>
  </si>
  <si>
    <t>28.12</t>
  </si>
  <si>
    <t>28.2</t>
  </si>
  <si>
    <t>28.21</t>
  </si>
  <si>
    <t>28.22</t>
  </si>
  <si>
    <t>28.3</t>
  </si>
  <si>
    <t>28.30</t>
  </si>
  <si>
    <t>28.4</t>
  </si>
  <si>
    <t>28.40</t>
  </si>
  <si>
    <t>28.5</t>
  </si>
  <si>
    <t>28.51</t>
  </si>
  <si>
    <t>28.52</t>
  </si>
  <si>
    <t>28.6</t>
  </si>
  <si>
    <t>28.61</t>
  </si>
  <si>
    <t>28.62</t>
  </si>
  <si>
    <t>28.63</t>
  </si>
  <si>
    <t>28.7</t>
  </si>
  <si>
    <t>28.71</t>
  </si>
  <si>
    <t>28.72</t>
  </si>
  <si>
    <t>28.73</t>
  </si>
  <si>
    <t>28.74</t>
  </si>
  <si>
    <t>28.75</t>
  </si>
  <si>
    <t xml:space="preserve">29 </t>
  </si>
  <si>
    <t>29.11.1</t>
  </si>
  <si>
    <t>29.11.2</t>
  </si>
  <si>
    <t>29.11.21</t>
  </si>
  <si>
    <t>29.11.22</t>
  </si>
  <si>
    <t>29.11.23</t>
  </si>
  <si>
    <t>29.11.9</t>
  </si>
  <si>
    <t>29.12.1</t>
  </si>
  <si>
    <t>29.12.2</t>
  </si>
  <si>
    <t>29.12.3</t>
  </si>
  <si>
    <t>29.12.9</t>
  </si>
  <si>
    <t>29.1</t>
  </si>
  <si>
    <t>29.11</t>
  </si>
  <si>
    <t>29.12</t>
  </si>
  <si>
    <t>29.13</t>
  </si>
  <si>
    <t>29.14</t>
  </si>
  <si>
    <t>29.2</t>
  </si>
  <si>
    <t>29.21</t>
  </si>
  <si>
    <t>29.22</t>
  </si>
  <si>
    <t>29.23</t>
  </si>
  <si>
    <t>29.24</t>
  </si>
  <si>
    <t>29.3</t>
  </si>
  <si>
    <t>29.31</t>
  </si>
  <si>
    <t>29.32</t>
  </si>
  <si>
    <t>29.4</t>
  </si>
  <si>
    <t>29.40</t>
  </si>
  <si>
    <t>29.5</t>
  </si>
  <si>
    <t>29.51</t>
  </si>
  <si>
    <t>29.52</t>
  </si>
  <si>
    <t>29.53</t>
  </si>
  <si>
    <t>29.54</t>
  </si>
  <si>
    <t>29.55</t>
  </si>
  <si>
    <t>29.56</t>
  </si>
  <si>
    <t>29.6</t>
  </si>
  <si>
    <t>29.7</t>
  </si>
  <si>
    <t>29.60</t>
  </si>
  <si>
    <t>29.71</t>
  </si>
  <si>
    <t>29.72</t>
  </si>
  <si>
    <t xml:space="preserve">30 </t>
  </si>
  <si>
    <t>30.01.1</t>
  </si>
  <si>
    <t>30.01.2</t>
  </si>
  <si>
    <t>30.01.9</t>
  </si>
  <si>
    <t xml:space="preserve">31 </t>
  </si>
  <si>
    <t>31.10.1</t>
  </si>
  <si>
    <t>31.10.9</t>
  </si>
  <si>
    <t xml:space="preserve">32 </t>
  </si>
  <si>
    <t xml:space="preserve">33 </t>
  </si>
  <si>
    <t>30.0</t>
  </si>
  <si>
    <t>30.01</t>
  </si>
  <si>
    <t>30.02</t>
  </si>
  <si>
    <t>31.1</t>
  </si>
  <si>
    <t>31.10</t>
  </si>
  <si>
    <t>31.2</t>
  </si>
  <si>
    <t>31.20</t>
  </si>
  <si>
    <t>31.3</t>
  </si>
  <si>
    <t>31.30</t>
  </si>
  <si>
    <t>31.4</t>
  </si>
  <si>
    <t>31.40</t>
  </si>
  <si>
    <t>31.5</t>
  </si>
  <si>
    <t>31.50</t>
  </si>
  <si>
    <t>31.6</t>
  </si>
  <si>
    <t>31.61</t>
  </si>
  <si>
    <t>31.62</t>
  </si>
  <si>
    <t>32.1</t>
  </si>
  <si>
    <t>32.10</t>
  </si>
  <si>
    <t>32.2</t>
  </si>
  <si>
    <t>32.20</t>
  </si>
  <si>
    <t>32.3</t>
  </si>
  <si>
    <t>32.30</t>
  </si>
  <si>
    <t>33.1</t>
  </si>
  <si>
    <t>33.10</t>
  </si>
  <si>
    <t>33.2</t>
  </si>
  <si>
    <t>33.20</t>
  </si>
  <si>
    <t>33.3</t>
  </si>
  <si>
    <t>33.30</t>
  </si>
  <si>
    <t>33.4</t>
  </si>
  <si>
    <t>33.40</t>
  </si>
  <si>
    <t>33.5</t>
  </si>
  <si>
    <t>33.50</t>
  </si>
  <si>
    <t xml:space="preserve">34 </t>
  </si>
  <si>
    <t xml:space="preserve">35 </t>
  </si>
  <si>
    <t>34.1</t>
  </si>
  <si>
    <t>34.10</t>
  </si>
  <si>
    <t>34.2</t>
  </si>
  <si>
    <t>34.20</t>
  </si>
  <si>
    <t>34.3</t>
  </si>
  <si>
    <t>34.30</t>
  </si>
  <si>
    <t>35.1</t>
  </si>
  <si>
    <t>35.11</t>
  </si>
  <si>
    <t>35.12</t>
  </si>
  <si>
    <t>35.2</t>
  </si>
  <si>
    <t>35.20</t>
  </si>
  <si>
    <t>35.3</t>
  </si>
  <si>
    <t>35.30</t>
  </si>
  <si>
    <t>35.4</t>
  </si>
  <si>
    <t>35.41</t>
  </si>
  <si>
    <t>35.42</t>
  </si>
  <si>
    <t>35.43</t>
  </si>
  <si>
    <t>35.5</t>
  </si>
  <si>
    <t>35.50</t>
  </si>
  <si>
    <t xml:space="preserve">36 </t>
  </si>
  <si>
    <t xml:space="preserve">37 </t>
  </si>
  <si>
    <t>36.1</t>
  </si>
  <si>
    <t>36.11</t>
  </si>
  <si>
    <t>36.12</t>
  </si>
  <si>
    <t>36.13</t>
  </si>
  <si>
    <t>36.14</t>
  </si>
  <si>
    <t>36.15</t>
  </si>
  <si>
    <t>36.2</t>
  </si>
  <si>
    <t>36.21</t>
  </si>
  <si>
    <t>36.22</t>
  </si>
  <si>
    <t>36.3</t>
  </si>
  <si>
    <t>36.30</t>
  </si>
  <si>
    <t>36.4</t>
  </si>
  <si>
    <t>36.40</t>
  </si>
  <si>
    <t>36.5</t>
  </si>
  <si>
    <t>36.50</t>
  </si>
  <si>
    <t>36.6</t>
  </si>
  <si>
    <t>36.61</t>
  </si>
  <si>
    <t>36.62</t>
  </si>
  <si>
    <t>36.63</t>
  </si>
  <si>
    <t>37.1</t>
  </si>
  <si>
    <t>37.10</t>
  </si>
  <si>
    <t>37.2</t>
  </si>
  <si>
    <t>37.20</t>
  </si>
  <si>
    <t xml:space="preserve">40 </t>
  </si>
  <si>
    <t xml:space="preserve">41 </t>
  </si>
  <si>
    <t>40.1</t>
  </si>
  <si>
    <t>40.10</t>
  </si>
  <si>
    <t>40.2</t>
  </si>
  <si>
    <t>40.20</t>
  </si>
  <si>
    <t>40.3</t>
  </si>
  <si>
    <t>40.30</t>
  </si>
  <si>
    <t>41.0</t>
  </si>
  <si>
    <t>41.00</t>
  </si>
  <si>
    <t xml:space="preserve">45 </t>
  </si>
  <si>
    <t>45,2</t>
  </si>
  <si>
    <t>45.1</t>
  </si>
  <si>
    <t>45.11</t>
  </si>
  <si>
    <t>45.12</t>
  </si>
  <si>
    <t>45.21</t>
  </si>
  <si>
    <t>45.22</t>
  </si>
  <si>
    <t>45.23</t>
  </si>
  <si>
    <t>45.24</t>
  </si>
  <si>
    <t>45.25</t>
  </si>
  <si>
    <t>45.3</t>
  </si>
  <si>
    <t>45.31</t>
  </si>
  <si>
    <t>45.32</t>
  </si>
  <si>
    <t>45.33</t>
  </si>
  <si>
    <t>45.34</t>
  </si>
  <si>
    <t>45.4</t>
  </si>
  <si>
    <t>45.41</t>
  </si>
  <si>
    <t>45.42</t>
  </si>
  <si>
    <t>45.43</t>
  </si>
  <si>
    <t>45.44</t>
  </si>
  <si>
    <t>45.45</t>
  </si>
  <si>
    <t>45.5</t>
  </si>
  <si>
    <t>45.50</t>
  </si>
  <si>
    <t xml:space="preserve">50 </t>
  </si>
  <si>
    <t xml:space="preserve">51 </t>
  </si>
  <si>
    <t xml:space="preserve">52 </t>
  </si>
  <si>
    <t>50.1</t>
  </si>
  <si>
    <t>50.10</t>
  </si>
  <si>
    <t>50.2</t>
  </si>
  <si>
    <t>50.20</t>
  </si>
  <si>
    <t>50.3</t>
  </si>
  <si>
    <t>50.30</t>
  </si>
  <si>
    <t>50.4</t>
  </si>
  <si>
    <t>50.40</t>
  </si>
  <si>
    <t>50.5</t>
  </si>
  <si>
    <t>50.50</t>
  </si>
  <si>
    <t>51.1</t>
  </si>
  <si>
    <t>51.11</t>
  </si>
  <si>
    <t>51.12</t>
  </si>
  <si>
    <t>51.13</t>
  </si>
  <si>
    <t>51.14</t>
  </si>
  <si>
    <t>51.15</t>
  </si>
  <si>
    <t>51.16</t>
  </si>
  <si>
    <t>51.17</t>
  </si>
  <si>
    <t>51.18</t>
  </si>
  <si>
    <t>51.19</t>
  </si>
  <si>
    <t>51.2</t>
  </si>
  <si>
    <t>51.21</t>
  </si>
  <si>
    <t>51.22</t>
  </si>
  <si>
    <t>51.23</t>
  </si>
  <si>
    <t>51.24</t>
  </si>
  <si>
    <t>51.25</t>
  </si>
  <si>
    <t>51.3</t>
  </si>
  <si>
    <t>51.31</t>
  </si>
  <si>
    <t>51.32</t>
  </si>
  <si>
    <t>51.33</t>
  </si>
  <si>
    <t>51.34</t>
  </si>
  <si>
    <t>51.35</t>
  </si>
  <si>
    <t>51.36</t>
  </si>
  <si>
    <t>51.37</t>
  </si>
  <si>
    <t>51.38</t>
  </si>
  <si>
    <t>51.39</t>
  </si>
  <si>
    <t>51.4</t>
  </si>
  <si>
    <t>51.41</t>
  </si>
  <si>
    <t>51.42</t>
  </si>
  <si>
    <t>51.43</t>
  </si>
  <si>
    <t>51.44</t>
  </si>
  <si>
    <t>51.45</t>
  </si>
  <si>
    <t>51.46</t>
  </si>
  <si>
    <t>51.47</t>
  </si>
  <si>
    <t>51.5</t>
  </si>
  <si>
    <t>51.51</t>
  </si>
  <si>
    <t>51.52</t>
  </si>
  <si>
    <t>51.53</t>
  </si>
  <si>
    <t>51.54</t>
  </si>
  <si>
    <t>51.55</t>
  </si>
  <si>
    <t>51.56</t>
  </si>
  <si>
    <t>51.57</t>
  </si>
  <si>
    <t>51.6</t>
  </si>
  <si>
    <t>51.61</t>
  </si>
  <si>
    <t>51.62</t>
  </si>
  <si>
    <t>51.63</t>
  </si>
  <si>
    <t>51.64</t>
  </si>
  <si>
    <t>51.65</t>
  </si>
  <si>
    <t>51.66</t>
  </si>
  <si>
    <t>51.7</t>
  </si>
  <si>
    <t>51.70</t>
  </si>
  <si>
    <t>52.1</t>
  </si>
  <si>
    <t>52.11</t>
  </si>
  <si>
    <t>52.12</t>
  </si>
  <si>
    <t>52.2</t>
  </si>
  <si>
    <t>52.21</t>
  </si>
  <si>
    <t>52.22</t>
  </si>
  <si>
    <t>52.23</t>
  </si>
  <si>
    <t>52.24</t>
  </si>
  <si>
    <t>52.25</t>
  </si>
  <si>
    <t>52.26</t>
  </si>
  <si>
    <t>52.27</t>
  </si>
  <si>
    <t>52.3</t>
  </si>
  <si>
    <t>52.31</t>
  </si>
  <si>
    <t>52.32</t>
  </si>
  <si>
    <t>52.33</t>
  </si>
  <si>
    <t>52.4</t>
  </si>
  <si>
    <t>52.41</t>
  </si>
  <si>
    <t>52.42</t>
  </si>
  <si>
    <t>52.43</t>
  </si>
  <si>
    <t>52.44</t>
  </si>
  <si>
    <t>52.45</t>
  </si>
  <si>
    <t>52.46</t>
  </si>
  <si>
    <t>52.47</t>
  </si>
  <si>
    <t>52.48</t>
  </si>
  <si>
    <t>52.5</t>
  </si>
  <si>
    <t>52.50</t>
  </si>
  <si>
    <t>52.6</t>
  </si>
  <si>
    <t>52.61</t>
  </si>
  <si>
    <t>52.62</t>
  </si>
  <si>
    <t>52.63</t>
  </si>
  <si>
    <t>52.7</t>
  </si>
  <si>
    <t>52.71</t>
  </si>
  <si>
    <t>52.72</t>
  </si>
  <si>
    <t>52.73</t>
  </si>
  <si>
    <t>52.74</t>
  </si>
  <si>
    <t>55.1</t>
  </si>
  <si>
    <t>55.11</t>
  </si>
  <si>
    <t>55.12</t>
  </si>
  <si>
    <t>55.2</t>
  </si>
  <si>
    <t>55.21</t>
  </si>
  <si>
    <t>55.22</t>
  </si>
  <si>
    <t>55.23</t>
  </si>
  <si>
    <t>55.3</t>
  </si>
  <si>
    <t xml:space="preserve">55 </t>
  </si>
  <si>
    <t>55.30</t>
  </si>
  <si>
    <t>55.4</t>
  </si>
  <si>
    <t>55.40</t>
  </si>
  <si>
    <t>55.5</t>
  </si>
  <si>
    <t>55.51</t>
  </si>
  <si>
    <t>55.52</t>
  </si>
  <si>
    <t xml:space="preserve">60 </t>
  </si>
  <si>
    <t xml:space="preserve">61 </t>
  </si>
  <si>
    <t xml:space="preserve">62 </t>
  </si>
  <si>
    <t xml:space="preserve">63 </t>
  </si>
  <si>
    <t xml:space="preserve">64 </t>
  </si>
  <si>
    <t>60.1</t>
  </si>
  <si>
    <t>60.10</t>
  </si>
  <si>
    <t>60.2</t>
  </si>
  <si>
    <t>60.21</t>
  </si>
  <si>
    <t>60.22</t>
  </si>
  <si>
    <t>60.23</t>
  </si>
  <si>
    <t>60.24</t>
  </si>
  <si>
    <t>60.3</t>
  </si>
  <si>
    <t>60.30</t>
  </si>
  <si>
    <t>61.1</t>
  </si>
  <si>
    <t>61.10</t>
  </si>
  <si>
    <t>61.2</t>
  </si>
  <si>
    <t>61.20</t>
  </si>
  <si>
    <t>62.1</t>
  </si>
  <si>
    <t>62.10</t>
  </si>
  <si>
    <t>62.2</t>
  </si>
  <si>
    <t>62.20</t>
  </si>
  <si>
    <t>62.3</t>
  </si>
  <si>
    <t>62.30</t>
  </si>
  <si>
    <t>63.1</t>
  </si>
  <si>
    <t>63.11</t>
  </si>
  <si>
    <t>63.12</t>
  </si>
  <si>
    <t>63.2</t>
  </si>
  <si>
    <t>63.21</t>
  </si>
  <si>
    <t>63.22</t>
  </si>
  <si>
    <t>63.23</t>
  </si>
  <si>
    <t>63.3</t>
  </si>
  <si>
    <t>63.30</t>
  </si>
  <si>
    <t>63.4</t>
  </si>
  <si>
    <t>63.40</t>
  </si>
  <si>
    <t>64.1</t>
  </si>
  <si>
    <t>64.11</t>
  </si>
  <si>
    <t>64.12</t>
  </si>
  <si>
    <t>64.2</t>
  </si>
  <si>
    <t>64.20</t>
  </si>
  <si>
    <t xml:space="preserve">65 </t>
  </si>
  <si>
    <t xml:space="preserve">66 </t>
  </si>
  <si>
    <t xml:space="preserve">67 </t>
  </si>
  <si>
    <t>65.1</t>
  </si>
  <si>
    <t>65.11</t>
  </si>
  <si>
    <t>65.12</t>
  </si>
  <si>
    <t>65.2</t>
  </si>
  <si>
    <t>65.21</t>
  </si>
  <si>
    <t>65.22</t>
  </si>
  <si>
    <t>65.23</t>
  </si>
  <si>
    <t>66.0</t>
  </si>
  <si>
    <t>66.01</t>
  </si>
  <si>
    <t>66.02</t>
  </si>
  <si>
    <t>66.03</t>
  </si>
  <si>
    <t>67.1</t>
  </si>
  <si>
    <t>67.11</t>
  </si>
  <si>
    <t>67.12</t>
  </si>
  <si>
    <t>67.13</t>
  </si>
  <si>
    <t>67.2</t>
  </si>
  <si>
    <t>67.20</t>
  </si>
  <si>
    <t xml:space="preserve">70 </t>
  </si>
  <si>
    <t xml:space="preserve">71 </t>
  </si>
  <si>
    <t xml:space="preserve">72 </t>
  </si>
  <si>
    <t>73</t>
  </si>
  <si>
    <t xml:space="preserve">74 </t>
  </si>
  <si>
    <t>74,20</t>
  </si>
  <si>
    <t>74,30</t>
  </si>
  <si>
    <t>70.1</t>
  </si>
  <si>
    <t>70.11</t>
  </si>
  <si>
    <t>70.12</t>
  </si>
  <si>
    <t>70.2</t>
  </si>
  <si>
    <t>70.20</t>
  </si>
  <si>
    <t>70.3</t>
  </si>
  <si>
    <t>70.31</t>
  </si>
  <si>
    <t>70.32</t>
  </si>
  <si>
    <t>71.1</t>
  </si>
  <si>
    <t>71.10</t>
  </si>
  <si>
    <t>71.2</t>
  </si>
  <si>
    <t>71.21</t>
  </si>
  <si>
    <t>71.22</t>
  </si>
  <si>
    <t>71.23</t>
  </si>
  <si>
    <t>71.3</t>
  </si>
  <si>
    <t>71.31</t>
  </si>
  <si>
    <t>71.32</t>
  </si>
  <si>
    <t>71.33</t>
  </si>
  <si>
    <t>71.34</t>
  </si>
  <si>
    <t>71.4</t>
  </si>
  <si>
    <t>71.40</t>
  </si>
  <si>
    <t>72.1</t>
  </si>
  <si>
    <t>72.10</t>
  </si>
  <si>
    <t>72.2</t>
  </si>
  <si>
    <t>72.20</t>
  </si>
  <si>
    <t>72.3</t>
  </si>
  <si>
    <t>72.30</t>
  </si>
  <si>
    <t>72.4</t>
  </si>
  <si>
    <t>72.40</t>
  </si>
  <si>
    <t>72.5</t>
  </si>
  <si>
    <t>72.50</t>
  </si>
  <si>
    <t>72.6</t>
  </si>
  <si>
    <t>72.60</t>
  </si>
  <si>
    <t>73.1</t>
  </si>
  <si>
    <t>73.10</t>
  </si>
  <si>
    <t>73.2</t>
  </si>
  <si>
    <t>73.20</t>
  </si>
  <si>
    <t>74.1</t>
  </si>
  <si>
    <t>74.11</t>
  </si>
  <si>
    <t>74.12</t>
  </si>
  <si>
    <t>74.13</t>
  </si>
  <si>
    <t>74.14</t>
  </si>
  <si>
    <t>74.15</t>
  </si>
  <si>
    <t>74.2</t>
  </si>
  <si>
    <t>74.3</t>
  </si>
  <si>
    <t>74.4</t>
  </si>
  <si>
    <t>74.40</t>
  </si>
  <si>
    <t>74.5</t>
  </si>
  <si>
    <t>74.50</t>
  </si>
  <si>
    <t>74.6</t>
  </si>
  <si>
    <t>74.60</t>
  </si>
  <si>
    <t>74.7</t>
  </si>
  <si>
    <t>74.70</t>
  </si>
  <si>
    <t>74.8</t>
  </si>
  <si>
    <t>74.81</t>
  </si>
  <si>
    <t>74.82</t>
  </si>
  <si>
    <t>74.83</t>
  </si>
  <si>
    <t>74.84</t>
  </si>
  <si>
    <t>75,30</t>
  </si>
  <si>
    <t>75.1</t>
  </si>
  <si>
    <t>75.11</t>
  </si>
  <si>
    <t>75.12</t>
  </si>
  <si>
    <t>75.13</t>
  </si>
  <si>
    <t>75.14</t>
  </si>
  <si>
    <t>75.2</t>
  </si>
  <si>
    <t>75.21</t>
  </si>
  <si>
    <t>75.22</t>
  </si>
  <si>
    <t>75.23</t>
  </si>
  <si>
    <t>75.24</t>
  </si>
  <si>
    <t>75.3</t>
  </si>
  <si>
    <t xml:space="preserve">80 </t>
  </si>
  <si>
    <t>80.1</t>
  </si>
  <si>
    <t>80.10</t>
  </si>
  <si>
    <t>80.2</t>
  </si>
  <si>
    <t>80.21</t>
  </si>
  <si>
    <t>80.22</t>
  </si>
  <si>
    <t>80.3</t>
  </si>
  <si>
    <t>80.30</t>
  </si>
  <si>
    <t>80.4</t>
  </si>
  <si>
    <t>80.41</t>
  </si>
  <si>
    <t>80.42</t>
  </si>
  <si>
    <t xml:space="preserve">85 </t>
  </si>
  <si>
    <t>85.1</t>
  </si>
  <si>
    <t>85.11</t>
  </si>
  <si>
    <t>85.12</t>
  </si>
  <si>
    <t>85.13</t>
  </si>
  <si>
    <t>85.14</t>
  </si>
  <si>
    <t>85.2</t>
  </si>
  <si>
    <t>85.20</t>
  </si>
  <si>
    <t>85.3</t>
  </si>
  <si>
    <t>85.31</t>
  </si>
  <si>
    <t>85.32</t>
  </si>
  <si>
    <t xml:space="preserve">90 </t>
  </si>
  <si>
    <t xml:space="preserve">91 </t>
  </si>
  <si>
    <t xml:space="preserve">92 </t>
  </si>
  <si>
    <t xml:space="preserve">93 </t>
  </si>
  <si>
    <t>90.0</t>
  </si>
  <si>
    <t>90.00</t>
  </si>
  <si>
    <t>91.1</t>
  </si>
  <si>
    <t>91.11</t>
  </si>
  <si>
    <t>91.12</t>
  </si>
  <si>
    <t>91.2</t>
  </si>
  <si>
    <t>91.20</t>
  </si>
  <si>
    <t>91.3</t>
  </si>
  <si>
    <t>91.31</t>
  </si>
  <si>
    <t>91.32</t>
  </si>
  <si>
    <t>91.33</t>
  </si>
  <si>
    <t>92.1</t>
  </si>
  <si>
    <t>92.11</t>
  </si>
  <si>
    <t>92.12</t>
  </si>
  <si>
    <t>92.13</t>
  </si>
  <si>
    <t>92.2</t>
  </si>
  <si>
    <t>92.20</t>
  </si>
  <si>
    <t>92.3</t>
  </si>
  <si>
    <t>92.31</t>
  </si>
  <si>
    <t>92.32</t>
  </si>
  <si>
    <t>92.33</t>
  </si>
  <si>
    <t>92.34</t>
  </si>
  <si>
    <t>92.4</t>
  </si>
  <si>
    <t>92.40</t>
  </si>
  <si>
    <t>92.5</t>
  </si>
  <si>
    <t>92.51</t>
  </si>
  <si>
    <t>92.52</t>
  </si>
  <si>
    <t>92.53</t>
  </si>
  <si>
    <t>92.6</t>
  </si>
  <si>
    <t>92.61</t>
  </si>
  <si>
    <t>92.62</t>
  </si>
  <si>
    <t>92.7</t>
  </si>
  <si>
    <t>92.71</t>
  </si>
  <si>
    <t>92.72</t>
  </si>
  <si>
    <t>93.0</t>
  </si>
  <si>
    <t>93.01</t>
  </si>
  <si>
    <t>93.02</t>
  </si>
  <si>
    <t>93.03</t>
  </si>
  <si>
    <t>93.04</t>
  </si>
  <si>
    <t>93.05</t>
  </si>
  <si>
    <t>Российская собственность</t>
  </si>
  <si>
    <t>Государственная собственность</t>
  </si>
  <si>
    <t>Федеральная собственность</t>
  </si>
  <si>
    <t>Собственность субъектов Российской Федерации</t>
  </si>
  <si>
    <t>Муниципальная собственность</t>
  </si>
  <si>
    <t>Частная собственность</t>
  </si>
  <si>
    <t>Собственность потребительской кооперации</t>
  </si>
  <si>
    <t>Собственность благотворительных организаций</t>
  </si>
  <si>
    <t>Собственность политических общественных объединений</t>
  </si>
  <si>
    <t>Собственность профессиональных союзов</t>
  </si>
  <si>
    <t>Собственность общественных объединений</t>
  </si>
  <si>
    <t>Собственность религиозных объединений</t>
  </si>
  <si>
    <t>Смешанная российская собственность</t>
  </si>
  <si>
    <t>Иная смешанная российская собственность</t>
  </si>
  <si>
    <t>Иностранная собственность</t>
  </si>
  <si>
    <t>Собственность международных организаций</t>
  </si>
  <si>
    <t>Собственность иностранных государств</t>
  </si>
  <si>
    <t>Собственность иностранных юридических лиц</t>
  </si>
  <si>
    <t>Смешанная иностранная собственность</t>
  </si>
  <si>
    <t>Совместная российская и иностранная собственность</t>
  </si>
  <si>
    <t>Совместная федеральная и иностранная собственность</t>
  </si>
  <si>
    <t>Совместная муниципальная и иностранная собственность</t>
  </si>
  <si>
    <t>Совместная частная и иностранная собственность</t>
  </si>
  <si>
    <t>Собственность государственных корпораций</t>
  </si>
  <si>
    <t>Собственность    российских    граждан,    постоянно проживающих за границей</t>
  </si>
  <si>
    <t>Собственность общественных и религиозных организаций (объединений)</t>
  </si>
  <si>
    <t>Смешанная   российская    собственность   с    долей государственной собственности</t>
  </si>
  <si>
    <t>Смешанная   российская    собственность   с    долей федеральной собственности</t>
  </si>
  <si>
    <t>Смешанная   российская    собственность   с    долей собственности субъектов Российской Федерации</t>
  </si>
  <si>
    <t xml:space="preserve">Смешанная   российская   собственность   с    долями федеральной собственности и собственности  субъектов Российской Федерации </t>
  </si>
  <si>
    <t>Собственность   иностранных   граждан   и   лиц  без гражданства</t>
  </si>
  <si>
    <t>Совместная   собственность   субъектов    Российской Федерации и иностранная собственность</t>
  </si>
  <si>
    <t>Совместная собственность общественных и  религиозных организаций     (объединений)     и      иностранная собственность</t>
  </si>
  <si>
    <t xml:space="preserve">Должность </t>
  </si>
  <si>
    <t>МИГРАЦИЯ</t>
  </si>
  <si>
    <t>Да</t>
  </si>
  <si>
    <t>Нет</t>
  </si>
  <si>
    <t>Инвестпроект</t>
  </si>
  <si>
    <t>7.3. Жители других субъектов РФ, из них:</t>
  </si>
  <si>
    <t>7.2. Жители других муниципальных образований Краснодарского края, из них:</t>
  </si>
  <si>
    <t>Всего работает (в т.ч. сезонно, по вахте и пр.)</t>
  </si>
  <si>
    <t>из них:</t>
  </si>
  <si>
    <t>Работающих пенсионеров в трудоспособном возрасте (получающих пенсию на льготных условиях), человек</t>
  </si>
  <si>
    <t>Работающих старше трудоспособного возраста (муж. от 60 лет/жен. от 55 лет и старше), человек</t>
  </si>
  <si>
    <t xml:space="preserve"> убыли в связи с переходом на учебу с отрывом от производства, призывом в Вооруженные силы) и на вновь создаваемые рабочие места на период 2016-2021 годов</t>
  </si>
  <si>
    <t>4. Среднесписочная численность работающих в организации в 2015 году, человек</t>
  </si>
  <si>
    <t>7. Всего среднесписочная численность работников за 2015 год</t>
  </si>
  <si>
    <t>Уровень образования</t>
  </si>
  <si>
    <t>Направление подготовки</t>
  </si>
  <si>
    <t xml:space="preserve">Предпологаемая численность работников на 2021 год </t>
  </si>
  <si>
    <t xml:space="preserve">Предпологаемая численность работников на 2016 год </t>
  </si>
  <si>
    <t>Среднесписочная численность работающих в организации в 2015 году, человек</t>
  </si>
  <si>
    <t>до 20 лет</t>
  </si>
  <si>
    <t>20-29 лет</t>
  </si>
  <si>
    <t>30-39 лет</t>
  </si>
  <si>
    <t>40-49 лет</t>
  </si>
  <si>
    <t>50-59 лет</t>
  </si>
  <si>
    <t>60 и более</t>
  </si>
  <si>
    <t>мужчин</t>
  </si>
  <si>
    <t>женщин</t>
  </si>
  <si>
    <t>Количество уволеных работников (сокращение штата, высвобождение, др.) в 2017-2021 годы, единиц</t>
  </si>
  <si>
    <t>Количество уволеных работников (сокращение штата, высвобождение, др.) в 2016 году, единиц</t>
  </si>
  <si>
    <t>5. Из общей численности работников</t>
  </si>
  <si>
    <t>6. Информация об исполнителе</t>
  </si>
  <si>
    <t>Ф.И.О.</t>
  </si>
  <si>
    <t>ghjuyjp</t>
  </si>
  <si>
    <t>Коды укрупненных групп профессий.   Коды профессий</t>
  </si>
  <si>
    <t>Наименования укрупненных групп профессий. Наименования профессий</t>
  </si>
  <si>
    <t>Квалификация(и) квалифицированного рабочего и служащего</t>
  </si>
  <si>
    <t>01.03.01</t>
  </si>
  <si>
    <t>Математика</t>
  </si>
  <si>
    <t>Бакалавр</t>
  </si>
  <si>
    <t>ВПО</t>
  </si>
  <si>
    <t>01.03.02</t>
  </si>
  <si>
    <t>Прикладная математика и информатика</t>
  </si>
  <si>
    <t>01.03.03</t>
  </si>
  <si>
    <t>Механика и математическое моделирование</t>
  </si>
  <si>
    <t>01.03.04</t>
  </si>
  <si>
    <t>Прикладная математика</t>
  </si>
  <si>
    <t>01.04.01</t>
  </si>
  <si>
    <t>Магистр</t>
  </si>
  <si>
    <t>01.04.02</t>
  </si>
  <si>
    <t>01.04.03</t>
  </si>
  <si>
    <t>01.04.04</t>
  </si>
  <si>
    <t>01.05.01</t>
  </si>
  <si>
    <t>Фундаментальные математика и механика</t>
  </si>
  <si>
    <t>Математик. Механик. Преподаватель</t>
  </si>
  <si>
    <t>01.06.01</t>
  </si>
  <si>
    <t>Математика и механика</t>
  </si>
  <si>
    <t>Исследователь. Преподаватель-исследователь</t>
  </si>
  <si>
    <t>Аспирантура</t>
  </si>
  <si>
    <t>02.03.01</t>
  </si>
  <si>
    <t>Математика и компьютерные науки</t>
  </si>
  <si>
    <t>02.03.02</t>
  </si>
  <si>
    <t>Фундаментальная информатика и информационные технологии</t>
  </si>
  <si>
    <t>02.03.03</t>
  </si>
  <si>
    <t>Математическое обеспечение и администрирование информационных систем</t>
  </si>
  <si>
    <t>02.04.01</t>
  </si>
  <si>
    <t>02.04.02</t>
  </si>
  <si>
    <t>02.04.03</t>
  </si>
  <si>
    <t>02.06.01</t>
  </si>
  <si>
    <t>Компьютерные и информационные науки</t>
  </si>
  <si>
    <t>02.07.01</t>
  </si>
  <si>
    <t>Адъюнктура</t>
  </si>
  <si>
    <t>03.03.01</t>
  </si>
  <si>
    <t>Прикладные математика и физика</t>
  </si>
  <si>
    <t>03.03.02</t>
  </si>
  <si>
    <t>Физика</t>
  </si>
  <si>
    <t>03.03.03</t>
  </si>
  <si>
    <t>Радиофизика</t>
  </si>
  <si>
    <t>03.04.01</t>
  </si>
  <si>
    <t>03.04.02</t>
  </si>
  <si>
    <t>03.04.03</t>
  </si>
  <si>
    <t>03.05.01</t>
  </si>
  <si>
    <t>Астрономия</t>
  </si>
  <si>
    <t>Астроном. Преподаватель</t>
  </si>
  <si>
    <t>03.06.01</t>
  </si>
  <si>
    <t>Физика и астрономия</t>
  </si>
  <si>
    <t>04.03.01</t>
  </si>
  <si>
    <t>Химия</t>
  </si>
  <si>
    <t>04.03.02</t>
  </si>
  <si>
    <t>Химия, физика и механика материалов</t>
  </si>
  <si>
    <t>04.04.01</t>
  </si>
  <si>
    <t>04.04.02</t>
  </si>
  <si>
    <t>04.05.01</t>
  </si>
  <si>
    <t>Фундаментальная и прикладная химия</t>
  </si>
  <si>
    <t>Химик. Преподаватель химии.</t>
  </si>
  <si>
    <t>04.06.01</t>
  </si>
  <si>
    <t>Химические науки</t>
  </si>
  <si>
    <t>04.07.01</t>
  </si>
  <si>
    <t>05.01.01</t>
  </si>
  <si>
    <t>СПО</t>
  </si>
  <si>
    <t>05.02.01</t>
  </si>
  <si>
    <t>Картография</t>
  </si>
  <si>
    <t xml:space="preserve">Техник-картограф Специалист по картографии </t>
  </si>
  <si>
    <t>05.02.02</t>
  </si>
  <si>
    <t>Гидрология</t>
  </si>
  <si>
    <t>05.02.03</t>
  </si>
  <si>
    <t>Метеорология</t>
  </si>
  <si>
    <t>05.03.01</t>
  </si>
  <si>
    <t>Геология</t>
  </si>
  <si>
    <t>05.03.02</t>
  </si>
  <si>
    <t>География</t>
  </si>
  <si>
    <t>05.03.03</t>
  </si>
  <si>
    <t>Картография и геоинформатика</t>
  </si>
  <si>
    <t>05.03.04</t>
  </si>
  <si>
    <t>Гидрометеорология</t>
  </si>
  <si>
    <t>05.03.05</t>
  </si>
  <si>
    <t>Прикладная гидрометеорология</t>
  </si>
  <si>
    <t>05.03.06</t>
  </si>
  <si>
    <t>Экология и природопользование</t>
  </si>
  <si>
    <t>05.04.01</t>
  </si>
  <si>
    <t>05.04.02</t>
  </si>
  <si>
    <t>05.04.03</t>
  </si>
  <si>
    <t>05.04.04</t>
  </si>
  <si>
    <t>05.04.05</t>
  </si>
  <si>
    <t>05.04.06</t>
  </si>
  <si>
    <t>05.06.01</t>
  </si>
  <si>
    <t>Науки о земле</t>
  </si>
  <si>
    <t>06.03.01</t>
  </si>
  <si>
    <t>Биология</t>
  </si>
  <si>
    <t>06.03.02</t>
  </si>
  <si>
    <t>Почвоведение</t>
  </si>
  <si>
    <t>06.04.01</t>
  </si>
  <si>
    <t>06.04.02</t>
  </si>
  <si>
    <t>06.05.01</t>
  </si>
  <si>
    <t>Биоинженерия и биоинформатика</t>
  </si>
  <si>
    <t>Биоинженер и биоинформатик</t>
  </si>
  <si>
    <t>06.06.01</t>
  </si>
  <si>
    <t>Биологические науки</t>
  </si>
  <si>
    <t>06.07.01</t>
  </si>
  <si>
    <t>07.02.01</t>
  </si>
  <si>
    <t>Архитектура</t>
  </si>
  <si>
    <t>07.03.01</t>
  </si>
  <si>
    <t>07.03.02</t>
  </si>
  <si>
    <t>Реконструкция и реставрация архитектурного наследия</t>
  </si>
  <si>
    <t>07.03.03</t>
  </si>
  <si>
    <t>Дизайн архитектурной среды</t>
  </si>
  <si>
    <t>07.03.04</t>
  </si>
  <si>
    <t>Градостроительство</t>
  </si>
  <si>
    <t>07.04.01</t>
  </si>
  <si>
    <t>07.04.02</t>
  </si>
  <si>
    <t>07.04.03</t>
  </si>
  <si>
    <t>07.04.04</t>
  </si>
  <si>
    <t>07.06.01</t>
  </si>
  <si>
    <t>07.07.01</t>
  </si>
  <si>
    <t>08.01.01</t>
  </si>
  <si>
    <t>Изготовитель арматурных сеток и каркасов</t>
  </si>
  <si>
    <t>Арматурщик Сварщик арматурных сеток и каркасов</t>
  </si>
  <si>
    <t>08.01.02</t>
  </si>
  <si>
    <t>Монтажник трубопроводов</t>
  </si>
  <si>
    <t>Монтажник наружных трубопроводов Монтажник технологических трубопроводов</t>
  </si>
  <si>
    <t>08.01.03</t>
  </si>
  <si>
    <t>Трубоклад</t>
  </si>
  <si>
    <t>Трубоклад промышленных железобетонных труб Трубоклад промышленных кирпичных труб</t>
  </si>
  <si>
    <t>08.01.04</t>
  </si>
  <si>
    <t>Кровельщик по рулонным кровлям и по кровлям из штучных материалов Кровельщик по стальным кровлям</t>
  </si>
  <si>
    <t>08.01.05</t>
  </si>
  <si>
    <t>Мастер столярно-плотничных и паркетных работ</t>
  </si>
  <si>
    <t>Столяр строительный Плотник Стекольщик Паркетчик</t>
  </si>
  <si>
    <t>08.01.06</t>
  </si>
  <si>
    <t>Мастер сухого строительства</t>
  </si>
  <si>
    <t>Маляр строительный Облицовщик-плиточник Облицовщик синтетическими материалами Штукатур Столяр строительный Монтажник каркасно-обшивных конструкций</t>
  </si>
  <si>
    <t>08.01.07</t>
  </si>
  <si>
    <t>Мастер общестроительных работ</t>
  </si>
  <si>
    <t>Арматурщик Бетонщик Каменщик Монтажник по монтажу стальных и железобетонных конструкций Печник Стропальщик Электросварщик ручной сварки</t>
  </si>
  <si>
    <t>08.01.08</t>
  </si>
  <si>
    <t>Мастер отделочных строительных работ</t>
  </si>
  <si>
    <t>Маляр строительный Монтажник каркасно-обшивных конструкций Облицовщик-плиточник Облицовщик-мозаичник Облицовщик синтетическими материалами Штукатур</t>
  </si>
  <si>
    <t>08.01.09</t>
  </si>
  <si>
    <t>Слесарь по строительно-монтажным работам</t>
  </si>
  <si>
    <t>Слесарь строительный Слесарь по сборке металлоконструкций Электрослесарь строительный</t>
  </si>
  <si>
    <t>08.01.10</t>
  </si>
  <si>
    <t>Мастер жилищно-коммунального хозяйства</t>
  </si>
  <si>
    <t>Слесарь-сантехник Электрогазосварщик Плотник  Электромонтажник по освещению и осветительным сетям</t>
  </si>
  <si>
    <t>08.01.11</t>
  </si>
  <si>
    <t>Машинист машин и оборудования в производстве цемента</t>
  </si>
  <si>
    <t>Машинист (обжигальщик) вращающихся печей Машинист (обжигальщик) шахтных печей Машинист сырьевых мельниц Машинист угольных мельниц Машинист цементных мельниц</t>
  </si>
  <si>
    <t>08.01.12</t>
  </si>
  <si>
    <t>Оператор технологического оборудования в производстве стеновых и вяжущих материалов</t>
  </si>
  <si>
    <t>Оператор пульта управления оборудованием в производстве строительных изделий</t>
  </si>
  <si>
    <t>08.01.13</t>
  </si>
  <si>
    <t>Изготовитель железобетонных изделий</t>
  </si>
  <si>
    <t>Машинист формовочного агрегата Моторист бетоносмесительных установок Формовщик изделий, конструкций и строительных материалов Прессовщик строительных изделий</t>
  </si>
  <si>
    <t>08.01.14</t>
  </si>
  <si>
    <t>Монтажник санитарно-технических, вентиляционных систем и оборудования</t>
  </si>
  <si>
    <t>Монтажник санитарно-технических систем и оборудования Монтажник систем вентиляции, кондиционирования воздуха, пневмотранспорта и аспирации Электрогазосварщик</t>
  </si>
  <si>
    <t>08.01.15</t>
  </si>
  <si>
    <t>Слесарь по изготовлению деталей и узлов технических систем в строительстве</t>
  </si>
  <si>
    <t>Слесарь по изготовлению узлов и деталей санитарно-технических систем Слесарь по изготовлению деталей и узлов систем вентиляции, кондиционирования воздуха, пневмотранспорта и аспирации Слесарь по изготовлению узлов и деталей технологических трубопроводов</t>
  </si>
  <si>
    <t>08.01.16</t>
  </si>
  <si>
    <t>Электромонтажник по сигнализации, централизации и блокировке</t>
  </si>
  <si>
    <t>08.01.17</t>
  </si>
  <si>
    <t>08.01.18</t>
  </si>
  <si>
    <t>Электромонтажник электрических сетей и электрооборудования</t>
  </si>
  <si>
    <t>Электромонтажник по распределительным устройствам и вторичным цепям Электромонтажник по кабельным сетям Электромонтажник по освещению и осветительным сетям</t>
  </si>
  <si>
    <t>08.01.19</t>
  </si>
  <si>
    <t>08.01.20</t>
  </si>
  <si>
    <t>08.01.21</t>
  </si>
  <si>
    <t>08.01.22</t>
  </si>
  <si>
    <t>Мастер путевых машин</t>
  </si>
  <si>
    <t>Наладчик железнодорожно-строительных машин и механизмов Оператор дефектоскопной тележки Слесарь по ремонту путевых машин и механизмов</t>
  </si>
  <si>
    <t>08.01.23</t>
  </si>
  <si>
    <t>Бригадир-путеец</t>
  </si>
  <si>
    <t>Монтер пути Обходчик пути и искусственных сооружений Сигналист Ремонтник искусственных сооружений</t>
  </si>
  <si>
    <t>08.02.01</t>
  </si>
  <si>
    <t>Строительство и эксплуатация зданий и сооружений</t>
  </si>
  <si>
    <t>Техник Старший техник</t>
  </si>
  <si>
    <t>08.02.02</t>
  </si>
  <si>
    <t>Строительство и эксплуатация инженерных сооружений</t>
  </si>
  <si>
    <t>08.02.03</t>
  </si>
  <si>
    <t>Производство неметаллических строительных изделий и конструкций</t>
  </si>
  <si>
    <t>08.02.04</t>
  </si>
  <si>
    <t>Водоснабжение и водоотведение</t>
  </si>
  <si>
    <t>08.02.05</t>
  </si>
  <si>
    <t>Строительство и эксплуатация автомобильных дорог и аэродромов</t>
  </si>
  <si>
    <t>08.02.06</t>
  </si>
  <si>
    <t>Строительство и эксплуатация городских путей сообщения</t>
  </si>
  <si>
    <t>08.02.07</t>
  </si>
  <si>
    <t>Монтаж и эксплуатация внутренних сантехнических устройств, кондиционирования воздуха и вентиляции</t>
  </si>
  <si>
    <t>08.02.08</t>
  </si>
  <si>
    <t>Монтаж и эксплуатация оборудования и систем газоснабжения</t>
  </si>
  <si>
    <t>08.02.09</t>
  </si>
  <si>
    <t>Монтаж, наладка и эксплуатация электрооборудования промышленных и гражданских зданий</t>
  </si>
  <si>
    <t>08.02.10</t>
  </si>
  <si>
    <t>Строительство железных дорог, путь и путевое хозяйство</t>
  </si>
  <si>
    <t>08.03.01</t>
  </si>
  <si>
    <t>08.04.01</t>
  </si>
  <si>
    <t>08.05.01</t>
  </si>
  <si>
    <t>Строительство уникальных зданий и сооружений</t>
  </si>
  <si>
    <t>08.05.02</t>
  </si>
  <si>
    <t>Строительство, эксплуатация, восстановление и техническое прикрытие автомобильных дорог, мостов и тоннелей</t>
  </si>
  <si>
    <t>08.06.01</t>
  </si>
  <si>
    <t>Техника и технологии строительства</t>
  </si>
  <si>
    <t>09.01.01</t>
  </si>
  <si>
    <t>Наладчик аппаратного и программного обеспечения</t>
  </si>
  <si>
    <t>09.01.02</t>
  </si>
  <si>
    <t>Наладчик компьютерных сетей</t>
  </si>
  <si>
    <t>09.01.03</t>
  </si>
  <si>
    <t>Мастер по обработке цифровой информации</t>
  </si>
  <si>
    <t>09.02.01</t>
  </si>
  <si>
    <t>Компьютерные системы и комплексы</t>
  </si>
  <si>
    <t>Техник по компьютерным системам Специалист по компьютерным системам</t>
  </si>
  <si>
    <t>09.02.02</t>
  </si>
  <si>
    <t>Компьютерные сети</t>
  </si>
  <si>
    <t>Техник по компьютерным сетям Специалист по администрированию сети</t>
  </si>
  <si>
    <t>09.02.03</t>
  </si>
  <si>
    <t>Программирование в компьютерных системах</t>
  </si>
  <si>
    <t>Техник-программист Программист</t>
  </si>
  <si>
    <t>09.02.04</t>
  </si>
  <si>
    <t>Информационные системы (по отраслям)</t>
  </si>
  <si>
    <t>Техник по информационным системам Специалист по информационным системам</t>
  </si>
  <si>
    <t>09.02.05</t>
  </si>
  <si>
    <t>Прикладная информатика (по отраслям)</t>
  </si>
  <si>
    <t>Техник-программист Специалист по прикладной информатике</t>
  </si>
  <si>
    <t>09.03.01</t>
  </si>
  <si>
    <t>Информатика и вычислительная техника</t>
  </si>
  <si>
    <t>09.03.02</t>
  </si>
  <si>
    <t>Информационные системы и технологии</t>
  </si>
  <si>
    <t>09.03.03</t>
  </si>
  <si>
    <t>Прикладная информатика</t>
  </si>
  <si>
    <t>09.03.04</t>
  </si>
  <si>
    <t>Программная инженерия</t>
  </si>
  <si>
    <t>09.04.01</t>
  </si>
  <si>
    <t>09.04.02</t>
  </si>
  <si>
    <t>09.04.03</t>
  </si>
  <si>
    <t>09.04.04</t>
  </si>
  <si>
    <t>09.06.01</t>
  </si>
  <si>
    <t>10.02.01</t>
  </si>
  <si>
    <t>Организация и технология защиты информации</t>
  </si>
  <si>
    <t>Техник по защите информации Старший техник по защите информации</t>
  </si>
  <si>
    <t>10.02.02</t>
  </si>
  <si>
    <t>Информационная безопасность телекоммуникационных систем</t>
  </si>
  <si>
    <t>10.02.03</t>
  </si>
  <si>
    <t>Информационная безопасность автоматизированных систем</t>
  </si>
  <si>
    <t>10.03.01</t>
  </si>
  <si>
    <t>Информационная безопасность</t>
  </si>
  <si>
    <t>10.04.01</t>
  </si>
  <si>
    <t>10.05.01</t>
  </si>
  <si>
    <t>Компьютерная безопасность</t>
  </si>
  <si>
    <t>10.05.02</t>
  </si>
  <si>
    <t>10.05.03</t>
  </si>
  <si>
    <t>10.05.04</t>
  </si>
  <si>
    <t>Информационно-аналитические системы безопасности</t>
  </si>
  <si>
    <t>10.05.05</t>
  </si>
  <si>
    <t>Безопасность информационных технологий в правоохранительной сфере</t>
  </si>
  <si>
    <t>10.06.01</t>
  </si>
  <si>
    <t>11.01.01</t>
  </si>
  <si>
    <t>Контролер радиоэлектронной аппаратуры и приборов Монтажник радиоэлектронной аппаратуры и приборов Регулировщик радиоэлектронной аппаратуры и приборов Слесарь-сборщик радиоэлектронной аппаратуры и приборов Слесарь-механик по радиоэлектронной аппаратуре</t>
  </si>
  <si>
    <t>11.01.02</t>
  </si>
  <si>
    <t>Радиомеханик</t>
  </si>
  <si>
    <t>Радиомеханик по обслуживанию и ремонту радиотелевизионной аппаратуры Радиомонтер приемных телевизионных антенн Радиомеханик по ремонту радиоэлектронного оборудования</t>
  </si>
  <si>
    <t>11.01.03</t>
  </si>
  <si>
    <t>11.01.04</t>
  </si>
  <si>
    <t>Монтажник оборудования радио- и телефонной связи</t>
  </si>
  <si>
    <t>Монтажник оборудования связи Радиомонтер приемных телевизионных антенн</t>
  </si>
  <si>
    <t>11.01.05</t>
  </si>
  <si>
    <t>Монтажник связи</t>
  </si>
  <si>
    <t>Монтажник связи - антенщик Монтажник связи - кабельщик Монтажник связи - линейщик Монтажник связи - спайщик</t>
  </si>
  <si>
    <t>11.01.06</t>
  </si>
  <si>
    <t>Электромонтер оборудования электросвязи и проводного вещания</t>
  </si>
  <si>
    <t>Электромонтер станционного оборудования радиофикации Электромонтер станционного оборудования телеграфной связи Электромонтер станционного оборудования телефонной связи</t>
  </si>
  <si>
    <t>11.01.07</t>
  </si>
  <si>
    <t>Электромонтер по ремонту линейно-кабельных сооружений телефонной связи и проводного вещания</t>
  </si>
  <si>
    <t>Кабельщик-спайщик Электромонтер линейных сооружений телефонной связи и радиофикации</t>
  </si>
  <si>
    <t>11.01.08</t>
  </si>
  <si>
    <t>11.01.09</t>
  </si>
  <si>
    <t>Оператор микроэлектронного производства</t>
  </si>
  <si>
    <t>Оператор вакуумно-напылительных процессов Оператор диффузионных процессов Оператор по наращиванию эпитаксиальных слоев Оператор прецизионной фотолитографии</t>
  </si>
  <si>
    <t>11.01.10</t>
  </si>
  <si>
    <t>Оператор оборудования элионных процессов</t>
  </si>
  <si>
    <t>Оператор плазмохимических процессов Оператор элионных процессов</t>
  </si>
  <si>
    <t>11.01.11</t>
  </si>
  <si>
    <t>Наладчик технологического оборудования (электронная техника)</t>
  </si>
  <si>
    <t>Наладчик-монтажник испытательного оборудования Наладчик технологического оборудования</t>
  </si>
  <si>
    <t>11.01.12</t>
  </si>
  <si>
    <t>Контролер деталей и приборов Оператор микросварки Сборщик изделий электронной техники Сборщик микросхем Сборщик полупроводниковых приборов</t>
  </si>
  <si>
    <t>11.01.13</t>
  </si>
  <si>
    <t>Сборщик приборов вакуумной электроники</t>
  </si>
  <si>
    <t>Монтажник электровакуумных приборов Сборщик-монтажник в производстве цветных кинескопов</t>
  </si>
  <si>
    <t>11.02.01</t>
  </si>
  <si>
    <t>Радиоаппаратостроение</t>
  </si>
  <si>
    <t>Радиотехник Специалист по радиоаппаратостроению</t>
  </si>
  <si>
    <t>11.02.02</t>
  </si>
  <si>
    <t>Техническое обслуживание и ремонт радиоэлектронной техники (по отраслям)</t>
  </si>
  <si>
    <t>11.02.03</t>
  </si>
  <si>
    <t>Эксплуатация оборудования радиосвязи и электрорадионавигации судов</t>
  </si>
  <si>
    <t>11.02.04</t>
  </si>
  <si>
    <t>Радиотехнические комплексы и системы управления космических летательных аппаратов</t>
  </si>
  <si>
    <t>Радиотехник Старший радиотехник</t>
  </si>
  <si>
    <t>11.02.05</t>
  </si>
  <si>
    <t>Аудиовизуальная техника</t>
  </si>
  <si>
    <t>11.02.06</t>
  </si>
  <si>
    <t>Техническая эксплуатация транспортного радиоэлектронного оборудования (по видам транспорта)</t>
  </si>
  <si>
    <t>11.02.07</t>
  </si>
  <si>
    <t>Радиотехнические информационные системы</t>
  </si>
  <si>
    <t>11.02.08</t>
  </si>
  <si>
    <t>Средства связи с подвижными объектами</t>
  </si>
  <si>
    <t>Техник Специалист по телекоммуникациям</t>
  </si>
  <si>
    <t>11.02.09</t>
  </si>
  <si>
    <t>Многоканальные телекоммуникационные системы</t>
  </si>
  <si>
    <t>11.02.10</t>
  </si>
  <si>
    <t>Радиосвязь, радиовещание и телевидение</t>
  </si>
  <si>
    <t>11.02.11</t>
  </si>
  <si>
    <t>Сети связи и системы коммутации</t>
  </si>
  <si>
    <t>11.02.12</t>
  </si>
  <si>
    <t>Почтовая связь</t>
  </si>
  <si>
    <t>Специалист почтовой связи</t>
  </si>
  <si>
    <t>11.02.13</t>
  </si>
  <si>
    <t>Твердотельная электроника</t>
  </si>
  <si>
    <t>11.02.14</t>
  </si>
  <si>
    <t>Электронные приборы и устройства</t>
  </si>
  <si>
    <t>Техник Специалист по электронным приборам и устройствам</t>
  </si>
  <si>
    <t>11.03.01</t>
  </si>
  <si>
    <t>Радиотехника</t>
  </si>
  <si>
    <t>11.03.02</t>
  </si>
  <si>
    <t>Инфокоммуникационные технологии и системы связи</t>
  </si>
  <si>
    <t>11.03.03</t>
  </si>
  <si>
    <t>Конструирование и технология электронных средств</t>
  </si>
  <si>
    <t>11.03.04</t>
  </si>
  <si>
    <t>Электроника и наноэлектроника</t>
  </si>
  <si>
    <t>11.04.01</t>
  </si>
  <si>
    <t>11.04.02</t>
  </si>
  <si>
    <t>11.04.03</t>
  </si>
  <si>
    <t>11.04.04</t>
  </si>
  <si>
    <t>11.05.01</t>
  </si>
  <si>
    <t>Радиоэлектронные системы и комплексы</t>
  </si>
  <si>
    <t>11.05.02</t>
  </si>
  <si>
    <t>Специальные радиотехнические системы</t>
  </si>
  <si>
    <t>Инженер специальных радиотехнических систем</t>
  </si>
  <si>
    <t>11.06.01</t>
  </si>
  <si>
    <t>Электроника, радиотехника и системы связи</t>
  </si>
  <si>
    <t>12.01.01</t>
  </si>
  <si>
    <t>12.01.02</t>
  </si>
  <si>
    <t>Контролер оптических деталей и приборов Оптик Оптик-механик Оператор вакуумных установок по нанесению покрытий на оптические детали</t>
  </si>
  <si>
    <t>12.01.03</t>
  </si>
  <si>
    <t>12.01.04</t>
  </si>
  <si>
    <t>Электромеханик по ремонту и обслуживанию наркозно-дыхательной аппаратуры</t>
  </si>
  <si>
    <t>12.01.05</t>
  </si>
  <si>
    <t>12.01.06</t>
  </si>
  <si>
    <t>Электромеханик по ремонту и обслуживанию медицинских оптических приборов</t>
  </si>
  <si>
    <t>12.01.07</t>
  </si>
  <si>
    <t>Электромеханик по ремонту и обслуживанию электронной медицинской аппаратуры</t>
  </si>
  <si>
    <t>12.01.08</t>
  </si>
  <si>
    <t>12.02.01</t>
  </si>
  <si>
    <t>Авиационные приборы и комплексы</t>
  </si>
  <si>
    <t>12.02.02</t>
  </si>
  <si>
    <t>Акустические приборы и системы</t>
  </si>
  <si>
    <t>12.02.03</t>
  </si>
  <si>
    <t>Радиоэлектронные приборные устройства</t>
  </si>
  <si>
    <t>12.02.04</t>
  </si>
  <si>
    <t>Электромеханические приборные устройства</t>
  </si>
  <si>
    <t>12.02.05</t>
  </si>
  <si>
    <t>Оптические и оптико-электронные приборы и системы</t>
  </si>
  <si>
    <t>12.02.06</t>
  </si>
  <si>
    <t>Биотехнические и медицинские аппараты и системы</t>
  </si>
  <si>
    <t>12.02.07</t>
  </si>
  <si>
    <t>Монтаж, техническое обслуживание и ремонт медицинской техники</t>
  </si>
  <si>
    <t>12.02.08</t>
  </si>
  <si>
    <t>Протезно-ортопедическая и реабилитационная техника</t>
  </si>
  <si>
    <t>12.03.01</t>
  </si>
  <si>
    <t>Приборостроение</t>
  </si>
  <si>
    <t>12.03.02</t>
  </si>
  <si>
    <t>Оптотехника</t>
  </si>
  <si>
    <t>12.03.03</t>
  </si>
  <si>
    <t>Фотоника и оптоинформатика</t>
  </si>
  <si>
    <t>12.03.04</t>
  </si>
  <si>
    <t>Биотехнические системы и технологии</t>
  </si>
  <si>
    <t>12.03.05</t>
  </si>
  <si>
    <t>Лазерная техника и лазерные технологии</t>
  </si>
  <si>
    <t>12.04.01</t>
  </si>
  <si>
    <t>12.04.02</t>
  </si>
  <si>
    <t>12.04.03</t>
  </si>
  <si>
    <t>12.04.04</t>
  </si>
  <si>
    <t>12.04.05</t>
  </si>
  <si>
    <t>12.05.01</t>
  </si>
  <si>
    <t>Электронные и оптико-электронные приборы и системы специального назначения</t>
  </si>
  <si>
    <t>12.06.01</t>
  </si>
  <si>
    <t>Фотоника, приборостроение, оптические и биотехнические системы и технологии</t>
  </si>
  <si>
    <t>13.01.01</t>
  </si>
  <si>
    <t>Машинист блочной системы управления агрегатами (котел-турбина) Машинист котлов Машинист-обходчик по котельному оборудованию</t>
  </si>
  <si>
    <t>13.01.02</t>
  </si>
  <si>
    <t>Машинист газотурбинных установок Машинист-обходчик по турбинному оборудованию Машинист паровых турбин Слесарь по обслуживанию оборудования электростанций</t>
  </si>
  <si>
    <t>13.01.03</t>
  </si>
  <si>
    <t>Электрослесарь по ремонту оборудования электростанций</t>
  </si>
  <si>
    <t>Электрослесарь по ремонту и обслуживанию автоматики и средств измерений электростанций Электрослесарь по ремонту оборудования распределительных устройств Электрослесарь по ремонту электрических машин Электрослесарь по ремонту электрооборудования электростанций Слесарь по ремонту оборудования топливоподачи</t>
  </si>
  <si>
    <t>13.01.04</t>
  </si>
  <si>
    <t>Слесарь по ремонту оборудования электростанций</t>
  </si>
  <si>
    <t>Слесарь по ремонту оборудования тепловых сетей Слесарь по ремонту оборудования котельных и пылеприготовительных цехов Слесарь по ремонту парогазотурбинного оборудования</t>
  </si>
  <si>
    <t>13.01.05</t>
  </si>
  <si>
    <t>Электромонтер по техническому обслуживанию электростанций и сетей</t>
  </si>
  <si>
    <t>Электромонтер оперативно-выездной бригады Электромонтер по обслуживанию подстанций Электромонтер по обслуживанию электрооборудования электростанций Электромонтер по эксплуатации распределительных сетей Электрослесарь по обслуживанию автоматики и средств измерений электростанций</t>
  </si>
  <si>
    <t>13.01.06</t>
  </si>
  <si>
    <t>Электромонтер-линейщик по монтажу воздушных линий высокого напряжения и контактной сети</t>
  </si>
  <si>
    <t>13.01.07</t>
  </si>
  <si>
    <t>Электромонтер по ремонту электросетей</t>
  </si>
  <si>
    <t>Электромонтер по ремонту аппаратуры релейной защиты и автоматики Электромонтер по ремонту воздушных линий электропередачи Электромонтер по ремонту вторичной коммутации и связи Электромонтер по ремонту и монтажу кабельных линий</t>
  </si>
  <si>
    <t>13.01.08</t>
  </si>
  <si>
    <t>Сборщик трансформаторов Сборщик сердечников трансформаторов</t>
  </si>
  <si>
    <t>13.01.09</t>
  </si>
  <si>
    <t>Испытатель электрических машин, аппаратов и приборов Контролер сборки электрических машин, аппаратов и приборов Обмотчик элементов электрических машин Сборщик электрических машин и аппаратов</t>
  </si>
  <si>
    <t>13.01.10</t>
  </si>
  <si>
    <t>Электромонтер по ремонту и обслуживанию электрооборудования (по отраслям)</t>
  </si>
  <si>
    <t>13.01.11</t>
  </si>
  <si>
    <t>Электромеханик по испытанию и ремонту электрооборудования летательных аппаратов</t>
  </si>
  <si>
    <t>13.01.12</t>
  </si>
  <si>
    <t>13.01.13</t>
  </si>
  <si>
    <t>13.01.14</t>
  </si>
  <si>
    <t>13.02.01</t>
  </si>
  <si>
    <t>Тепловые электрические станции</t>
  </si>
  <si>
    <t>Техник-теплотехник Старший техник-теплотехник</t>
  </si>
  <si>
    <t>13.02.02</t>
  </si>
  <si>
    <t>Теплоснабжение и теплотехническое оборудование</t>
  </si>
  <si>
    <t>13.02.03</t>
  </si>
  <si>
    <t>Электрические станции, сети и системы</t>
  </si>
  <si>
    <t>Техник-электрик Старший техник-электрик</t>
  </si>
  <si>
    <t>13.02.04</t>
  </si>
  <si>
    <t>Гидроэлектроэнергетические установки</t>
  </si>
  <si>
    <t>13.02.05</t>
  </si>
  <si>
    <t>Технология воды, топлива и смазочных материалов на электрических станциях</t>
  </si>
  <si>
    <t>13.02.06</t>
  </si>
  <si>
    <t>Релейная защита и автоматизация электроэнергетических систем</t>
  </si>
  <si>
    <t>13.02.07</t>
  </si>
  <si>
    <t>Электроснабжение (по отраслям)</t>
  </si>
  <si>
    <t>Техник Специалист по электроснабжению</t>
  </si>
  <si>
    <t>13.02.08</t>
  </si>
  <si>
    <t>Электроизоляционная, кабельная и конденсаторная техника</t>
  </si>
  <si>
    <t>13.02.09</t>
  </si>
  <si>
    <t>Монтаж и эксплуатация линий электропередачи</t>
  </si>
  <si>
    <t>Техник-электромонтажник</t>
  </si>
  <si>
    <t>13.02.10</t>
  </si>
  <si>
    <t>Электрические машины и аппараты</t>
  </si>
  <si>
    <t>Техник Специалист по электрическим машинам и аппаратам</t>
  </si>
  <si>
    <t>13.02.11</t>
  </si>
  <si>
    <t>Техническая эксплуатация и обслуживание электрического и электромеханического оборудования (по отраслям)</t>
  </si>
  <si>
    <t>13.03.01</t>
  </si>
  <si>
    <t>Теплоэнергетика и теплотехника</t>
  </si>
  <si>
    <t>13.03.02</t>
  </si>
  <si>
    <t>Электроэнергетика и электротехника</t>
  </si>
  <si>
    <t>13.03.03</t>
  </si>
  <si>
    <t>Энергетическое машиностроение</t>
  </si>
  <si>
    <t>13.04.01</t>
  </si>
  <si>
    <t>13.04.02</t>
  </si>
  <si>
    <t>13.04.03</t>
  </si>
  <si>
    <t>13.06.01</t>
  </si>
  <si>
    <t>Электро- и теплотехника</t>
  </si>
  <si>
    <t>14.02.01</t>
  </si>
  <si>
    <t>Атомные электрические станции и установки</t>
  </si>
  <si>
    <t>14.02.02</t>
  </si>
  <si>
    <t>Радиационная безопасность</t>
  </si>
  <si>
    <t>14.02.03</t>
  </si>
  <si>
    <t>Технология разделения изотопов</t>
  </si>
  <si>
    <t>14.03.01</t>
  </si>
  <si>
    <t>Ядерная энергетика и теплофизика</t>
  </si>
  <si>
    <t>14.03.02</t>
  </si>
  <si>
    <t>Ядерные физика и технологии</t>
  </si>
  <si>
    <t>14.04.01</t>
  </si>
  <si>
    <t>14.04.02</t>
  </si>
  <si>
    <t>14.05.01</t>
  </si>
  <si>
    <t>Ядерные реакторы и материалы</t>
  </si>
  <si>
    <t>14.05.02</t>
  </si>
  <si>
    <t>Атомные станции: проектирование, эксплуатация и инжиниринг</t>
  </si>
  <si>
    <t>14.05.03</t>
  </si>
  <si>
    <t>Технологии разделения изотопов и ядерное топливо</t>
  </si>
  <si>
    <t>14.06.01</t>
  </si>
  <si>
    <t>Ядерная, тепловая и возобновляемая энергетика и сопутствующие технологии</t>
  </si>
  <si>
    <t>15.01.01</t>
  </si>
  <si>
    <t>Оператор в производстве металлических изделий</t>
  </si>
  <si>
    <t>Автоматчик холодновысадочных автоматов Волочильщик проволоки Изготовитель лент и металлосеток Машинист по навивке канатов</t>
  </si>
  <si>
    <t>15.01.02</t>
  </si>
  <si>
    <t>Наладчик холодноштамповочного оборудования Оператор автоматических и полуавтоматических линий холодноштамповочного оборудования Штамповщик</t>
  </si>
  <si>
    <t>15.01.03</t>
  </si>
  <si>
    <t>Наладчик кузнечно-прессового оборудования Оператор-кузнец на автоматических и полуавтоматических линиях</t>
  </si>
  <si>
    <t>15.01.04</t>
  </si>
  <si>
    <t>Наладчик сварочного и газоплазморезательного оборудования Электросварщик на автоматических и полуавтоматических машинах</t>
  </si>
  <si>
    <t>15.01.05</t>
  </si>
  <si>
    <t>Сварщик (электросварочные и газосварочные работы)</t>
  </si>
  <si>
    <t>Газосварщик Электрогазосварщик Электросварщик на автоматических и полуавтоматических машинах Электросварщик ручной сварки Газорезчик</t>
  </si>
  <si>
    <t>15.01.06</t>
  </si>
  <si>
    <t>15.01.07</t>
  </si>
  <si>
    <t>15.01.08</t>
  </si>
  <si>
    <t>Наладчик литейного оборудования</t>
  </si>
  <si>
    <t>Наладчик литейных машин Наладчик формовочных и стержневых машин</t>
  </si>
  <si>
    <t>15.01.09</t>
  </si>
  <si>
    <t>Машинист лесозаготовительных и трелевочных машин</t>
  </si>
  <si>
    <t>Машинист-крановщик Машинист трелевочной машины Тракторист на подготовке лесосек, трелевке и вывозке леса</t>
  </si>
  <si>
    <t>15.01.10</t>
  </si>
  <si>
    <t>15.01.11</t>
  </si>
  <si>
    <t>Электромонтажник блоков электронно-механических часов</t>
  </si>
  <si>
    <t>Сборщик часов Электромонтажник блоков электронно-механических часов</t>
  </si>
  <si>
    <t>15.01.12</t>
  </si>
  <si>
    <t>Часовщик-ремонтник</t>
  </si>
  <si>
    <t>Часовщик по ремонту механических часов Часовщик по ремонту электронных и кварцевых часов</t>
  </si>
  <si>
    <t>15.01.13</t>
  </si>
  <si>
    <t>Монтажник технологического оборудования (по видам оборудования)</t>
  </si>
  <si>
    <t>Монтажник технологического оборудования и связанных с ним конструкций Монтажник дробильно-размольного оборудования и оборудования для сортировки и обогащения Монтажник оборудования атомных электрических станций Монтажник оборудования коксохимических производств Монтажник оборудования металлургических заводов Монтажник сельскохозяйственного оборудования Монтажник шахтного оборудования на поверхности</t>
  </si>
  <si>
    <t>15.01.14</t>
  </si>
  <si>
    <t>15.01.15</t>
  </si>
  <si>
    <t>15.01.16</t>
  </si>
  <si>
    <t>Наладчик технологического оборудования в производстве строительных материалов</t>
  </si>
  <si>
    <t>15.01.17</t>
  </si>
  <si>
    <t>15.01.18</t>
  </si>
  <si>
    <t>15.01.19</t>
  </si>
  <si>
    <t>Наладчик контрольно-измерительных приборов и автоматики Слесарь по контрольно-измерительным приборам и автоматике</t>
  </si>
  <si>
    <t>15.01.20</t>
  </si>
  <si>
    <t>15.01.21</t>
  </si>
  <si>
    <t>15.01.22</t>
  </si>
  <si>
    <t>Чертежник-конструктор Чертежник</t>
  </si>
  <si>
    <t>15.01.23</t>
  </si>
  <si>
    <t>Наладчик станков и оборудования в механообработке</t>
  </si>
  <si>
    <t>Наладчик автоматических линий и агрегатных станков Наладчик автоматов и полуавтоматов Наладчик станков и манипуляторов с программным управлением Станочник широкого профиля</t>
  </si>
  <si>
    <t>15.01.24</t>
  </si>
  <si>
    <t>Наладчик шлифовальных станков Шлифовщик</t>
  </si>
  <si>
    <t>15.01.25</t>
  </si>
  <si>
    <t>Станочник (металлообработка)</t>
  </si>
  <si>
    <t>Оператор станков с программным управлением Станочник широкого профиля</t>
  </si>
  <si>
    <t>15.01.26</t>
  </si>
  <si>
    <t>Токарь-универсал</t>
  </si>
  <si>
    <t>Токарь Токарь-карусельщик Токарь-расточник Токарь-револьверщик</t>
  </si>
  <si>
    <t>15.01.27</t>
  </si>
  <si>
    <t>Фрезеровщик-универсал</t>
  </si>
  <si>
    <t>Зуборезчик Фрезеровщик Шевинговальщик</t>
  </si>
  <si>
    <t>15.01.28</t>
  </si>
  <si>
    <t>Шлифовщик-универсал</t>
  </si>
  <si>
    <t>Доводчик-притирщик Заточник Зубошлифовщик Шлифовщик</t>
  </si>
  <si>
    <t>15.01.29</t>
  </si>
  <si>
    <t>Комплектовщик изделий и инструмента Контролер станочных и слесарных работ</t>
  </si>
  <si>
    <t>15.01.30</t>
  </si>
  <si>
    <t>Слесарь-инструментальщик Слесарь механосборочных работ Слесарь-ремонтник</t>
  </si>
  <si>
    <t>15.02.01</t>
  </si>
  <si>
    <t>Монтаж и техническая эксплуатация промышленного оборудования (по отраслям)</t>
  </si>
  <si>
    <t>Техник-механик Старший техник-механик</t>
  </si>
  <si>
    <t>15.02.02</t>
  </si>
  <si>
    <t>Техническая эксплуатация оборудования для производства электронной техники</t>
  </si>
  <si>
    <t>15.02.03</t>
  </si>
  <si>
    <t>Техническая эксплуатация гидравлических машин, гидроприводов и гидропневмоавтоматики</t>
  </si>
  <si>
    <t>15.02.04</t>
  </si>
  <si>
    <t>Специальные машины и устройства</t>
  </si>
  <si>
    <t>15.02.05</t>
  </si>
  <si>
    <t>Техническая эксплуатация оборудования в торговле и общественном питании</t>
  </si>
  <si>
    <t>15.02.06</t>
  </si>
  <si>
    <t>Монтаж и техническая эксплуатация холодильно-компрессорных машин и установок (по отраслям)</t>
  </si>
  <si>
    <t>15.02.07</t>
  </si>
  <si>
    <t>Автоматизация технологических процессов и производств (по отраслям)</t>
  </si>
  <si>
    <t>15.02.08</t>
  </si>
  <si>
    <t>Технология машиностроения</t>
  </si>
  <si>
    <t>Техник Специалист по технологии машиностроения</t>
  </si>
  <si>
    <t>15.03.01</t>
  </si>
  <si>
    <t>Машиностроение</t>
  </si>
  <si>
    <t>15.03.02</t>
  </si>
  <si>
    <t>Технологические машины и оборудование</t>
  </si>
  <si>
    <t>15.03.03</t>
  </si>
  <si>
    <t>Прикладная механика</t>
  </si>
  <si>
    <t>15.03.04</t>
  </si>
  <si>
    <t>Автоматизация технологических процессов и производств</t>
  </si>
  <si>
    <t>15.03.05</t>
  </si>
  <si>
    <t>Конструкторско-технологическое обеспечение машиностроительных производств</t>
  </si>
  <si>
    <t>15.03.06</t>
  </si>
  <si>
    <t>Мехатроника и робототехника</t>
  </si>
  <si>
    <t>15.04.01</t>
  </si>
  <si>
    <t>15.04.02</t>
  </si>
  <si>
    <t>15.04.03</t>
  </si>
  <si>
    <t>15.04.04</t>
  </si>
  <si>
    <t>15.04.05</t>
  </si>
  <si>
    <t>15.04.06</t>
  </si>
  <si>
    <t>15.05.01</t>
  </si>
  <si>
    <t>Проектирование технологических машин и комплексов</t>
  </si>
  <si>
    <t>15.06.01</t>
  </si>
  <si>
    <t>16.03.01</t>
  </si>
  <si>
    <t>Техническая физика</t>
  </si>
  <si>
    <t>16.03.02</t>
  </si>
  <si>
    <t>Высокотехнологические плазменные и энергетические установки</t>
  </si>
  <si>
    <t>16.03.03</t>
  </si>
  <si>
    <t>Холодильная, криогенная техника и системы жизнеобеспечения</t>
  </si>
  <si>
    <t>16.04.01</t>
  </si>
  <si>
    <t>16.04.02</t>
  </si>
  <si>
    <t>16.04.03</t>
  </si>
  <si>
    <t>16.05.01</t>
  </si>
  <si>
    <t>Специальные системы жизнеобеспечения</t>
  </si>
  <si>
    <t>Инженер по эксплуатации специальных систем жизнеобеспечения</t>
  </si>
  <si>
    <t>16.06.01</t>
  </si>
  <si>
    <t>Физико-технические науки и технологии</t>
  </si>
  <si>
    <t>17.03.01</t>
  </si>
  <si>
    <t>Корабельное вооружение</t>
  </si>
  <si>
    <t>17.04.01</t>
  </si>
  <si>
    <t>17.05.01</t>
  </si>
  <si>
    <t>Боеприпасы и взрыватели</t>
  </si>
  <si>
    <t>17.05.02</t>
  </si>
  <si>
    <t>Стрелково-пушечное, артиллерийское и ракетное оружие</t>
  </si>
  <si>
    <t>17.05.03</t>
  </si>
  <si>
    <t>Проектирование, производство и испытание корабельного вооружения и информационно-управляющих систем</t>
  </si>
  <si>
    <t>17.06.01</t>
  </si>
  <si>
    <t>Оружие и системы вооружения</t>
  </si>
  <si>
    <t>18.01.01</t>
  </si>
  <si>
    <t>18.01.02</t>
  </si>
  <si>
    <t>Дозиметрист Лаборант по анализу газов и пыли Лаборант-микробиолог Лаборант-полярографист Лаборант спектрального анализа Лаборант химического анализа Лаборант химико-бактериологического анализа Пробоотборщик</t>
  </si>
  <si>
    <t>18.01.03</t>
  </si>
  <si>
    <t>Аппаратчик-оператор экологических установок</t>
  </si>
  <si>
    <t>Аппаратчик газоразделения Аппаратчик нейтрализации Аппаратчик обессоливания воды Аппаратчик осаждения Аппаратчик осушки газа Аппаратчик отстаивания Аппаратчик очистки газа Аппаратчик очистки жидкости Аппаратчик очистки сточных вод Аппаратчик перегонки Аппаратчик переработки отходов химического производства Аппаратчик фильтрации Аппаратчик химводоочистки Оператор по обслуживанию пылегазоулавливающих установок</t>
  </si>
  <si>
    <t>18.01.04</t>
  </si>
  <si>
    <t>Изготовитель изделий строительной керамики</t>
  </si>
  <si>
    <t>Прессовщик изделий строительной керамики Формовщик изделий строительной керамики</t>
  </si>
  <si>
    <t>18.01.05</t>
  </si>
  <si>
    <t>Аппаратчик-оператор производства неорганических веществ</t>
  </si>
  <si>
    <t>Профессии аппаратчиков, включенные в ЕТКС, выпуск 24</t>
  </si>
  <si>
    <t>18.01.06</t>
  </si>
  <si>
    <t>Оператор производства стекловолокна, стекловолокнистых материалов и изделий стеклопластиков</t>
  </si>
  <si>
    <t>Оператор изготовления ровинга Оператор изготовления рулонно-конструкционных материалов Оператор получения кварцевых стекловолокон Оператор получения непрерывного стекловолокна Оператор получения оптического стекловолокна Оператор получения стекловолокна каолинового состава Оператор получения стеклохолста одностадийным методом Оператор получения штапельного стекловолокна Оператор производства кремнеземных материалов Оператор пульта управления электропечей Оператор установки изготовления гофрированных листовых стеклопластиков Оператор установок изготовления стеклопластиковых конструкций Размотчик стеклонити</t>
  </si>
  <si>
    <t>18.01.07</t>
  </si>
  <si>
    <t>Аппаратчик производства стекловолокнистых материалов и стеклопластиков</t>
  </si>
  <si>
    <t>Профессии аппаратчиков, включенные в ЕТКС, выпуск 28</t>
  </si>
  <si>
    <t>18.01.08</t>
  </si>
  <si>
    <t>Мастер-изготовитель деталей и изделий из стекла</t>
  </si>
  <si>
    <t>Выдувальщик стеклоизделий Кварцеплавильщик Оператор стеклоформующих машин Стеклодув</t>
  </si>
  <si>
    <t>18.01.09</t>
  </si>
  <si>
    <t>Мастер-обработчик стекла и стеклоизделий</t>
  </si>
  <si>
    <t>Полировщик стекла и стеклоизделий Шлифовщик стеклоизделий Шлифовщик стекла</t>
  </si>
  <si>
    <t>18.01.10</t>
  </si>
  <si>
    <t>Отдельщик и резчик стекла</t>
  </si>
  <si>
    <t>Отдельщик выдувных изделий Резчик стекла</t>
  </si>
  <si>
    <t>18.01.11</t>
  </si>
  <si>
    <t>18.01.12</t>
  </si>
  <si>
    <t>Изготовитель фарфоровых и фаянсовых изделий</t>
  </si>
  <si>
    <t>Обжигальщик фарфоровых и фаянсовых изделий Отливщик фарфоровых и фаянсовых изделий Формовщик фарфоровых и фаянсовых изделий</t>
  </si>
  <si>
    <t>18.01.13</t>
  </si>
  <si>
    <t>Отделочник и комплектовщик фарфоровых и фаянсовых изделий</t>
  </si>
  <si>
    <t>Глазуровщик фарфоровых и фаянсовых изделий Комплектовщик фарфоровых и фаянсовых изделий Оправщик-чистильщик</t>
  </si>
  <si>
    <t>18.01.14</t>
  </si>
  <si>
    <t>18.01.15</t>
  </si>
  <si>
    <t>Изготовитель эмалированной посуды</t>
  </si>
  <si>
    <t>Эмалировщик Рисовальщик эмалями</t>
  </si>
  <si>
    <t>18.01.16</t>
  </si>
  <si>
    <t>Аппаратчик в производстве химических волокон</t>
  </si>
  <si>
    <t>18.01.17</t>
  </si>
  <si>
    <t>Оператор в производстве химических волокон</t>
  </si>
  <si>
    <t>Оператор кручения и вытяжки Оператор кручения и намотки химических волокон Отделочник химических волокон Перемотчик нити Ставильщик</t>
  </si>
  <si>
    <t>18.01.18</t>
  </si>
  <si>
    <t>Аппаратчик производства синтетических смол и пластических масс</t>
  </si>
  <si>
    <t>Профессии аппаратчиков и операторов, включенные в ЕТКС, выпуск 27</t>
  </si>
  <si>
    <t>18.01.19</t>
  </si>
  <si>
    <t>Машинист-оператор в производстве изделий из пластмасс</t>
  </si>
  <si>
    <t>Литейщик пластмасс Машинист выдувных машин Машинист гранулирования пластических масс Машинист микструдера Машинист установки самоклеящихся пленок Машинист экструдера</t>
  </si>
  <si>
    <t>18.01.20</t>
  </si>
  <si>
    <t>Прессовщик листовых материалов Прессовщик пленочных материалов пресс-рулонным методом Прессовщик труб и профилей Оператор роторной линии по производству изделий из пластических масс</t>
  </si>
  <si>
    <t>18.01.21</t>
  </si>
  <si>
    <t>Машинист-аппаратчик подготовительных процессов в производстве резиновых смесей, резиновых технических изделий и шин</t>
  </si>
  <si>
    <t>Аппаратчик приготовления латексной смеси Аппаратчик приготовления резиновых клеев и покрытий Вальцовщик резиновых смесей Каландровщик резиновых смесей Машинист каландра Машинист пропиточного агрегата Машинист резиносмесителя Машинист стрейнера Составитель навесок ингредиентов</t>
  </si>
  <si>
    <t>18.01.22</t>
  </si>
  <si>
    <t>Оператор в производстве шин</t>
  </si>
  <si>
    <t>Аппаратчик вулканизации Каландровщик на обрезинке металлокордного полотна Машинист автокамерного агрегата Машинист протекторного агрегата Сборщик браслетов и брекеров Сборщик безбандажных шин Сборщик покрышек Стыковщик резиновых изделий Стыковщик текстиля на прессе Закройщик резиновых изделий и деталей</t>
  </si>
  <si>
    <t>18.01.23</t>
  </si>
  <si>
    <t>Оператор процессов вулканизации</t>
  </si>
  <si>
    <t>Вулканизаторщик Прессовщик-вулканизаторщик</t>
  </si>
  <si>
    <t>18.01.24</t>
  </si>
  <si>
    <t>Мастер шиномонтажной мастерской</t>
  </si>
  <si>
    <t>Аппаратчик вулканизации Балансировщик шин Вставщик камер Вулканизаторщик Монтировщик шин Нормализаторщик Обработчик материалов латексом Обработчик резиновых изделий Окрасчик резиновых изделий Ремонтировщик резиновых изделий Шероховщик</t>
  </si>
  <si>
    <t>18.01.25</t>
  </si>
  <si>
    <t>Оператор в производстве резиновых технических изделий и обуви</t>
  </si>
  <si>
    <t>Вулканизаторщик Вырубщик заготовок изделий Заготовщик резиновых изделий и деталей Закройщик резиновых изделий и деталей Клейщик резиновых, полимерных деталей и изделий Машинист агрегата по изготовлению навивочных рукавов Машинист клеевого агрегата Машинист оплеточной машины Машинист расплеточной машины Прессовщик-вулканизаторщик Сборщик резиновых технических изделий Штамповщик резиновой обуви</t>
  </si>
  <si>
    <t>18.01.26</t>
  </si>
  <si>
    <t>Аппаратчик-оператор нефтехимического производства</t>
  </si>
  <si>
    <t>Профессии аппаратчиков и операторов, включенные в ЕТКС, выпуск 30</t>
  </si>
  <si>
    <t>18.01.27</t>
  </si>
  <si>
    <t>Машинист технологических насосов и компрессоров</t>
  </si>
  <si>
    <t>Машинист компрессорных установок Машинист насосных установок Машинист технологических насосов Машинист технологических компрессоров Аппаратчик осушки газа</t>
  </si>
  <si>
    <t>18.01.28</t>
  </si>
  <si>
    <t>Оператор нефтепереработки</t>
  </si>
  <si>
    <t>Оператор технологических установок Приборист Слесарь по ремонту технологических установок</t>
  </si>
  <si>
    <t>18.01.29</t>
  </si>
  <si>
    <t>Мастер по обслуживанию магистральных трубопроводов</t>
  </si>
  <si>
    <t>Монтер по защите подземных трубопроводов от коррозии Трубопроводчик линейный</t>
  </si>
  <si>
    <t>18.01.30</t>
  </si>
  <si>
    <t>Аппаратчик-оператор коксохимического производства</t>
  </si>
  <si>
    <t>Профессии аппаратчиков и операторов, включенные в ЕТКС, выпуск 7 Газовщик коксовых печей</t>
  </si>
  <si>
    <t>18.01.31</t>
  </si>
  <si>
    <t>Машинист машин коксохимического производства</t>
  </si>
  <si>
    <t>Люковой Машинист коксовых машин Машинист электровоза тушильного вагона Машинист коксопогрузочной машины Машинист установки сухого тушения кокса</t>
  </si>
  <si>
    <t>18.01.32</t>
  </si>
  <si>
    <t>Аппаратчик-оператор азотных производств и продуктов органического синтеза</t>
  </si>
  <si>
    <t>Профессии аппаратчиков и операторов, включенные в ЕТКС, выпуск 25</t>
  </si>
  <si>
    <t>18.02.01</t>
  </si>
  <si>
    <t>Аналитический контроль качества химических соединений</t>
  </si>
  <si>
    <t>18.02.02</t>
  </si>
  <si>
    <t>Химическая технология отделочного производства и обработки изделий</t>
  </si>
  <si>
    <t>18.02.03</t>
  </si>
  <si>
    <t>Химическая технология неорганических веществ</t>
  </si>
  <si>
    <t>Техник-технолог Старший техник-технолог</t>
  </si>
  <si>
    <t>18.02.04</t>
  </si>
  <si>
    <t>Электрохимическое производство</t>
  </si>
  <si>
    <t>Техник Специалист электрохимического производствам</t>
  </si>
  <si>
    <t>18.02.05</t>
  </si>
  <si>
    <t>Производство тугоплавких неметаллических и силикатных материалов и изделий</t>
  </si>
  <si>
    <t>Техник Специалист производства тугоплавких неметаллических и силикатных материалов и изделий</t>
  </si>
  <si>
    <t>18.02.06</t>
  </si>
  <si>
    <t>Химическая технология органических веществ</t>
  </si>
  <si>
    <t>18.02.07</t>
  </si>
  <si>
    <t>Технология производства и переработки пластических масс и эластомеров</t>
  </si>
  <si>
    <t>18.02.08</t>
  </si>
  <si>
    <t>Технология кинофотоматериалов и магнитных носителей</t>
  </si>
  <si>
    <t>18.02.09</t>
  </si>
  <si>
    <t>Переработка нефти и газа</t>
  </si>
  <si>
    <t>Техник-технолог Специалист по переработке нефти и газа</t>
  </si>
  <si>
    <t>18.02.10</t>
  </si>
  <si>
    <t>Коксохимическое производство</t>
  </si>
  <si>
    <t>Техник-технолог Специалист коксохимического производства</t>
  </si>
  <si>
    <t>18.02.11</t>
  </si>
  <si>
    <t>Технология пиротехнических составов и изделий</t>
  </si>
  <si>
    <t>18.03.01</t>
  </si>
  <si>
    <t>Химическая технология</t>
  </si>
  <si>
    <t>18.03.02</t>
  </si>
  <si>
    <t>Энерго- и ресурсосберегающие процессы в химической технологии, нефтехимии и биотехнологии</t>
  </si>
  <si>
    <t>18.04.01</t>
  </si>
  <si>
    <t>18.04.02</t>
  </si>
  <si>
    <t>18.05.01</t>
  </si>
  <si>
    <t>Химическая технология энергонасыщенных материалов и изделий</t>
  </si>
  <si>
    <t>18.05.02</t>
  </si>
  <si>
    <t>Химическая технология материалов современной энергетики</t>
  </si>
  <si>
    <t>18.06.01</t>
  </si>
  <si>
    <t>19.01.01</t>
  </si>
  <si>
    <t>Аппаратчик-оператор в биотехнологии</t>
  </si>
  <si>
    <t>Профессии аппаратчиков и операторов, включенные в ЕТКС, выпуск 29</t>
  </si>
  <si>
    <t>19.01.02</t>
  </si>
  <si>
    <t>Лаборант-аналитик</t>
  </si>
  <si>
    <t>Лаборант-микробиолог Лаборант-полярографист Лаборант пробирного анализа Лаборант спектрального анализа Лаборант химического анализа Лаборант химико-бактериального анализа Пробоотборщик</t>
  </si>
  <si>
    <t>19.01.03</t>
  </si>
  <si>
    <t>Аппаратчик элеваторного, мукомольного, крупяного и комбикормового производства</t>
  </si>
  <si>
    <t>Аппаратчик комбикормового производства Аппаратчик крупяного производства Аппаратчик мукомольного производства Аппаратчик обработки зерна</t>
  </si>
  <si>
    <t>19.01.04</t>
  </si>
  <si>
    <t>Пекарь Пекарь-мастер Дрожжевод Тестовод Машинист тесторазделочных машин Формовщик теста Кондитер</t>
  </si>
  <si>
    <t>19.01.05</t>
  </si>
  <si>
    <t>Оператор поточно-автоматической линии (макаронное производство)</t>
  </si>
  <si>
    <t>Оператор поточно-автоматической линии Прессовщик полуфабриката макаронных изделий</t>
  </si>
  <si>
    <t>19.01.06</t>
  </si>
  <si>
    <t>Аппаратчик производства сахара</t>
  </si>
  <si>
    <t>Аппаратчик варки утфеля Аппаратчик дефекосатурации диффузионного сока Аппаратчик диффузии</t>
  </si>
  <si>
    <t>19.01.07</t>
  </si>
  <si>
    <t>Кондитер сахаристых изделий</t>
  </si>
  <si>
    <t>Дражировщик Изготовитель карамели Изготовитель конфет Изготовитель мармеладо-пастильных изделий Изготовитель шоколада Машинист расфасовочно-упаковочных машин Халвомес</t>
  </si>
  <si>
    <t>19.01.08</t>
  </si>
  <si>
    <t>Аппаратчик выращивания дрожжей Аппаратчик процесса брожения Варщик Оператор линии фильтрации в пивоваренном производстве Оператор линии в производстве пищевой продукции Солодовщик</t>
  </si>
  <si>
    <t>19.01.09</t>
  </si>
  <si>
    <t>Наладчик оборудования в производстве пищевой продукции (по отраслям производства)</t>
  </si>
  <si>
    <t>19.01.10</t>
  </si>
  <si>
    <t>Мастер производства молочной продукции</t>
  </si>
  <si>
    <t>Аппаратчик пастеризации Маслодел Маслодел-мастер Мастер производства цельномолочной и кисломолочной продукции Сыродел Сыродел-мастер</t>
  </si>
  <si>
    <t>19.01.11</t>
  </si>
  <si>
    <t>Варщик Вафельщик Глазировщик мороженого и сырков Закальщик мороженого Фризерщик</t>
  </si>
  <si>
    <t>19.01.12</t>
  </si>
  <si>
    <t>Переработчик скота и мяса</t>
  </si>
  <si>
    <t>Жиловщик мяса и субпродуктов Изготовитель мясных полуфабрикатов Обвальщик мяса</t>
  </si>
  <si>
    <t>19.01.13</t>
  </si>
  <si>
    <t>Обработчик птицы и кроликов</t>
  </si>
  <si>
    <t>Обвальщик тушек птицы Приготовитель кулинарных изделий из мяса птицы и кроликов Сортировщик тушек птицы и кроликов</t>
  </si>
  <si>
    <t>19.01.14</t>
  </si>
  <si>
    <t>Оператор процессов колбасного производства</t>
  </si>
  <si>
    <t>Аппаратчик термической обработки мясопродуктов Оператор автомата по производству вареных колбас Оператор линии приготовления фарша Составитель фарша Формовщик колбасных изделий</t>
  </si>
  <si>
    <t>19.01.15</t>
  </si>
  <si>
    <t>Аппаратчик получения растительного масла</t>
  </si>
  <si>
    <t>Аппаратчик гидратации Вальцовщик сырья и полуфабрикатов Жаровщик Машинист рушальных установок Прессовщик-отжимщик пищевой продукции Сушильщик пищевой продукции</t>
  </si>
  <si>
    <t>19.01.16</t>
  </si>
  <si>
    <t>Аппаратчик приготовления кулинарных и кондитерских жиров Оператор линии производства маргарина Темперировщик жировой основы</t>
  </si>
  <si>
    <t>19.01.17</t>
  </si>
  <si>
    <t>Повар, кондитер</t>
  </si>
  <si>
    <t>Повар Кондитер</t>
  </si>
  <si>
    <t>19.02.01</t>
  </si>
  <si>
    <t>Биохимическое производство</t>
  </si>
  <si>
    <t>Техник-технолог Специалист биохимического производства</t>
  </si>
  <si>
    <t>19.02.02</t>
  </si>
  <si>
    <t>Технология хранения и переработки зерна</t>
  </si>
  <si>
    <t>19.02.03</t>
  </si>
  <si>
    <t>Технология хлеба, кондитерских и макаронных изделий</t>
  </si>
  <si>
    <t>19.02.04</t>
  </si>
  <si>
    <t>Технология сахаристых продуктов</t>
  </si>
  <si>
    <t>19.02.05</t>
  </si>
  <si>
    <t>Технология бродильных производств и виноделие</t>
  </si>
  <si>
    <t>19.02.06</t>
  </si>
  <si>
    <t>Технология консервов и пищеконцентратов</t>
  </si>
  <si>
    <t>19.02.07</t>
  </si>
  <si>
    <t>Технология молока и молочных продуктов</t>
  </si>
  <si>
    <t>19.02.08</t>
  </si>
  <si>
    <t>Технология мяса и мясных продуктов</t>
  </si>
  <si>
    <t>19.02.09</t>
  </si>
  <si>
    <t>Технология жиров и жирозаменителей</t>
  </si>
  <si>
    <t>19.02.10</t>
  </si>
  <si>
    <t>Технология продукции общественного питания</t>
  </si>
  <si>
    <t>19.03.01</t>
  </si>
  <si>
    <t>Биотехнология</t>
  </si>
  <si>
    <t>19.03.02</t>
  </si>
  <si>
    <t>Продукты питания из растительного сырья</t>
  </si>
  <si>
    <t>19.03.03</t>
  </si>
  <si>
    <t>Продукты питания животного происхождения</t>
  </si>
  <si>
    <t>19.03.04</t>
  </si>
  <si>
    <t>Технология продукции и организация общественного питания</t>
  </si>
  <si>
    <t>19.04.01</t>
  </si>
  <si>
    <t>19.04.02</t>
  </si>
  <si>
    <t>19.04.03</t>
  </si>
  <si>
    <t>19.04.04</t>
  </si>
  <si>
    <t>19.04.05</t>
  </si>
  <si>
    <t>Высокотехнологичные производства пищевых продуктов функционального и специализированного назначения</t>
  </si>
  <si>
    <t>19.06.01</t>
  </si>
  <si>
    <t>Промышленная экология и биотехнологии</t>
  </si>
  <si>
    <t>20.01.01</t>
  </si>
  <si>
    <t>20.02.01</t>
  </si>
  <si>
    <t>Рациональное использование природохозяйственных комплексов</t>
  </si>
  <si>
    <t>Техник-эколог Специалист по охране окружающей среды</t>
  </si>
  <si>
    <t>20.02.02</t>
  </si>
  <si>
    <t>Защита в чрезвычайных ситуациях</t>
  </si>
  <si>
    <t>Техник-спасатель Старший техник-спасатель</t>
  </si>
  <si>
    <t>20.02.03</t>
  </si>
  <si>
    <t>Природоохранное обустройство территорий</t>
  </si>
  <si>
    <t>20.02.04</t>
  </si>
  <si>
    <t>Пожарная безопасность</t>
  </si>
  <si>
    <t>20.03.01</t>
  </si>
  <si>
    <t>Техносферная безопасность</t>
  </si>
  <si>
    <t>20.03.02</t>
  </si>
  <si>
    <t>Природообустройство и водопользование</t>
  </si>
  <si>
    <t>20.04.01</t>
  </si>
  <si>
    <t>20.04.02</t>
  </si>
  <si>
    <t>20.05.01</t>
  </si>
  <si>
    <t>20.06.01</t>
  </si>
  <si>
    <t>20.07.01</t>
  </si>
  <si>
    <t>21.01.01</t>
  </si>
  <si>
    <t>Оператор нефтяных и газовых скважин</t>
  </si>
  <si>
    <t>Оператор по добыче нефти и газа Оператор по гидравлическому разрыву пластов Оператор по исследованию скважин Оператор по поддержанию пластового давления</t>
  </si>
  <si>
    <t>21.01.02</t>
  </si>
  <si>
    <t>Оператор по ремонту скважин</t>
  </si>
  <si>
    <t>Оператор по подземному ремонту скважин Оператор по подготовке скважин к капитальному и подземному ремонтам Помощник бурильщика капитального ремонта скважин Машинист подъемника</t>
  </si>
  <si>
    <t>21.01.03</t>
  </si>
  <si>
    <t>Бурильщик эксплуатационных и разведочных скважин</t>
  </si>
  <si>
    <t>Помощник бурильщика эксплуатационного и разведочного бурения скважин на нефть и газ (первый) Помощник бурильщика эксплуатационного и разведочного бурения скважин на нефть и газ (второй) Помощник бурильщика эксплуатационного и разведочного бурения скважин при электробурении</t>
  </si>
  <si>
    <t>21.01.04</t>
  </si>
  <si>
    <t>Машинист на буровых установках</t>
  </si>
  <si>
    <t>Машинист буровых установок на нефть и газ Машинист подъемника Слесарь по обслуживанию буровых</t>
  </si>
  <si>
    <t>21.01.05</t>
  </si>
  <si>
    <t>Оператор (моторист) по цементажу скважин</t>
  </si>
  <si>
    <t>Моторист цементировочного агрегата Моторист цементо-пескосмесительного агрегата Оператор по цементажу скважин</t>
  </si>
  <si>
    <t>21.01.06</t>
  </si>
  <si>
    <t>Вышкомонтажник (широкого профиля)</t>
  </si>
  <si>
    <t>Вышкомонтажник Вышкомонтажник-сварщик Вышкомонтажник-электромонтер</t>
  </si>
  <si>
    <t>21.01.07</t>
  </si>
  <si>
    <t>Бурильщик морского бурения скважин</t>
  </si>
  <si>
    <t>Помощник бурильщика плавучего бурильного агрегата в море Дизелист плавучего бурильного агрегата в море Слесарь по монтажу и ремонту оснований морских буровых и эстакад</t>
  </si>
  <si>
    <t>21.01.08</t>
  </si>
  <si>
    <t>Машинист на открытых горных работах</t>
  </si>
  <si>
    <t>Машинист бульдозера Машинист буровой установки Машинист скрепера Машинист экскаватора</t>
  </si>
  <si>
    <t>21.01.09</t>
  </si>
  <si>
    <t>Машинист машин по добыче и переработке торфа</t>
  </si>
  <si>
    <t>Машинист машин по добыче и переработке кускового торфа Машинист машин по добыче и переработке фрезерного торфа Машинист машин по подготовке торфяных месторождений к эксплуатации Машинист торфодобывающего экскаватора</t>
  </si>
  <si>
    <t>21.01.10</t>
  </si>
  <si>
    <t>Ремонтник горного оборудования</t>
  </si>
  <si>
    <t>Электрослесарь по обслуживанию и ремонту оборудования Слесарь по обслуживанию и ремонту оборудования</t>
  </si>
  <si>
    <t>21.01.11</t>
  </si>
  <si>
    <t>Горнорабочий на подземных работах</t>
  </si>
  <si>
    <t>Гидромониторщик Горнорабочий очистного забоя Горнорабочий подземный Машинист подземных установок</t>
  </si>
  <si>
    <t>21.01.12</t>
  </si>
  <si>
    <t>Машинист электровоза (на горных выработках)</t>
  </si>
  <si>
    <t>Машинист электровоза шахтного</t>
  </si>
  <si>
    <t>21.01.13</t>
  </si>
  <si>
    <t>Машинист проходческого комплекса Проходчик Крепильщик</t>
  </si>
  <si>
    <t>21.01.14</t>
  </si>
  <si>
    <t>21.01.15</t>
  </si>
  <si>
    <t>21.01.16</t>
  </si>
  <si>
    <t>Обогатитель полезных ископаемых</t>
  </si>
  <si>
    <t>Аппаратчик сгустителей Грохотовщик Дозировщик Дробильщик Контролер продукции обогащения Концентраторщик Машинист конвейера Машинист мельниц Машинист промывочных машин Обжигальщик Оператор пульта управления Сепараторщик Сушильщик Фильтровальщик Флотатор Центрифуговщик</t>
  </si>
  <si>
    <t>21.02.01</t>
  </si>
  <si>
    <t>Разработка и эксплуатация нефтяных и газовых месторождений</t>
  </si>
  <si>
    <t>21.02.02</t>
  </si>
  <si>
    <t>Бурение нефтяных и газовых скважин</t>
  </si>
  <si>
    <t>21.02.03</t>
  </si>
  <si>
    <t>Сооружение и эксплуатация газонефтепроводов и газонефтехранилищ</t>
  </si>
  <si>
    <t>21.02.04</t>
  </si>
  <si>
    <t>Техник-землеустроитель Специалист-землеустроитель</t>
  </si>
  <si>
    <t>21.02.05</t>
  </si>
  <si>
    <t>Земельно-имущественные отношения</t>
  </si>
  <si>
    <t>Специалист по земельно-имущественным отношениям</t>
  </si>
  <si>
    <t>21.02.06</t>
  </si>
  <si>
    <t>Информационные системы обеспечения градостроительной деятельности</t>
  </si>
  <si>
    <t>Техник Специалист по информационным системам обеспечения градостроительной деятельности</t>
  </si>
  <si>
    <t>21.02.07</t>
  </si>
  <si>
    <t>Аэрофотогеодезия</t>
  </si>
  <si>
    <t>Техник-аэрофотогеодезист Специалист по аэрофотогеодезии</t>
  </si>
  <si>
    <t>21.02.08</t>
  </si>
  <si>
    <t>Прикладная геодезия</t>
  </si>
  <si>
    <t>Техник-геодезист Специалист по геодезии</t>
  </si>
  <si>
    <t>21.02.09</t>
  </si>
  <si>
    <t>Гидрогеология и инженерная геология</t>
  </si>
  <si>
    <t>Техник-гидрогеолог Специалист-гидрогеолог</t>
  </si>
  <si>
    <t>21.02.10</t>
  </si>
  <si>
    <t>Геология и разведка нефтяных и газовых месторождений</t>
  </si>
  <si>
    <t>Техник-геолог Специалист по разведке нефтяных и газовых месторождений</t>
  </si>
  <si>
    <t>21.02.11</t>
  </si>
  <si>
    <t>Геофизические методы поисков и разведки месторождений полезных ископаемых</t>
  </si>
  <si>
    <t>Техник-геофизик Специалист-геофизик</t>
  </si>
  <si>
    <t>21.02.12</t>
  </si>
  <si>
    <t>Технология и техника разведки месторождений полезных ископаемых</t>
  </si>
  <si>
    <t>Техник - горный разведчик Специалист - горный разведчик</t>
  </si>
  <si>
    <t>21.02.13</t>
  </si>
  <si>
    <t>Геологическая съемка, поиски и разведка месторождений полезных ископаемых</t>
  </si>
  <si>
    <t>Техник-геолог Специалист-геолог</t>
  </si>
  <si>
    <t>21.02.14</t>
  </si>
  <si>
    <t>Маркшейдерское дело</t>
  </si>
  <si>
    <t>Горный техник-маркшейдер</t>
  </si>
  <si>
    <t>21.02.15</t>
  </si>
  <si>
    <t>Открытые горные работы</t>
  </si>
  <si>
    <t>Горный техник-технолог Специалист по горным работам</t>
  </si>
  <si>
    <t>21.02.16</t>
  </si>
  <si>
    <t>Шахтное строительство</t>
  </si>
  <si>
    <t>Горный техник-шахтостроитель</t>
  </si>
  <si>
    <t>21.02.17</t>
  </si>
  <si>
    <t>Подземная разработка месторождений полезных ископаемых</t>
  </si>
  <si>
    <t>21.02.18</t>
  </si>
  <si>
    <t>Обогащение полезных ископаемых</t>
  </si>
  <si>
    <t>21.03.01</t>
  </si>
  <si>
    <t>Нефтегазовое дело</t>
  </si>
  <si>
    <t>21.03.02</t>
  </si>
  <si>
    <t>Землеустройство и кадастры</t>
  </si>
  <si>
    <t>21.03.03</t>
  </si>
  <si>
    <t>Геодезия и дистанционное зондирование</t>
  </si>
  <si>
    <t>21.04.01</t>
  </si>
  <si>
    <t>21.04.02</t>
  </si>
  <si>
    <t>21.04.03</t>
  </si>
  <si>
    <t>21.05.01</t>
  </si>
  <si>
    <t>Инженер-геодезист</t>
  </si>
  <si>
    <t>21.05.02</t>
  </si>
  <si>
    <t>Прикладная геология</t>
  </si>
  <si>
    <t>Горный инженер-геолог</t>
  </si>
  <si>
    <t>21.05.03</t>
  </si>
  <si>
    <t>Технология геологической разведки</t>
  </si>
  <si>
    <t>Горный инженер-геофизик Горный инженер-буровик</t>
  </si>
  <si>
    <t>21.05.04</t>
  </si>
  <si>
    <t>Горное дело</t>
  </si>
  <si>
    <t>Горный инженер (специалист)</t>
  </si>
  <si>
    <t>21.05.05</t>
  </si>
  <si>
    <t>Физические процессы горного или нефтегазового производства</t>
  </si>
  <si>
    <t>21.05.06</t>
  </si>
  <si>
    <t>Нефтегазовые техника и технологии</t>
  </si>
  <si>
    <t>21.06.01</t>
  </si>
  <si>
    <t>Геология, разведка и разработка полезных ископаемых</t>
  </si>
  <si>
    <t>21.06.02</t>
  </si>
  <si>
    <t>Геодезия</t>
  </si>
  <si>
    <t>22.01.01</t>
  </si>
  <si>
    <t>Доменщик</t>
  </si>
  <si>
    <t>Водопроводчик доменной печи Газовщик доменной печи Горновой десульфурации чугуна Горновой доменной печи</t>
  </si>
  <si>
    <t>22.01.02</t>
  </si>
  <si>
    <t>Сталеплавильщик (по типам производства)</t>
  </si>
  <si>
    <t>Оператор машины непрерывного литья заготовок Подручный сталевара конвертера Подручный сталевара мартеновской печи Подручный сталевара установки внепечной установки стали Подручный сталевара установки электрошлакового переплава Подручный сталевара электропечи Разливщик стали</t>
  </si>
  <si>
    <t>22.01.03</t>
  </si>
  <si>
    <t>22.01.04</t>
  </si>
  <si>
    <t>Контролер металлургического производства</t>
  </si>
  <si>
    <t>Контролер в производстве черных металлов Контролер продукции цветной металлургии</t>
  </si>
  <si>
    <t>22.01.05</t>
  </si>
  <si>
    <t>Аппаратчик-оператор в производстве цветных металлов</t>
  </si>
  <si>
    <t>Профессии аппаратчиков, включенные в ЕТКС, выпуск 8 Конвертерщик Профессии печевых, включенные в ЕТКС, выпуск 8 Электролизник водных растворов Электролизник расплавленных солей</t>
  </si>
  <si>
    <t>22.01.06</t>
  </si>
  <si>
    <t>Оператор-обработчик цветных металлов</t>
  </si>
  <si>
    <t>Вальцовщик холодного металла Волочильщик цветных металлов Оператор линии по обработке цветных металлов Прессовщик на гидропрессах Прокатчик горячего металла Трубопрокатчик</t>
  </si>
  <si>
    <t>22.01.07</t>
  </si>
  <si>
    <t>Модельщик</t>
  </si>
  <si>
    <t>Модельщик по деревянным моделям Модельщик по металлическим моделям Модельщик выплавляемых моделей Модельщик гипсовых моделей</t>
  </si>
  <si>
    <t>22.01.08</t>
  </si>
  <si>
    <t>Оператор прокатного производства</t>
  </si>
  <si>
    <t>Вальцовщик по сборке и перевалке клетей Вальцовщик профилегибочного агрегата Вальцовщик стана горячей прокатки Вальцовщик стана холодной прокатки Оператор поста управления Оператор поста управления стана горячей прокатки Оператор поста управления стана холодной прокатки Оператор профилегибочного агрегата</t>
  </si>
  <si>
    <t>22.01.09</t>
  </si>
  <si>
    <t>Оператор трубного производства</t>
  </si>
  <si>
    <t>Вальцовщик калибровочного стана Вальцовщик стана горячего проката труб Вальцовщик стана печной сварки труб Вальцовщик стана холодного проката труб Оператор поста управления стана горячего проката труб</t>
  </si>
  <si>
    <t>22.01.10</t>
  </si>
  <si>
    <t>Оператор в производстве огнеупоров</t>
  </si>
  <si>
    <t>Обжигальщик на печах Плавильщик огнеупорного сырья Прессовщик огнеупорных изделий Садчик в печи и на туннельные вагоны Формовщик огнеупорных изделий</t>
  </si>
  <si>
    <t>22.02.01</t>
  </si>
  <si>
    <t>Металлургия черных металлов</t>
  </si>
  <si>
    <t>Техник Специалист по металлургии черных металлов</t>
  </si>
  <si>
    <t>22.02.02</t>
  </si>
  <si>
    <t>Металлургия цветных металлов</t>
  </si>
  <si>
    <t>Техник Специалист по металлургии цветных металлов</t>
  </si>
  <si>
    <t>22.02.03</t>
  </si>
  <si>
    <t>Литейное производство черных и цветных металлов</t>
  </si>
  <si>
    <t>Техник Специалист по литейному производству</t>
  </si>
  <si>
    <t>22.02.04</t>
  </si>
  <si>
    <t>Металловедение и термическая обработка металлов</t>
  </si>
  <si>
    <t>Техник Специалист по термической обработке металлов</t>
  </si>
  <si>
    <t>22.02.05</t>
  </si>
  <si>
    <t>Обработка металлов давлением</t>
  </si>
  <si>
    <t>Техник Специалист по обработке металлов давлением</t>
  </si>
  <si>
    <t>22.02.06</t>
  </si>
  <si>
    <t>Сварочное производство</t>
  </si>
  <si>
    <t>Техник Специалист сварочного производства</t>
  </si>
  <si>
    <t>22.02.07</t>
  </si>
  <si>
    <t>Порошковая металлургия, композиционные материалы, покрытия</t>
  </si>
  <si>
    <t>Техник Специалист по порошковой металлургии</t>
  </si>
  <si>
    <t>22.03.01</t>
  </si>
  <si>
    <t>Материаловедение и технологии материалов</t>
  </si>
  <si>
    <t>22.03.02</t>
  </si>
  <si>
    <t>Металлургия</t>
  </si>
  <si>
    <t>22.04.01</t>
  </si>
  <si>
    <t>22.04.02</t>
  </si>
  <si>
    <t>22.06.01</t>
  </si>
  <si>
    <t>Технологии материалов</t>
  </si>
  <si>
    <t>23.01.01</t>
  </si>
  <si>
    <t>Оператор транспортного терминала</t>
  </si>
  <si>
    <t>Водитель погрузчика Водитель электро- и автотележки Машинист крана (крановщик) Оператор диспетчерской движения и погрузочно- разгрузочных работ на автомобильном (морском, речном транспорте)</t>
  </si>
  <si>
    <t>23.01.02</t>
  </si>
  <si>
    <t>Механизатор (докер-механизатор) комплексной бригады на погрузочно-разгрузочных работах Стропальщик Машинист крана (крановщик) Крановый электрик Водитель погрузчика Водитель электро- и автотележки</t>
  </si>
  <si>
    <t>23.01.03</t>
  </si>
  <si>
    <t>Автомеханик</t>
  </si>
  <si>
    <t>Слесарь по ремонту автомобилей Водитель автомобиля Оператор заправочных станций</t>
  </si>
  <si>
    <t>23.01.04</t>
  </si>
  <si>
    <t>Водитель городского электротранспорта</t>
  </si>
  <si>
    <t>Водитель трамвая Водитель троллейбуса</t>
  </si>
  <si>
    <t>23.01.05</t>
  </si>
  <si>
    <t>Слесарь по ремонту городского электротранспорта</t>
  </si>
  <si>
    <t>Слесарь по ремонту подвижного состава Слесарь-электрик по ремонту электрооборудования Электрогазосварщик</t>
  </si>
  <si>
    <t>23.01.06</t>
  </si>
  <si>
    <t>Машинист дорожных и строительных машин</t>
  </si>
  <si>
    <t>Машинист бульдозера Машинист скрепера Машинист автогрейдера Машинист экскаватора одноковшового Машинист катка самоходного с гладкими вальцами Машинист компрессора передвижного с двигателем внутреннего сгорания Машинист трубоукладчика Тракторист</t>
  </si>
  <si>
    <t>23.01.07</t>
  </si>
  <si>
    <t>Водитель автомобиля Машинист крана автомобильного Машинист крана (крановщик)</t>
  </si>
  <si>
    <t>23.01.08</t>
  </si>
  <si>
    <t>Слесарь по ремонту строительных машин</t>
  </si>
  <si>
    <t>Слесарь по ремонту автомобилей Слесарь по ремонту дорожно-строительных машин и тракторов Электрогазосварщик</t>
  </si>
  <si>
    <t>23.01.09</t>
  </si>
  <si>
    <t>Машинист локомотива</t>
  </si>
  <si>
    <t>Слесарь по ремонту подвижного состава Помощник машиниста электровоза Помощник машиниста тепловоза Помощник машиниста дизельпоезда Помощник машиниста электропоезда</t>
  </si>
  <si>
    <t>23.01.10</t>
  </si>
  <si>
    <t>Слесарь по обслуживанию и ремонту подвижного состава</t>
  </si>
  <si>
    <t>Осмотрщик вагонов Осмотрщик-ремонтник вагонов Слесарь по осмотру и ремонту локомотивов на пунктах технического обслуживания Слесарь по ремонту подвижного состава</t>
  </si>
  <si>
    <t>23.01.11</t>
  </si>
  <si>
    <t>Слесарь-электрик по ремонту электрооборудования подвижного состава (электровозов, электропоездов)</t>
  </si>
  <si>
    <t>Слесарь-электрик по ремонту электрооборудования Электромонтер по ремонту и обслуживанию электрооборудования</t>
  </si>
  <si>
    <t>23.01.12</t>
  </si>
  <si>
    <t>Слесарь-электрик метрополитена</t>
  </si>
  <si>
    <t>Слесарь-электрик по обслуживанию и ремонту металлоконструкций метрополитена Слесарь-электрик по обслуживанию и ремонту оборудования метрополитена Слесарь-электрик по обслуживанию и ремонту станционного и тоннельного оборудования метрополитена Слесарь-электрик по обслуживанию и ремонту эскалаторов</t>
  </si>
  <si>
    <t>23.01.13</t>
  </si>
  <si>
    <t>Электромонтер тяговой подстанции Электромонтер контактной сети</t>
  </si>
  <si>
    <t>23.01.14</t>
  </si>
  <si>
    <t>Электромонтер устройств сигнализации, централизации, блокировки (СЦБ)</t>
  </si>
  <si>
    <t>Электромонтер устройств сигнализации, централизации, блокировки</t>
  </si>
  <si>
    <t>23.01.15</t>
  </si>
  <si>
    <t>Дежурный стрелочного поста Оператор поста централизации Сигналист</t>
  </si>
  <si>
    <t>23.01.16</t>
  </si>
  <si>
    <t>Составитель поездов Регулировщик скорости движения вагонов Кондуктор грузовых поездов</t>
  </si>
  <si>
    <t>23.02.01</t>
  </si>
  <si>
    <t>Организация перевозок и управление на транспорте (по видам)</t>
  </si>
  <si>
    <t>23.02.02</t>
  </si>
  <si>
    <t>Автомобиле- и тракторостроение</t>
  </si>
  <si>
    <t>Техник Специалист по автомобиле- и тракторостроению</t>
  </si>
  <si>
    <t>23.02.03</t>
  </si>
  <si>
    <t>Техническое обслуживание и ремонт автомобильного транспорта</t>
  </si>
  <si>
    <t>23.02.04</t>
  </si>
  <si>
    <t>Техническая эксплуатация подъемно-транспортных, строительных, дорожных машин и оборудования (по отраслям)</t>
  </si>
  <si>
    <t>23.02.05</t>
  </si>
  <si>
    <t>Эксплуатация транспортного электрооборудования и автоматики (по видам транспорта, за исключением водного)</t>
  </si>
  <si>
    <t>23.02.06</t>
  </si>
  <si>
    <t>Техническая эксплуатация подвижного состава железных дорог</t>
  </si>
  <si>
    <t>23.03.01</t>
  </si>
  <si>
    <t>Технология транспортных процессов</t>
  </si>
  <si>
    <t>23.03.02</t>
  </si>
  <si>
    <t>Наземные транспортно-технологические комплексы</t>
  </si>
  <si>
    <t>23.03.03</t>
  </si>
  <si>
    <t>Эксплуатация транспортно-технологических машин и комплексов</t>
  </si>
  <si>
    <t>23.04.01</t>
  </si>
  <si>
    <t>23.04.02</t>
  </si>
  <si>
    <t>23.04.03</t>
  </si>
  <si>
    <t>23.05.01</t>
  </si>
  <si>
    <t>Наземные транспортно-технологические средства</t>
  </si>
  <si>
    <t>23.05.02</t>
  </si>
  <si>
    <t>Транспортные средства специального назначения</t>
  </si>
  <si>
    <t>23.05.03</t>
  </si>
  <si>
    <t>Подвижной состав железных дорог</t>
  </si>
  <si>
    <t>23.05.04</t>
  </si>
  <si>
    <t>Эксплуатация железных дорог</t>
  </si>
  <si>
    <t>23.05.05</t>
  </si>
  <si>
    <t>Системы обеспечения движения поездов</t>
  </si>
  <si>
    <t>23.05.06</t>
  </si>
  <si>
    <t>Строительство железных дорог, мостов и транспортных тоннелей</t>
  </si>
  <si>
    <t>23.06.01</t>
  </si>
  <si>
    <t>Техника и технологии наземного транспорта</t>
  </si>
  <si>
    <t>24.01.01</t>
  </si>
  <si>
    <t>Слесарь-сборщик авиационной техники</t>
  </si>
  <si>
    <t>Слесарь-сборщик двигателей Слесарь-сборщик летательных аппаратов</t>
  </si>
  <si>
    <t>24.01.02</t>
  </si>
  <si>
    <t>Электромонтажник авиационной техники</t>
  </si>
  <si>
    <t>Монтажник радио- и специального оборудования летательных аппаратов Монтажник электрооборудования летательных аппаратов Слесарь-монтажник приборного оборудования</t>
  </si>
  <si>
    <t>24.01.03</t>
  </si>
  <si>
    <t>Слесарь-механик авиационных приборов</t>
  </si>
  <si>
    <t>Слесарь-механик по ремонту авиационных приборов Слесарь-сборщик авиационных приборов</t>
  </si>
  <si>
    <t>24.01.04</t>
  </si>
  <si>
    <t>Слесарь по ремонту авиационной техники</t>
  </si>
  <si>
    <t>Слесарь по ремонту авиадвигателей Слесарь по ремонту агрегатов Слесарь по ремонту летательных аппаратов</t>
  </si>
  <si>
    <t>24.02.01</t>
  </si>
  <si>
    <t>Производство летательных аппаратов</t>
  </si>
  <si>
    <t>Техник Специалист производства летательных аппаратов</t>
  </si>
  <si>
    <t>24.02.02</t>
  </si>
  <si>
    <t>Производство авиационных двигателей</t>
  </si>
  <si>
    <t>Техник Специалист производства авиационных двигателей</t>
  </si>
  <si>
    <t>24.02.03</t>
  </si>
  <si>
    <t>Испытание летательных аппаратов</t>
  </si>
  <si>
    <t>Техник Специалист по испытаниям летательных аппаратов</t>
  </si>
  <si>
    <t>24.03.01</t>
  </si>
  <si>
    <t>Ракетные комплексы и космонавтика</t>
  </si>
  <si>
    <t>24.03.02</t>
  </si>
  <si>
    <t>Системы управления движением и навигация</t>
  </si>
  <si>
    <t>24.03.03</t>
  </si>
  <si>
    <t>Баллистика и гидроаэродинамика</t>
  </si>
  <si>
    <t>24.03.04</t>
  </si>
  <si>
    <t>Авиастроение</t>
  </si>
  <si>
    <t>24.03.05</t>
  </si>
  <si>
    <t>Двигатели летательных аппаратов</t>
  </si>
  <si>
    <t>24.04.01</t>
  </si>
  <si>
    <t>24.04.02</t>
  </si>
  <si>
    <t>24.04.03</t>
  </si>
  <si>
    <t>24.04.04</t>
  </si>
  <si>
    <t>24.04.05</t>
  </si>
  <si>
    <t>24.05.01</t>
  </si>
  <si>
    <t>Проектирование, производство и эксплуатация ракет и ракетно-космических комплексов</t>
  </si>
  <si>
    <t>24.05.02</t>
  </si>
  <si>
    <t>Проектирование авиационных и ракетных двигателей</t>
  </si>
  <si>
    <t>24.05.03</t>
  </si>
  <si>
    <t>24.05.04</t>
  </si>
  <si>
    <t>Навигационно-баллистическое обеспечение применения космической техники</t>
  </si>
  <si>
    <t>Инженер-баллистик</t>
  </si>
  <si>
    <t>24.05.05</t>
  </si>
  <si>
    <t>Интегрированные системы летательных аппаратов</t>
  </si>
  <si>
    <t>24.05.06</t>
  </si>
  <si>
    <t>Системы управления летательными аппаратами</t>
  </si>
  <si>
    <t>24.05.07</t>
  </si>
  <si>
    <t>Самолето- и вертолетостроение</t>
  </si>
  <si>
    <t>24.06.01</t>
  </si>
  <si>
    <t>Авиационная и ракетно-космическая техника</t>
  </si>
  <si>
    <t>25.02.01</t>
  </si>
  <si>
    <t>Техническая эксплуатация летательных аппаратов и двигателей</t>
  </si>
  <si>
    <t>25.02.02</t>
  </si>
  <si>
    <t>Обслуживание летательных аппаратов горюче-смазочными материалами</t>
  </si>
  <si>
    <t>25.02.03</t>
  </si>
  <si>
    <t>Техническая эксплуатация электрифицированных и пилотажно-навигационных комплексов</t>
  </si>
  <si>
    <t>25.02.04</t>
  </si>
  <si>
    <t>Летная эксплуатация летательных аппаратов</t>
  </si>
  <si>
    <t>25.02.05</t>
  </si>
  <si>
    <t>Управление движением воздушного транспорта</t>
  </si>
  <si>
    <t>25.03.01</t>
  </si>
  <si>
    <t>25.03.02</t>
  </si>
  <si>
    <t>Техническая эксплуатация авиационных электросистем и пилотажно-навигационных комплексов</t>
  </si>
  <si>
    <t>25.03.03</t>
  </si>
  <si>
    <t>Аэронавигация</t>
  </si>
  <si>
    <t>25.03.04</t>
  </si>
  <si>
    <t>Эксплуатация аэропортов и обеспечение полетов воздушных судов</t>
  </si>
  <si>
    <t>25.04.01</t>
  </si>
  <si>
    <t>25.04.02</t>
  </si>
  <si>
    <t>25.04.03</t>
  </si>
  <si>
    <t>25.04.04</t>
  </si>
  <si>
    <t>25.05.01</t>
  </si>
  <si>
    <t>Техническая эксплуатация и восстановление боевых летательных аппаратов и двигателей</t>
  </si>
  <si>
    <t>Инженер по эксплуатации летательных аппаратов</t>
  </si>
  <si>
    <t>25.05.02</t>
  </si>
  <si>
    <t>Техническая эксплуатация и восстановление электросистем и пилотажно-навигационных комплексов боевых летательных аппаратов</t>
  </si>
  <si>
    <t>Инженер по эксплуатации электросистем и электронной автоматики летательных аппаратов</t>
  </si>
  <si>
    <t>25.05.03</t>
  </si>
  <si>
    <t>Техническая эксплуатация транспортного радиооборудования</t>
  </si>
  <si>
    <t>25.05.04</t>
  </si>
  <si>
    <t>Летная эксплуатация и применение авиационных комплексов</t>
  </si>
  <si>
    <t>Инженер по летной эксплуатации летательных аппаратов</t>
  </si>
  <si>
    <t>25.05.05</t>
  </si>
  <si>
    <t>Эксплуатация воздушных судов и организация воздушного движения</t>
  </si>
  <si>
    <t>25.06.01</t>
  </si>
  <si>
    <t>Аэронавигация и эксплуатация авиационной и ракетно-космической техники</t>
  </si>
  <si>
    <t>26.01.01</t>
  </si>
  <si>
    <t>Судостроитель-судоремонтник металлических судов</t>
  </si>
  <si>
    <t>Котельщик судовой Сборщик-достройщик судовой Сборщик корпусов металлических судов Слесарь-монтажник судовой Судокорпусник-ремонтник Электрогазосварщик</t>
  </si>
  <si>
    <t>26.01.02</t>
  </si>
  <si>
    <t>Судостроитель-судоремонтник неметаллических судов</t>
  </si>
  <si>
    <t>Сборщик деревянных судов Сборщик-достройщик судовой Сборщик железобетонных судов Сборщик пластмассовых судов Столяр судовой Плотник судовой Судокорпусник-ремонтник</t>
  </si>
  <si>
    <t>26.01.03</t>
  </si>
  <si>
    <t>Трубогибщик судовой Трубопроводчик судовой Слесарь-монтажник судовой</t>
  </si>
  <si>
    <t>26.01.04</t>
  </si>
  <si>
    <t>Слесарь-механик судовой</t>
  </si>
  <si>
    <t>Слесарь-механик по испытанию установок и аппаратуры Слесарь-механик электромеханических приборов и систем</t>
  </si>
  <si>
    <t>26.01.05</t>
  </si>
  <si>
    <t>Радиомонтажник судовой Электромонтажник судовой</t>
  </si>
  <si>
    <t>26.01.06</t>
  </si>
  <si>
    <t>Судоводитель-помощник механика маломерного судна</t>
  </si>
  <si>
    <t>Матрос Моторист (машинист) Рулевой (кормщик)</t>
  </si>
  <si>
    <t>26.01.07</t>
  </si>
  <si>
    <t>Матрос Рулевой (кормщик) Боцман Шкипер</t>
  </si>
  <si>
    <t>26.01.08</t>
  </si>
  <si>
    <t>26.01.09</t>
  </si>
  <si>
    <t>Моторист судовой</t>
  </si>
  <si>
    <t>Машинист помповый (донкерман) Моторист самостоятельного управления судовым двигателем Моторист трюмный Помощник механика</t>
  </si>
  <si>
    <t>26.01.10</t>
  </si>
  <si>
    <t>Механик маломерного судна</t>
  </si>
  <si>
    <t>26.01.11</t>
  </si>
  <si>
    <t>Машинист-котельный судовой</t>
  </si>
  <si>
    <t>Кочегар судна Матрос пожарный Машинист котельной установки</t>
  </si>
  <si>
    <t>26.01.12</t>
  </si>
  <si>
    <t>Электрик судовой Матрос пожарный</t>
  </si>
  <si>
    <t>26.01.13</t>
  </si>
  <si>
    <t>Водолаз Машинист компрессора для подачи воздуха водолазам</t>
  </si>
  <si>
    <t>26.02.01</t>
  </si>
  <si>
    <t>Эксплуатация внутренних водных путей</t>
  </si>
  <si>
    <t>26.02.02</t>
  </si>
  <si>
    <t>Судостроение</t>
  </si>
  <si>
    <t>Техник Специалист по судостроению</t>
  </si>
  <si>
    <t>26.02.03</t>
  </si>
  <si>
    <t>Судовождение</t>
  </si>
  <si>
    <t>Техник-судоводитель Старший техник-судоводитель</t>
  </si>
  <si>
    <t>26.02.04</t>
  </si>
  <si>
    <t>Монтаж и техническое обслуживание судовых машин и механизмов</t>
  </si>
  <si>
    <t>26.02.05</t>
  </si>
  <si>
    <t>Эксплуатация судовых энергетических установок</t>
  </si>
  <si>
    <t>Техник-судомеханик Старший техник-судомеханик</t>
  </si>
  <si>
    <t>26.02.06</t>
  </si>
  <si>
    <t>Эксплуатация судового электрооборудования и средств автоматики</t>
  </si>
  <si>
    <t>26.03.01</t>
  </si>
  <si>
    <t>Управление водным транспортом и гидрографическое обеспечение судоходства</t>
  </si>
  <si>
    <t>26.03.02</t>
  </si>
  <si>
    <t>Кораблестроение, океанотехника и системотехника объектов морской инфраструктуры</t>
  </si>
  <si>
    <t>26.04.01</t>
  </si>
  <si>
    <t>26.04.02</t>
  </si>
  <si>
    <t>26.05.01</t>
  </si>
  <si>
    <t>Проектирование и постройка кораблей, судов и объектов океанотехники</t>
  </si>
  <si>
    <t>26.05.02</t>
  </si>
  <si>
    <t>Проектирование, изготовление и ремонт энергетических установок и систем автоматизации кораблей и судов</t>
  </si>
  <si>
    <t>26.05.03</t>
  </si>
  <si>
    <t>Строительство, ремонт и поисково-спасательное обеспечение надводных кораблей и подводных лодок</t>
  </si>
  <si>
    <t>26.05.04</t>
  </si>
  <si>
    <t>Применение и эксплуатация технических систем надводных кораблей и подводных лодок</t>
  </si>
  <si>
    <t>26.05.05</t>
  </si>
  <si>
    <t>Инженер-судоводитель</t>
  </si>
  <si>
    <t>26.05.06</t>
  </si>
  <si>
    <t>26.05.07</t>
  </si>
  <si>
    <t>26.06.01</t>
  </si>
  <si>
    <t>Техника и технологии кораблестроения и водного транспорта</t>
  </si>
  <si>
    <t>27.02.01</t>
  </si>
  <si>
    <t>Метрология</t>
  </si>
  <si>
    <t>27.02.02</t>
  </si>
  <si>
    <t>Техническое регулирование и управление качеством</t>
  </si>
  <si>
    <t>27.02.03</t>
  </si>
  <si>
    <t>Автоматика и телемеханика на транспорте (железнодорожном транспорте)</t>
  </si>
  <si>
    <t>27.02.04</t>
  </si>
  <si>
    <t>Автоматические системы управления</t>
  </si>
  <si>
    <t>27.02.05</t>
  </si>
  <si>
    <t>Системы и средства диспетчерского управления</t>
  </si>
  <si>
    <t>27.03.01</t>
  </si>
  <si>
    <t>Стандартизация и метрология</t>
  </si>
  <si>
    <t>27.03.02</t>
  </si>
  <si>
    <t>Управление качеством</t>
  </si>
  <si>
    <t>27.03.03</t>
  </si>
  <si>
    <t>Системный анализ и управление</t>
  </si>
  <si>
    <t>27.03.04</t>
  </si>
  <si>
    <t>Управление в технических системах</t>
  </si>
  <si>
    <t>27.03.05</t>
  </si>
  <si>
    <t>Инноватика</t>
  </si>
  <si>
    <t>27.04.01</t>
  </si>
  <si>
    <t>27.04.02</t>
  </si>
  <si>
    <t>27.04.03</t>
  </si>
  <si>
    <t>27.04.04</t>
  </si>
  <si>
    <t>27.04.05</t>
  </si>
  <si>
    <t>27.04.06</t>
  </si>
  <si>
    <t>Организация и управление наукоемкими производствами</t>
  </si>
  <si>
    <t>27.04.07</t>
  </si>
  <si>
    <t>Наукоемкие технологии и экономика инноваций</t>
  </si>
  <si>
    <t>27.04.08</t>
  </si>
  <si>
    <t>Управление интеллектуальной собственностью</t>
  </si>
  <si>
    <t>Магистр. Инженер-патентовед</t>
  </si>
  <si>
    <t>27.05.01</t>
  </si>
  <si>
    <t>Специальные организационно-технические системы</t>
  </si>
  <si>
    <t>27.06.01</t>
  </si>
  <si>
    <t>28.03.01</t>
  </si>
  <si>
    <t>Нанотехнологии и микросистемная техника</t>
  </si>
  <si>
    <t>28.03.02</t>
  </si>
  <si>
    <t>Наноинженерия</t>
  </si>
  <si>
    <t>28.03.03</t>
  </si>
  <si>
    <t>Наноматериалы</t>
  </si>
  <si>
    <t>28.04.01</t>
  </si>
  <si>
    <t>28.04.02</t>
  </si>
  <si>
    <t>28.04.03</t>
  </si>
  <si>
    <t>28.04.04</t>
  </si>
  <si>
    <t>Наносистемы и наноматериалы</t>
  </si>
  <si>
    <t>28.06.01</t>
  </si>
  <si>
    <t>Нанотехнологии и наноматериалы</t>
  </si>
  <si>
    <t>29.01.01</t>
  </si>
  <si>
    <t>Скорняк-наборщик Скорняк-раскройщик Швея (в сырейно-красильных и скорняжных цехах)</t>
  </si>
  <si>
    <t>29.01.02</t>
  </si>
  <si>
    <t>Обувщик (широкого профиля)</t>
  </si>
  <si>
    <t>Обувщик по индивидуальному пошиву Обувщик по пошиву ортопедической обуви Обувщик по ремонту обуви</t>
  </si>
  <si>
    <t>29.01.03</t>
  </si>
  <si>
    <t>Сборщик обуви Затяжчик обуви</t>
  </si>
  <si>
    <t>29.01.04</t>
  </si>
  <si>
    <t>Художник по костюму</t>
  </si>
  <si>
    <t>29.01.05</t>
  </si>
  <si>
    <t>Закройщик Портной</t>
  </si>
  <si>
    <t>29.01.06</t>
  </si>
  <si>
    <t>Раскройщик материалов Оператор раскройного оборудования</t>
  </si>
  <si>
    <t>29.01.07</t>
  </si>
  <si>
    <t>29.01.08</t>
  </si>
  <si>
    <t>Оператор швейного оборудования Швея</t>
  </si>
  <si>
    <t>29.01.09</t>
  </si>
  <si>
    <t>Вышивальщица Вышивальщица текстильно-галантерейных изделий</t>
  </si>
  <si>
    <t>29.01.10</t>
  </si>
  <si>
    <t>29.01.11</t>
  </si>
  <si>
    <t>Контролер качества текстильных изделий</t>
  </si>
  <si>
    <t>29.01.12</t>
  </si>
  <si>
    <t>Оператор крутильного оборудования (для всех видов производств)</t>
  </si>
  <si>
    <t>Оператор крутильного оборудования Оператор тростильного оборудования</t>
  </si>
  <si>
    <t>29.01.13</t>
  </si>
  <si>
    <t>Оператор оборудования чесального производства (для всех видов производств)</t>
  </si>
  <si>
    <t>Оператор гребнечесального оборудования Оператор круглочесальной машины Оператор чесального оборудования Оператор чесально-ленточного агрегата</t>
  </si>
  <si>
    <t>29.01.14</t>
  </si>
  <si>
    <t>Оператор прядильного производства</t>
  </si>
  <si>
    <t>Оператор ленточного оборудования Оператор ровничного оборудования Прядильщик</t>
  </si>
  <si>
    <t>29.01.15</t>
  </si>
  <si>
    <t>29.01.16</t>
  </si>
  <si>
    <t>29.01.17</t>
  </si>
  <si>
    <t>Оператор вязально-швейного оборудования</t>
  </si>
  <si>
    <t>Вязальщица трикотажных изделий, полотна Кеттельщик Швея</t>
  </si>
  <si>
    <t>29.01.18</t>
  </si>
  <si>
    <t>29.01.19</t>
  </si>
  <si>
    <t>Оператор производства нетканых материалов</t>
  </si>
  <si>
    <t>Оператор вязально-прошивного оборудования Оператор иглопробивного оборудования Оператор сновального оборудования Оператор чесально-вязального оборудования</t>
  </si>
  <si>
    <t>29.01.20</t>
  </si>
  <si>
    <t>Красильщик (общие профессии производства текстиля)</t>
  </si>
  <si>
    <t>Красильщик Сушильщик</t>
  </si>
  <si>
    <t>29.01.21</t>
  </si>
  <si>
    <t>Оператор оборудования отделочного производства (общие профессии производства текстиля)</t>
  </si>
  <si>
    <t>Оператор ширильного оборудования Отделочник ткани Отбельщик Отварщик</t>
  </si>
  <si>
    <t>29.01.22</t>
  </si>
  <si>
    <t>Аппаратчик отделочного производства (общие профессии производства текстиля)</t>
  </si>
  <si>
    <t>Аппаратчик аппретирования Аппаратчик мерсеризации Аппаратчик плюсования Каландровщик</t>
  </si>
  <si>
    <t>29.01.23</t>
  </si>
  <si>
    <t>29.01.24</t>
  </si>
  <si>
    <t>29.01.25</t>
  </si>
  <si>
    <t>Брошюровщик Переплетчик</t>
  </si>
  <si>
    <t>29.01.26</t>
  </si>
  <si>
    <t>29.01.27</t>
  </si>
  <si>
    <t>Мастер печатного дела</t>
  </si>
  <si>
    <t>Копировщик печатных форм Монтажист Печатник плоской печати Пробист плоской печати</t>
  </si>
  <si>
    <t>29.01.28</t>
  </si>
  <si>
    <t>Огранщик алмазов в бриллианты Обдирщик алмазов Распиловщик алмазов</t>
  </si>
  <si>
    <t>29.01.29</t>
  </si>
  <si>
    <t>Мастер столярного и мебельного производства</t>
  </si>
  <si>
    <t>Изготовитель шаблонов Столяр Отделочник изделий из древесины Сборщик изделий из древесины</t>
  </si>
  <si>
    <t>29.01.30</t>
  </si>
  <si>
    <t>Обойщик мебели Комплектовщик мебели</t>
  </si>
  <si>
    <t>29.02.01</t>
  </si>
  <si>
    <t>Конструирование, моделирование и технология изделий из кожи</t>
  </si>
  <si>
    <t>Технолог-конструктор</t>
  </si>
  <si>
    <t>29.02.02</t>
  </si>
  <si>
    <t>Технология кожи и меха</t>
  </si>
  <si>
    <t>29.02.03</t>
  </si>
  <si>
    <t>Конструирование, моделирование и технология изделий из меха</t>
  </si>
  <si>
    <t>29.02.04</t>
  </si>
  <si>
    <t>Конструирование, моделирование и технология швейных изделий</t>
  </si>
  <si>
    <t>29.02.05</t>
  </si>
  <si>
    <t>Технология текстильных изделий (по видам)</t>
  </si>
  <si>
    <t>29.02.06</t>
  </si>
  <si>
    <t>Полиграфическое производство</t>
  </si>
  <si>
    <t>29.02.07</t>
  </si>
  <si>
    <t>29.02.08</t>
  </si>
  <si>
    <t>Технология обработки алмазов</t>
  </si>
  <si>
    <t>29.03.01</t>
  </si>
  <si>
    <t>Технология изделий легкой промышленности</t>
  </si>
  <si>
    <t>29.03.02</t>
  </si>
  <si>
    <t>Технологии и проектирование текстильных изделий</t>
  </si>
  <si>
    <t>29.03.03</t>
  </si>
  <si>
    <t>Технология полиграфического и упаковочного производства</t>
  </si>
  <si>
    <t>29.03.04</t>
  </si>
  <si>
    <t>Технология художественной обработки материалов</t>
  </si>
  <si>
    <t>29.03.05</t>
  </si>
  <si>
    <t>Конструирование изделий легкой промышленности</t>
  </si>
  <si>
    <t>29.04.01</t>
  </si>
  <si>
    <t>29.04.02</t>
  </si>
  <si>
    <t>29.04.03</t>
  </si>
  <si>
    <t>29.04.04</t>
  </si>
  <si>
    <t>29.04.05</t>
  </si>
  <si>
    <t>29.06.01</t>
  </si>
  <si>
    <t>Технологии легкой промышленности</t>
  </si>
  <si>
    <t>30.05.01</t>
  </si>
  <si>
    <t>Медицинская биохимия</t>
  </si>
  <si>
    <t>30.05.02</t>
  </si>
  <si>
    <t>Медицинская биофизика</t>
  </si>
  <si>
    <t>30.05.03</t>
  </si>
  <si>
    <t>Медицинская кибернетика</t>
  </si>
  <si>
    <t>30.06.01</t>
  </si>
  <si>
    <t>Фундаментальная медицина</t>
  </si>
  <si>
    <t>30.07.01</t>
  </si>
  <si>
    <t>31.02.01</t>
  </si>
  <si>
    <t>Лечебное дело</t>
  </si>
  <si>
    <t>31.02.02</t>
  </si>
  <si>
    <t>Акушерское дело</t>
  </si>
  <si>
    <t>Акушерка/акушер</t>
  </si>
  <si>
    <t>31.02.03</t>
  </si>
  <si>
    <t>Лабораторная диагностика</t>
  </si>
  <si>
    <t>Медицинский лабораторный техник Медицинский технолог</t>
  </si>
  <si>
    <t>31.02.04</t>
  </si>
  <si>
    <t>Медицинская оптика</t>
  </si>
  <si>
    <t>Медицинский оптик Оптик-оптометрист</t>
  </si>
  <si>
    <t>31.02.05</t>
  </si>
  <si>
    <t>Стоматология ортопедическая</t>
  </si>
  <si>
    <t>31.02.06</t>
  </si>
  <si>
    <t>Стоматология профилактическая</t>
  </si>
  <si>
    <t>Гигиенист стоматологический</t>
  </si>
  <si>
    <t>31.05.01</t>
  </si>
  <si>
    <t>Врач общей практики</t>
  </si>
  <si>
    <t>31.05.02</t>
  </si>
  <si>
    <t>Педиатрия</t>
  </si>
  <si>
    <t>Врач-педиатр общей практики</t>
  </si>
  <si>
    <t>31.05.03</t>
  </si>
  <si>
    <t>Стоматология</t>
  </si>
  <si>
    <t>Врач-стоматолог общей практики</t>
  </si>
  <si>
    <t>31.06.01</t>
  </si>
  <si>
    <t>Клиническая медицина</t>
  </si>
  <si>
    <t>31.07.01</t>
  </si>
  <si>
    <t>31.08.01</t>
  </si>
  <si>
    <t>Акушерство и гинекология</t>
  </si>
  <si>
    <t>Врач-акушер гинеколог</t>
  </si>
  <si>
    <t>Ординатура</t>
  </si>
  <si>
    <t>31.08.02</t>
  </si>
  <si>
    <t>Анестезиология - реаниматология</t>
  </si>
  <si>
    <t>31.08.03</t>
  </si>
  <si>
    <t>Токсикология</t>
  </si>
  <si>
    <t>31.08.04</t>
  </si>
  <si>
    <t>Трансфузиология</t>
  </si>
  <si>
    <t>31.08.05</t>
  </si>
  <si>
    <t>Клиническая лабораторная диагностика</t>
  </si>
  <si>
    <t>Врач-клинической лабораторной диагностики</t>
  </si>
  <si>
    <t>31.08.06</t>
  </si>
  <si>
    <t>Лабораторная генетика</t>
  </si>
  <si>
    <t>Врач-лабораторный генетик</t>
  </si>
  <si>
    <t>31.08.07</t>
  </si>
  <si>
    <t>Патологическая анатомия</t>
  </si>
  <si>
    <t>31.08.08</t>
  </si>
  <si>
    <t>Радиология</t>
  </si>
  <si>
    <t>31.08.09</t>
  </si>
  <si>
    <t>Рентгенология</t>
  </si>
  <si>
    <t>31.08.10</t>
  </si>
  <si>
    <t>Судебно-медицинская экспертиза</t>
  </si>
  <si>
    <t>31.08.11</t>
  </si>
  <si>
    <t>Ультразвуковая диагностика</t>
  </si>
  <si>
    <t>Врач-ультразвуковой диагност</t>
  </si>
  <si>
    <t>31.08.12</t>
  </si>
  <si>
    <t>Функциональная диагностика</t>
  </si>
  <si>
    <t>Врач-функциональный диагност</t>
  </si>
  <si>
    <t>31.08.13</t>
  </si>
  <si>
    <t>Детская кардиология</t>
  </si>
  <si>
    <t>Врач-детский кардиолог</t>
  </si>
  <si>
    <t>31.08.14</t>
  </si>
  <si>
    <t>Детская онкология</t>
  </si>
  <si>
    <t>Врач-детский онколог</t>
  </si>
  <si>
    <t>31.08.15</t>
  </si>
  <si>
    <t>Детская урология-андрология</t>
  </si>
  <si>
    <t>Врач-детский уролог-андролог</t>
  </si>
  <si>
    <t>31.08.16</t>
  </si>
  <si>
    <t>Детская хирургия</t>
  </si>
  <si>
    <t>Врач-детский хирург</t>
  </si>
  <si>
    <t>31.08.17</t>
  </si>
  <si>
    <t>Детская эндокринология</t>
  </si>
  <si>
    <t>Врач-детский эндокринолог</t>
  </si>
  <si>
    <t>31.08.18</t>
  </si>
  <si>
    <t>Неонатология</t>
  </si>
  <si>
    <t>31.08.19</t>
  </si>
  <si>
    <t>31.08.20</t>
  </si>
  <si>
    <t>Психиатрия</t>
  </si>
  <si>
    <t>31.08.21</t>
  </si>
  <si>
    <t>Психиатрия-наркология</t>
  </si>
  <si>
    <t>Врач-психиатр-нарколог</t>
  </si>
  <si>
    <t>31.08.22</t>
  </si>
  <si>
    <t>Психотерапия</t>
  </si>
  <si>
    <t>Врач-психотерапевт</t>
  </si>
  <si>
    <t>31.08.23</t>
  </si>
  <si>
    <t>Сексология</t>
  </si>
  <si>
    <t>Врач-сексолог</t>
  </si>
  <si>
    <t>31.08.24</t>
  </si>
  <si>
    <t>Судебно-психиатрическая экспертиза</t>
  </si>
  <si>
    <t>31.08.25</t>
  </si>
  <si>
    <t>Авиационная и космическая медицина</t>
  </si>
  <si>
    <t>Врач по авиационной и космической медицине</t>
  </si>
  <si>
    <t>31.08.26</t>
  </si>
  <si>
    <t>Аллергология и иммунология</t>
  </si>
  <si>
    <t>Врач-аллерголог-иммунолог</t>
  </si>
  <si>
    <t>31.08.27</t>
  </si>
  <si>
    <t>Водолазная медицина</t>
  </si>
  <si>
    <t>Врач по водолазной медицине</t>
  </si>
  <si>
    <t>31.08.28</t>
  </si>
  <si>
    <t>Гастроэнтерология</t>
  </si>
  <si>
    <t>31.08.29</t>
  </si>
  <si>
    <t>Гематология</t>
  </si>
  <si>
    <t>31.08.30</t>
  </si>
  <si>
    <t>Генетика</t>
  </si>
  <si>
    <t>Врач-генетик</t>
  </si>
  <si>
    <t>31.08.31</t>
  </si>
  <si>
    <t>Гериатрия</t>
  </si>
  <si>
    <t>Врач-гериатр</t>
  </si>
  <si>
    <t>31.08.32</t>
  </si>
  <si>
    <t>Дерматовенерология</t>
  </si>
  <si>
    <t>31.08.33</t>
  </si>
  <si>
    <t>Диабетология</t>
  </si>
  <si>
    <t>Врач-диабетолог</t>
  </si>
  <si>
    <t>31.08.34</t>
  </si>
  <si>
    <t>Диетология</t>
  </si>
  <si>
    <t>31.08.35</t>
  </si>
  <si>
    <t>Инфекционные болезни</t>
  </si>
  <si>
    <t>31.08.36</t>
  </si>
  <si>
    <t>Кардиология</t>
  </si>
  <si>
    <t>31.08.37</t>
  </si>
  <si>
    <t>Клиническая фармакология</t>
  </si>
  <si>
    <t>Врач-клинический фармаколог</t>
  </si>
  <si>
    <t>31.08.38</t>
  </si>
  <si>
    <t>Косметология</t>
  </si>
  <si>
    <t>Врач-косметолог</t>
  </si>
  <si>
    <t>31.08.39</t>
  </si>
  <si>
    <t>Лечебная физкультура и спортивная медицина</t>
  </si>
  <si>
    <t>Врач по лечебной физкультуре и спортивной медицине</t>
  </si>
  <si>
    <t>31.08.40</t>
  </si>
  <si>
    <t>Мануальная терапия</t>
  </si>
  <si>
    <t>31.08.41</t>
  </si>
  <si>
    <t>Медико-социальная экспертиза</t>
  </si>
  <si>
    <t>Врач-медико-социальный эксперт</t>
  </si>
  <si>
    <t>31.08.42</t>
  </si>
  <si>
    <t>Неврология</t>
  </si>
  <si>
    <t>31.08.43</t>
  </si>
  <si>
    <t>Нефрология</t>
  </si>
  <si>
    <t>Врач-нефролог</t>
  </si>
  <si>
    <t>31.08.44</t>
  </si>
  <si>
    <t>Профпатология</t>
  </si>
  <si>
    <t>Врач-профпатолог</t>
  </si>
  <si>
    <t>31.08.45</t>
  </si>
  <si>
    <t>Пульмонология</t>
  </si>
  <si>
    <t>Врач-пульмонолог</t>
  </si>
  <si>
    <t>31.08.46</t>
  </si>
  <si>
    <t>Ревматология</t>
  </si>
  <si>
    <t>Врач-ревматолог</t>
  </si>
  <si>
    <t>31.08.47</t>
  </si>
  <si>
    <t>Рефлексотерапия</t>
  </si>
  <si>
    <t>31.08.48</t>
  </si>
  <si>
    <t>Скорая медицинская помощь</t>
  </si>
  <si>
    <t>Врач скорой медицинской помощи</t>
  </si>
  <si>
    <t>31.08.49</t>
  </si>
  <si>
    <t>Терапия</t>
  </si>
  <si>
    <t>31.08.50</t>
  </si>
  <si>
    <t>Физиотерапия</t>
  </si>
  <si>
    <t>31.08.51</t>
  </si>
  <si>
    <t>Фтизиатрия</t>
  </si>
  <si>
    <t>31.08.52</t>
  </si>
  <si>
    <t>Остеопатия</t>
  </si>
  <si>
    <t>Врач-остеопат</t>
  </si>
  <si>
    <t>31.08.53</t>
  </si>
  <si>
    <t>Эндокринология</t>
  </si>
  <si>
    <t>31.08.54</t>
  </si>
  <si>
    <t>Общая врачебная практика (семейная медицина)</t>
  </si>
  <si>
    <t>Врач-общей врачебной практики (семейная медицина)</t>
  </si>
  <si>
    <t>31.08.55</t>
  </si>
  <si>
    <t>Колопроктология</t>
  </si>
  <si>
    <t>Врач-колопроктолог</t>
  </si>
  <si>
    <t>31.08.56</t>
  </si>
  <si>
    <t>Нейрохирургия</t>
  </si>
  <si>
    <t>31.08.57</t>
  </si>
  <si>
    <t>Онкология</t>
  </si>
  <si>
    <t>31.08.58</t>
  </si>
  <si>
    <t>Оториноларингология</t>
  </si>
  <si>
    <t>Врач-оториноларинголог</t>
  </si>
  <si>
    <t>31.08.59</t>
  </si>
  <si>
    <t>Офтальмология</t>
  </si>
  <si>
    <t>31.08.60</t>
  </si>
  <si>
    <t>Пластическая хирургия</t>
  </si>
  <si>
    <t>Врач-пластический хирург</t>
  </si>
  <si>
    <t>31.08.61</t>
  </si>
  <si>
    <t>Радиотерапия</t>
  </si>
  <si>
    <t>Врач-радиотерапевт</t>
  </si>
  <si>
    <t>31.08.62</t>
  </si>
  <si>
    <t>Рентгенэндоваскулярные диагностика и лечение</t>
  </si>
  <si>
    <t>Врач по рентгенэндоваскулярным диагностике и лечению</t>
  </si>
  <si>
    <t>31.08.63</t>
  </si>
  <si>
    <t>Сердечно-сосудистая хирургия</t>
  </si>
  <si>
    <t>31.08.64</t>
  </si>
  <si>
    <t>Сурдология-оториноларингология</t>
  </si>
  <si>
    <t>Врач-сурдолог-оториноларинголог</t>
  </si>
  <si>
    <t>31.08.65</t>
  </si>
  <si>
    <t>Торакальная хирургия</t>
  </si>
  <si>
    <t>31.08.66</t>
  </si>
  <si>
    <t>Травматология и ортопедия</t>
  </si>
  <si>
    <t>31.08.67</t>
  </si>
  <si>
    <t>Хирургия</t>
  </si>
  <si>
    <t>31.08.68</t>
  </si>
  <si>
    <t>Урология</t>
  </si>
  <si>
    <t>31.08.69</t>
  </si>
  <si>
    <t>Челюстно-лицевая хирургия</t>
  </si>
  <si>
    <t>Врач-челюстно-лицевой хирург</t>
  </si>
  <si>
    <t>31.08.70</t>
  </si>
  <si>
    <t>Эндоскопия</t>
  </si>
  <si>
    <t>31.08.71</t>
  </si>
  <si>
    <t>Организация здравоохранения и общественное здоровье</t>
  </si>
  <si>
    <t>Врач-организатор здравоохранения и общественного здоровья</t>
  </si>
  <si>
    <t>31.08.72</t>
  </si>
  <si>
    <t>Стоматология общей практики</t>
  </si>
  <si>
    <t>31.08.73</t>
  </si>
  <si>
    <t>Стоматология терапевтическая</t>
  </si>
  <si>
    <t>Врач-стоматолог-терапевт</t>
  </si>
  <si>
    <t>31.08.74</t>
  </si>
  <si>
    <t>Стоматология хирургическая</t>
  </si>
  <si>
    <t>31.08.75</t>
  </si>
  <si>
    <t>Врач-стоматолог -ортопед</t>
  </si>
  <si>
    <t>31.08.76</t>
  </si>
  <si>
    <t>Стоматология детская</t>
  </si>
  <si>
    <t>Врач-стоматолог детский</t>
  </si>
  <si>
    <t>31.08.77</t>
  </si>
  <si>
    <t>Ортодонтия</t>
  </si>
  <si>
    <t>Врач ортодонт</t>
  </si>
  <si>
    <t>32.02.01</t>
  </si>
  <si>
    <t>Медико-профилактическое дело</t>
  </si>
  <si>
    <t>Санитарный фельдшер</t>
  </si>
  <si>
    <t>32.04.01</t>
  </si>
  <si>
    <t>Общественное здравоохранение</t>
  </si>
  <si>
    <t>32.05.01</t>
  </si>
  <si>
    <t>Врач по общей гигиене, по эпидемиологии</t>
  </si>
  <si>
    <t>32.06.01</t>
  </si>
  <si>
    <t>32.07.01</t>
  </si>
  <si>
    <t>32.08.01</t>
  </si>
  <si>
    <t>Гигиена детей и подростков</t>
  </si>
  <si>
    <t>Врач по гигиене детей и подростков</t>
  </si>
  <si>
    <t>32.08.02</t>
  </si>
  <si>
    <t>Гигиена питания</t>
  </si>
  <si>
    <t>Врач по гигиене питания</t>
  </si>
  <si>
    <t>32.08.03</t>
  </si>
  <si>
    <t>Гигиена труда</t>
  </si>
  <si>
    <t>Врач по гигиене труда</t>
  </si>
  <si>
    <t>32.08.04</t>
  </si>
  <si>
    <t>Гигиеническое воспитание</t>
  </si>
  <si>
    <t>Врач по гигиеническому воспитанию</t>
  </si>
  <si>
    <t>32.08.05</t>
  </si>
  <si>
    <t>Дезинфектология</t>
  </si>
  <si>
    <t>Врач-дезинфектолог</t>
  </si>
  <si>
    <t>32.08.06</t>
  </si>
  <si>
    <t>Коммунальная гигиена</t>
  </si>
  <si>
    <t>Врач по коммунальной гигиене</t>
  </si>
  <si>
    <t>32.08.07</t>
  </si>
  <si>
    <t>Общая гигиена</t>
  </si>
  <si>
    <t>Врач по общей гигиене</t>
  </si>
  <si>
    <t>32.08.08</t>
  </si>
  <si>
    <t>Паразитология</t>
  </si>
  <si>
    <t>32.08.09</t>
  </si>
  <si>
    <t>Радиационная гигиена</t>
  </si>
  <si>
    <t>32.08.10</t>
  </si>
  <si>
    <t>Санитарно-гигиенические лабораторные исследования</t>
  </si>
  <si>
    <t>32.08.11</t>
  </si>
  <si>
    <t>Социальная гигиена и организация госсанэпидслужбы</t>
  </si>
  <si>
    <t>Врач по социальной гигиене и организации госсанэпидслужбы</t>
  </si>
  <si>
    <t>32.08.12</t>
  </si>
  <si>
    <t>Эпидемиология</t>
  </si>
  <si>
    <t>32.08.13</t>
  </si>
  <si>
    <t>Вирусология</t>
  </si>
  <si>
    <t>32.08.14</t>
  </si>
  <si>
    <t>Бактериология</t>
  </si>
  <si>
    <t>33.02.01</t>
  </si>
  <si>
    <t>Фармация</t>
  </si>
  <si>
    <t>33.05.01</t>
  </si>
  <si>
    <t>33.06.01</t>
  </si>
  <si>
    <t>33.07.01</t>
  </si>
  <si>
    <t>33.08.01</t>
  </si>
  <si>
    <t>Фармацевтическая технология</t>
  </si>
  <si>
    <t>33.08.02</t>
  </si>
  <si>
    <t>Управление и экономика фармации</t>
  </si>
  <si>
    <t>Провизор-менеджер</t>
  </si>
  <si>
    <t>33.08.03</t>
  </si>
  <si>
    <t>Фармацевтическая химия и фармакогнозия</t>
  </si>
  <si>
    <t>34.01.01</t>
  </si>
  <si>
    <t>34.02.01</t>
  </si>
  <si>
    <t>Сестринское дело</t>
  </si>
  <si>
    <t>Медицинская сестра / Медицинский брат</t>
  </si>
  <si>
    <t>34.02.02</t>
  </si>
  <si>
    <t>Медицинский массаж (для обучения лиц с ограниченными возможностями здоровья по зрению)</t>
  </si>
  <si>
    <t>Медицинская сестра по массажу / Медицинский брат по массажу</t>
  </si>
  <si>
    <t>34.03.01</t>
  </si>
  <si>
    <t>Академическая медицинская сестра. Преподаватель</t>
  </si>
  <si>
    <t>35.01.01</t>
  </si>
  <si>
    <t>Мастер по лесному хозяйству</t>
  </si>
  <si>
    <t>Егерь Лесовод Тракторист Водитель автомобиля</t>
  </si>
  <si>
    <t>35.01.02</t>
  </si>
  <si>
    <t>35.01.03</t>
  </si>
  <si>
    <t>Станочник-обработчик</t>
  </si>
  <si>
    <t>Станочник-распиловщик Станочник ребросклеивающего станка Станочник кромкофуговального станка Станочник усовочного станка</t>
  </si>
  <si>
    <t>35.01.04</t>
  </si>
  <si>
    <t>Оператор линии и установок в деревообработке</t>
  </si>
  <si>
    <t>Оператор установок и линий обработки пиломатериалов Оператор сушильных установок Оператор на автоматических и полуавтоматических линиях в деревообработке</t>
  </si>
  <si>
    <t>35.01.05</t>
  </si>
  <si>
    <t>Контролер полуфабрикатов и изделий из древесины</t>
  </si>
  <si>
    <t>Контролер деревообрабатывающего производства Сортировщик шпона и фанеры Сортировщик материалов и изделий из древесины</t>
  </si>
  <si>
    <t>35.01.06</t>
  </si>
  <si>
    <t>Машинист машин по производству бумаги и картона</t>
  </si>
  <si>
    <t>Машинист бумагоделательной (картоноделательной) машины (сеточник) Машинист пресспата (сеточник) Прессовщик бумагоделательной (картоноделательной) машины</t>
  </si>
  <si>
    <t>35.01.07</t>
  </si>
  <si>
    <t>Сушильщик в бумажном производстве</t>
  </si>
  <si>
    <t>Сушильщик бумагоделательной (картоноделательной) машины Сушильщик пресспата</t>
  </si>
  <si>
    <t>35.01.08</t>
  </si>
  <si>
    <t>35.01.09</t>
  </si>
  <si>
    <t>Мастер растениеводства</t>
  </si>
  <si>
    <t>Овощевод Рисовод Табаковод Цветовод Эфиромасличник Плодоовощевод  Виноградарь Хмелевод Чаевод</t>
  </si>
  <si>
    <t>35.01.10</t>
  </si>
  <si>
    <t>Овощевод защищенного грунта</t>
  </si>
  <si>
    <t>Овощевод Цветовод</t>
  </si>
  <si>
    <t>35.01.11</t>
  </si>
  <si>
    <t>Оператор животноводческих комплексов и механизированных ферм Слесарь по ремонту сельскохозяйственных машин и оборудования Тракторист-машинист сельскохозяйственного производства Водитель автомобиля</t>
  </si>
  <si>
    <t>35.01.12</t>
  </si>
  <si>
    <t>Заготовитель продуктов и сырья Водитель автомобиля</t>
  </si>
  <si>
    <t>35.01.13</t>
  </si>
  <si>
    <t>Слесарь по ремонту сельскохозяйственных машин и оборудования Тракторист-машинист сельскохозяйственного производства Водитель автомобиля</t>
  </si>
  <si>
    <t>35.01.14</t>
  </si>
  <si>
    <t>Мастер по техническому обслуживанию и ремонту машинно-тракторного парка</t>
  </si>
  <si>
    <t>Мастер-наладчик по техническому обслуживанию машинно-тракторного парка Слесарь по ремонту сельскохозяйственных машин и оборудования Тракторист Водитель автомобиля Водитель мототранспортных средств</t>
  </si>
  <si>
    <t>35.01.15</t>
  </si>
  <si>
    <t>Электромонтер по ремонту и обслуживанию электрооборудования в сельскохозяйственном производстве</t>
  </si>
  <si>
    <t>Электромонтер по ремонту и обслуживанию электрооборудования Водитель автомобиля</t>
  </si>
  <si>
    <t>35.01.16</t>
  </si>
  <si>
    <t>Рыбовод Машинист машин и механизмов внутренних водоемов Маривод</t>
  </si>
  <si>
    <t>35.01.17</t>
  </si>
  <si>
    <t>Обработчик рыбы и морепродуктов</t>
  </si>
  <si>
    <t>Обработчик рыбы и морепродуктов Кулинар изделий из рыбы и морепродуктов Оператор коптильной установки</t>
  </si>
  <si>
    <t>35.01.18</t>
  </si>
  <si>
    <t>Рыбак прибрежного лова Изготовитель орудий лова Машинист рыбопромысловых машин и механизмов</t>
  </si>
  <si>
    <t>35.01.19</t>
  </si>
  <si>
    <t>Мастер садово-паркового и ландшафтного строительства</t>
  </si>
  <si>
    <t>Рабочий зеленого хозяйства Садовник Цветовод</t>
  </si>
  <si>
    <t>35.01.20</t>
  </si>
  <si>
    <t>Пчеловод Водитель автомобиля Тракторист</t>
  </si>
  <si>
    <t>35.01.21</t>
  </si>
  <si>
    <t>Оленевод-механизатор</t>
  </si>
  <si>
    <t>Оленевод Тракторист Водитель мототранспортных средств Водитель вездехода</t>
  </si>
  <si>
    <t>35.01.22</t>
  </si>
  <si>
    <t>Охотник промысловый Таксидермист</t>
  </si>
  <si>
    <t>35.01.23</t>
  </si>
  <si>
    <t>Хозяйка(ин) усадьбы</t>
  </si>
  <si>
    <t>Оператор машинного доения Плодоовощевод Повар Учетчик</t>
  </si>
  <si>
    <t>35.01.24</t>
  </si>
  <si>
    <t>Управляющий сельской усадьбой</t>
  </si>
  <si>
    <t>Агент по закупкам Учетчик Водитель автомобиля</t>
  </si>
  <si>
    <t>35.02.01</t>
  </si>
  <si>
    <t>Лесное и лесопарковое хозяйство</t>
  </si>
  <si>
    <t>Специалист лесного и лесопаркового хозяйства</t>
  </si>
  <si>
    <t>35.02.02</t>
  </si>
  <si>
    <t>Технология лесозаготовок</t>
  </si>
  <si>
    <t>35.02.03</t>
  </si>
  <si>
    <t>Технология деревообработки</t>
  </si>
  <si>
    <t>35.02.04</t>
  </si>
  <si>
    <t>Технология комплексной переработки древесины</t>
  </si>
  <si>
    <t>35.02.05</t>
  </si>
  <si>
    <t>Агрономия</t>
  </si>
  <si>
    <t>Агроном Старший агроном</t>
  </si>
  <si>
    <t>35.02.06</t>
  </si>
  <si>
    <t>Технология производства и переработки сельскохозяйственной продукции</t>
  </si>
  <si>
    <t>Технолог Старший технолог</t>
  </si>
  <si>
    <t>35.02.07</t>
  </si>
  <si>
    <t>Механизация сельского хозяйства</t>
  </si>
  <si>
    <t>35.02.08</t>
  </si>
  <si>
    <t>Электрификация и автоматизация сельского хозяйства</t>
  </si>
  <si>
    <t>35.02.09</t>
  </si>
  <si>
    <t>Ихтиология и рыбоводство</t>
  </si>
  <si>
    <t>Техник-рыбовод Старший техник-рыбовод</t>
  </si>
  <si>
    <t>35.02.10</t>
  </si>
  <si>
    <t>Обработка водных биоресурсов</t>
  </si>
  <si>
    <t>35.02.11</t>
  </si>
  <si>
    <t>Промышленное рыболовство</t>
  </si>
  <si>
    <t>35.02.12</t>
  </si>
  <si>
    <t>Садово-парковое и ландшафтное строительство</t>
  </si>
  <si>
    <t>35.02.13</t>
  </si>
  <si>
    <t>Пчеловодство</t>
  </si>
  <si>
    <t>Техник-пчеловод</t>
  </si>
  <si>
    <t>35.02.14</t>
  </si>
  <si>
    <t>Охотоведение и звероводство</t>
  </si>
  <si>
    <t>35.02.15</t>
  </si>
  <si>
    <t>Кинология</t>
  </si>
  <si>
    <t>35.03.01</t>
  </si>
  <si>
    <t>Лесное дело</t>
  </si>
  <si>
    <t>35.03.02</t>
  </si>
  <si>
    <t>Технология лесозаготовительных и деревоперерабатывающих производств</t>
  </si>
  <si>
    <t>35.03.03</t>
  </si>
  <si>
    <t>Агрохимия и агропочвоведение</t>
  </si>
  <si>
    <t>35.03.04</t>
  </si>
  <si>
    <t>35.03.05</t>
  </si>
  <si>
    <t>Садоводство</t>
  </si>
  <si>
    <t>35.03.06</t>
  </si>
  <si>
    <t>Агроинженерия</t>
  </si>
  <si>
    <t>35.03.07</t>
  </si>
  <si>
    <t>35.03.08</t>
  </si>
  <si>
    <t>Водные биоресурсы и аквакультура</t>
  </si>
  <si>
    <t>35.03.09</t>
  </si>
  <si>
    <t>35.03.10</t>
  </si>
  <si>
    <t>Ландшафтная архитектура</t>
  </si>
  <si>
    <t>35.04.01</t>
  </si>
  <si>
    <t>35.04.02</t>
  </si>
  <si>
    <t>35.04.03</t>
  </si>
  <si>
    <t>35.04.04</t>
  </si>
  <si>
    <t>35.04.05</t>
  </si>
  <si>
    <t>35.04.06</t>
  </si>
  <si>
    <t>35.04.07</t>
  </si>
  <si>
    <t>35.04.08</t>
  </si>
  <si>
    <t>35.04.09</t>
  </si>
  <si>
    <t>35.06.01</t>
  </si>
  <si>
    <t>Сельское хозяйство</t>
  </si>
  <si>
    <t>35.06.02</t>
  </si>
  <si>
    <t>Лесное хозяйство</t>
  </si>
  <si>
    <t>35.06.03</t>
  </si>
  <si>
    <t>Рыбное хозяйство</t>
  </si>
  <si>
    <t>35.06.04</t>
  </si>
  <si>
    <t>Технологии, средства механизации и энергетическое оборудование в сельском, лесном и рыбном хозяйстве</t>
  </si>
  <si>
    <t>36.01.01</t>
  </si>
  <si>
    <t>Младший ветеринарный фельдшер</t>
  </si>
  <si>
    <t>Санитар ветеринарный Оператор по ветеринарной обработке животных Оператор по искусственному осеменению животных и птицы</t>
  </si>
  <si>
    <t>36.01.02</t>
  </si>
  <si>
    <t>Мастер животноводства</t>
  </si>
  <si>
    <t>Оператор животноводческих комплексов и механизированных ферм Оператор машинного доения Оператор птицефабрик и механизированных ферм Оператор свиноводческих комплексов и механизированных ферм</t>
  </si>
  <si>
    <t>36.01.03</t>
  </si>
  <si>
    <t>Тренер-наездник лошадей</t>
  </si>
  <si>
    <t>Жокей Наездник Тренер лошадей</t>
  </si>
  <si>
    <t>36.02.01</t>
  </si>
  <si>
    <t>Ветеринария</t>
  </si>
  <si>
    <t>Ветеринарный фельдшер Старший ветеринарный фельдшер</t>
  </si>
  <si>
    <t>36.02.02</t>
  </si>
  <si>
    <t>Зоотехния</t>
  </si>
  <si>
    <t>Зоотехник Старший зоотехник</t>
  </si>
  <si>
    <t>36.03.01</t>
  </si>
  <si>
    <t>Ветеринарно-санитарная экспертиза</t>
  </si>
  <si>
    <t>36.03.02</t>
  </si>
  <si>
    <t>36.04.01</t>
  </si>
  <si>
    <t>36.04.02</t>
  </si>
  <si>
    <t>36.05.01</t>
  </si>
  <si>
    <t>36.06.01</t>
  </si>
  <si>
    <t>Ветеринария и зоотехния</t>
  </si>
  <si>
    <t>37.03.01</t>
  </si>
  <si>
    <t>Психология</t>
  </si>
  <si>
    <t>37.03.02</t>
  </si>
  <si>
    <t>Конфликтология</t>
  </si>
  <si>
    <t>37.04.01</t>
  </si>
  <si>
    <t>37.04.02</t>
  </si>
  <si>
    <t>37.05.01</t>
  </si>
  <si>
    <t>Клиническая психология</t>
  </si>
  <si>
    <t>Клинический психолог</t>
  </si>
  <si>
    <t>37.05.02</t>
  </si>
  <si>
    <t>Психология служебной деятельности</t>
  </si>
  <si>
    <t>37.06.01</t>
  </si>
  <si>
    <t>Психологические науки</t>
  </si>
  <si>
    <t>38.01.01</t>
  </si>
  <si>
    <t>38.01.02</t>
  </si>
  <si>
    <t>Продавец, контролер-кассир</t>
  </si>
  <si>
    <t>Кассир торгового зала Контролер-кассир Продавец непродовольственных товаров Продавец продовольственных товаров</t>
  </si>
  <si>
    <t>38.01.03</t>
  </si>
  <si>
    <t>Контролер банка</t>
  </si>
  <si>
    <t>Контролер банка Кассир</t>
  </si>
  <si>
    <t>38.02.01</t>
  </si>
  <si>
    <t>Экономика и бухгалтерский учет (по отраслям)</t>
  </si>
  <si>
    <t>Бухгалтер Бухгалтер, специалист по налогообложению</t>
  </si>
  <si>
    <t>38.02.02</t>
  </si>
  <si>
    <t>Страховое дело (по отраслям)</t>
  </si>
  <si>
    <t>Специалист страхового дела</t>
  </si>
  <si>
    <t>38.02.03</t>
  </si>
  <si>
    <t>Операционная деятельность в логистике</t>
  </si>
  <si>
    <t>Операционный логист</t>
  </si>
  <si>
    <t>38.02.04</t>
  </si>
  <si>
    <t>Коммерция (по отраслям)</t>
  </si>
  <si>
    <t>Менеджер по продажам</t>
  </si>
  <si>
    <t>38.02.05</t>
  </si>
  <si>
    <t>Товароведение и экспертиза качества потребительских товаров</t>
  </si>
  <si>
    <t>Товаровед-эксперт</t>
  </si>
  <si>
    <t>38.02.06</t>
  </si>
  <si>
    <t>Финансы</t>
  </si>
  <si>
    <t>Финансист</t>
  </si>
  <si>
    <t>38.02.07</t>
  </si>
  <si>
    <t>Банковское дело</t>
  </si>
  <si>
    <t>Специалист банковского дела</t>
  </si>
  <si>
    <t>38.03.01</t>
  </si>
  <si>
    <t>Экономика</t>
  </si>
  <si>
    <t>38.03.02</t>
  </si>
  <si>
    <t>Менеджмент</t>
  </si>
  <si>
    <t>38.03.03</t>
  </si>
  <si>
    <t>Управление персоналом</t>
  </si>
  <si>
    <t>38.03.04</t>
  </si>
  <si>
    <t>Государственное и муниципальное управление</t>
  </si>
  <si>
    <t>38.03.05</t>
  </si>
  <si>
    <t>Бизнес-информатика</t>
  </si>
  <si>
    <t>38.03.06</t>
  </si>
  <si>
    <t>Торговое дело</t>
  </si>
  <si>
    <t>38.03.07</t>
  </si>
  <si>
    <t>Товароведение</t>
  </si>
  <si>
    <t>38.03.10</t>
  </si>
  <si>
    <t>Жилищное хозяйство и коммунальная инфраструктура</t>
  </si>
  <si>
    <t>38.04.01</t>
  </si>
  <si>
    <t>38.04.02</t>
  </si>
  <si>
    <t>38.04.03</t>
  </si>
  <si>
    <t>38.04.04</t>
  </si>
  <si>
    <t>38.04.05</t>
  </si>
  <si>
    <t>38.04.06</t>
  </si>
  <si>
    <t>38.04.07</t>
  </si>
  <si>
    <t>38.04.08</t>
  </si>
  <si>
    <t>Финансы и кредит</t>
  </si>
  <si>
    <t>38.04.09</t>
  </si>
  <si>
    <t>Государственный аудит</t>
  </si>
  <si>
    <t>38.04.10</t>
  </si>
  <si>
    <t>38.05.01</t>
  </si>
  <si>
    <t>Экономическая безопасность</t>
  </si>
  <si>
    <t>38.05.02</t>
  </si>
  <si>
    <t>Таможенное дело</t>
  </si>
  <si>
    <t>38.06.01</t>
  </si>
  <si>
    <t>38.07.02</t>
  </si>
  <si>
    <t>39.01.01</t>
  </si>
  <si>
    <t>39.02.01</t>
  </si>
  <si>
    <t>Социальная работа</t>
  </si>
  <si>
    <t>39.02.02</t>
  </si>
  <si>
    <t>Организация сурдокоммуникации</t>
  </si>
  <si>
    <t>Сурдопереводчик</t>
  </si>
  <si>
    <t>39.03.01</t>
  </si>
  <si>
    <t>Социология</t>
  </si>
  <si>
    <t>39.03.02</t>
  </si>
  <si>
    <t>39.03.03</t>
  </si>
  <si>
    <t>Организация работы с молодежью</t>
  </si>
  <si>
    <t>39.04.01</t>
  </si>
  <si>
    <t>39.04.02</t>
  </si>
  <si>
    <t>39.04.03</t>
  </si>
  <si>
    <t>39.06.01</t>
  </si>
  <si>
    <t>Социологические науки</t>
  </si>
  <si>
    <t>39.07.01</t>
  </si>
  <si>
    <t>40.02.01</t>
  </si>
  <si>
    <t>Право и организация социального обеспечения</t>
  </si>
  <si>
    <t>40.02.02</t>
  </si>
  <si>
    <t>Правоохранительная деятельность</t>
  </si>
  <si>
    <t>40.02.03</t>
  </si>
  <si>
    <t>Право и судебное администрирование</t>
  </si>
  <si>
    <t>Специалист по судебному администрированию</t>
  </si>
  <si>
    <t>40.03.01</t>
  </si>
  <si>
    <t>Юриспруденция</t>
  </si>
  <si>
    <t>40.04.01</t>
  </si>
  <si>
    <t>40.05.01</t>
  </si>
  <si>
    <t>Правовое обеспечение национальной безопасности</t>
  </si>
  <si>
    <t>40.05.02</t>
  </si>
  <si>
    <t>40.05.03</t>
  </si>
  <si>
    <t>Судебная экспертиза</t>
  </si>
  <si>
    <t>Судебный эксперт</t>
  </si>
  <si>
    <t>40.06.01</t>
  </si>
  <si>
    <t>41.03.01</t>
  </si>
  <si>
    <t>Зарубежное регионоведение</t>
  </si>
  <si>
    <t>41.03.02</t>
  </si>
  <si>
    <t>Регионоведение России</t>
  </si>
  <si>
    <t>41.03.03</t>
  </si>
  <si>
    <t>Востоковедение и африканистика</t>
  </si>
  <si>
    <t>41.03.04</t>
  </si>
  <si>
    <t>Политология</t>
  </si>
  <si>
    <t>41.03.05</t>
  </si>
  <si>
    <t>Международные отношения</t>
  </si>
  <si>
    <t>41.03.06</t>
  </si>
  <si>
    <t>Публичная политика и социальные науки</t>
  </si>
  <si>
    <t>41.04.01</t>
  </si>
  <si>
    <t>41.04.02</t>
  </si>
  <si>
    <t>41.04.03</t>
  </si>
  <si>
    <t>41.04.04</t>
  </si>
  <si>
    <t>41.04.05</t>
  </si>
  <si>
    <t>41.06.01</t>
  </si>
  <si>
    <t>Политические науки и регионоведение</t>
  </si>
  <si>
    <t>41.07.01</t>
  </si>
  <si>
    <t>42.01.01</t>
  </si>
  <si>
    <t>42.02.01</t>
  </si>
  <si>
    <t>Реклама</t>
  </si>
  <si>
    <t>42.02.02</t>
  </si>
  <si>
    <t>Издательское дело</t>
  </si>
  <si>
    <t>Специалист издательского дела Редактор</t>
  </si>
  <si>
    <t>42.03.01</t>
  </si>
  <si>
    <t>Реклама и связи с общественностью</t>
  </si>
  <si>
    <t>42.03.02</t>
  </si>
  <si>
    <t>Журналистика</t>
  </si>
  <si>
    <t>42.03.03</t>
  </si>
  <si>
    <t>42.03.04</t>
  </si>
  <si>
    <t>Телевидение</t>
  </si>
  <si>
    <t>42.03.05</t>
  </si>
  <si>
    <t>Медиакоммуникации</t>
  </si>
  <si>
    <t>42.04.01</t>
  </si>
  <si>
    <t>42.04.02</t>
  </si>
  <si>
    <t>42.04.03</t>
  </si>
  <si>
    <t>42.04.04</t>
  </si>
  <si>
    <t>42.04.05</t>
  </si>
  <si>
    <t>42.06.01</t>
  </si>
  <si>
    <t>Средства массовой информации и информационно-библиотечное дело</t>
  </si>
  <si>
    <t>43.01.01</t>
  </si>
  <si>
    <t>Официант, бармен</t>
  </si>
  <si>
    <t>Официант Бармен Буфетчик</t>
  </si>
  <si>
    <t>43.01.02</t>
  </si>
  <si>
    <t>43.01.03</t>
  </si>
  <si>
    <t>Бортпроводник судовой</t>
  </si>
  <si>
    <t>43.01.04</t>
  </si>
  <si>
    <t>Повар судовой Камбузник</t>
  </si>
  <si>
    <t>43.01.05</t>
  </si>
  <si>
    <t>Оператор по обработке перевозочных документов на железнодорожном транспорте</t>
  </si>
  <si>
    <t>Кассир багажный, товарный (грузовой) Кассир билетный Оператор по обработке перевозочных документов Приемосдатчик груза и багажа</t>
  </si>
  <si>
    <t>43.01.06</t>
  </si>
  <si>
    <t>Проводник на железнодорожном транспорте</t>
  </si>
  <si>
    <t>Кассир билетный Проводник пассажирского вагона Проводник по сопровождению грузов и спецвагонов</t>
  </si>
  <si>
    <t>43.01.07</t>
  </si>
  <si>
    <t>Слесарь по эксплуатации и ремонту газового оборудования Слесарь по эксплуатации и подземных газопроводов</t>
  </si>
  <si>
    <t>43.01.08</t>
  </si>
  <si>
    <t>Аппаратчик химической чистки Контролер качества обработки изделий Отпарщик-прессовщик Пятновыводчик</t>
  </si>
  <si>
    <t>43.02.01</t>
  </si>
  <si>
    <t>Организация обслуживания в общественном питании</t>
  </si>
  <si>
    <t>43.02.02</t>
  </si>
  <si>
    <t>Парикмахерское искусство</t>
  </si>
  <si>
    <t>Технолог Модельер-художник</t>
  </si>
  <si>
    <t>43.02.03</t>
  </si>
  <si>
    <t>Стилистика и искусство визажа</t>
  </si>
  <si>
    <t>Визажист-стилист</t>
  </si>
  <si>
    <t>43.02.04</t>
  </si>
  <si>
    <t>Прикладная эстетика</t>
  </si>
  <si>
    <t>Технолог-эстетист</t>
  </si>
  <si>
    <t>43.02.05</t>
  </si>
  <si>
    <t>Флористика</t>
  </si>
  <si>
    <t>43.02.06</t>
  </si>
  <si>
    <t>Сервис на транспорте (по видам транспорта)</t>
  </si>
  <si>
    <t>Специалист по сервису на транспорте</t>
  </si>
  <si>
    <t>43.02.07</t>
  </si>
  <si>
    <t>Сервис по химической обработке изделий</t>
  </si>
  <si>
    <t>43.02.08</t>
  </si>
  <si>
    <t>Сервис домашнего и коммунального хозяйства</t>
  </si>
  <si>
    <t>Специалист по домашнему и коммунальному хозяйству</t>
  </si>
  <si>
    <t>43.02.09</t>
  </si>
  <si>
    <t>Ритуальный сервис</t>
  </si>
  <si>
    <t>Специалист по ритуальному сервису</t>
  </si>
  <si>
    <t>43.02.10</t>
  </si>
  <si>
    <t>Туризм</t>
  </si>
  <si>
    <t>Специалист по туризму</t>
  </si>
  <si>
    <t>43.02.11</t>
  </si>
  <si>
    <t>Гостиничный сервис</t>
  </si>
  <si>
    <t>43.03.01</t>
  </si>
  <si>
    <t>Сервис</t>
  </si>
  <si>
    <t>43.03.02</t>
  </si>
  <si>
    <t>43.03.03</t>
  </si>
  <si>
    <t>Гостиничное дело</t>
  </si>
  <si>
    <t>43.04.01</t>
  </si>
  <si>
    <t>43.04.02</t>
  </si>
  <si>
    <t>43.04.03</t>
  </si>
  <si>
    <t>44.02.01</t>
  </si>
  <si>
    <t>Дошкольное образование</t>
  </si>
  <si>
    <t>Воспитатель детей дошкольного возраста</t>
  </si>
  <si>
    <t>44.02.02</t>
  </si>
  <si>
    <t>Преподавание в начальных классах</t>
  </si>
  <si>
    <t>44.02.03</t>
  </si>
  <si>
    <t>Педагогика дополнительного образования</t>
  </si>
  <si>
    <t>Педагог дополнительного образования (с указанием области деятельности)</t>
  </si>
  <si>
    <t>44.02.04</t>
  </si>
  <si>
    <t>Специальное дошкольное образование</t>
  </si>
  <si>
    <t>Воспитатель детей дошкольного возраста с отклонениями в развитии и с сохранным развитием</t>
  </si>
  <si>
    <t>44.02.05</t>
  </si>
  <si>
    <t>Коррекционная педагогика в начальном образовании</t>
  </si>
  <si>
    <t>Учитель начальных классов и начальных классов компенсирующего и коррекционно-развивающего образования</t>
  </si>
  <si>
    <t>44.02.06</t>
  </si>
  <si>
    <t>Профессиональное обучение (по отраслям)</t>
  </si>
  <si>
    <t>Мастер производственного обучения (техник, технолог, конструктор-модельер, дизайнер и др.)</t>
  </si>
  <si>
    <t>44.03.01</t>
  </si>
  <si>
    <t>Педагогическое образование</t>
  </si>
  <si>
    <t>44.03.02</t>
  </si>
  <si>
    <t>Психолого-педагогическое образование</t>
  </si>
  <si>
    <t>44.03.03</t>
  </si>
  <si>
    <t>Специальное (дефектологическое) образование</t>
  </si>
  <si>
    <t>44.03.04</t>
  </si>
  <si>
    <t>44.03.05</t>
  </si>
  <si>
    <t>Педагогическое образование (с двумя профилями подготовки)</t>
  </si>
  <si>
    <t>44.04.01</t>
  </si>
  <si>
    <t>44.04.02</t>
  </si>
  <si>
    <t>44.04.03</t>
  </si>
  <si>
    <t>44.04.04</t>
  </si>
  <si>
    <t>44.05.01</t>
  </si>
  <si>
    <t>Педагогика и психология девиантного поведения</t>
  </si>
  <si>
    <t>Социальный педагог</t>
  </si>
  <si>
    <t>44.06.01</t>
  </si>
  <si>
    <t>Образование и педагогические науки</t>
  </si>
  <si>
    <t>44.07.01</t>
  </si>
  <si>
    <t>44.07.02</t>
  </si>
  <si>
    <t>45.03.01</t>
  </si>
  <si>
    <t>Филология</t>
  </si>
  <si>
    <t>45.03.02</t>
  </si>
  <si>
    <t>Лингвистика</t>
  </si>
  <si>
    <t>45.03.03</t>
  </si>
  <si>
    <t>Фундаментальная и прикладная лингвистика</t>
  </si>
  <si>
    <t>45.03.04</t>
  </si>
  <si>
    <t>Интеллектуальные системы в гуманитарной сфере</t>
  </si>
  <si>
    <t>45.04.01</t>
  </si>
  <si>
    <t>45.04.02</t>
  </si>
  <si>
    <t>45.04.03</t>
  </si>
  <si>
    <t>45.04.04</t>
  </si>
  <si>
    <t>Интеллектуальные системы в гуманитарной среде</t>
  </si>
  <si>
    <t>45.05.01</t>
  </si>
  <si>
    <t>Перевод и переводоведение</t>
  </si>
  <si>
    <t>Лингвист-переводчик</t>
  </si>
  <si>
    <t>45.06.01</t>
  </si>
  <si>
    <t>Языкознание и литературоведение</t>
  </si>
  <si>
    <t>45.07.01</t>
  </si>
  <si>
    <t>46.01.01</t>
  </si>
  <si>
    <t>Секретарь-машинистка Секретарь-стенографистка</t>
  </si>
  <si>
    <t>46.01.02</t>
  </si>
  <si>
    <t>46.01.03</t>
  </si>
  <si>
    <t>46.02.01</t>
  </si>
  <si>
    <t>Документационное обеспечение управления и архивоведение</t>
  </si>
  <si>
    <t>Специалист по документационному обеспечению управления, архивист</t>
  </si>
  <si>
    <t>46.03.01</t>
  </si>
  <si>
    <t>История</t>
  </si>
  <si>
    <t>46.03.02</t>
  </si>
  <si>
    <t>Документоведение и архивоведение</t>
  </si>
  <si>
    <t>46.03.03</t>
  </si>
  <si>
    <t>Антропология и этнология</t>
  </si>
  <si>
    <t>46.04.01</t>
  </si>
  <si>
    <t>46.04.02</t>
  </si>
  <si>
    <t>46.04.03</t>
  </si>
  <si>
    <t>46.06.01</t>
  </si>
  <si>
    <t>Исторические науки и археология</t>
  </si>
  <si>
    <t>47.03.01</t>
  </si>
  <si>
    <t>Философия</t>
  </si>
  <si>
    <t>47.03.02</t>
  </si>
  <si>
    <t>Прикладная этика</t>
  </si>
  <si>
    <t>47.03.03</t>
  </si>
  <si>
    <t>Религиоведение</t>
  </si>
  <si>
    <t>47.04.01</t>
  </si>
  <si>
    <t>47.04.02</t>
  </si>
  <si>
    <t>47.04.03</t>
  </si>
  <si>
    <t>47.06.01</t>
  </si>
  <si>
    <t>Философия, этика и религиоведение</t>
  </si>
  <si>
    <t>47.07.01</t>
  </si>
  <si>
    <t>48.03.01</t>
  </si>
  <si>
    <t>Теология</t>
  </si>
  <si>
    <t>48.04.01</t>
  </si>
  <si>
    <t>48.06.01</t>
  </si>
  <si>
    <t>49.02.01</t>
  </si>
  <si>
    <t>Физическая культура</t>
  </si>
  <si>
    <t>Педагог по физической культуре и спорту / Учитель физической культуры</t>
  </si>
  <si>
    <t>49.02.02</t>
  </si>
  <si>
    <t>Адаптивная физическая культура</t>
  </si>
  <si>
    <t>Педагог по адаптивной физической культуре и спорту / Учитель адаптивной физической культуры</t>
  </si>
  <si>
    <t>49.03.01</t>
  </si>
  <si>
    <t>49.03.02</t>
  </si>
  <si>
    <t>Физическая культура для лиц с отклонениями в состоянии здоровья (адаптивная физическая культура)</t>
  </si>
  <si>
    <t>49.03.03</t>
  </si>
  <si>
    <t>Рекреация и спортивно-оздоровительный туризм</t>
  </si>
  <si>
    <t>49.04.01</t>
  </si>
  <si>
    <t>49.04.02</t>
  </si>
  <si>
    <t>49.04.03</t>
  </si>
  <si>
    <t>Спорт</t>
  </si>
  <si>
    <t>49.06.01</t>
  </si>
  <si>
    <t>Физическая культура и спорт</t>
  </si>
  <si>
    <t>49.07.01</t>
  </si>
  <si>
    <t>50.02.01</t>
  </si>
  <si>
    <t>Мировая художественная культура</t>
  </si>
  <si>
    <t>Специалист в области мировой художественной культуры, преподаватель Специалист в области мировой художественной культуры, преподаватель, экскурсовод</t>
  </si>
  <si>
    <t>50.03.01</t>
  </si>
  <si>
    <t>Искусства и гуманитарные науки</t>
  </si>
  <si>
    <t>50.03.02</t>
  </si>
  <si>
    <t>Изящные искусства</t>
  </si>
  <si>
    <t>50.03.03</t>
  </si>
  <si>
    <t>История искусств</t>
  </si>
  <si>
    <t>50.03.04</t>
  </si>
  <si>
    <t>Теория и история искусств</t>
  </si>
  <si>
    <t>50.04.01</t>
  </si>
  <si>
    <t>50.04.02</t>
  </si>
  <si>
    <t>50.04.03</t>
  </si>
  <si>
    <t>50.04.04</t>
  </si>
  <si>
    <t>50.06.01</t>
  </si>
  <si>
    <t>Искусствоведение</t>
  </si>
  <si>
    <t>50.07.01</t>
  </si>
  <si>
    <t>51.02.01</t>
  </si>
  <si>
    <t>Народное художественное творчество (по видам)</t>
  </si>
  <si>
    <t>Руководитель любительского творческого коллектива, преподаватель</t>
  </si>
  <si>
    <t>51.02.02</t>
  </si>
  <si>
    <t>Социально-культурная деятельность (по видам)</t>
  </si>
  <si>
    <t>Организатор социально-культурной деятельности Менеджер социально-культурной деятельности</t>
  </si>
  <si>
    <t>51.02.03</t>
  </si>
  <si>
    <t>Библиотековедение</t>
  </si>
  <si>
    <t>Библиотекарь Библиотекарь, специалист по информационным ресурсам</t>
  </si>
  <si>
    <t>51.03.01</t>
  </si>
  <si>
    <t>Культурология</t>
  </si>
  <si>
    <t>51.03.02</t>
  </si>
  <si>
    <t>Народная художественная культура</t>
  </si>
  <si>
    <t>51.03.03</t>
  </si>
  <si>
    <t>Социально-культурная деятельность</t>
  </si>
  <si>
    <t>51.03.04</t>
  </si>
  <si>
    <t>Музеология и охрана объектов культурного и природного наследия</t>
  </si>
  <si>
    <t>51.03.05</t>
  </si>
  <si>
    <t>Режиссура театрализованных представлений и праздников</t>
  </si>
  <si>
    <t>51.03.06</t>
  </si>
  <si>
    <t>Библиотечно-информационная деятельность</t>
  </si>
  <si>
    <t>51.04.01</t>
  </si>
  <si>
    <t>51.04.02</t>
  </si>
  <si>
    <t>51.04.03</t>
  </si>
  <si>
    <t>51.04.04</t>
  </si>
  <si>
    <t>51.04.05</t>
  </si>
  <si>
    <t>51.04.06</t>
  </si>
  <si>
    <t>51.05.01</t>
  </si>
  <si>
    <t>Звукорежиссура культурно-массовых представлений и концертных программ</t>
  </si>
  <si>
    <t>51.06.01</t>
  </si>
  <si>
    <t>52.02.01</t>
  </si>
  <si>
    <t>Искусство балета</t>
  </si>
  <si>
    <t>Артист балета Артист балета, преподаватель</t>
  </si>
  <si>
    <t>52.02.02</t>
  </si>
  <si>
    <t>Искусство танца (по видам)</t>
  </si>
  <si>
    <t>Артист балета, ансамбля песни и танца, танцевального коллектива, преподаватель</t>
  </si>
  <si>
    <t>52.02.03</t>
  </si>
  <si>
    <t>Цирковое искусство</t>
  </si>
  <si>
    <t>Артист цирка, преподаватель</t>
  </si>
  <si>
    <t>52.02.04</t>
  </si>
  <si>
    <t>Актерское искусство</t>
  </si>
  <si>
    <t>Актер, преподаватель</t>
  </si>
  <si>
    <t>52.02.05</t>
  </si>
  <si>
    <t>Искусство эстрады</t>
  </si>
  <si>
    <t>Артист эстрады, преподаватель</t>
  </si>
  <si>
    <t>52.03.01</t>
  </si>
  <si>
    <t>Хореографическое искусство</t>
  </si>
  <si>
    <t>52.03.02</t>
  </si>
  <si>
    <t>Хореографическое исполнительство</t>
  </si>
  <si>
    <t>52.03.03</t>
  </si>
  <si>
    <t>52.03.04</t>
  </si>
  <si>
    <t>Технология художественного оформления спектакля</t>
  </si>
  <si>
    <t>52.03.05</t>
  </si>
  <si>
    <t>Театроведение</t>
  </si>
  <si>
    <t>52.03.06</t>
  </si>
  <si>
    <t>Драматургия</t>
  </si>
  <si>
    <t>52.04.01</t>
  </si>
  <si>
    <t>52.04.02</t>
  </si>
  <si>
    <t>52.04.03</t>
  </si>
  <si>
    <t>Театральное искусство</t>
  </si>
  <si>
    <t>52.05.01</t>
  </si>
  <si>
    <t>Артист драматического театра и кино. Артист музыкального театра. Артист театра кукол. Артист эстрады</t>
  </si>
  <si>
    <t>52.05.02</t>
  </si>
  <si>
    <t>Режиссура театра</t>
  </si>
  <si>
    <t>Режиссер драмы. Режиссер музыкального театра. Режиссер театра кукол. Режиссер эстрады. Режиссер цирка</t>
  </si>
  <si>
    <t>52.05.03</t>
  </si>
  <si>
    <t>Сценография</t>
  </si>
  <si>
    <t>Художник-постановщик театра. Художник-постановщик в театре кукол. Художник по сценическому костюму</t>
  </si>
  <si>
    <t>52.05.04</t>
  </si>
  <si>
    <t>Литературное творчество</t>
  </si>
  <si>
    <t>Литературный работник. Литературный работник, переводчик художественной литературы</t>
  </si>
  <si>
    <t>53.02.01</t>
  </si>
  <si>
    <t>Музыкальное образование</t>
  </si>
  <si>
    <t>Учитель музыки, музыкальный руководитель</t>
  </si>
  <si>
    <t>53.02.02</t>
  </si>
  <si>
    <t>Музыкальное искусство эстрады (по видам)</t>
  </si>
  <si>
    <t>Артист, преподаватель, руководитель эстрадного коллектива</t>
  </si>
  <si>
    <t>53.02.03</t>
  </si>
  <si>
    <t>Инструментальное исполнительство (по видам инструментов)</t>
  </si>
  <si>
    <t>Артист, преподаватель, концертмейстер) / Артист-инструменталист (концертмейстер), преподаватель</t>
  </si>
  <si>
    <t>53.02.04</t>
  </si>
  <si>
    <t>Вокальное искусство</t>
  </si>
  <si>
    <t>Артист-вокалист, преподаватель</t>
  </si>
  <si>
    <t>53.02.05</t>
  </si>
  <si>
    <t>Сольное и хоровое народное пение</t>
  </si>
  <si>
    <t>Артист-вокалист, преподаватель, руководитель народного коллектива</t>
  </si>
  <si>
    <t>53.02.06</t>
  </si>
  <si>
    <t>Хоровое дирижирование</t>
  </si>
  <si>
    <t>Дирижер хора, преподаватель / Хормейстер, преподаватель</t>
  </si>
  <si>
    <t>53.02.07</t>
  </si>
  <si>
    <t>Теория музыки</t>
  </si>
  <si>
    <t>Преподаватель, организатор музыкально-просветительской деятельности</t>
  </si>
  <si>
    <t>53.02.08</t>
  </si>
  <si>
    <t>Музыкальное звукооператорское мастерство</t>
  </si>
  <si>
    <t>Специалист звукооператорского мастерства</t>
  </si>
  <si>
    <t>53.02.09</t>
  </si>
  <si>
    <t>Театрально-декорационное искусство (по видам)</t>
  </si>
  <si>
    <t>Художник-технолог Специалист по театрально-декорационному искусству</t>
  </si>
  <si>
    <t>53.03.01</t>
  </si>
  <si>
    <t>Музыкальное искусство эстрады</t>
  </si>
  <si>
    <t>Концертный исполнитель. Артист ансамбля. Преподаватель (Инструменты эстрадного оркестра) Концертный исполнитель. Артист ансамбля. Преподаватель (Эстрадно-джазовое пение) Концертный исполнитель. Артист ансамбля. Преподаватель (Мюзикл, шоу-программы)</t>
  </si>
  <si>
    <t>53.03.02</t>
  </si>
  <si>
    <t>Музыкально-инструментальное искусство</t>
  </si>
  <si>
    <t>Артист ансамбля. Концертмейстер. Преподаватель (Фортепиано) Артист ансамбля. Концертмейстер. Преподаватель (Орган) Артист ансамбля. Артист оркестра. Преподаватель. Руководитель творческого коллектива (Оркестровые духовые и ударные инструменты) Артист ансамбля. Артист оркестра. Преподаватель. Руководитель творческого коллектива (Оркестровые струнные инструменты) Артист ансамбля. Артист оркестра. Концертмейстер. Руководитель творческого коллектива. Преподаватель (Баян, аккордеон и струнные щипковые инструменты). Артист ансамбля. Артист оркестра. Преподаватель. Руководитель творческого коллектива (Национальные инструменты народов России)</t>
  </si>
  <si>
    <t>53.03.03</t>
  </si>
  <si>
    <t>Концертно-камерный певец. Преподаватель (Академическое пение) Артист музыкального театра. Преподаватель (Театр оперетты)</t>
  </si>
  <si>
    <t>53.03.04</t>
  </si>
  <si>
    <t>Искусство народного пения</t>
  </si>
  <si>
    <t>Хормейстер. Руководитель творческого коллектива. Преподаватель (Хоровое народное пение) Концертный исполнитель. Солист ансамбля. Преподаватель (Сольное народное пение)</t>
  </si>
  <si>
    <t>53.03.05</t>
  </si>
  <si>
    <t>Дирижирование</t>
  </si>
  <si>
    <t>Дирижер хора. Хормейстер. Артист хора. Преподаватель (Дирижирование академическим хором) Дирижер оркестра народных инструментов. Преподаватель (Дирижирование оркестром народных инструментов) Дирижер оркестра духовых инструментов. Преподаватель (Дирижирование оркестром духовых инструментов) Дирижер оперно-симфонического оркестра. Преподаватель (Дирижирование оперно-симфоническим оркестром) Дирижер хора. Хормейстер. Артист хора. Преподаватель (Певческое хоровое искусство)</t>
  </si>
  <si>
    <t>53.03.06</t>
  </si>
  <si>
    <t>Музыкознание и музыкально-прикладное искусство</t>
  </si>
  <si>
    <t>Музыковед. Преподаватель. Лектор (музыковедение) Преподаватель. Музыкальный журналист. Редактор СМИ (музыкальная журналистика и редакторская деятельность в СМИ) Этномузыколог. Преподаватель. Руководитель творческого коллектива (этномузыкология) Медиевист. Преподаватель. Руководитель творческого коллектива (древнерусское певческое искусство) Преподаватель (музыкальная педагогика) Преподаватель. Аранжировщик (компьютерная музыка и аранжировка) Преподаватель. Менеджер музыкального искусства (менеджмент музыкального искусства) Преподаватель. Специалист в области музыкальной рекламы (музыкальная реклама)</t>
  </si>
  <si>
    <t>53.04.01</t>
  </si>
  <si>
    <t>53.04.02</t>
  </si>
  <si>
    <t>53.04.03</t>
  </si>
  <si>
    <t>53.04.04</t>
  </si>
  <si>
    <t>53.04.05</t>
  </si>
  <si>
    <t>Искусство</t>
  </si>
  <si>
    <t>53.04.06</t>
  </si>
  <si>
    <t>53.05.01</t>
  </si>
  <si>
    <t>Искусство концертного исполнительства</t>
  </si>
  <si>
    <t>Концертный исполнитель. Преподаватель</t>
  </si>
  <si>
    <t>53.05.02</t>
  </si>
  <si>
    <t>Художественное руководство оперно-симфоническим оркестром и академическим хором</t>
  </si>
  <si>
    <t>Дирижер оперно-симфонического оркестра. Преподаватель Дирижер академического хора. Преподаватель</t>
  </si>
  <si>
    <t>53.05.03</t>
  </si>
  <si>
    <t>Музыкальная звукорежиссура</t>
  </si>
  <si>
    <t>Музыкальный звукорежиссер. Преподаватель</t>
  </si>
  <si>
    <t>53.05.04</t>
  </si>
  <si>
    <t>Музыкально-театральное искусство</t>
  </si>
  <si>
    <t>Солист-вокалист. Преподаватель</t>
  </si>
  <si>
    <t>53.05.05</t>
  </si>
  <si>
    <t>Музыковедение</t>
  </si>
  <si>
    <t>Музыковед. Преподаватель</t>
  </si>
  <si>
    <t>53.05.06</t>
  </si>
  <si>
    <t>Композиция</t>
  </si>
  <si>
    <t>Композитор. Преподаватель</t>
  </si>
  <si>
    <t>53.05.07</t>
  </si>
  <si>
    <t>Дирижирование военным духовым оркестром</t>
  </si>
  <si>
    <t>Дирижер военного духового оркестра</t>
  </si>
  <si>
    <t>54.01.01</t>
  </si>
  <si>
    <t>54.01.02</t>
  </si>
  <si>
    <t>Ювелир</t>
  </si>
  <si>
    <t>Ювелир Огранщик вставок для ювелирных и художественных изделий</t>
  </si>
  <si>
    <t>54.01.03</t>
  </si>
  <si>
    <t>Фотограф Фотолаборант Ретушер</t>
  </si>
  <si>
    <t>54.01.04</t>
  </si>
  <si>
    <t>Мастер народных художественных промыслов</t>
  </si>
  <si>
    <t>Кружевница Вышивальщица</t>
  </si>
  <si>
    <t>54.01.05</t>
  </si>
  <si>
    <t>Изготовитель художественных изделий из тканей с художественной росписью</t>
  </si>
  <si>
    <t>54.01.06</t>
  </si>
  <si>
    <t>Изготовитель художественных изделий из металла Литейщик художественных изделий Формовщик художественного литья Чеканщик художественных изделий</t>
  </si>
  <si>
    <t>54.01.07</t>
  </si>
  <si>
    <t>Изготовитель художественных изделий из керамики</t>
  </si>
  <si>
    <t>54.01.08</t>
  </si>
  <si>
    <t>54.01.09</t>
  </si>
  <si>
    <t>54.01.10</t>
  </si>
  <si>
    <t>54.01.11</t>
  </si>
  <si>
    <t>54.01.12</t>
  </si>
  <si>
    <t>54.01.13</t>
  </si>
  <si>
    <t>Выжигальщик по дереву Изготовитель художественных изделий из дерева Изготовитель художественных изделий из бересты Изготовитель художественных изделий из лозы Резчик по дереву и бересте Фанеровщик художественных изделий из дерева</t>
  </si>
  <si>
    <t>54.01.14</t>
  </si>
  <si>
    <t>Резчик</t>
  </si>
  <si>
    <t>Резчик по камню Резчик по кости и рогу Токарь по камню</t>
  </si>
  <si>
    <t>54.01.15</t>
  </si>
  <si>
    <t>54.01.16</t>
  </si>
  <si>
    <t>Лепщик-модельщих архитектурных деталей</t>
  </si>
  <si>
    <t>Лепщик архитектурных деталей Модельщик архитектурных деталей</t>
  </si>
  <si>
    <t>54.01.17</t>
  </si>
  <si>
    <t>Реставратор строительный</t>
  </si>
  <si>
    <t>Реставратор декоративных штукатурок и лепных изделий Реставратор декоративно-художественных покрасок Реставратор произведений из дерева</t>
  </si>
  <si>
    <t>54.01.18</t>
  </si>
  <si>
    <t>54.01.19</t>
  </si>
  <si>
    <t>Реставратор памятников каменного и деревянного зодчества</t>
  </si>
  <si>
    <t>Реставратор памятников каменного зодчества Реставратор памятников деревянного зодчества</t>
  </si>
  <si>
    <t>54.02.01</t>
  </si>
  <si>
    <t>Дизайн (по отраслям)</t>
  </si>
  <si>
    <t>Дизайнер Дизайнер, преподаватель</t>
  </si>
  <si>
    <t>54.02.02</t>
  </si>
  <si>
    <t>Декоративно-прикладное искусство и народные промыслы (по видам)</t>
  </si>
  <si>
    <t>Художник народных художественных промыслов Художник-мастер, преподаватель</t>
  </si>
  <si>
    <t>54.02.03</t>
  </si>
  <si>
    <t>Художественное оформление изделий текстильной и легкой промышленности</t>
  </si>
  <si>
    <t>Художник-технолог</t>
  </si>
  <si>
    <t>54.02.04</t>
  </si>
  <si>
    <t>Реставрация</t>
  </si>
  <si>
    <t>54.02.05</t>
  </si>
  <si>
    <t>Живопись (по видам)</t>
  </si>
  <si>
    <t>Художник-живописец, преподаватель</t>
  </si>
  <si>
    <t>54.02.06</t>
  </si>
  <si>
    <t>Изобразительное искусство и черчение</t>
  </si>
  <si>
    <t>Учитель изобразительного искусства и черчения</t>
  </si>
  <si>
    <t>54.02.07</t>
  </si>
  <si>
    <t>Скульптура</t>
  </si>
  <si>
    <t>Художник-скульптор, преподаватель</t>
  </si>
  <si>
    <t>54.02.08</t>
  </si>
  <si>
    <t>Техника и искусство фотографии</t>
  </si>
  <si>
    <t>Фототехник Фотохудожник</t>
  </si>
  <si>
    <t>54.03.01</t>
  </si>
  <si>
    <t>Дизайн</t>
  </si>
  <si>
    <t>54.03.02</t>
  </si>
  <si>
    <t>Декоративно-прикладное искусство и народные промыслы</t>
  </si>
  <si>
    <t>54.03.03</t>
  </si>
  <si>
    <t>Искусство костюма и текстиля</t>
  </si>
  <si>
    <t>54.03.04</t>
  </si>
  <si>
    <t>54.04.01</t>
  </si>
  <si>
    <t>54.04.02</t>
  </si>
  <si>
    <t>54.04.03</t>
  </si>
  <si>
    <t>54.04.04</t>
  </si>
  <si>
    <t>54.05.01</t>
  </si>
  <si>
    <t>Монументально-декоративное искусство</t>
  </si>
  <si>
    <t>Художник монументально-декоративного искусства (живопись). Художник монументально-декоративного искусства (скульптура). Художник-проектировщик интерьера</t>
  </si>
  <si>
    <t>54.05.02</t>
  </si>
  <si>
    <t>Живопись</t>
  </si>
  <si>
    <t>Художник-живописец (станковая живопись). Художник-живописец (монументальная живопись). Художник-живописец (театрально-декорационная живопись). Художник-живописец (церковно-историческая живопись). Художник-реставратор (станковая масляная живопись). Художник-реставратор (темперная живопись). Художник-реставратор (монументально-декоративная живопись). Художник кино и телевидения. Художник комбинированных съемок. Художник кино и телевидения по костюму</t>
  </si>
  <si>
    <t>54.05.03</t>
  </si>
  <si>
    <t>Графика</t>
  </si>
  <si>
    <t>Художник-график (станковая графика). Художник-график (искусство книги). Художник-график (искусство графики и плаката). Художник-график (оформление печатной продукции). Художник анимации и компьютерной графики. Художник мультипликационного фильма</t>
  </si>
  <si>
    <t>54.05.04</t>
  </si>
  <si>
    <t>Художник-скульптор. Художник-скульптор (медальерное искусство). Художник-скульптор (реставрация скульптуры)</t>
  </si>
  <si>
    <t>54.05.05</t>
  </si>
  <si>
    <t>Живопись и изящные искусства</t>
  </si>
  <si>
    <t>55.01.01</t>
  </si>
  <si>
    <t>Киномеханик Фильмопроверщик</t>
  </si>
  <si>
    <t>55.02.01</t>
  </si>
  <si>
    <t>Театральная и аудиовизуальная техника (по видам)</t>
  </si>
  <si>
    <t>Техник Специалист</t>
  </si>
  <si>
    <t>55.02.02</t>
  </si>
  <si>
    <t>Анимация (по видам)</t>
  </si>
  <si>
    <t>Художник-мультипликатор Художник-декоратор</t>
  </si>
  <si>
    <t>55.05.01</t>
  </si>
  <si>
    <t>Режиссура кино и телевидения</t>
  </si>
  <si>
    <t>Режиссер игрового кино- и телефильма. Педагог Режиссер неигрового кино- и телефильма. Педагог Режиссер анимации и компьютерной графики. Педагог. Режиссер телевизионных программ. Педагог. Режиссер мультимедиа. Педагог. Режиссер интернет-программ. Педагог</t>
  </si>
  <si>
    <t>55.05.02</t>
  </si>
  <si>
    <t>Звукорежиссура аудиовизуальных искусств</t>
  </si>
  <si>
    <t>Звукорежиссер аудиовизуальных искусств</t>
  </si>
  <si>
    <t>55.05.03</t>
  </si>
  <si>
    <t>Кинооператорство</t>
  </si>
  <si>
    <t>Кинооператор. Педагог Телеоператор. Педагог</t>
  </si>
  <si>
    <t>55.05.04</t>
  </si>
  <si>
    <t>Продюсерство</t>
  </si>
  <si>
    <t>Продюсер кино и телевидения. Линейный продюсер. Продюсер телевизионных и радиопрограмм. Продюсер мультимедиа. Продюсер исполнительских искусств</t>
  </si>
  <si>
    <t>55.05.05</t>
  </si>
  <si>
    <t>Киноведение</t>
  </si>
  <si>
    <t>57.02.01</t>
  </si>
  <si>
    <t>Пограничная деятельность (по видам деятельности)</t>
  </si>
  <si>
    <t>Специалист пограничной службы</t>
  </si>
  <si>
    <t xml:space="preserve"> </t>
  </si>
  <si>
    <t>53.05.04 Музыкально-театральное искусство</t>
  </si>
  <si>
    <t>2016 год оценка</t>
  </si>
  <si>
    <t>2017 год прогноз</t>
  </si>
  <si>
    <t>2018 год прогноз</t>
  </si>
  <si>
    <t>2019 год прогноз</t>
  </si>
  <si>
    <t>2020 год прогноз</t>
  </si>
  <si>
    <t>2021 год прогноз</t>
  </si>
  <si>
    <t>Наименование профессии (специальности)</t>
  </si>
  <si>
    <t>Код специальности (направления подготовки)</t>
  </si>
  <si>
    <t>Главный табаковод</t>
  </si>
  <si>
    <t xml:space="preserve">Операционная медицинская сестра </t>
  </si>
  <si>
    <t>Врач общей практики (семейный врач)</t>
  </si>
  <si>
    <t>Врач приемного отделения</t>
  </si>
  <si>
    <t>Врач скорой  медицинской помощи</t>
  </si>
  <si>
    <t>врач-диабетолог</t>
  </si>
  <si>
    <t xml:space="preserve">Врач-психиатр-нарколог </t>
  </si>
  <si>
    <t>Врач-ортодонт</t>
  </si>
  <si>
    <t>Врач-стоматолог-ортопед</t>
  </si>
  <si>
    <t>Директор спортивной школы  (физкультурно-спортивной организации)</t>
  </si>
  <si>
    <t>Провизор-менеджер (заведующий аптекой)</t>
  </si>
  <si>
    <t>Провизор-менеджер   (Заведующий аптечным учреждением)</t>
  </si>
  <si>
    <t>Психолог (клиничиский)</t>
  </si>
  <si>
    <t>Высшее образование</t>
  </si>
  <si>
    <t>Среднее профессиональное образование200040</t>
  </si>
  <si>
    <t>Среднее профессиональное образование200045</t>
  </si>
  <si>
    <t>Среднее профессиональное образование200318</t>
  </si>
  <si>
    <t>Среднее профессиональное образование200322</t>
  </si>
  <si>
    <t>Среднее профессиональное образование200356</t>
  </si>
  <si>
    <t>Среднее профессиональное образование200411</t>
  </si>
  <si>
    <t>Среднее профессиональное образование200515</t>
  </si>
  <si>
    <t>Среднее профессиональное образование200549</t>
  </si>
  <si>
    <t>Среднее профессиональное образование200572</t>
  </si>
  <si>
    <t>Среднее профессиональное образование200623</t>
  </si>
  <si>
    <t>Среднее профессиональное образование200638</t>
  </si>
  <si>
    <t>Среднее профессиональное образование200657</t>
  </si>
  <si>
    <t>Среднее профессиональное образование200680</t>
  </si>
  <si>
    <t>Среднее профессиональное образование200712</t>
  </si>
  <si>
    <t>Среднее профессиональное образование200711</t>
  </si>
  <si>
    <t>Среднее профессиональное образование200713</t>
  </si>
  <si>
    <t>Среднее профессиональное образование200779</t>
  </si>
  <si>
    <t>Среднее профессиональное образование200835</t>
  </si>
  <si>
    <t>Среднее профессиональное образование200869</t>
  </si>
  <si>
    <t>Среднее профессиональное образование101146</t>
  </si>
  <si>
    <t>Среднее профессиональное образование101786</t>
  </si>
  <si>
    <t>Среднее профессиональное образование102153</t>
  </si>
  <si>
    <t>Среднее профессиональное образование102261</t>
  </si>
  <si>
    <t>Среднее профессиональное образование103141</t>
  </si>
  <si>
    <t>Среднее профессиональное образование103404</t>
  </si>
  <si>
    <t>Среднее профессиональное образование103601</t>
  </si>
  <si>
    <t>Среднее профессиональное образование104229</t>
  </si>
  <si>
    <t>Среднее профессиональное образование104962</t>
  </si>
  <si>
    <t>Среднее профессиональное образование110179</t>
  </si>
  <si>
    <t>Среднее профессиональное образование111218</t>
  </si>
  <si>
    <t>Среднее профессиональное образование200958</t>
  </si>
  <si>
    <t>Среднее профессиональное образование201679</t>
  </si>
  <si>
    <t>Среднее профессиональное образование200981</t>
  </si>
  <si>
    <t>Среднее профессиональное образование201017</t>
  </si>
  <si>
    <t>Среднее профессиональное образование201024</t>
  </si>
  <si>
    <t>Среднее профессиональное образование201132</t>
  </si>
  <si>
    <t>Среднее профессиональное образование201133</t>
  </si>
  <si>
    <t>Среднее профессиональное образование201221</t>
  </si>
  <si>
    <t>Среднее профессиональное образование201336</t>
  </si>
  <si>
    <t>Среднее профессиональное образование201359</t>
  </si>
  <si>
    <t>Среднее профессиональное образование201382</t>
  </si>
  <si>
    <t>Среднее профессиональное образование201397</t>
  </si>
  <si>
    <t>Среднее профессиональное образование201414</t>
  </si>
  <si>
    <t>Среднее профессиональное образование201448</t>
  </si>
  <si>
    <t>Среднее профессиональное образование201471</t>
  </si>
  <si>
    <t>Среднее профессиональное образование201486</t>
  </si>
  <si>
    <t>Среднее профессиональное образование201503</t>
  </si>
  <si>
    <t>Среднее профессиональное образование201537</t>
  </si>
  <si>
    <t>Среднее профессиональное образование201560</t>
  </si>
  <si>
    <t>Среднее профессиональное образование201575</t>
  </si>
  <si>
    <t>Среднее профессиональное образование201595</t>
  </si>
  <si>
    <t>Среднее профессиональное образование201594</t>
  </si>
  <si>
    <t>Среднее профессиональное образование201630</t>
  </si>
  <si>
    <t>Среднее профессиональное образование201664</t>
  </si>
  <si>
    <t>Среднее профессиональное образование201683</t>
  </si>
  <si>
    <t>Среднее профессиональное образование201734</t>
  </si>
  <si>
    <t>Среднее профессиональное образование201749</t>
  </si>
  <si>
    <t>Среднее профессиональное образование201772</t>
  </si>
  <si>
    <t>Среднее профессиональное образование201043</t>
  </si>
  <si>
    <t>Среднее профессиональное образование201039</t>
  </si>
  <si>
    <t>Среднее профессиональное образование201058</t>
  </si>
  <si>
    <t>Среднее профессиональное образование201081</t>
  </si>
  <si>
    <t>Среднее профессиональное образование201109</t>
  </si>
  <si>
    <t>Среднее профессиональное образование201077</t>
  </si>
  <si>
    <t>Среднее профессиональное образование201225</t>
  </si>
  <si>
    <t>Среднее профессиональное образование201293</t>
  </si>
  <si>
    <t>Среднее профессиональное образование201402</t>
  </si>
  <si>
    <t>Среднее профессиональное образование201452</t>
  </si>
  <si>
    <t>Среднее профессиональное образование201589</t>
  </si>
  <si>
    <t>Среднее профессиональное образование201655</t>
  </si>
  <si>
    <t>Среднее профессиональное образование201626</t>
  </si>
  <si>
    <t>Среднее профессиональное образование201931</t>
  </si>
  <si>
    <t>Среднее профессиональное образование201965</t>
  </si>
  <si>
    <t>Среднее профессиональное образование202008</t>
  </si>
  <si>
    <t>Среднее профессиональное образование202012</t>
  </si>
  <si>
    <t>Среднее профессиональное образование202027</t>
  </si>
  <si>
    <t>Среднее профессиональное образование202050</t>
  </si>
  <si>
    <t>Среднее профессиональное образование202099</t>
  </si>
  <si>
    <t>Среднее профессиональное образование202296</t>
  </si>
  <si>
    <t>Среднее профессиональное образование202366</t>
  </si>
  <si>
    <t>Среднее профессиональное образование202370</t>
  </si>
  <si>
    <t>Среднее профессиональное образование111382</t>
  </si>
  <si>
    <t>Среднее профессиональное образование111400</t>
  </si>
  <si>
    <t>Среднее профессиональное образование111434</t>
  </si>
  <si>
    <t>Среднее профессиональное образование111453</t>
  </si>
  <si>
    <t>Среднее профессиональное образование111472</t>
  </si>
  <si>
    <t>Среднее профессиональное образование203104</t>
  </si>
  <si>
    <t>Среднее профессиональное образование203123</t>
  </si>
  <si>
    <t>Среднее профессиональное образование111720</t>
  </si>
  <si>
    <t>Среднее профессиональное образование111769</t>
  </si>
  <si>
    <t>Среднее профессиональное образование111788</t>
  </si>
  <si>
    <t>Среднее профессиональное образование203124</t>
  </si>
  <si>
    <t>Среднее профессиональное образование111966</t>
  </si>
  <si>
    <t>Среднее профессиональное образование111969</t>
  </si>
  <si>
    <t>Среднее профессиональное образование203161</t>
  </si>
  <si>
    <t>Среднее профессиональное образование203180</t>
  </si>
  <si>
    <t>Среднее профессиональное образование112009</t>
  </si>
  <si>
    <t>Среднее профессиональное образование113016</t>
  </si>
  <si>
    <t>Среднее профессиональное образование203374</t>
  </si>
  <si>
    <t>Среднее профессиональное образование113529</t>
  </si>
  <si>
    <t>Среднее профессиональное образование113684</t>
  </si>
  <si>
    <t>Среднее профессиональное образование203871</t>
  </si>
  <si>
    <t>Среднее профессиональное образование204272</t>
  </si>
  <si>
    <t>Среднее профессиональное образование114396</t>
  </si>
  <si>
    <t>Среднее профессиональное образование204342</t>
  </si>
  <si>
    <t>Среднее профессиональное образование204361</t>
  </si>
  <si>
    <t>Среднее профессиональное образование204376</t>
  </si>
  <si>
    <t>Среднее профессиональное образование204395</t>
  </si>
  <si>
    <t>Среднее профессиональное образование204427</t>
  </si>
  <si>
    <t>Среднее профессиональное образование204428</t>
  </si>
  <si>
    <t>Среднее профессиональное образование204855</t>
  </si>
  <si>
    <t>Среднее профессиональное образование204874</t>
  </si>
  <si>
    <t>Среднее профессиональное образование116180</t>
  </si>
  <si>
    <t>Среднее профессиональное образование116207</t>
  </si>
  <si>
    <t>Среднее профессиональное образование206371</t>
  </si>
  <si>
    <t>Среднее профессиональное образование213595</t>
  </si>
  <si>
    <t>Среднее профессиональное образование206719</t>
  </si>
  <si>
    <t>Среднее профессиональное образование207608</t>
  </si>
  <si>
    <t>Среднее профессиональное образование210026</t>
  </si>
  <si>
    <t>Среднее профессиональное образование210127</t>
  </si>
  <si>
    <t>Среднее профессиональное образование210270</t>
  </si>
  <si>
    <t>Среднее профессиональное образование116955</t>
  </si>
  <si>
    <t>Среднее профессиональное образование210593</t>
  </si>
  <si>
    <t>Среднее профессиональное образование117356</t>
  </si>
  <si>
    <t>Среднее профессиональное образование117360</t>
  </si>
  <si>
    <t>Среднее профессиональное образование117375</t>
  </si>
  <si>
    <t>Среднее профессиональное образование117394</t>
  </si>
  <si>
    <t>Среднее профессиональное образование117411</t>
  </si>
  <si>
    <t>Среднее профессиональное образование117430</t>
  </si>
  <si>
    <t>Среднее профессиональное образование117452</t>
  </si>
  <si>
    <t>Среднее профессиональное образование212692</t>
  </si>
  <si>
    <t>Среднее профессиональное образование677236</t>
  </si>
  <si>
    <t>Среднее профессиональное образование214450</t>
  </si>
  <si>
    <t>Среднее профессиональное образование215725</t>
  </si>
  <si>
    <t>Среднее профессиональное образование213330</t>
  </si>
  <si>
    <t>Среднее профессиональное образование216240</t>
  </si>
  <si>
    <t>Среднее профессиональное образование216241</t>
  </si>
  <si>
    <t>Среднее профессиональное образование217900</t>
  </si>
  <si>
    <t>Среднее профессиональное образование217925</t>
  </si>
  <si>
    <t>Среднее профессиональное образование119474</t>
  </si>
  <si>
    <t>Среднее профессиональное образование119534</t>
  </si>
  <si>
    <t>Среднее профессиональное образование219102</t>
  </si>
  <si>
    <t>Среднее профессиональное образование219174</t>
  </si>
  <si>
    <t>Среднее профессиональное образование219418</t>
  </si>
  <si>
    <t>Среднее профессиональное образование219879</t>
  </si>
  <si>
    <t>Среднее профессиональное образование219930</t>
  </si>
  <si>
    <t>Среднее профессиональное образование220040</t>
  </si>
  <si>
    <t>Среднее профессиональное образование220078</t>
  </si>
  <si>
    <t>Среднее профессиональное образование220120</t>
  </si>
  <si>
    <t>Среднее профессиональное образование220230</t>
  </si>
  <si>
    <t>Среднее профессиональное образование220241</t>
  </si>
  <si>
    <t>Среднее профессиональное образование220415</t>
  </si>
  <si>
    <t>Среднее профессиональное образование220562</t>
  </si>
  <si>
    <t>Среднее профессиональное образование220824</t>
  </si>
  <si>
    <t>Среднее профессиональное образование220862</t>
  </si>
  <si>
    <t>Среднее профессиональное образование221013</t>
  </si>
  <si>
    <t>Среднее профессиональное образование221117</t>
  </si>
  <si>
    <t>Среднее профессиональное образование221507</t>
  </si>
  <si>
    <t>Среднее профессиональное образование221557</t>
  </si>
  <si>
    <t>Среднее профессиональное образование221585</t>
  </si>
  <si>
    <t>Среднее профессиональное образование221615</t>
  </si>
  <si>
    <t>Среднее профессиональное образование221649</t>
  </si>
  <si>
    <t>Среднее профессиональное образование221704</t>
  </si>
  <si>
    <t>Среднее профессиональное образование221848</t>
  </si>
  <si>
    <t>Среднее профессиональное образование221942</t>
  </si>
  <si>
    <t>Среднее профессиональное образование221959</t>
  </si>
  <si>
    <t>Среднее профессиональное образование221396</t>
  </si>
  <si>
    <t>Среднее профессиональное образование223216</t>
  </si>
  <si>
    <t>Среднее профессиональное образование223243</t>
  </si>
  <si>
    <t>Среднее профессиональное образование223273</t>
  </si>
  <si>
    <t>Среднее профессиональное образование223377</t>
  </si>
  <si>
    <t>Среднее профессиональное образование223345</t>
  </si>
  <si>
    <t>Среднее профессиональное образование123728</t>
  </si>
  <si>
    <t>Среднее профессиональное образование125206</t>
  </si>
  <si>
    <t>Среднее профессиональное образование125193</t>
  </si>
  <si>
    <t>Среднее профессиональное образование225210</t>
  </si>
  <si>
    <t>Среднее профессиональное образование227332</t>
  </si>
  <si>
    <t>Среднее профессиональное образование225040</t>
  </si>
  <si>
    <t>Среднее профессиональное образование229139</t>
  </si>
  <si>
    <t>Среднее профессиональное образование229146</t>
  </si>
  <si>
    <t>Среднее профессиональное образование229636</t>
  </si>
  <si>
    <t>Среднее профессиональное образование229710</t>
  </si>
  <si>
    <t>Среднее профессиональное образование229903</t>
  </si>
  <si>
    <t>Среднее профессиональное образование229984</t>
  </si>
  <si>
    <t>Среднее профессиональное образование230313</t>
  </si>
  <si>
    <t>Среднее профессиональное образование230169</t>
  </si>
  <si>
    <t>Среднее профессиональное образование230225</t>
  </si>
  <si>
    <t>Среднее профессиональное образование230879</t>
  </si>
  <si>
    <t>Среднее профессиональное образование231532</t>
  </si>
  <si>
    <t>Среднее профессиональное образование231689</t>
  </si>
  <si>
    <t>Среднее профессиональное образование231750</t>
  </si>
  <si>
    <t>Среднее профессиональное образование231833</t>
  </si>
  <si>
    <t>Среднее профессиональное образование231923</t>
  </si>
  <si>
    <t>Среднее профессиональное образование231034</t>
  </si>
  <si>
    <t>Среднее профессиональное образование231049</t>
  </si>
  <si>
    <t>Среднее профессиональное образование231161</t>
  </si>
  <si>
    <t>Среднее профессиональное образование231165</t>
  </si>
  <si>
    <t>Среднее профессиональное образование231227</t>
  </si>
  <si>
    <t>Среднее профессиональное образование126800</t>
  </si>
  <si>
    <t>Среднее профессиональное образование126801</t>
  </si>
  <si>
    <t>Среднее профессиональное образование127042</t>
  </si>
  <si>
    <t>Среднее профессиональное образование127216</t>
  </si>
  <si>
    <t>Среднее профессиональное образование233710</t>
  </si>
  <si>
    <t>Среднее профессиональное образование233170</t>
  </si>
  <si>
    <t>Среднее профессиональное образование233788</t>
  </si>
  <si>
    <t>Среднее профессиональное образование127451</t>
  </si>
  <si>
    <t>Среднее профессиональное образование327468</t>
  </si>
  <si>
    <t>Среднее профессиональное образование127470</t>
  </si>
  <si>
    <t>Среднее профессиональное образование127593</t>
  </si>
  <si>
    <t>Среднее профессиональное образование233997</t>
  </si>
  <si>
    <t>Среднее профессиональное образование234930</t>
  </si>
  <si>
    <t>Среднее профессиональное образование234969</t>
  </si>
  <si>
    <t>Среднее профессиональное образование129014</t>
  </si>
  <si>
    <t>Среднее профессиональное образование235395</t>
  </si>
  <si>
    <t>Среднее профессиональное образование130011</t>
  </si>
  <si>
    <t>Среднее профессиональное образование130168</t>
  </si>
  <si>
    <t>Среднее профессиональное образование235660</t>
  </si>
  <si>
    <t>Среднее профессиональное образование130558</t>
  </si>
  <si>
    <t>Среднее профессиональное образование130740</t>
  </si>
  <si>
    <t>Среднее профессиональное образование235745</t>
  </si>
  <si>
    <t>Среднее профессиональное образование130837</t>
  </si>
  <si>
    <t>Среднее профессиональное образование129635</t>
  </si>
  <si>
    <t>Среднее профессиональное образование129669</t>
  </si>
  <si>
    <t>Среднее профессиональное образование235622</t>
  </si>
  <si>
    <t>Среднее профессиональное образование235815</t>
  </si>
  <si>
    <t>Среднее профессиональное образование235849</t>
  </si>
  <si>
    <t>Среднее профессиональное образование235872</t>
  </si>
  <si>
    <t>Среднее профессиональное образование131404</t>
  </si>
  <si>
    <t>Среднее профессиональное образование132018</t>
  </si>
  <si>
    <t>Среднее профессиональное образование132017</t>
  </si>
  <si>
    <t>Среднее профессиональное образование132036</t>
  </si>
  <si>
    <t>Среднее профессиональное образование132337</t>
  </si>
  <si>
    <t>Среднее профессиональное образование132356</t>
  </si>
  <si>
    <t>Среднее профессиональное образование236324</t>
  </si>
  <si>
    <t>Среднее профессиональное образование236358</t>
  </si>
  <si>
    <t>Среднее профессиональное образование132479</t>
  </si>
  <si>
    <t>Среднее профессиональное образование236907</t>
  </si>
  <si>
    <t>Среднее профессиональное образование236911</t>
  </si>
  <si>
    <t>Среднее профессиональное образование237050</t>
  </si>
  <si>
    <t>Среднее профессиональное образование237064</t>
  </si>
  <si>
    <t>Среднее профессиональное образование134506</t>
  </si>
  <si>
    <t>Среднее профессиональное образование134544</t>
  </si>
  <si>
    <t>Среднее профессиональное образование237400</t>
  </si>
  <si>
    <t>Среднее профессиональное образование237859</t>
  </si>
  <si>
    <t>Среднее профессиональное образование134667</t>
  </si>
  <si>
    <t>Среднее профессиональное образование134671</t>
  </si>
  <si>
    <t>Среднее профессиональное образование238032</t>
  </si>
  <si>
    <t>Среднее профессиональное образование238246</t>
  </si>
  <si>
    <t>Среднее профессиональное образование238349</t>
  </si>
  <si>
    <t>Среднее профессиональное образование134820</t>
  </si>
  <si>
    <t>Среднее профессиональное образование134781</t>
  </si>
  <si>
    <t>Среднее профессиональное образование239623</t>
  </si>
  <si>
    <t>Среднее профессиональное образование239840</t>
  </si>
  <si>
    <t>Среднее профессиональное образование239913</t>
  </si>
  <si>
    <t>Среднее профессиональное образование239981</t>
  </si>
  <si>
    <t>Среднее профессиональное образование139143</t>
  </si>
  <si>
    <t>Среднее профессиональное образование135091</t>
  </si>
  <si>
    <t>Среднее профессиональное образование135510</t>
  </si>
  <si>
    <t>Среднее профессиональное образование137908</t>
  </si>
  <si>
    <t>Среднее профессиональное образование135640</t>
  </si>
  <si>
    <t>Среднее профессиональное образование135655</t>
  </si>
  <si>
    <t>Среднее профессиональное образование135848</t>
  </si>
  <si>
    <t>Среднее профессиональное образование135903</t>
  </si>
  <si>
    <t>Среднее профессиональное образование137025</t>
  </si>
  <si>
    <t>Среднее профессиональное образование137716</t>
  </si>
  <si>
    <t>Среднее профессиональное образование137839</t>
  </si>
  <si>
    <t>Среднее профессиональное образование137909</t>
  </si>
  <si>
    <t>Среднее профессиональное образование138307</t>
  </si>
  <si>
    <t>Среднее профессиональное образование138329</t>
  </si>
  <si>
    <t>Среднее профессиональное образование138827</t>
  </si>
  <si>
    <t>Среднее профессиональное образование138936</t>
  </si>
  <si>
    <t>Среднее профессиональное образование141158</t>
  </si>
  <si>
    <t>Среднее профессиональное образование141177</t>
  </si>
  <si>
    <t>Среднее профессиональное образование141196</t>
  </si>
  <si>
    <t>Среднее профессиональное образование142273</t>
  </si>
  <si>
    <t>Среднее профессиональное образование143416</t>
  </si>
  <si>
    <t>Среднее профессиональное образование143882</t>
  </si>
  <si>
    <t>Среднее профессиональное образование240387</t>
  </si>
  <si>
    <t>Среднее профессиональное образование242664</t>
  </si>
  <si>
    <t>Среднее профессиональное образование242679</t>
  </si>
  <si>
    <t>Среднее профессиональное образование242683</t>
  </si>
  <si>
    <t>Среднее профессиональное образование242700</t>
  </si>
  <si>
    <t>Среднее профессиональное образование242715</t>
  </si>
  <si>
    <t>Среднее профессиональное образование242720</t>
  </si>
  <si>
    <t>Среднее профессиональное образование242734</t>
  </si>
  <si>
    <t>Среднее профессиональное образование242753</t>
  </si>
  <si>
    <t>Среднее профессиональное образование242768</t>
  </si>
  <si>
    <t>Среднее профессиональное образование242654</t>
  </si>
  <si>
    <t>Среднее профессиональное образование240404</t>
  </si>
  <si>
    <t>Среднее профессиональное образование240438</t>
  </si>
  <si>
    <t>Среднее профессиональное образование240423</t>
  </si>
  <si>
    <t>Среднее профессиональное образование240457</t>
  </si>
  <si>
    <t>Среднее профессиональное образование240461</t>
  </si>
  <si>
    <t>Среднее профессиональное образование240476</t>
  </si>
  <si>
    <t>Среднее профессиональное образование240572</t>
  </si>
  <si>
    <t>Среднее профессиональное образование240531</t>
  </si>
  <si>
    <t>Среднее профессиональное образование240495</t>
  </si>
  <si>
    <t>Среднее профессиональное образование240601</t>
  </si>
  <si>
    <t>Среднее профессиональное образование240508</t>
  </si>
  <si>
    <t>Среднее профессиональное образование240512</t>
  </si>
  <si>
    <t>Среднее профессиональное образование240546</t>
  </si>
  <si>
    <t>Среднее профессиональное образование240635</t>
  </si>
  <si>
    <t>Среднее профессиональное образование240688</t>
  </si>
  <si>
    <t>Среднее профессиональное образование240758</t>
  </si>
  <si>
    <t>Среднее профессиональное образование240715</t>
  </si>
  <si>
    <t>Среднее профессиональное образование240620</t>
  </si>
  <si>
    <t>Среднее профессиональное образование240724</t>
  </si>
  <si>
    <t>Среднее профессиональное образование240743</t>
  </si>
  <si>
    <t>Среднее профессиональное образование240547</t>
  </si>
  <si>
    <t>Среднее профессиональное образование240600</t>
  </si>
  <si>
    <t>Среднее профессиональное образование542205</t>
  </si>
  <si>
    <t>Среднее профессиональное образование240832</t>
  </si>
  <si>
    <t>Среднее профессиональное образование240868</t>
  </si>
  <si>
    <t>Среднее профессиональное образование240891</t>
  </si>
  <si>
    <t>Среднее профессиональное образование240921</t>
  </si>
  <si>
    <t>Среднее профессиональное образование241040</t>
  </si>
  <si>
    <t>Среднее профессиональное образование144508</t>
  </si>
  <si>
    <t>Среднее профессиональное образование144527</t>
  </si>
  <si>
    <t>Среднее профессиональное образование144546</t>
  </si>
  <si>
    <t>Среднее профессиональное образование144565</t>
  </si>
  <si>
    <t>Среднее профессиональное образование242325</t>
  </si>
  <si>
    <t>Среднее профессиональное образование144660</t>
  </si>
  <si>
    <t>Среднее профессиональное образование144705</t>
  </si>
  <si>
    <t>Среднее профессиональное образование144652</t>
  </si>
  <si>
    <t>Среднее профессиональное образование242378</t>
  </si>
  <si>
    <t>Среднее профессиональное образование144809</t>
  </si>
  <si>
    <t>Среднее профессиональное образование144851</t>
  </si>
  <si>
    <t>Среднее профессиональное образование144870</t>
  </si>
  <si>
    <t>Среднее профессиональное образование144897</t>
  </si>
  <si>
    <t>Среднее профессиональное образование144917</t>
  </si>
  <si>
    <t>Среднее профессиональное образование144936</t>
  </si>
  <si>
    <t>Среднее профессиональное образование144955</t>
  </si>
  <si>
    <t>Среднее профессиональное образование145017</t>
  </si>
  <si>
    <t>Среднее профессиональное образование145021</t>
  </si>
  <si>
    <t>Среднее профессиональное образование145106</t>
  </si>
  <si>
    <t>Среднее профессиональное образование242467</t>
  </si>
  <si>
    <t>Среднее профессиональное образование145500</t>
  </si>
  <si>
    <t>Среднее профессиональное образование145604</t>
  </si>
  <si>
    <t>Среднее профессиональное образование145712</t>
  </si>
  <si>
    <t>Среднее профессиональное образование145890</t>
  </si>
  <si>
    <t>Среднее профессиональное образование146128</t>
  </si>
  <si>
    <t>Среднее профессиональное образование146217</t>
  </si>
  <si>
    <t>Среднее профессиональное образование146221</t>
  </si>
  <si>
    <t>Среднее профессиональное образование146240</t>
  </si>
  <si>
    <t>Среднее профессиональное образование146264</t>
  </si>
  <si>
    <t>Среднее профессиональное образование146274</t>
  </si>
  <si>
    <t>Среднее профессиональное образование146359</t>
  </si>
  <si>
    <t>Среднее профессиональное образование146378</t>
  </si>
  <si>
    <t>Среднее профессиональное образование146414</t>
  </si>
  <si>
    <t>Среднее профессиональное образование146429</t>
  </si>
  <si>
    <t>Среднее профессиональное образование146486</t>
  </si>
  <si>
    <t>Среднее профессиональное образование146503</t>
  </si>
  <si>
    <t>Среднее профессиональное образование146544</t>
  </si>
  <si>
    <t>Среднее профессиональное образование146560</t>
  </si>
  <si>
    <t>Среднее профессиональное образование146861</t>
  </si>
  <si>
    <t>Среднее профессиональное образование146965</t>
  </si>
  <si>
    <t>Среднее профессиональное образование147188</t>
  </si>
  <si>
    <t>Среднее профессиональное образование147120</t>
  </si>
  <si>
    <t>Среднее профессиональное образование242523</t>
  </si>
  <si>
    <t>Среднее профессиональное образование242556</t>
  </si>
  <si>
    <t>Среднее профессиональное образование147614</t>
  </si>
  <si>
    <t>Среднее профессиональное образование151018</t>
  </si>
  <si>
    <t>Среднее профессиональное образование244123</t>
  </si>
  <si>
    <t>Среднее профессиональное образование244320</t>
  </si>
  <si>
    <t>Среднее профессиональное образование245639</t>
  </si>
  <si>
    <t>Среднее профессиональное образование246839</t>
  </si>
  <si>
    <t>Среднее профессиональное образование246985</t>
  </si>
  <si>
    <t>Среднее профессиональное образование246994</t>
  </si>
  <si>
    <t>Среднее профессиональное образование151412</t>
  </si>
  <si>
    <t>Среднее профессиональное образование151431</t>
  </si>
  <si>
    <t>Среднее профессиональное образование152148</t>
  </si>
  <si>
    <t>Среднее профессиональное образование152167</t>
  </si>
  <si>
    <t>Среднее профессиональное образование152203</t>
  </si>
  <si>
    <t>Среднее профессиональное образование153935</t>
  </si>
  <si>
    <t>Среднее профессиональное образование153969</t>
  </si>
  <si>
    <t>Среднее профессиональное образование153988</t>
  </si>
  <si>
    <t>Среднее профессиональное образование153992</t>
  </si>
  <si>
    <t>Среднее профессиональное образование154158</t>
  </si>
  <si>
    <t>Среднее профессиональное образование154641</t>
  </si>
  <si>
    <t>Среднее профессиональное образование253008</t>
  </si>
  <si>
    <t>Среднее профессиональное образование155860</t>
  </si>
  <si>
    <t>Среднее профессиональное образование156613</t>
  </si>
  <si>
    <t>Среднее профессиональное образование156755</t>
  </si>
  <si>
    <t>Среднее профессиональное образование156774</t>
  </si>
  <si>
    <t>Среднее профессиональное образование156793</t>
  </si>
  <si>
    <t>Среднее профессиональное образование156806</t>
  </si>
  <si>
    <t>Среднее профессиональное образование156831</t>
  </si>
  <si>
    <t>Среднее профессиональное образование156844</t>
  </si>
  <si>
    <t>Среднее профессиональное образование156990</t>
  </si>
  <si>
    <t>Среднее профессиональное образование157156</t>
  </si>
  <si>
    <t>Среднее профессиональное образование159467</t>
  </si>
  <si>
    <t>Среднее профессиональное образование160178</t>
  </si>
  <si>
    <t>Среднее профессиональное образование160854</t>
  </si>
  <si>
    <t>Среднее профессиональное образование253730</t>
  </si>
  <si>
    <t>Среднее профессиональное образование253801</t>
  </si>
  <si>
    <t>Среднее профессиональное образование253796</t>
  </si>
  <si>
    <t>Среднее профессиональное образование253847</t>
  </si>
  <si>
    <t>Среднее профессиональное образование253848</t>
  </si>
  <si>
    <t>Среднее профессиональное образование163246</t>
  </si>
  <si>
    <t>Среднее профессиональное образование163994</t>
  </si>
  <si>
    <t>Среднее профессиональное образование164376</t>
  </si>
  <si>
    <t>Среднее профессиональное образование164395</t>
  </si>
  <si>
    <t>Среднее профессиональное образование164431</t>
  </si>
  <si>
    <t>Среднее профессиональное образование164412</t>
  </si>
  <si>
    <t>Среднее профессиональное образование164450</t>
  </si>
  <si>
    <t>Среднее профессиональное образование254784</t>
  </si>
  <si>
    <t>Среднее профессиональное образование254873</t>
  </si>
  <si>
    <t>Среднее профессиональное образование254754</t>
  </si>
  <si>
    <t>Среднее профессиональное образование254816</t>
  </si>
  <si>
    <t>Среднее профессиональное образование254817</t>
  </si>
  <si>
    <t>Среднее профессиональное образование254841</t>
  </si>
  <si>
    <t>Среднее профессиональное образование164709</t>
  </si>
  <si>
    <t>Среднее профессиональное образование164728</t>
  </si>
  <si>
    <t>Среднее профессиональное образование164747</t>
  </si>
  <si>
    <t>Среднее профессиональное образование164766</t>
  </si>
  <si>
    <t>Среднее профессиональное образование164785</t>
  </si>
  <si>
    <t>Среднее профессиональное образование255414</t>
  </si>
  <si>
    <t>Среднее профессиональное образование166012</t>
  </si>
  <si>
    <t>Среднее профессиональное образование166720</t>
  </si>
  <si>
    <t>Среднее профессиональное образование169720</t>
  </si>
  <si>
    <t>Среднее профессиональное образование166757</t>
  </si>
  <si>
    <t>Среднее профессиональное образование166776</t>
  </si>
  <si>
    <t>Среднее профессиональное образование366778</t>
  </si>
  <si>
    <t>Среднее профессиональное образование166761</t>
  </si>
  <si>
    <t>Среднее профессиональное образование166777</t>
  </si>
  <si>
    <t>Среднее профессиональное образование167139</t>
  </si>
  <si>
    <t>Среднее профессиональное образование167158</t>
  </si>
  <si>
    <t>Среднее профессиональное образование367226</t>
  </si>
  <si>
    <t>Среднее профессиональное образование167232</t>
  </si>
  <si>
    <t>Среднее профессиональное образование167853</t>
  </si>
  <si>
    <t>Среднее профессиональное образование630812</t>
  </si>
  <si>
    <t>Среднее профессиональное образование255645</t>
  </si>
  <si>
    <t>Среднее профессиональное образование168485</t>
  </si>
  <si>
    <t>Среднее профессиональное образование169098</t>
  </si>
  <si>
    <t>Среднее профессиональное образование169105</t>
  </si>
  <si>
    <t>Среднее профессиональное образование169118</t>
  </si>
  <si>
    <t>Среднее профессиональное образование369102</t>
  </si>
  <si>
    <t>Среднее профессиональное образование169101</t>
  </si>
  <si>
    <t>Среднее профессиональное образование169099</t>
  </si>
  <si>
    <t>Среднее профессиональное образование169100</t>
  </si>
  <si>
    <t>Среднее профессиональное образование169261</t>
  </si>
  <si>
    <t>Среднее профессиональное образование169276</t>
  </si>
  <si>
    <t>Среднее профессиональное образование169295</t>
  </si>
  <si>
    <t>Среднее профессиональное образование169308</t>
  </si>
  <si>
    <t>Среднее профессиональное образование256949</t>
  </si>
  <si>
    <t>Среднее профессиональное образование256934</t>
  </si>
  <si>
    <t>Среднее профессиональное образование257797</t>
  </si>
  <si>
    <t>Среднее профессиональное образование258145</t>
  </si>
  <si>
    <t>Среднее профессиональное образование258158</t>
  </si>
  <si>
    <t>Среднее профессиональное образование258287</t>
  </si>
  <si>
    <t>Среднее профессиональное образование258291</t>
  </si>
  <si>
    <t>Среднее профессиональное образование258268</t>
  </si>
  <si>
    <t>Среднее профессиональное образование258272</t>
  </si>
  <si>
    <t>Среднее профессиональное образование171806</t>
  </si>
  <si>
    <t>Среднее профессиональное образование172743</t>
  </si>
  <si>
    <t>Среднее профессиональное образование173515</t>
  </si>
  <si>
    <t>Среднее профессиональное образование173534</t>
  </si>
  <si>
    <t>Среднее профессиональное образование173540</t>
  </si>
  <si>
    <t>Среднее профессиональное образование258580</t>
  </si>
  <si>
    <t>Среднее профессиональное образование173518</t>
  </si>
  <si>
    <t>Среднее профессиональное образование173553</t>
  </si>
  <si>
    <t>Среднее профессиональное образование542207</t>
  </si>
  <si>
    <t>Среднее профессиональное образование174970</t>
  </si>
  <si>
    <t>Среднее профессиональное образование176814</t>
  </si>
  <si>
    <t>Среднее профессиональное образование176833</t>
  </si>
  <si>
    <t>Среднее профессиональное образование176852</t>
  </si>
  <si>
    <t>Среднее профессиональное образование176871</t>
  </si>
  <si>
    <t>Среднее профессиональное образование176890</t>
  </si>
  <si>
    <t>Среднее профессиональное образование176918</t>
  </si>
  <si>
    <t>Среднее профессиональное образование176937</t>
  </si>
  <si>
    <t>Среднее профессиональное образование177380</t>
  </si>
  <si>
    <t>Среднее профессиональное образование177408</t>
  </si>
  <si>
    <t>Среднее профессиональное образование177427</t>
  </si>
  <si>
    <t>Среднее профессиональное образование177446</t>
  </si>
  <si>
    <t>Среднее профессиональное образование177465</t>
  </si>
  <si>
    <t>Среднее профессиональное образование177484</t>
  </si>
  <si>
    <t>Среднее профессиональное образование177501</t>
  </si>
  <si>
    <t>Среднее профессиональное образование177520</t>
  </si>
  <si>
    <t>Среднее профессиональное образование177535</t>
  </si>
  <si>
    <t>Среднее профессиональное образование259913</t>
  </si>
  <si>
    <t>Среднее профессиональное образование178340</t>
  </si>
  <si>
    <t>Среднее профессиональное образование178290</t>
  </si>
  <si>
    <t>Среднее профессиональное образование260075</t>
  </si>
  <si>
    <t>Среднее профессиональное образование260089</t>
  </si>
  <si>
    <t>Среднее профессиональное образование178542</t>
  </si>
  <si>
    <t>Среднее профессиональное образование179884</t>
  </si>
  <si>
    <t>Среднее профессиональное образование260732</t>
  </si>
  <si>
    <t>Среднее профессиональное образование260733</t>
  </si>
  <si>
    <t>Среднее профессиональное образование260766</t>
  </si>
  <si>
    <t>Среднее профессиональное образование260770</t>
  </si>
  <si>
    <t>Среднее профессиональное образование260793</t>
  </si>
  <si>
    <t>Среднее профессиональное образование260794</t>
  </si>
  <si>
    <t>Среднее профессиональное образование180326</t>
  </si>
  <si>
    <t>Среднее профессиональное образование180350</t>
  </si>
  <si>
    <t>Среднее профессиональное образование180364</t>
  </si>
  <si>
    <t>Среднее профессиональное образование180449</t>
  </si>
  <si>
    <t>Среднее профессиональное образование180468</t>
  </si>
  <si>
    <t>Среднее профессиональное образование180487</t>
  </si>
  <si>
    <t>Среднее профессиональное образование180504</t>
  </si>
  <si>
    <t>Среднее профессиональное образование180542</t>
  </si>
  <si>
    <t>Среднее профессиональное образование180580</t>
  </si>
  <si>
    <t>Среднее профессиональное образование180595</t>
  </si>
  <si>
    <t>Среднее профессиональное образование180612</t>
  </si>
  <si>
    <t>Среднее профессиональное образование180650</t>
  </si>
  <si>
    <t>Среднее профессиональное образование180665</t>
  </si>
  <si>
    <t>Среднее профессиональное образование180684</t>
  </si>
  <si>
    <t>Среднее профессиональное образование180701</t>
  </si>
  <si>
    <t>Среднее профессиональное образование180805</t>
  </si>
  <si>
    <t>Среднее профессиональное образование261651</t>
  </si>
  <si>
    <t>Среднее профессиональное образование262162</t>
  </si>
  <si>
    <t>Среднее профессиональное образование183280</t>
  </si>
  <si>
    <t>Среднее профессиональное образование183292</t>
  </si>
  <si>
    <t>Среднее профессиональное образование183381</t>
  </si>
  <si>
    <t>Среднее профессиональное образование264269</t>
  </si>
  <si>
    <t>Среднее профессиональное образование184351</t>
  </si>
  <si>
    <t>Среднее профессиональное образование184331</t>
  </si>
  <si>
    <t>Среднее профессиональное образование184350</t>
  </si>
  <si>
    <t>Среднее профессиональное образование184371</t>
  </si>
  <si>
    <t>Среднее профессиональное образование264561</t>
  </si>
  <si>
    <t>Среднее профессиональное образование185457</t>
  </si>
  <si>
    <t>Среднее профессиональное образование185762</t>
  </si>
  <si>
    <t>Среднее профессиональное образование185601</t>
  </si>
  <si>
    <t>Среднее профессиональное образование185566</t>
  </si>
  <si>
    <t>Среднее профессиональное образование186977</t>
  </si>
  <si>
    <t>Среднее профессиональное образование187359</t>
  </si>
  <si>
    <t>Среднее профессиональное образование265276</t>
  </si>
  <si>
    <t>Среднее профессиональное образование265844</t>
  </si>
  <si>
    <t>Среднее профессиональное образование265845</t>
  </si>
  <si>
    <t>Среднее профессиональное образование265850</t>
  </si>
  <si>
    <t>Среднее профессиональное образование265882</t>
  </si>
  <si>
    <t>Среднее профессиональное образование266388</t>
  </si>
  <si>
    <t>Среднее профессиональное образование266781</t>
  </si>
  <si>
    <t>Среднее профессиональное образование266867</t>
  </si>
  <si>
    <t>Среднее профессиональное образование266868</t>
  </si>
  <si>
    <t>Среднее профессиональное образование188180</t>
  </si>
  <si>
    <t>Среднее профессиональное образование188185</t>
  </si>
  <si>
    <t>Среднее профессиональное образование267058</t>
  </si>
  <si>
    <t>Среднее профессиональное образование188807</t>
  </si>
  <si>
    <t>Среднее профессиональное образование188972</t>
  </si>
  <si>
    <t>Среднее профессиональное образование267871</t>
  </si>
  <si>
    <t>Среднее профессиональное образование189693</t>
  </si>
  <si>
    <t>Среднее профессиональное образование268043</t>
  </si>
  <si>
    <t>Среднее профессиональное образование268045</t>
  </si>
  <si>
    <t>Среднее профессиональное образование190050</t>
  </si>
  <si>
    <t>Среднее профессиональное образование190671</t>
  </si>
  <si>
    <t>Среднее профессиональное образование190686</t>
  </si>
  <si>
    <t>Среднее профессиональное образование190775</t>
  </si>
  <si>
    <t>Среднее профессиональное образование269277</t>
  </si>
  <si>
    <t>Среднее профессиональное образование270359</t>
  </si>
  <si>
    <t>Среднее профессиональное образование270261</t>
  </si>
  <si>
    <t>Среднее профессиональное образование269335</t>
  </si>
  <si>
    <t>Среднее профессиональное образование271083</t>
  </si>
  <si>
    <t>Среднее профессиональное образование271090</t>
  </si>
  <si>
    <t>Среднее профессиональное образование271085</t>
  </si>
  <si>
    <t>Среднее профессиональное образование271421</t>
  </si>
  <si>
    <t>Среднее профессиональное образование191477</t>
  </si>
  <si>
    <t>Среднее профессиональное образование271506</t>
  </si>
  <si>
    <t>Среднее профессиональное образование271507</t>
  </si>
  <si>
    <t>Среднее профессиональное образование192056</t>
  </si>
  <si>
    <t>Среднее профессиональное образование271648</t>
  </si>
  <si>
    <t>Среднее профессиональное образование192268</t>
  </si>
  <si>
    <t>Среднее профессиональное образование271722</t>
  </si>
  <si>
    <t>Среднее профессиональное образование271686</t>
  </si>
  <si>
    <t>Среднее профессиональное образование192930</t>
  </si>
  <si>
    <t>Среднее профессиональное образование193195</t>
  </si>
  <si>
    <t>Среднее профессиональное образование272458</t>
  </si>
  <si>
    <t>Среднее профессиональное образование272517</t>
  </si>
  <si>
    <t>Среднее профессиональное образование272252</t>
  </si>
  <si>
    <t>Среднее профессиональное образование272481</t>
  </si>
  <si>
    <t>Среднее профессиональное образование272513</t>
  </si>
  <si>
    <t>Среднее профессиональное образование272523</t>
  </si>
  <si>
    <t>Среднее профессиональное образование273287</t>
  </si>
  <si>
    <t>Среднее профессиональное образование193538</t>
  </si>
  <si>
    <t>Среднее профессиональное образование193557</t>
  </si>
  <si>
    <t>Среднее профессиональное образование193610</t>
  </si>
  <si>
    <t>Среднее профессиональное образование193684</t>
  </si>
  <si>
    <t>Среднее профессиональное образование194600</t>
  </si>
  <si>
    <t>Среднее профессиональное образование194598</t>
  </si>
  <si>
    <t>Среднее профессиональное образование194615</t>
  </si>
  <si>
    <t>Среднее профессиональное образование194649</t>
  </si>
  <si>
    <t>Среднее профессиональное образование273484</t>
  </si>
  <si>
    <t>Среднее профессиональное образование273485</t>
  </si>
  <si>
    <t>Среднее профессиональное образование194672</t>
  </si>
  <si>
    <t>Среднее профессиональное образование394689</t>
  </si>
  <si>
    <t>Среднее профессиональное образование194691</t>
  </si>
  <si>
    <t>Среднее профессиональное образование194719</t>
  </si>
  <si>
    <t>Среднее профессиональное образование194723</t>
  </si>
  <si>
    <t>Среднее профессиональное образование194761</t>
  </si>
  <si>
    <t>Среднее профессиональное образование273520</t>
  </si>
  <si>
    <t>Среднее профессиональное образование273963</t>
  </si>
  <si>
    <t>Среднее профессиональное образование274006</t>
  </si>
  <si>
    <t>Среднее профессиональное образование195158</t>
  </si>
  <si>
    <t>Среднее профессиональное образование274218</t>
  </si>
  <si>
    <t>Среднее профессиональное образование195177</t>
  </si>
  <si>
    <t>Среднее профессиональное образование274472</t>
  </si>
  <si>
    <t>Среднее профессиональное образование195196</t>
  </si>
  <si>
    <t>Среднее профессиональное образование274561</t>
  </si>
  <si>
    <t>Среднее профессиональное образование274677</t>
  </si>
  <si>
    <t>Среднее профессиональное образование195209</t>
  </si>
  <si>
    <t>Среднее профессиональное образование195213</t>
  </si>
  <si>
    <t>Среднее профессиональное образование195228</t>
  </si>
  <si>
    <t>Среднее профессиональное образование274237</t>
  </si>
  <si>
    <t>Среднее профессиональное образование274257</t>
  </si>
  <si>
    <t>Среднее профессиональное образование274307</t>
  </si>
  <si>
    <t>Среднее профессиональное образование274311</t>
  </si>
  <si>
    <t>Среднее профессиональное образование274308</t>
  </si>
  <si>
    <t>Среднее профессиональное образование274345</t>
  </si>
  <si>
    <t>Среднее профессиональное образование274346</t>
  </si>
  <si>
    <t>Среднее профессиональное образование274398</t>
  </si>
  <si>
    <t>Среднее профессиональное образование274400</t>
  </si>
  <si>
    <t>Среднее профессиональное образование274434</t>
  </si>
  <si>
    <t>Среднее профессиональное образование274542</t>
  </si>
  <si>
    <t>Среднее профессиональное образование274595</t>
  </si>
  <si>
    <t>Среднее профессиональное образование274608</t>
  </si>
  <si>
    <t>Среднее профессиональное образование274627</t>
  </si>
  <si>
    <t>Среднее профессиональное образование274631</t>
  </si>
  <si>
    <t>Среднее профессиональное образование274769</t>
  </si>
  <si>
    <t>Среднее профессиональное образование274792</t>
  </si>
  <si>
    <t>Среднее профессиональное образование274824</t>
  </si>
  <si>
    <t>Среднее профессиональное образование195444</t>
  </si>
  <si>
    <t>Среднее профессиональное образование195459</t>
  </si>
  <si>
    <t>Среднее профессиональное образование195463</t>
  </si>
  <si>
    <t>Среднее профессиональное образование196019</t>
  </si>
  <si>
    <t>Среднее профессиональное образование196038</t>
  </si>
  <si>
    <t>Среднее профессиональное образование196040</t>
  </si>
  <si>
    <t>Среднее профессиональное образование196042</t>
  </si>
  <si>
    <t>Среднее профессиональное образование196065</t>
  </si>
  <si>
    <t>Среднее профессиональное образование196039</t>
  </si>
  <si>
    <t>Среднее профессиональное образование196020</t>
  </si>
  <si>
    <t>Среднее профессиональное образование196022</t>
  </si>
  <si>
    <t>Среднее профессиональное образование276105</t>
  </si>
  <si>
    <t>Среднее профессиональное образование197276</t>
  </si>
  <si>
    <t>Среднее профессиональное образование197277</t>
  </si>
  <si>
    <t>Среднее профессиональное образование197280</t>
  </si>
  <si>
    <t>Среднее профессиональное образование277659</t>
  </si>
  <si>
    <t>Среднее профессиональное образование197493</t>
  </si>
  <si>
    <t>Среднее профессиональное образование278098</t>
  </si>
  <si>
    <t>Среднее профессиональное образование197562</t>
  </si>
  <si>
    <t>Среднее профессиональное образование198161</t>
  </si>
  <si>
    <t>Среднее профессиональное образование198048</t>
  </si>
  <si>
    <t>Среднее профессиональное образование198067</t>
  </si>
  <si>
    <t>Среднее профессиональное образование198086</t>
  </si>
  <si>
    <t>Среднее профессиональное образование198103</t>
  </si>
  <si>
    <t>Среднее профессиональное образование199037</t>
  </si>
  <si>
    <t>Среднее профессиональное образование199055</t>
  </si>
  <si>
    <t>Среднее профессиональное образование199065</t>
  </si>
  <si>
    <t>Среднее профессиональное образование199337</t>
  </si>
  <si>
    <t>Высшее образование200040</t>
  </si>
  <si>
    <t>Высшее образование200159</t>
  </si>
  <si>
    <t>Высшее образование200045</t>
  </si>
  <si>
    <t>Высшее образование200318</t>
  </si>
  <si>
    <t>Высшее образование200322</t>
  </si>
  <si>
    <t>Высшее образование200356</t>
  </si>
  <si>
    <t>Высшее образование200407</t>
  </si>
  <si>
    <t>Высшее образование200500</t>
  </si>
  <si>
    <t>Высшее образование200534</t>
  </si>
  <si>
    <t>Высшее образование200548</t>
  </si>
  <si>
    <t>Высшее образование200568</t>
  </si>
  <si>
    <t>Высшее образование200623</t>
  </si>
  <si>
    <t>Высшее образование200638</t>
  </si>
  <si>
    <t>Высшее образование200657</t>
  </si>
  <si>
    <t>Высшее образование200680</t>
  </si>
  <si>
    <t>Высшее образование200746</t>
  </si>
  <si>
    <t>Высшее образование200958</t>
  </si>
  <si>
    <t>Высшее образование201679</t>
  </si>
  <si>
    <t>Высшее образование200981</t>
  </si>
  <si>
    <t>Высшее образование201017</t>
  </si>
  <si>
    <t>Высшее образование201024</t>
  </si>
  <si>
    <t>Высшее образование201132</t>
  </si>
  <si>
    <t>Высшее образование201133</t>
  </si>
  <si>
    <t>Высшее образование201221</t>
  </si>
  <si>
    <t>Высшее образование201336</t>
  </si>
  <si>
    <t>Высшее образование201359</t>
  </si>
  <si>
    <t>Высшее образование201382</t>
  </si>
  <si>
    <t>Высшее образование201397</t>
  </si>
  <si>
    <t>Высшее образование201414</t>
  </si>
  <si>
    <t>Высшее образование201448</t>
  </si>
  <si>
    <t>Высшее образование201471</t>
  </si>
  <si>
    <t>Высшее образование201486</t>
  </si>
  <si>
    <t>Высшее образование201503</t>
  </si>
  <si>
    <t>Высшее образование201537</t>
  </si>
  <si>
    <t>Высшее образование201560</t>
  </si>
  <si>
    <t>Высшее образование201595</t>
  </si>
  <si>
    <t>Высшее образование201594</t>
  </si>
  <si>
    <t>Высшее образование201630</t>
  </si>
  <si>
    <t>Высшее образование201664</t>
  </si>
  <si>
    <t>Высшее образование201683</t>
  </si>
  <si>
    <t>Высшее образование201734</t>
  </si>
  <si>
    <t>Высшее образование201749</t>
  </si>
  <si>
    <t>Высшее образование201772</t>
  </si>
  <si>
    <t>Высшее образование201043</t>
  </si>
  <si>
    <t>Высшее образование201039</t>
  </si>
  <si>
    <t>Высшее образование201058</t>
  </si>
  <si>
    <t>Высшее образование201081</t>
  </si>
  <si>
    <t>Высшее образование201109</t>
  </si>
  <si>
    <t>Высшее образование201077</t>
  </si>
  <si>
    <t>Высшее образование201225</t>
  </si>
  <si>
    <t>Высшее образование201293</t>
  </si>
  <si>
    <t>Высшее образование201402</t>
  </si>
  <si>
    <t>Высшее образование201452</t>
  </si>
  <si>
    <t>Высшее образование201589</t>
  </si>
  <si>
    <t>Высшее образование201655</t>
  </si>
  <si>
    <t>Высшее образование201626</t>
  </si>
  <si>
    <t>Высшее образование201965</t>
  </si>
  <si>
    <t>Высшее образование202120</t>
  </si>
  <si>
    <t>Высшее образование202154</t>
  </si>
  <si>
    <t>Высшее образование202188</t>
  </si>
  <si>
    <t>Высшее образование202225</t>
  </si>
  <si>
    <t>Высшее образование202224</t>
  </si>
  <si>
    <t>Высшее образование202239</t>
  </si>
  <si>
    <t>Высшее образование202258</t>
  </si>
  <si>
    <t>Высшее образование202262</t>
  </si>
  <si>
    <t>Высшее образование202243</t>
  </si>
  <si>
    <t>Высшее образование202277</t>
  </si>
  <si>
    <t>Высшее образование202332</t>
  </si>
  <si>
    <t>Высшее образование202309</t>
  </si>
  <si>
    <t>Высшее образование202366</t>
  </si>
  <si>
    <t>Высшее образование111434</t>
  </si>
  <si>
    <t>Высшее образование111453</t>
  </si>
  <si>
    <t>Высшее образование111472</t>
  </si>
  <si>
    <t>Высшее образование203104</t>
  </si>
  <si>
    <t>Высшее образование203123</t>
  </si>
  <si>
    <t>Высшее образование203124</t>
  </si>
  <si>
    <t>Высшее образование203138</t>
  </si>
  <si>
    <t>Высшее образование203161</t>
  </si>
  <si>
    <t>Высшее образование203212</t>
  </si>
  <si>
    <t>Высшее образование203374</t>
  </si>
  <si>
    <t>Высшее образование203900</t>
  </si>
  <si>
    <t>Высшее образование203901</t>
  </si>
  <si>
    <t>Высшее образование204020</t>
  </si>
  <si>
    <t>Высшее образование204059</t>
  </si>
  <si>
    <t>Высшее образование204253</t>
  </si>
  <si>
    <t>Высшее образование204361</t>
  </si>
  <si>
    <t>Высшее образование204395</t>
  </si>
  <si>
    <t>Высшее образование204427</t>
  </si>
  <si>
    <t>Высшее образование204428</t>
  </si>
  <si>
    <t>Высшее образование204440</t>
  </si>
  <si>
    <t>Высшее образование204484</t>
  </si>
  <si>
    <t>Высшее образование204486</t>
  </si>
  <si>
    <t>Высшее образование630822</t>
  </si>
  <si>
    <t>Высшее образование204554</t>
  </si>
  <si>
    <t>Высшее образование204790</t>
  </si>
  <si>
    <t>Высшее образование630843</t>
  </si>
  <si>
    <t>Высшее образование630846</t>
  </si>
  <si>
    <t>Высшее образование204574</t>
  </si>
  <si>
    <t>Высшее образование630831</t>
  </si>
  <si>
    <t>Высшее образование204577</t>
  </si>
  <si>
    <t>Высшее образование204578</t>
  </si>
  <si>
    <t>Высшее образование204579</t>
  </si>
  <si>
    <t>Высшее образование204580</t>
  </si>
  <si>
    <t>Высшее образование204581</t>
  </si>
  <si>
    <t>Высшее образование204582</t>
  </si>
  <si>
    <t>Высшее образование204583</t>
  </si>
  <si>
    <t>Высшее образование204584</t>
  </si>
  <si>
    <t>Высшее образование204585</t>
  </si>
  <si>
    <t>Высшее образование204586</t>
  </si>
  <si>
    <t>Высшее образование204587</t>
  </si>
  <si>
    <t>Высшее образование204588</t>
  </si>
  <si>
    <t>Высшее образование204589</t>
  </si>
  <si>
    <t>Высшее образование204487</t>
  </si>
  <si>
    <t>Высшее образование204795</t>
  </si>
  <si>
    <t>Высшее образование204590</t>
  </si>
  <si>
    <t>Высшее образование204591</t>
  </si>
  <si>
    <t>Высшее образование204592</t>
  </si>
  <si>
    <t>Высшее образование204593</t>
  </si>
  <si>
    <t>Высшее образование204594</t>
  </si>
  <si>
    <t>Высшее образование204595</t>
  </si>
  <si>
    <t>Высшее образование204596</t>
  </si>
  <si>
    <t>Высшее образование630834</t>
  </si>
  <si>
    <t>Высшее образование204598</t>
  </si>
  <si>
    <t>Высшее образование204571</t>
  </si>
  <si>
    <t>Высшее образование204547</t>
  </si>
  <si>
    <t>Высшее образование204601</t>
  </si>
  <si>
    <t>Высшее образование204603</t>
  </si>
  <si>
    <t>Высшее образование630820</t>
  </si>
  <si>
    <t>Высшее образование204604</t>
  </si>
  <si>
    <t>Высшее образование204605</t>
  </si>
  <si>
    <t>Высшее образование204606</t>
  </si>
  <si>
    <t>Высшее образование204607</t>
  </si>
  <si>
    <t>Высшее образование204608</t>
  </si>
  <si>
    <t>Высшее образование204609</t>
  </si>
  <si>
    <t>Высшее образование204637</t>
  </si>
  <si>
    <t>Высшее образование204636</t>
  </si>
  <si>
    <t>Высшее образование204612</t>
  </si>
  <si>
    <t>Высшее образование204662</t>
  </si>
  <si>
    <t>Высшее образование204681</t>
  </si>
  <si>
    <t>Высшее образование204658</t>
  </si>
  <si>
    <t>Высшее образование204677</t>
  </si>
  <si>
    <t>Высшее образование204572</t>
  </si>
  <si>
    <t>Высшее образование204613</t>
  </si>
  <si>
    <t>Высшее образование204614</t>
  </si>
  <si>
    <t>Высшее образование630827</t>
  </si>
  <si>
    <t>Высшее образование204615</t>
  </si>
  <si>
    <t>Высшее образование204616</t>
  </si>
  <si>
    <t>Высшее образование204617</t>
  </si>
  <si>
    <t>Высшее образование204618</t>
  </si>
  <si>
    <t>Высшее образование204619</t>
  </si>
  <si>
    <t>Высшее образование204620</t>
  </si>
  <si>
    <t>Высшее образование204802</t>
  </si>
  <si>
    <t>Высшее образование204821</t>
  </si>
  <si>
    <t>Высшее образование204621</t>
  </si>
  <si>
    <t>Высшее образование204622</t>
  </si>
  <si>
    <t>Высшее образование204751</t>
  </si>
  <si>
    <t>Высшее образование204623</t>
  </si>
  <si>
    <t>Высшее образование204624</t>
  </si>
  <si>
    <t>Высшее образование204625</t>
  </si>
  <si>
    <t>Высшее образование204626</t>
  </si>
  <si>
    <t>Высшее образование630825</t>
  </si>
  <si>
    <t>Высшее образование204627</t>
  </si>
  <si>
    <t>Высшее образование204628</t>
  </si>
  <si>
    <t>Высшее образование204629</t>
  </si>
  <si>
    <t>Высшее образование204836</t>
  </si>
  <si>
    <t>Высшее образование204630</t>
  </si>
  <si>
    <t>Высшее образование204631</t>
  </si>
  <si>
    <t>Высшее образование204632</t>
  </si>
  <si>
    <t>Высшее образование204633</t>
  </si>
  <si>
    <t>Высшее образование205538</t>
  </si>
  <si>
    <t>Высшее образование205561</t>
  </si>
  <si>
    <t>Высшее образование205631</t>
  </si>
  <si>
    <t>Высшее образование205862</t>
  </si>
  <si>
    <t>Высшее образование206102</t>
  </si>
  <si>
    <t>Высшее образование206167</t>
  </si>
  <si>
    <t>Высшее образование206297</t>
  </si>
  <si>
    <t>Высшее образование206315</t>
  </si>
  <si>
    <t>Высшее образование206329</t>
  </si>
  <si>
    <t>Высшее образование206386</t>
  </si>
  <si>
    <t>Высшее образование206441</t>
  </si>
  <si>
    <t>Высшее образование206475</t>
  </si>
  <si>
    <t>Высшее образование206507</t>
  </si>
  <si>
    <t>Высшее образование206510</t>
  </si>
  <si>
    <t>Высшее образование213595</t>
  </si>
  <si>
    <t>Высшее образование206660</t>
  </si>
  <si>
    <t>Высшее образование206687</t>
  </si>
  <si>
    <t>Высшее образование206742</t>
  </si>
  <si>
    <t>Высшее образование206850</t>
  </si>
  <si>
    <t>Высшее образование206871</t>
  </si>
  <si>
    <t>Высшее образование206973</t>
  </si>
  <si>
    <t>Высшее образование207043</t>
  </si>
  <si>
    <t>Высшее образование207439</t>
  </si>
  <si>
    <t>Высшее образование207514</t>
  </si>
  <si>
    <t>Высшее образование207505</t>
  </si>
  <si>
    <t>Высшее образование207548</t>
  </si>
  <si>
    <t>Высшее образование207608</t>
  </si>
  <si>
    <t>Высшее образование207675</t>
  </si>
  <si>
    <t>Высшее образование207980</t>
  </si>
  <si>
    <t>Высшее образование208038</t>
  </si>
  <si>
    <t>Высшее образование208061</t>
  </si>
  <si>
    <t>Высшее образование208220</t>
  </si>
  <si>
    <t>Высшее образование208249</t>
  </si>
  <si>
    <t>Высшее образование208250</t>
  </si>
  <si>
    <t>Высшее образование208256</t>
  </si>
  <si>
    <t>Высшее образование208377</t>
  </si>
  <si>
    <t>Высшее образование208425</t>
  </si>
  <si>
    <t>Высшее образование208502</t>
  </si>
  <si>
    <t>Высшее образование208606</t>
  </si>
  <si>
    <t>Высшее образование208682</t>
  </si>
  <si>
    <t>Высшее образование208729</t>
  </si>
  <si>
    <t>Высшее образование208733</t>
  </si>
  <si>
    <t>Высшее образование208752</t>
  </si>
  <si>
    <t>Высшее образование208731</t>
  </si>
  <si>
    <t>Высшее образование208894</t>
  </si>
  <si>
    <t>Высшее образование209047</t>
  </si>
  <si>
    <t>Высшее образование209111</t>
  </si>
  <si>
    <t>Высшее образование209986</t>
  </si>
  <si>
    <t>Высшее образование209990</t>
  </si>
  <si>
    <t>Высшее образование208305</t>
  </si>
  <si>
    <t>Высшее образование210127</t>
  </si>
  <si>
    <t>Высшее образование210146</t>
  </si>
  <si>
    <t>Высшее образование210196</t>
  </si>
  <si>
    <t>Высшее образование210201</t>
  </si>
  <si>
    <t>Высшее образование210235</t>
  </si>
  <si>
    <t>Высшее образование210246</t>
  </si>
  <si>
    <t>Высшее образование210250</t>
  </si>
  <si>
    <t>Высшее образование210269</t>
  </si>
  <si>
    <t>Высшее образование210271</t>
  </si>
  <si>
    <t>Высшее образование210396</t>
  </si>
  <si>
    <t>Высшее образование210606</t>
  </si>
  <si>
    <t>Высшее образование210593</t>
  </si>
  <si>
    <t>Высшее образование117394</t>
  </si>
  <si>
    <t>Высшее образование117411</t>
  </si>
  <si>
    <t>Высшее образование216072</t>
  </si>
  <si>
    <t>Высшее образование213229</t>
  </si>
  <si>
    <t>Высшее образование213322</t>
  </si>
  <si>
    <t>Высшее образование213411</t>
  </si>
  <si>
    <t>Высшее образование213445</t>
  </si>
  <si>
    <t>Высшее образование213534</t>
  </si>
  <si>
    <t>Высшее образование213680</t>
  </si>
  <si>
    <t>Высшее образование213750</t>
  </si>
  <si>
    <t>Высшее образование213869</t>
  </si>
  <si>
    <t>Высшее образование214344</t>
  </si>
  <si>
    <t>Высшее образование214984</t>
  </si>
  <si>
    <t>Высшее образование215012</t>
  </si>
  <si>
    <t>Высшее образование215811</t>
  </si>
  <si>
    <t>Высшее образование213214</t>
  </si>
  <si>
    <t>Высшее образование413305</t>
  </si>
  <si>
    <t>Высшее образование213337</t>
  </si>
  <si>
    <t>Высшее образование213708</t>
  </si>
  <si>
    <t>Высшее образование213958</t>
  </si>
  <si>
    <t>Высшее образование213981</t>
  </si>
  <si>
    <t>Высшее образование214014</t>
  </si>
  <si>
    <t>Высшее образование214020</t>
  </si>
  <si>
    <t>Высшее образование214077</t>
  </si>
  <si>
    <t>Высшее образование214109</t>
  </si>
  <si>
    <t>Высшее образование214166</t>
  </si>
  <si>
    <t>Высшее образование216140</t>
  </si>
  <si>
    <t>Высшее образование216145</t>
  </si>
  <si>
    <t>Высшее образование214333</t>
  </si>
  <si>
    <t>Высшее образование214359</t>
  </si>
  <si>
    <t>Высшее образование214450</t>
  </si>
  <si>
    <t>Высшее образование214452</t>
  </si>
  <si>
    <t>Высшее образование214652</t>
  </si>
  <si>
    <t>Высшее образование214897</t>
  </si>
  <si>
    <t>Высшее образование215421</t>
  </si>
  <si>
    <t>Высшее образование215390</t>
  </si>
  <si>
    <t>Высшее образование215563</t>
  </si>
  <si>
    <t>Высшее образование215571</t>
  </si>
  <si>
    <t>Высшее образование215572</t>
  </si>
  <si>
    <t>Высшее образование215570</t>
  </si>
  <si>
    <t>Высшее образование215667</t>
  </si>
  <si>
    <t>Высшее образование215670</t>
  </si>
  <si>
    <t>Высшее образование215725</t>
  </si>
  <si>
    <t>Высшее образование215807</t>
  </si>
  <si>
    <t>Высшее образование215830</t>
  </si>
  <si>
    <t>Высшее образование215864</t>
  </si>
  <si>
    <t>Высшее образование215879</t>
  </si>
  <si>
    <t>Высшее образование216061</t>
  </si>
  <si>
    <t>Высшее образование216049</t>
  </si>
  <si>
    <t>Высшее образование216087</t>
  </si>
  <si>
    <t>Высшее образование216142</t>
  </si>
  <si>
    <t>Высшее образование213330</t>
  </si>
  <si>
    <t>Высшее образование214230</t>
  </si>
  <si>
    <t>Высшее образование216231</t>
  </si>
  <si>
    <t>Высшее образование216240</t>
  </si>
  <si>
    <t>Высшее образование217900</t>
  </si>
  <si>
    <t>Высшее образование218985</t>
  </si>
  <si>
    <t>Высшее образование218992</t>
  </si>
  <si>
    <t>Высшее образование219028</t>
  </si>
  <si>
    <t>Высшее образование219047</t>
  </si>
  <si>
    <t>Высшее образование219136</t>
  </si>
  <si>
    <t>Высшее образование219140</t>
  </si>
  <si>
    <t>Высшее образование219174</t>
  </si>
  <si>
    <t>Высшее образование219193</t>
  </si>
  <si>
    <t>Высшее образование219598</t>
  </si>
  <si>
    <t>Высшее образование219687</t>
  </si>
  <si>
    <t>Высшее образование219879</t>
  </si>
  <si>
    <t>Высшее образование220040</t>
  </si>
  <si>
    <t>Высшее образование220120</t>
  </si>
  <si>
    <t>Высшее образование220150</t>
  </si>
  <si>
    <t>Высшее образование220167</t>
  </si>
  <si>
    <t>Высшее образование220190</t>
  </si>
  <si>
    <t>Высшее образование220222</t>
  </si>
  <si>
    <t>Высшее образование220230</t>
  </si>
  <si>
    <t>Высшее образование220241</t>
  </si>
  <si>
    <t>Высшее образование220260</t>
  </si>
  <si>
    <t>Высшее образование220311</t>
  </si>
  <si>
    <t>Высшее образование220326</t>
  </si>
  <si>
    <t>Высшее образование220345</t>
  </si>
  <si>
    <t>Высшее образование220381</t>
  </si>
  <si>
    <t>Высшее образование220415</t>
  </si>
  <si>
    <t>Высшее образование220557</t>
  </si>
  <si>
    <t>Высшее образование220504</t>
  </si>
  <si>
    <t>Высшее образование220449</t>
  </si>
  <si>
    <t>Высшее образование220561</t>
  </si>
  <si>
    <t>Высшее образование220562</t>
  </si>
  <si>
    <t>Высшее образование220646</t>
  </si>
  <si>
    <t>Высшее образование220670</t>
  </si>
  <si>
    <t>Высшее образование220862</t>
  </si>
  <si>
    <t>Высшее образование220947</t>
  </si>
  <si>
    <t>Высшее образование221013</t>
  </si>
  <si>
    <t>Высшее образование221085</t>
  </si>
  <si>
    <t>Высшее образование221117</t>
  </si>
  <si>
    <t>Высшее образование221260</t>
  </si>
  <si>
    <t>Высшее образование221348</t>
  </si>
  <si>
    <t>Высшее образование221507</t>
  </si>
  <si>
    <t>Высшее образование221526</t>
  </si>
  <si>
    <t>Высшее образование221528</t>
  </si>
  <si>
    <t>Высшее образование221530</t>
  </si>
  <si>
    <t>Высшее образование221557</t>
  </si>
  <si>
    <t>Высшее образование221583</t>
  </si>
  <si>
    <t>Высшее образование221600</t>
  </si>
  <si>
    <t>Высшее образование221586</t>
  </si>
  <si>
    <t>Высшее образование221587</t>
  </si>
  <si>
    <t>Высшее образование221615</t>
  </si>
  <si>
    <t>Высшее образование221649</t>
  </si>
  <si>
    <t>Высшее образование221704</t>
  </si>
  <si>
    <t>Высшее образование221710</t>
  </si>
  <si>
    <t>Высшее образование221742</t>
  </si>
  <si>
    <t>Высшее образование221761</t>
  </si>
  <si>
    <t>Высшее образование221770</t>
  </si>
  <si>
    <t>Высшее образование221812</t>
  </si>
  <si>
    <t>Высшее образование221848</t>
  </si>
  <si>
    <t>Высшее образование221899</t>
  </si>
  <si>
    <t>Высшее образование221920</t>
  </si>
  <si>
    <t>Высшее образование221942</t>
  </si>
  <si>
    <t>Высшее образование221947</t>
  </si>
  <si>
    <t>Высшее образование221953</t>
  </si>
  <si>
    <t>Высшее образование221396</t>
  </si>
  <si>
    <t>Высшее образование221960</t>
  </si>
  <si>
    <t>Высшее образование221955</t>
  </si>
  <si>
    <t>Высшее образование223305</t>
  </si>
  <si>
    <t>Высшее образование223377</t>
  </si>
  <si>
    <t>Высшее образование223381</t>
  </si>
  <si>
    <t>Высшее образование223409</t>
  </si>
  <si>
    <t>Высшее образование223410</t>
  </si>
  <si>
    <t>Высшее образование223411</t>
  </si>
  <si>
    <t>Высшее образование224469</t>
  </si>
  <si>
    <t>Высшее образование225200</t>
  </si>
  <si>
    <t>Высшее образование225423</t>
  </si>
  <si>
    <t>Высшее образование225692</t>
  </si>
  <si>
    <t>Высшее образование225743</t>
  </si>
  <si>
    <t>Высшее образование225994</t>
  </si>
  <si>
    <t>Высшее образование226144</t>
  </si>
  <si>
    <t>Высшее образование226591</t>
  </si>
  <si>
    <t>Высшее образование226962</t>
  </si>
  <si>
    <t>Высшее образование228397</t>
  </si>
  <si>
    <t>Высшее образование224914</t>
  </si>
  <si>
    <t>Высшее образование228277</t>
  </si>
  <si>
    <t>Высшее образование228395</t>
  </si>
  <si>
    <t>Высшее образование228705</t>
  </si>
  <si>
    <t>Высшее образование229072</t>
  </si>
  <si>
    <t>Высшее образование229509</t>
  </si>
  <si>
    <t>Высшее образование229636</t>
  </si>
  <si>
    <t>Высшее образование229710</t>
  </si>
  <si>
    <t>Высшее образование229903</t>
  </si>
  <si>
    <t>Высшее образование229984</t>
  </si>
  <si>
    <t>Высшее образование230296</t>
  </si>
  <si>
    <t>Высшее образование230313</t>
  </si>
  <si>
    <t>Высшее образование230347</t>
  </si>
  <si>
    <t>Высшее образование229231</t>
  </si>
  <si>
    <t>Высшее образование230169</t>
  </si>
  <si>
    <t>Высшее образование230225</t>
  </si>
  <si>
    <t>Высшее образование230879</t>
  </si>
  <si>
    <t>Высшее образование231689</t>
  </si>
  <si>
    <t>Высшее образование231750</t>
  </si>
  <si>
    <t>Высшее образование231833</t>
  </si>
  <si>
    <t>Высшее образование231034</t>
  </si>
  <si>
    <t>Высшее образование231165</t>
  </si>
  <si>
    <t>Высшее образование231195</t>
  </si>
  <si>
    <t>Высшее образование231227</t>
  </si>
  <si>
    <t>Высшее образование233810</t>
  </si>
  <si>
    <t>Высшее образование233843</t>
  </si>
  <si>
    <t>Высшее образование233877</t>
  </si>
  <si>
    <t>Высшее образование233881</t>
  </si>
  <si>
    <t>Высшее образование233913</t>
  </si>
  <si>
    <t>Высшее образование233932</t>
  </si>
  <si>
    <t>Высшее образование233935</t>
  </si>
  <si>
    <t>Высшее образование233936</t>
  </si>
  <si>
    <t>Высшее образование233937</t>
  </si>
  <si>
    <t>Высшее образование327468</t>
  </si>
  <si>
    <t>Высшее образование233997</t>
  </si>
  <si>
    <t>Высшее образование234831</t>
  </si>
  <si>
    <t>Высшее образование234832</t>
  </si>
  <si>
    <t>Высшее образование234920</t>
  </si>
  <si>
    <t>Высшее образование234930</t>
  </si>
  <si>
    <t>Высшее образование130740</t>
  </si>
  <si>
    <t>Высшее образование129635</t>
  </si>
  <si>
    <t>Высшее образование330482</t>
  </si>
  <si>
    <t>Высшее образование235995</t>
  </si>
  <si>
    <t>Высшее образование236023</t>
  </si>
  <si>
    <t>Высшее образование236057</t>
  </si>
  <si>
    <t>Высшее образование236080</t>
  </si>
  <si>
    <t>Высшее образование131404</t>
  </si>
  <si>
    <t>Высшее образование236324</t>
  </si>
  <si>
    <t>Высшее образование236358</t>
  </si>
  <si>
    <t>Высшее образование236405</t>
  </si>
  <si>
    <t>Высшее образование237050</t>
  </si>
  <si>
    <t>Высшее образование236965</t>
  </si>
  <si>
    <t>Высшее образование237064</t>
  </si>
  <si>
    <t>Высшее образование237331</t>
  </si>
  <si>
    <t>Высшее образование237400</t>
  </si>
  <si>
    <t>Высшее образование237859</t>
  </si>
  <si>
    <t>Высшее образование238032</t>
  </si>
  <si>
    <t>Высшее образование238246</t>
  </si>
  <si>
    <t>Высшее образование239623</t>
  </si>
  <si>
    <t>Высшее образование239913</t>
  </si>
  <si>
    <t>Высшее образование239981</t>
  </si>
  <si>
    <t>Высшее образование240195</t>
  </si>
  <si>
    <t>Высшее образование240118</t>
  </si>
  <si>
    <t>Высшее образование240476</t>
  </si>
  <si>
    <t>Высшее образование240572</t>
  </si>
  <si>
    <t>Высшее образование240531</t>
  </si>
  <si>
    <t>Высшее образование240601</t>
  </si>
  <si>
    <t>Высшее образование240809</t>
  </si>
  <si>
    <t>Высшее образование240832</t>
  </si>
  <si>
    <t>Высшее образование240866</t>
  </si>
  <si>
    <t>Высшее образование240867</t>
  </si>
  <si>
    <t>Высшее образование240868</t>
  </si>
  <si>
    <t>Высшее образование240891</t>
  </si>
  <si>
    <t>Высшее образование240921</t>
  </si>
  <si>
    <t>Высшее образование240989</t>
  </si>
  <si>
    <t>Высшее образование241040</t>
  </si>
  <si>
    <t>Высшее образование241017</t>
  </si>
  <si>
    <t>Высшее образование241055</t>
  </si>
  <si>
    <t>Высшее образование241018</t>
  </si>
  <si>
    <t>Высшее образование240955</t>
  </si>
  <si>
    <t>Высшее образование242327</t>
  </si>
  <si>
    <t>Высшее образование242328</t>
  </si>
  <si>
    <t>Высшее образование242414</t>
  </si>
  <si>
    <t>Высшее образование242415</t>
  </si>
  <si>
    <t>Высшее образование242433</t>
  </si>
  <si>
    <t>Высшее образование145040</t>
  </si>
  <si>
    <t>Высшее образование145089</t>
  </si>
  <si>
    <t>Высшее образование242467</t>
  </si>
  <si>
    <t>Высшее образование146486</t>
  </si>
  <si>
    <t>Высшее образование242470</t>
  </si>
  <si>
    <t>Высшее образование242522</t>
  </si>
  <si>
    <t>Высшее образование242523</t>
  </si>
  <si>
    <t>Высшее образование242556</t>
  </si>
  <si>
    <t>Высшее образование150994</t>
  </si>
  <si>
    <t>Высшее образование151037</t>
  </si>
  <si>
    <t>Высшее образование243953</t>
  </si>
  <si>
    <t>Высшее образование243949</t>
  </si>
  <si>
    <t>Высшее образование243826</t>
  </si>
  <si>
    <t>Высшее образование243926</t>
  </si>
  <si>
    <t>Высшее образование243864</t>
  </si>
  <si>
    <t>Высшее образование243972</t>
  </si>
  <si>
    <t>Высшее образование243737</t>
  </si>
  <si>
    <t>Высшее образование243987</t>
  </si>
  <si>
    <t>Высшее образование243991</t>
  </si>
  <si>
    <t>Высшее образование244068</t>
  </si>
  <si>
    <t>Высшее образование244015</t>
  </si>
  <si>
    <t>Высшее образование243883</t>
  </si>
  <si>
    <t>Высшее образование243722</t>
  </si>
  <si>
    <t>Высшее образование244053</t>
  </si>
  <si>
    <t>Высшее образование244034</t>
  </si>
  <si>
    <t>Высшее образование243760</t>
  </si>
  <si>
    <t>Высшее образование244000</t>
  </si>
  <si>
    <t>Высшее образование244180</t>
  </si>
  <si>
    <t>Высшее образование244373</t>
  </si>
  <si>
    <t>Высшее образование244848</t>
  </si>
  <si>
    <t>Высшее образование245639</t>
  </si>
  <si>
    <t>Высшее образование245978</t>
  </si>
  <si>
    <t>Высшее образование245844</t>
  </si>
  <si>
    <t>Высшее образование246078</t>
  </si>
  <si>
    <t>Высшее образование246079</t>
  </si>
  <si>
    <t>Высшее образование246818</t>
  </si>
  <si>
    <t>Высшее образование247396</t>
  </si>
  <si>
    <t>Высшее образование250815</t>
  </si>
  <si>
    <t>Высшее образование253196</t>
  </si>
  <si>
    <t>Высшее образование253801</t>
  </si>
  <si>
    <t>Высшее образование253796</t>
  </si>
  <si>
    <t>Высшее образование253848</t>
  </si>
  <si>
    <t>Высшее образование253989</t>
  </si>
  <si>
    <t>Высшее образование254747</t>
  </si>
  <si>
    <t>Высшее образование254784</t>
  </si>
  <si>
    <t>Высшее образование254873</t>
  </si>
  <si>
    <t>Высшее образование254754</t>
  </si>
  <si>
    <t>Высшее образование254816</t>
  </si>
  <si>
    <t>Высшее образование254817</t>
  </si>
  <si>
    <t>Высшее образование254841</t>
  </si>
  <si>
    <t>Высшее образование255414</t>
  </si>
  <si>
    <t>Высшее образование166757</t>
  </si>
  <si>
    <t>Высшее образование166776</t>
  </si>
  <si>
    <t>Высшее образование366778</t>
  </si>
  <si>
    <t>Высшее образование166761</t>
  </si>
  <si>
    <t>Высшее образование166777</t>
  </si>
  <si>
    <t>Высшее образование255610</t>
  </si>
  <si>
    <t>Высшее образование256455</t>
  </si>
  <si>
    <t>Высшее образование256949</t>
  </si>
  <si>
    <t>Высшее образование256934</t>
  </si>
  <si>
    <t>Высшее образование257299</t>
  </si>
  <si>
    <t>Высшее образование258126</t>
  </si>
  <si>
    <t>Высшее образование258164</t>
  </si>
  <si>
    <t>Высшее образование258179</t>
  </si>
  <si>
    <t>Высшее образование258145</t>
  </si>
  <si>
    <t>Высшее образование258130</t>
  </si>
  <si>
    <t>Высшее образование258135</t>
  </si>
  <si>
    <t>Высшее образование258168</t>
  </si>
  <si>
    <t>Высшее образование258198</t>
  </si>
  <si>
    <t>Высшее образование258215</t>
  </si>
  <si>
    <t>Высшее образование258200</t>
  </si>
  <si>
    <t>Высшее образование258201</t>
  </si>
  <si>
    <t>Высшее образование258249</t>
  </si>
  <si>
    <t>Высшее образование258287</t>
  </si>
  <si>
    <t>Высшее образование258291</t>
  </si>
  <si>
    <t>Высшее образование258268</t>
  </si>
  <si>
    <t>Высшее образование258253</t>
  </si>
  <si>
    <t>Высшее образование258588</t>
  </si>
  <si>
    <t>Высшее образование258605</t>
  </si>
  <si>
    <t>Высшее образование258658</t>
  </si>
  <si>
    <t>Высшее образование258796</t>
  </si>
  <si>
    <t>Высшее образование258836</t>
  </si>
  <si>
    <t>Высшее образование260253</t>
  </si>
  <si>
    <t>Высшее образование260376</t>
  </si>
  <si>
    <t>Высшее образование260396</t>
  </si>
  <si>
    <t>Высшее образование260474</t>
  </si>
  <si>
    <t>Высшее образование260516</t>
  </si>
  <si>
    <t>Высшее образование260338</t>
  </si>
  <si>
    <t>Высшее образование260588</t>
  </si>
  <si>
    <t>Высшее образование260592</t>
  </si>
  <si>
    <t>Высшее образование260639</t>
  </si>
  <si>
    <t>Высшее образование260643</t>
  </si>
  <si>
    <t>Высшее образование260617</t>
  </si>
  <si>
    <t>Высшее образование260733</t>
  </si>
  <si>
    <t>Высшее образование260766</t>
  </si>
  <si>
    <t>Высшее образование260770</t>
  </si>
  <si>
    <t>Высшее образование260793</t>
  </si>
  <si>
    <t>Высшее образование260794</t>
  </si>
  <si>
    <t>Высшее образование180350</t>
  </si>
  <si>
    <t>Высшее образование180383</t>
  </si>
  <si>
    <t>Высшее образование180400</t>
  </si>
  <si>
    <t>Высшее образование180523</t>
  </si>
  <si>
    <t>Высшее образование180561</t>
  </si>
  <si>
    <t>Высшее образование180631</t>
  </si>
  <si>
    <t>Высшее образование261773</t>
  </si>
  <si>
    <t>Высшее образование262162</t>
  </si>
  <si>
    <t>Высшее образование262349</t>
  </si>
  <si>
    <t>Высшее образование262350</t>
  </si>
  <si>
    <t>Высшее образование262386</t>
  </si>
  <si>
    <t>Высшее образование181047</t>
  </si>
  <si>
    <t>Высшее образование264561</t>
  </si>
  <si>
    <t>Высшее образование265416</t>
  </si>
  <si>
    <t>Высшее образование265520</t>
  </si>
  <si>
    <t>Высшее образование265840</t>
  </si>
  <si>
    <t>Высшее образование265845</t>
  </si>
  <si>
    <t>Высшее образование265850</t>
  </si>
  <si>
    <t>Высшее образование265882</t>
  </si>
  <si>
    <t>Высшее образование266348</t>
  </si>
  <si>
    <t>Высшее образование266349</t>
  </si>
  <si>
    <t>Высшее образование266334</t>
  </si>
  <si>
    <t>Высшее образование266298</t>
  </si>
  <si>
    <t>Высшее образование266324</t>
  </si>
  <si>
    <t>Высшее образование266300</t>
  </si>
  <si>
    <t>Высшее образование266353</t>
  </si>
  <si>
    <t>Высшее образование266279</t>
  </si>
  <si>
    <t>Высшее образование266368</t>
  </si>
  <si>
    <t>Высшее образование266370</t>
  </si>
  <si>
    <t>Высшее образование266423</t>
  </si>
  <si>
    <t>Высшее образование266391</t>
  </si>
  <si>
    <t>Высшее образование266315</t>
  </si>
  <si>
    <t>Высшее образование266264</t>
  </si>
  <si>
    <t>Высшее образование266419</t>
  </si>
  <si>
    <t>Высшее образование266404</t>
  </si>
  <si>
    <t>Высшее образование266283</t>
  </si>
  <si>
    <t>Высшее образование266387</t>
  </si>
  <si>
    <t>Высшее образование266781</t>
  </si>
  <si>
    <t>Высшее образование266868</t>
  </si>
  <si>
    <t>Высшее образование267059</t>
  </si>
  <si>
    <t>Высшее образование267058</t>
  </si>
  <si>
    <t>Высшее образование267134</t>
  </si>
  <si>
    <t>Высшее образование269173</t>
  </si>
  <si>
    <t>Высшее образование269188</t>
  </si>
  <si>
    <t>Высшее образование271455</t>
  </si>
  <si>
    <t>Высшее образование271506</t>
  </si>
  <si>
    <t>Высшее образование271648</t>
  </si>
  <si>
    <t>Высшее образование271737</t>
  </si>
  <si>
    <t>Высшее образование271722</t>
  </si>
  <si>
    <t>Высшее образование271686</t>
  </si>
  <si>
    <t>Высшее образование272246</t>
  </si>
  <si>
    <t>Высшее образование272512</t>
  </si>
  <si>
    <t>Высшее образование272460</t>
  </si>
  <si>
    <t>Высшее образование272250</t>
  </si>
  <si>
    <t>Высшее образование272251</t>
  </si>
  <si>
    <t>Высшее образование272260</t>
  </si>
  <si>
    <t>Высшее образование272491</t>
  </si>
  <si>
    <t>Высшее образование272489</t>
  </si>
  <si>
    <t>Высшее образование272495</t>
  </si>
  <si>
    <t>Высшее образование272515</t>
  </si>
  <si>
    <t>Высшее образование272522</t>
  </si>
  <si>
    <t>Высшее образование272478</t>
  </si>
  <si>
    <t>Высшее образование272519</t>
  </si>
  <si>
    <t>Высшее образование272560</t>
  </si>
  <si>
    <t>Высшее образование272598</t>
  </si>
  <si>
    <t>Высшее образование272520</t>
  </si>
  <si>
    <t>Высшее образование272525</t>
  </si>
  <si>
    <t>Высшее образование272530</t>
  </si>
  <si>
    <t>Высшее образование272600</t>
  </si>
  <si>
    <t>Высшее образование272252</t>
  </si>
  <si>
    <t>Высшее образование272248</t>
  </si>
  <si>
    <t>Высшее образование272602</t>
  </si>
  <si>
    <t>Высшее образование620305</t>
  </si>
  <si>
    <t>Высшее образование272477</t>
  </si>
  <si>
    <t>Высшее образование272509</t>
  </si>
  <si>
    <t>Высшее образование272599</t>
  </si>
  <si>
    <t>Высшее образование272532</t>
  </si>
  <si>
    <t>Высшее образование273400</t>
  </si>
  <si>
    <t>Высшее образование273963</t>
  </si>
  <si>
    <t>Высшее образование274006</t>
  </si>
  <si>
    <t>Высшее образование274063</t>
  </si>
  <si>
    <t>Высшее образование274082</t>
  </si>
  <si>
    <t>Высшее образование274171</t>
  </si>
  <si>
    <t>Высшее образование274218</t>
  </si>
  <si>
    <t>Высшее образование274383</t>
  </si>
  <si>
    <t>Высшее образование274650</t>
  </si>
  <si>
    <t>Высшее образование274257</t>
  </si>
  <si>
    <t>Высшее образование274398</t>
  </si>
  <si>
    <t>Высшее образование274400</t>
  </si>
  <si>
    <t>Высшее образование274504</t>
  </si>
  <si>
    <t>Высшее образование274542</t>
  </si>
  <si>
    <t>Высшее образование274701</t>
  </si>
  <si>
    <t>Высшее образование274720</t>
  </si>
  <si>
    <t>Высшее образование274769</t>
  </si>
  <si>
    <t>Высшее образование274824</t>
  </si>
  <si>
    <t>Высшее образование274840</t>
  </si>
  <si>
    <t>Высшее образование274858</t>
  </si>
  <si>
    <t>Высшее образование276105</t>
  </si>
  <si>
    <t>Высшее образование277659</t>
  </si>
  <si>
    <t>38.02.04 Коммерция (по отраслям)</t>
  </si>
  <si>
    <t>38.02.05 Товароведение и экспертиза качества потребительских товаров</t>
  </si>
  <si>
    <t>38.03.01 Экономика</t>
  </si>
  <si>
    <t>38.03.02 Менеджмент</t>
  </si>
  <si>
    <t>38.03.06 Торговое дело</t>
  </si>
  <si>
    <t>38.03.07 Товароведение</t>
  </si>
  <si>
    <t>38.04.01 Экономика</t>
  </si>
  <si>
    <t>38.04.02 Менеджмент</t>
  </si>
  <si>
    <t>38.04.06 Торговое дело</t>
  </si>
  <si>
    <t>38.04.07 Товароведение</t>
  </si>
  <si>
    <t>42.02.01 Реклама</t>
  </si>
  <si>
    <t>42.01.01 Агент рекламный</t>
  </si>
  <si>
    <t>35.03.04 Агрономия</t>
  </si>
  <si>
    <t>35.02.05 Агрономия</t>
  </si>
  <si>
    <t>35.03.03 Агрохимия и агропочвоведение</t>
  </si>
  <si>
    <t>49.02.01 Физическая культура</t>
  </si>
  <si>
    <t>49.02.02 Адаптивная физическая культура</t>
  </si>
  <si>
    <t>49.03.01 Физическая культура</t>
  </si>
  <si>
    <t>49.03.02 Физическая культура для лиц с отклонениями в состоянии здоровья (адаптивная физическая культура)</t>
  </si>
  <si>
    <t>49.04.01 Физическая культура</t>
  </si>
  <si>
    <t>49.04.02 Физическая культура для лиц с отклонениями в состоянии здоровья (адаптивная физическая культура)</t>
  </si>
  <si>
    <t>49.04.03 Спорт</t>
  </si>
  <si>
    <t>43.02.11 Гостиничный сервис</t>
  </si>
  <si>
    <t>43.03.01 Сервис</t>
  </si>
  <si>
    <t>43.03.03 Гостиничное дело</t>
  </si>
  <si>
    <t>51.02.02 Социально-культурная деятельность (по видам)</t>
  </si>
  <si>
    <t>55.05.03 Кинооператорство</t>
  </si>
  <si>
    <t>53.02.03 Инструментальное исполнительство (по видам инструментов)</t>
  </si>
  <si>
    <t>53.02.01 Музыкальное образование</t>
  </si>
  <si>
    <t>31.02.02 Акушерское дело</t>
  </si>
  <si>
    <t>19.01.06 Аппаратчик производства сахара</t>
  </si>
  <si>
    <t>19.01.15 Аппаратчик получения растительного масла</t>
  </si>
  <si>
    <t>19.01.03 Аппаратчик элеваторного, мукомольного, крупяного и комбикормового производства</t>
  </si>
  <si>
    <t>19.01.10 Мастер производства молочной продукции</t>
  </si>
  <si>
    <t>19.01.14 Оператор процессов колбасного производства</t>
  </si>
  <si>
    <t>08.01.01 Изготовитель арматурных сеток и каркасов</t>
  </si>
  <si>
    <t>08.01.07 Мастер общестроительных работ</t>
  </si>
  <si>
    <t>53.02.02 Музыкальное искусство эстрады (по видам)</t>
  </si>
  <si>
    <t>52.02.01 Искусство балета</t>
  </si>
  <si>
    <t>52.02.02 Искусство танца (по видам)</t>
  </si>
  <si>
    <t>52.02.03 Цирковое искусство</t>
  </si>
  <si>
    <t>52.02.05 Искусство эстрады</t>
  </si>
  <si>
    <t>53.02.04 Вокальное искусство</t>
  </si>
  <si>
    <t>53.02.05 Сольное и хоровое народное пение</t>
  </si>
  <si>
    <t>52.03.03 Цирковое искусство</t>
  </si>
  <si>
    <t>53.03.01 Музыкальное искусство эстрады</t>
  </si>
  <si>
    <t>53.03.02 Музыкально-инструментальное искусство</t>
  </si>
  <si>
    <t>53.03.03 Вокальное искусство</t>
  </si>
  <si>
    <t>53.03.04 Искусство народного пения</t>
  </si>
  <si>
    <t>53.03.05 Дирижирование</t>
  </si>
  <si>
    <t>52.04.01 Хореографическое искусство</t>
  </si>
  <si>
    <t>53.04.01 Музыкально-инструментальное искусство</t>
  </si>
  <si>
    <t>53.04.02 Вокальное искусство</t>
  </si>
  <si>
    <t>53.04.03 Искусство народного пения</t>
  </si>
  <si>
    <t>52.04.03 Театральное искусство</t>
  </si>
  <si>
    <t>52.05.01 Актерское искусство</t>
  </si>
  <si>
    <t>52.03.02 Хореографическое исполнительство</t>
  </si>
  <si>
    <t>52.02.04 Актерское искусство</t>
  </si>
  <si>
    <t>52.03.01 Хореографическое искусство</t>
  </si>
  <si>
    <t>53.05.01 Искусство концертного исполнительства</t>
  </si>
  <si>
    <t>43.02.09 Ритуальный сервис</t>
  </si>
  <si>
    <t>46.01.02 Архивариус</t>
  </si>
  <si>
    <t>07.02.01 Архитектура</t>
  </si>
  <si>
    <t>07.03.04 Градостроительство</t>
  </si>
  <si>
    <t>07.04.01 Архитектура</t>
  </si>
  <si>
    <t>07.04.04 Градостроительство</t>
  </si>
  <si>
    <t>53.02.08 Музыкальное звукооператорское мастерство</t>
  </si>
  <si>
    <t>55.05.01 Режиссура кино и телевидения</t>
  </si>
  <si>
    <t>54.05.03 Графика</t>
  </si>
  <si>
    <t>51.03.05 Режиссура театрализованных представлений и праздников</t>
  </si>
  <si>
    <t>55.05.02 Звукорежиссура аудиовизуальных искусств</t>
  </si>
  <si>
    <t>53.02.06 Хоровое дирижирование</t>
  </si>
  <si>
    <t>54.05.02 Живопись</t>
  </si>
  <si>
    <t>53.02.09 Театрально-декорационное искусство (по видам)</t>
  </si>
  <si>
    <t>08.01.12 Оператор технологического оборудования в производстве стеновых и вяжущих материалов</t>
  </si>
  <si>
    <t>54.02.05 Живопись (по видам)</t>
  </si>
  <si>
    <t>54.03.02 Декоративно-прикладное искусство и народные промыслы</t>
  </si>
  <si>
    <t>54.04.02 Декоративно-прикладное искусство и народные промыслы</t>
  </si>
  <si>
    <t>34.02.02 Медицинский массаж (для обучения лиц с ограниченными возможностями здоровья по зрению)</t>
  </si>
  <si>
    <t>43.01.01 Официант, бармен</t>
  </si>
  <si>
    <t>43.02.01 Организация обслуживания в общественном питании</t>
  </si>
  <si>
    <t>18.01.03 Аппаратчик-оператор экологических установок</t>
  </si>
  <si>
    <t>18.01.29 Мастер по обслуживанию магистральных трубопроводов</t>
  </si>
  <si>
    <t>08.01.02 Монтажник трубопроводов</t>
  </si>
  <si>
    <t>08.01.15 Слесарь по изготовлению деталей и узлов технических систем в строительстве</t>
  </si>
  <si>
    <t>08.02.04 Водоснабжение и водоотведение</t>
  </si>
  <si>
    <t>51.03.06 Библиотечно-информационная деятельность</t>
  </si>
  <si>
    <t>51.02.03 Библиотековедение</t>
  </si>
  <si>
    <t>51.04.06 Библиотечно-информационная деятельность</t>
  </si>
  <si>
    <t>06.03.01 Биология</t>
  </si>
  <si>
    <t>06.04.01 Биология</t>
  </si>
  <si>
    <t>38.02.01 Экономика и бухгалтерский учет (по отраслям)</t>
  </si>
  <si>
    <t>39.03.01 Социология</t>
  </si>
  <si>
    <t>08.04.01 Строительство</t>
  </si>
  <si>
    <t>44.06.01 Образование и педагогические науки</t>
  </si>
  <si>
    <t>44.07.01 Образование и педагогические науки</t>
  </si>
  <si>
    <t>08.03.01 Строительство</t>
  </si>
  <si>
    <t>38.03.03 Управление персоналом</t>
  </si>
  <si>
    <t>38.04.03 Управление персоналом</t>
  </si>
  <si>
    <t>38.03.04 Государственное и муниципальное управление</t>
  </si>
  <si>
    <t>38.04.04 Государственное и муниципальное управление</t>
  </si>
  <si>
    <t>36.05.01 Ветеринария</t>
  </si>
  <si>
    <t>36.03.01 Ветеринарно-санитарная экспертиза</t>
  </si>
  <si>
    <t>36.02.01 Ветеринария</t>
  </si>
  <si>
    <t>35.01.09 Мастер растениеводства</t>
  </si>
  <si>
    <t>44.02.02 Преподавание в начальных классах</t>
  </si>
  <si>
    <t>44.02.01 Дошкольное образование</t>
  </si>
  <si>
    <t>44.02.04 Специальное дошкольное образование</t>
  </si>
  <si>
    <t>44.04.01 Педагогическое образование</t>
  </si>
  <si>
    <t>44.04.04 Профессиональное обучение (по отраслям)</t>
  </si>
  <si>
    <t>44.03.01 Педагогическое образование</t>
  </si>
  <si>
    <t>44.03.02 Психолого-педагогическое образование</t>
  </si>
  <si>
    <t>44.03.03 Специальное (дефектологическое) образование</t>
  </si>
  <si>
    <t>41.03.03 Востоковедение и африканистика</t>
  </si>
  <si>
    <t>41.04.03 Востоковедение и африканистика</t>
  </si>
  <si>
    <t>31.05.01 Лечебное дело</t>
  </si>
  <si>
    <t>31.05.02 Педиатрия</t>
  </si>
  <si>
    <t>31.08.49 Терапия</t>
  </si>
  <si>
    <t>31.08.55 Колопроктология</t>
  </si>
  <si>
    <t>31.08.54 Общая врачебная практика (семейная медицина)</t>
  </si>
  <si>
    <t>32.08.01 Гигиена детей и подростков</t>
  </si>
  <si>
    <t>32.08.02 Гигиена питания</t>
  </si>
  <si>
    <t>32.08.03 Гигиена труда</t>
  </si>
  <si>
    <t>32.08.06 Коммунальная гигиена</t>
  </si>
  <si>
    <t>31.08.39 Лечебная физкультура и спортивная медицина</t>
  </si>
  <si>
    <t>32.08.07 Общая гигиена</t>
  </si>
  <si>
    <t>32.08.09 Радиационная гигиена</t>
  </si>
  <si>
    <t>32.08.10 Санитарно-гигиенические лабораторные исследования</t>
  </si>
  <si>
    <t>31.08.73 Стоматология терапевтическая</t>
  </si>
  <si>
    <t>31.08.19 Педиатрия</t>
  </si>
  <si>
    <t>31.08.32 Дерматовенерология</t>
  </si>
  <si>
    <t>31.08.57 Онкология</t>
  </si>
  <si>
    <t>31.08.74 Стоматология хирургическая</t>
  </si>
  <si>
    <t>31.08.20 Психиатрия</t>
  </si>
  <si>
    <t>31.08.01 Акушерство и гинекология</t>
  </si>
  <si>
    <t>31.08.51 Фтизиатрия</t>
  </si>
  <si>
    <t>31.08.58 Оториноларингология</t>
  </si>
  <si>
    <t>31.08.44 Профпатология</t>
  </si>
  <si>
    <t>31.08.48 Скорая медицинская помощь</t>
  </si>
  <si>
    <t>31.08.26 Аллергология и иммунология</t>
  </si>
  <si>
    <t>31.08.02 Анестезиология - реаниматология</t>
  </si>
  <si>
    <t>32.08.14 Бактериология</t>
  </si>
  <si>
    <t>30.05.02 Медицинская биофизика</t>
  </si>
  <si>
    <t>30.05.01 Медицинская биохимия</t>
  </si>
  <si>
    <t>32.08.13 Вирусология</t>
  </si>
  <si>
    <t>31.08.28 Гастроэнтерология</t>
  </si>
  <si>
    <t>31.08.29 Гематология</t>
  </si>
  <si>
    <t>31.08.30 Генетика</t>
  </si>
  <si>
    <t>32.08.05 Дезинфектология</t>
  </si>
  <si>
    <t>31.08.13 Детская кардиология</t>
  </si>
  <si>
    <t>31.08.16 Детская хирургия</t>
  </si>
  <si>
    <t>31.08.17 Детская эндокринология</t>
  </si>
  <si>
    <t>31.08.33 Диабетология</t>
  </si>
  <si>
    <t>31.08.34 Диетология</t>
  </si>
  <si>
    <t>31.08.35 Инфекционные болезни</t>
  </si>
  <si>
    <t>31.08.36 Кардиология</t>
  </si>
  <si>
    <t>31.08.37 Клиническая фармакология</t>
  </si>
  <si>
    <t>31.08.05 Клиническая лабораторная диагностика</t>
  </si>
  <si>
    <t>31.08.38 Косметология</t>
  </si>
  <si>
    <t>31.08.40 Мануальная терапия</t>
  </si>
  <si>
    <t>31.08.71 Организация здравоохранения и общественное здоровье</t>
  </si>
  <si>
    <t>31.08.42 Неврология</t>
  </si>
  <si>
    <t>31.08.56 Нейрохирургия</t>
  </si>
  <si>
    <t>31.08.18 Неонатология</t>
  </si>
  <si>
    <t>31.08.43 Нефрология</t>
  </si>
  <si>
    <t>31.08.77 Ортодонтия</t>
  </si>
  <si>
    <t>31.08.59 Офтальмология</t>
  </si>
  <si>
    <t>32.08.08 Паразитология</t>
  </si>
  <si>
    <t>31.08.07 Патологическая анатомия</t>
  </si>
  <si>
    <t>31.08.21 Психиатрия-наркология</t>
  </si>
  <si>
    <t>31.08.22 Психотерапия</t>
  </si>
  <si>
    <t>31.08.45 Пульмонология</t>
  </si>
  <si>
    <t>31.08.08 Радиология</t>
  </si>
  <si>
    <t>31.08.09 Рентгенология</t>
  </si>
  <si>
    <t>31.08.47 Рефлексотерапия</t>
  </si>
  <si>
    <t>31.08.63 Сердечно-сосудистая хирургия</t>
  </si>
  <si>
    <t>31.05.03 Стоматология</t>
  </si>
  <si>
    <t>31.08.72 Стоматология общей практики</t>
  </si>
  <si>
    <t>31.08.76 Стоматология детская</t>
  </si>
  <si>
    <t>31.08.75 Стоматология ортопедическая</t>
  </si>
  <si>
    <t>31.08.10 Судебно-медицинская экспертиза</t>
  </si>
  <si>
    <t>31.08.24 Судебно-психиатрическая экспертиза</t>
  </si>
  <si>
    <t>31.08.03 Токсикология</t>
  </si>
  <si>
    <t>31.08.65 Торакальная хирургия</t>
  </si>
  <si>
    <t>31.08.66 Травматология и ортопедия</t>
  </si>
  <si>
    <t>31.08.04 Трансфузиология</t>
  </si>
  <si>
    <t>31.08.68 Урология</t>
  </si>
  <si>
    <t>31.08.50 Физиотерапия</t>
  </si>
  <si>
    <t>31.08.12 Функциональная диагностика</t>
  </si>
  <si>
    <t>31.08.67 Хирургия</t>
  </si>
  <si>
    <t>31.08.69 Челюстно-лицевая хирургия</t>
  </si>
  <si>
    <t>31.08.53 Эндокринология</t>
  </si>
  <si>
    <t>31.08.70 Эндоскопия</t>
  </si>
  <si>
    <t>32.08.12 Эпидемиология</t>
  </si>
  <si>
    <t>42.02.02 Издательское дело</t>
  </si>
  <si>
    <t>15.01.05 Сварщик (электросварочные и газосварочные работы)</t>
  </si>
  <si>
    <t>21.03.02 Землеустройство и кадастры</t>
  </si>
  <si>
    <t>21.03.03 Геодезия и дистанционное зондирование</t>
  </si>
  <si>
    <t>05.03.04 Гидрометеорология</t>
  </si>
  <si>
    <t>20.03.02 Природообустройство и водопользование</t>
  </si>
  <si>
    <t>20.03.01 Техносферная безопасность</t>
  </si>
  <si>
    <t>46.02.01 Документационное обеспечение управления и архивоведение</t>
  </si>
  <si>
    <t>05.04.01 Геология</t>
  </si>
  <si>
    <t>07.04.03 Дизайн архитектурной среды</t>
  </si>
  <si>
    <t>51.05.01 Звукорежиссура культурно-массовых представлений и концертных программ</t>
  </si>
  <si>
    <t>36.03.02 Зоотехния</t>
  </si>
  <si>
    <t>36.04.02 Зоотехния</t>
  </si>
  <si>
    <t>35.03.06 Агроинженерия</t>
  </si>
  <si>
    <t>54.03.03 Искусство костюма и текстиля</t>
  </si>
  <si>
    <t>54.04.03 Искусство костюма и текстиля</t>
  </si>
  <si>
    <t>53.03.06 Музыкознание и музыкально-прикладное искусство</t>
  </si>
  <si>
    <t>53.05.02 Художественное руководство оперно-симфоническим оркестром и академическим хором</t>
  </si>
  <si>
    <t>53.04.04 Дирижирование</t>
  </si>
  <si>
    <t>51.03.04 Музеология и охрана объектов культурного и природного наследия</t>
  </si>
  <si>
    <t>51.04.04 Музеология и охрана объектов культурного и природного наследия</t>
  </si>
  <si>
    <t>52.03.04 Технология художественного оформления спектакля</t>
  </si>
  <si>
    <t>54.04.04 Реставрация</t>
  </si>
  <si>
    <t>54.03.04 Реставрация</t>
  </si>
  <si>
    <t>13.03.02 Электроэнергетика и электротехника</t>
  </si>
  <si>
    <t>15.01.28 Шлифовщик-универсал</t>
  </si>
  <si>
    <t>18.01.09 Мастер-обработчик стекла и стеклоизделий</t>
  </si>
  <si>
    <t>15.01.27 Фрезеровщик-универсал</t>
  </si>
  <si>
    <t>54.01.06 Изготовитель художественных изделий из металла</t>
  </si>
  <si>
    <t>54.01.07 Изготовитель художественных изделий из керамики</t>
  </si>
  <si>
    <t>54.01.08 Художник декоративной росписи по металлу</t>
  </si>
  <si>
    <t>54.01.01 Исполнитель художественно-оформительских работ</t>
  </si>
  <si>
    <t>54.01.03 Фотограф</t>
  </si>
  <si>
    <t>05.02.01 Картография</t>
  </si>
  <si>
    <t>54.02.08 Техника и искусство фотографии</t>
  </si>
  <si>
    <t>29.01.26 Печатник плоской печати</t>
  </si>
  <si>
    <t>29.01.27 Мастер печатного дела</t>
  </si>
  <si>
    <t>18.01.06 Оператор производства стекловолокна, стекловолокнистых материалов и изделий стеклопластиков</t>
  </si>
  <si>
    <t>43.02.10 Туризм</t>
  </si>
  <si>
    <t>54.02.01 Дизайн (по отраслям)</t>
  </si>
  <si>
    <t>51.04.01 Культурология</t>
  </si>
  <si>
    <t>46.03.02 Документоведение и архивоведение</t>
  </si>
  <si>
    <t>46.04.02 Документоведение и архивоведение</t>
  </si>
  <si>
    <t>44.04.02 Психолого-педагогическое образование</t>
  </si>
  <si>
    <t>44.03.05 Педагогическое образование (с двумя профилями подготовки)</t>
  </si>
  <si>
    <t>43.03.02 Туризм</t>
  </si>
  <si>
    <t>43.04.01 Сервис</t>
  </si>
  <si>
    <t>43.04.02 Туризм</t>
  </si>
  <si>
    <t>43.04.03 Гостиничное дело</t>
  </si>
  <si>
    <t>39.03.02 Социальная работа</t>
  </si>
  <si>
    <t>39.04.02 Социальная работа</t>
  </si>
  <si>
    <t>37.03.01 Психология</t>
  </si>
  <si>
    <t>40.03.01 Юриспруденция</t>
  </si>
  <si>
    <t>40.04.01 Юриспруденция</t>
  </si>
  <si>
    <t>34.03.01 Сестринское дело</t>
  </si>
  <si>
    <t>19.03.04 Технология продукции и организация общественного питания</t>
  </si>
  <si>
    <t>19.04.04 Технология продукции и организация общественного питания</t>
  </si>
  <si>
    <t>49.06.01 Физическая культура и спорт</t>
  </si>
  <si>
    <t>55.05.04 Продюсерство</t>
  </si>
  <si>
    <t>55.05.05 Киноведение</t>
  </si>
  <si>
    <t>51.03.03 Социально-культурная деятельность</t>
  </si>
  <si>
    <t>51.04.03 Социально-культурная деятельность</t>
  </si>
  <si>
    <t>52.04.02 Драматургия</t>
  </si>
  <si>
    <t>51.04.05 Режиссура театрализованных представлений и праздников</t>
  </si>
  <si>
    <t>52.03.05 Театроведение</t>
  </si>
  <si>
    <t>52.05.02 Режиссура театра</t>
  </si>
  <si>
    <t>55.01.01 Киномеханик</t>
  </si>
  <si>
    <t>53.05.07 Дирижирование военным духовым оркестром</t>
  </si>
  <si>
    <t>19.01.12 Переработчик скота и мяса</t>
  </si>
  <si>
    <t>29.01.11 Контролер качества текстильных изделий</t>
  </si>
  <si>
    <t>29.01.12 Оператор крутильного оборудования (для всех видов производств)</t>
  </si>
  <si>
    <t>29.01.01 Скорняк</t>
  </si>
  <si>
    <t>29.01.04 Художник по костюму</t>
  </si>
  <si>
    <t>29.01.05 Закройщик</t>
  </si>
  <si>
    <t>29.01.06 Раскройщик материалов</t>
  </si>
  <si>
    <t>29.01.07 Портной</t>
  </si>
  <si>
    <t>29.01.08 Оператор швейного оборудования</t>
  </si>
  <si>
    <t>29.01.09 Вышивальщица</t>
  </si>
  <si>
    <t>29.01.10 Модистка головных уборов</t>
  </si>
  <si>
    <t>29.01.13 Оператор оборудования чесального производства (для всех видов производств)</t>
  </si>
  <si>
    <t>29.01.14 Оператор прядильного производства</t>
  </si>
  <si>
    <t>29.01.15 Раклист</t>
  </si>
  <si>
    <t>29.01.16 Ткач</t>
  </si>
  <si>
    <t>29.01.17 Оператор вязально-швейного оборудования</t>
  </si>
  <si>
    <t>29.01.18 Вязальщица текстильно-галантерейных изделий</t>
  </si>
  <si>
    <t>29.01.19 Оператор производства нетканых материалов</t>
  </si>
  <si>
    <t>29.01.20 Красильщик (общие профессии производства текстиля)</t>
  </si>
  <si>
    <t>29.01.21 Оператор оборудования отделочного производства (общие профессии производства текстиля)</t>
  </si>
  <si>
    <t>29.01.22 Аппаратчик отделочного производства (общие профессии производства текстиля)</t>
  </si>
  <si>
    <t>29.01.23 Наладчик полиграфического оборудования</t>
  </si>
  <si>
    <t>29.01.24 Оператор электронного набора и верстки</t>
  </si>
  <si>
    <t>29.01.25 Переплетчик</t>
  </si>
  <si>
    <t>49.03.03 Рекреация и спортивно-оздоровительный туризм</t>
  </si>
  <si>
    <t>44.03.04 Профессиональное обучение (по отраслям)</t>
  </si>
  <si>
    <t>19.02.07 Технология молока и молочных продуктов</t>
  </si>
  <si>
    <t>08.02.01 Строительство и эксплуатация зданий и сооружений</t>
  </si>
  <si>
    <t>19.01.17 Повар, кондитер</t>
  </si>
  <si>
    <t>43.01.04 Повар судовой</t>
  </si>
  <si>
    <t>19.02.10 Технология продукции общественного питания</t>
  </si>
  <si>
    <t>46.01.03 Делопроизводитель</t>
  </si>
  <si>
    <t>53.05.03 Музыкальная звукорежиссура</t>
  </si>
  <si>
    <t>53.04.06 Музыкознание и музыкально-прикладное искусство</t>
  </si>
  <si>
    <t>53.05.06 Композиция</t>
  </si>
  <si>
    <t>55.02.01 Театральная и аудиовизуальная техника (по видам)</t>
  </si>
  <si>
    <t>36.02.02 Зоотехния</t>
  </si>
  <si>
    <t>31.02.05 Стоматология ортопедическая</t>
  </si>
  <si>
    <t>28.03.02 Наноинженерия</t>
  </si>
  <si>
    <t>20.04.01 Техносферная безопасность</t>
  </si>
  <si>
    <t>07.03.01 Архитектура</t>
  </si>
  <si>
    <t>13.04.02 Электроэнергетика и электротехника</t>
  </si>
  <si>
    <t>44.02.06 Профессиональное обучение (по отраслям)</t>
  </si>
  <si>
    <t>19.01.07 Кондитер сахаристых изделий</t>
  </si>
  <si>
    <t>19.02.04 Технология сахаристых продуктов</t>
  </si>
  <si>
    <t>38.01.02 Продавец, контролер-кассир</t>
  </si>
  <si>
    <t>51.02.01 Народное художественное творчество (по видам)</t>
  </si>
  <si>
    <t>42.04.02 Журналистика</t>
  </si>
  <si>
    <t>19.02.03 Технология хлеба, кондитерских и макаронных изделий</t>
  </si>
  <si>
    <t>19.01.04 Пекарь</t>
  </si>
  <si>
    <t>54.01.13 Изготовитель художественных изделий из дерева</t>
  </si>
  <si>
    <t>19.01.05 Оператор поточно-автоматической линии (макаронное производство)</t>
  </si>
  <si>
    <t>54.01.05 Изготовитель художественных изделий из тканей с художественной росписью</t>
  </si>
  <si>
    <t>08.01.04 Кровельщик</t>
  </si>
  <si>
    <t>35.01.17 Обработчик рыбы и морепродуктов</t>
  </si>
  <si>
    <t>50.04.02 Изящные искусства</t>
  </si>
  <si>
    <t>18.01.01 Лаборант по физико-механическим испытаниям</t>
  </si>
  <si>
    <t>18.01.02 Лаборант-эколог</t>
  </si>
  <si>
    <t>07.03.03 Дизайн архитектурной среды</t>
  </si>
  <si>
    <t>42.04.05 Медиакоммуникации</t>
  </si>
  <si>
    <t>50.02.01 Мировая художественная культура</t>
  </si>
  <si>
    <t>52.05.04 Литературное творчество</t>
  </si>
  <si>
    <t>08.01.06 Мастер сухого строительства</t>
  </si>
  <si>
    <t>08.01.08 Мастер отделочных строительных работ</t>
  </si>
  <si>
    <t>21.02.14 Маркшейдерское дело</t>
  </si>
  <si>
    <t>08.02.03 Производство неметаллических строительных изделий и конструкций</t>
  </si>
  <si>
    <t>22.03.01 Материаловедение и технологии материалов</t>
  </si>
  <si>
    <t>21.02.15 Открытые горные работы</t>
  </si>
  <si>
    <t>08.02.05 Строительство и эксплуатация автомобильных дорог и аэродромов</t>
  </si>
  <si>
    <t>09.01.01 Наладчик аппаратного и программного обеспечения</t>
  </si>
  <si>
    <t>09.01.02 Наладчик компьютерных сетей</t>
  </si>
  <si>
    <t>09.01.03 Мастер по обработке цифровой информации</t>
  </si>
  <si>
    <t>09.02.05 Прикладная информатика (по отраслям)</t>
  </si>
  <si>
    <t>09.02.04 Информационные системы (по отраслям)</t>
  </si>
  <si>
    <t>09.02.03 Программирование в компьютерных системах</t>
  </si>
  <si>
    <t>09.02.02 Компьютерные сети</t>
  </si>
  <si>
    <t>09.02.01 Компьютерные системы и комплексы</t>
  </si>
  <si>
    <t>35.01.11 Мастер сельскохозяйственного производства</t>
  </si>
  <si>
    <t>08.01.11 Машинист машин и оборудования в производстве цемента</t>
  </si>
  <si>
    <t>23.01.06 Машинист дорожных и строительных машин</t>
  </si>
  <si>
    <t>23.01.08 Слесарь по ремонту строительных машин</t>
  </si>
  <si>
    <t>23.01.02 Докер-механизатор</t>
  </si>
  <si>
    <t>21.01.08 Машинист на открытых горных работах</t>
  </si>
  <si>
    <t>21.01.06 Вышкомонтажник (широкого профиля)</t>
  </si>
  <si>
    <t>23.01.07 Машинист крана (крановщик)</t>
  </si>
  <si>
    <t>15.01.18 Машинист холодильных установок</t>
  </si>
  <si>
    <t>34.02.01 Сестринское дело</t>
  </si>
  <si>
    <t>32.02.01 Медико-профилактическое дело</t>
  </si>
  <si>
    <t>31.02.03 Лабораторная диагностика</t>
  </si>
  <si>
    <t>38.02.02 Страховое дело (по отраслям)</t>
  </si>
  <si>
    <t>05.04.06 Экология и природопользование</t>
  </si>
  <si>
    <t>38.05.01 Экономическая безопасность</t>
  </si>
  <si>
    <t>38.06.01 Экономика</t>
  </si>
  <si>
    <t>16.05.01 Специальные системы жизнеобеспечения</t>
  </si>
  <si>
    <t>20.05.01 Пожарная безопасность</t>
  </si>
  <si>
    <t>34.01.01 Младшая медицинская сестра по уходу за больными</t>
  </si>
  <si>
    <t>33.02.01 Фармация</t>
  </si>
  <si>
    <t>54.01.16 Лепщик-модельщих архитектурных деталей</t>
  </si>
  <si>
    <t>54.05.01 Монументально-декоративное искусство</t>
  </si>
  <si>
    <t>43.01.08 Аппаратчик химической чистки</t>
  </si>
  <si>
    <t>43.02.08 Сервис домашнего и коммунального хозяйства</t>
  </si>
  <si>
    <t>08.01.14 Монтажник санитарно-технических, вентиляционных систем и оборудования</t>
  </si>
  <si>
    <t>08.02.09 Монтаж, наладка и эксплуатация электрооборудования промышленных и гражданских зданий</t>
  </si>
  <si>
    <t>15.01.13 Монтажник технологического оборудования (по видам оборудования)</t>
  </si>
  <si>
    <t>08.01.18 Электромонтажник электрических сетей и электрооборудования</t>
  </si>
  <si>
    <t>11.02.11 Сети связи и системы коммутации</t>
  </si>
  <si>
    <t>08.01.21 Монтажник электрических подъемников (лифтов)</t>
  </si>
  <si>
    <t>08.01.13 Изготовитель железобетонных изделий</t>
  </si>
  <si>
    <t>53.02.07 Теория музыки</t>
  </si>
  <si>
    <t>32.04.01 Общественное здравоохранение</t>
  </si>
  <si>
    <t>33.05.01 Фармация</t>
  </si>
  <si>
    <t>06.05.01 Биоинженерия и биоинформатика</t>
  </si>
  <si>
    <t>06.06.01 Биологические науки</t>
  </si>
  <si>
    <t>01.05.01 Фундаментальные математика и механика</t>
  </si>
  <si>
    <t>01.06.01 Математика и механика</t>
  </si>
  <si>
    <t>32.06.01 Медико-профилактическое дело</t>
  </si>
  <si>
    <t>05.04.05 Прикладная гидрометеорология</t>
  </si>
  <si>
    <t>40.05.01 Правовое обеспечение национальной безопасности</t>
  </si>
  <si>
    <t>40.05.02 Правоохранительная деятельность</t>
  </si>
  <si>
    <t>37.06.01 Психологические науки</t>
  </si>
  <si>
    <t>03.05.01 Астрономия</t>
  </si>
  <si>
    <t>03.06.01 Физика и астрономия</t>
  </si>
  <si>
    <t>45.05.01 Перевод и переводоведение</t>
  </si>
  <si>
    <t>46.06.01 Исторические науки и археология</t>
  </si>
  <si>
    <t>47.06.01 Философия, этика и религиоведение</t>
  </si>
  <si>
    <t>04.06.01 Химические науки</t>
  </si>
  <si>
    <t>19.01.13 Обработчик птицы и кроликов</t>
  </si>
  <si>
    <t>08.01.05 Мастер столярно-плотничных и паркетных работ</t>
  </si>
  <si>
    <t>29.01.02 Обувщик (широкого профиля)</t>
  </si>
  <si>
    <t>29.01.03 Сборщик обуви</t>
  </si>
  <si>
    <t>18.01.25 Оператор в производстве резиновых технических изделий и обуви</t>
  </si>
  <si>
    <t>35.01.10 Овощевод защищенного грунта</t>
  </si>
  <si>
    <t>11.02.02 Техническое обслуживание и ремонт радиоэлектронной техники (по отраслям)</t>
  </si>
  <si>
    <t>11.02.05 Аудиовизуальная техника</t>
  </si>
  <si>
    <t>36.01.02 Мастер животноводства</t>
  </si>
  <si>
    <t>15.02.05 Техническая эксплуатация оборудования в торговле и общественном питании</t>
  </si>
  <si>
    <t>19.02.08 Технология мяса и мясных продуктов</t>
  </si>
  <si>
    <t>19.01.16 Оператор линии производства маргарина</t>
  </si>
  <si>
    <t>19.02.09 Технология жиров и жирозаменителей</t>
  </si>
  <si>
    <t>19.01.11 Изготовитель мороженого</t>
  </si>
  <si>
    <t>19.01.08 Пивовар</t>
  </si>
  <si>
    <t>19.02.05 Технология бродильных производств и виноделие</t>
  </si>
  <si>
    <t>43.01.02 Парикмахер</t>
  </si>
  <si>
    <t>43.02.02 Парикмахерское искусство</t>
  </si>
  <si>
    <t>43.02.03 Стилистика и искусство визажа</t>
  </si>
  <si>
    <t>44.02.03 Педагогика дополнительного образования</t>
  </si>
  <si>
    <t>44.05.01 Педагогика и психология девиантного поведения</t>
  </si>
  <si>
    <t>44.02.05 Коррекционная педагогика в начальном образовании</t>
  </si>
  <si>
    <t>44.04.03 Специальное (дефектологическое) образование</t>
  </si>
  <si>
    <t>35.01.12 Заготовитель продуктов и сырья</t>
  </si>
  <si>
    <t>54.01.15 Инкрустатор</t>
  </si>
  <si>
    <t>06.03.02 Почвоведение</t>
  </si>
  <si>
    <t>06.04.02 Почвоведение</t>
  </si>
  <si>
    <t>52.03.06 Драматургия</t>
  </si>
  <si>
    <t>51.03.01 Культурология</t>
  </si>
  <si>
    <t>51.03.02 Народная художественная культура</t>
  </si>
  <si>
    <t>54.03.01 Дизайн</t>
  </si>
  <si>
    <t>51.04.02 Народная художественная культура</t>
  </si>
  <si>
    <t>54.04.01 Дизайн</t>
  </si>
  <si>
    <t>52.05.03 Сценография</t>
  </si>
  <si>
    <t>54.05.04 Скульптура</t>
  </si>
  <si>
    <t>54.02.02 Декоративно-прикладное искусство и народные промыслы (по видам)</t>
  </si>
  <si>
    <t>54.02.07 Скульптура</t>
  </si>
  <si>
    <t>53.05.05 Музыковедение</t>
  </si>
  <si>
    <t>38.01.01 Оператор диспетчерской (производственно-диспетчерской) службы</t>
  </si>
  <si>
    <t>38.01.03 Контролер банка</t>
  </si>
  <si>
    <t>33.08.02 Управление и экономика фармации</t>
  </si>
  <si>
    <t>37.05.01 Клиническая психология</t>
  </si>
  <si>
    <t>37.04.01 Психология</t>
  </si>
  <si>
    <t>54.02.03 Художественное оформление изделий текстильной и легкой промышленности</t>
  </si>
  <si>
    <t>54.02.04 Реставрация</t>
  </si>
  <si>
    <t>54.01.17 Реставратор строительный</t>
  </si>
  <si>
    <t>54.01.19 Реставратор памятников каменного и деревянного зодчества</t>
  </si>
  <si>
    <t>54.01.18 Реставратор тканей, гобеленов и ковров</t>
  </si>
  <si>
    <t>35.03.05 Садоводство</t>
  </si>
  <si>
    <t>35.04.05 Садоводство</t>
  </si>
  <si>
    <t>08.01.10 Мастер жилищно-коммунального хозяйства</t>
  </si>
  <si>
    <t>35.01.13 Тракторист-машинист сельскохозяйственного производства</t>
  </si>
  <si>
    <t>35.01.14 Мастер по техническому обслуживанию и ремонту машинно-тракторного парка</t>
  </si>
  <si>
    <t>08.01.09 Слесарь по строительно-монтажным работам</t>
  </si>
  <si>
    <t>39.01.01 Социальный работник</t>
  </si>
  <si>
    <t>39.02.01 Социальная работа</t>
  </si>
  <si>
    <t>05.03.01 Геология</t>
  </si>
  <si>
    <t>09.03.01 Информатика и вычислительная техника</t>
  </si>
  <si>
    <t>01.03.01 Математика</t>
  </si>
  <si>
    <t>03.03.02 Физика</t>
  </si>
  <si>
    <t>45.03.01 Филология</t>
  </si>
  <si>
    <t>45.03.02 Лингвистика</t>
  </si>
  <si>
    <t>41.03.04 Политология</t>
  </si>
  <si>
    <t>46.03.01 История</t>
  </si>
  <si>
    <t>47.03.01 Философия</t>
  </si>
  <si>
    <t>04.03.01 Химия</t>
  </si>
  <si>
    <t>35.02.06 Технология производства и переработки сельскохозяйственной продукции</t>
  </si>
  <si>
    <t>36.01.03 Тренер-наездник лошадей</t>
  </si>
  <si>
    <t>05.03.02 География</t>
  </si>
  <si>
    <t>05.04.02 География</t>
  </si>
  <si>
    <t>46.04.01 История</t>
  </si>
  <si>
    <t>01.04.01 Математика</t>
  </si>
  <si>
    <t>45.04.01 Филология</t>
  </si>
  <si>
    <t>03.04.02 Физика</t>
  </si>
  <si>
    <t>04.04.01 Химия</t>
  </si>
  <si>
    <t>31.02.01 Лечебное дело</t>
  </si>
  <si>
    <t>43.02.05 Флористика</t>
  </si>
  <si>
    <t>54.01.09 Художник росписи по эмали</t>
  </si>
  <si>
    <t>54.01.10 Художник росписи по дереву</t>
  </si>
  <si>
    <t>54.01.11 Художник росписи по ткани</t>
  </si>
  <si>
    <t>54.01.12 Художник миниатюрной живописи</t>
  </si>
  <si>
    <t>55.02.02 Анимация (по видам)</t>
  </si>
  <si>
    <t>54.02.06 Изобразительное искусство и черчение</t>
  </si>
  <si>
    <t>15.01.11 Электромонтажник блоков электронно-механических часов</t>
  </si>
  <si>
    <t>15.01.12 Часовщик-ремонтник</t>
  </si>
  <si>
    <t>13.01.10 Электромонтер по ремонту и обслуживанию электрооборудования (по отраслям)</t>
  </si>
  <si>
    <t>08.01.17 Электромонтажник-наладчик</t>
  </si>
  <si>
    <t>Высшее образование2044843</t>
  </si>
  <si>
    <t>Высшее образование6308341</t>
  </si>
  <si>
    <t>Высшее образование2046301</t>
  </si>
  <si>
    <t>Высшее образование2046311</t>
  </si>
  <si>
    <t>Высшее образование2045951</t>
  </si>
  <si>
    <t>Высшее образование2045981</t>
  </si>
  <si>
    <t>Высшее образование2044841</t>
  </si>
  <si>
    <t>Высшее образование2044842</t>
  </si>
  <si>
    <t>Высшее образование2046771</t>
  </si>
  <si>
    <t>Высшее образование2046121</t>
  </si>
  <si>
    <t>Высшее образование2046171</t>
  </si>
  <si>
    <t>Высшее образование2046172</t>
  </si>
  <si>
    <t>Высшее образование6308221</t>
  </si>
  <si>
    <t>Высшее образование2046302</t>
  </si>
  <si>
    <t>Не требует профессионального образования</t>
  </si>
  <si>
    <r>
      <t xml:space="preserve">Направление подготовки (другое)                                                                  </t>
    </r>
    <r>
      <rPr>
        <i/>
        <sz val="9"/>
        <rFont val="Arial Cyr"/>
        <charset val="204"/>
      </rPr>
      <t>заплняется только в случае отсутствия необходимого значения в графе 5</t>
    </r>
  </si>
  <si>
    <t>Мниципальное бюджетное учреждение "Дирекция спортивных объектов"</t>
  </si>
  <si>
    <t>Кулик Ольга Александровна</t>
  </si>
  <si>
    <t>специалист по кадрам</t>
  </si>
  <si>
    <t>(861) 254 93 92</t>
  </si>
  <si>
    <t>dco.krd@mail.ru</t>
  </si>
  <si>
    <t>23.01.03 Автомеханик</t>
  </si>
  <si>
    <t>11.01.06 Электромонтер оборудования электросвязи и проводного вещания</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</si>
</sst>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7\(#\)\ 000\-00\-00"/>
    <numFmt numFmtId="165" formatCode="[&lt;=9999999]###\-####;\(###\)\ ###\-####"/>
    <numFmt numFmtId="166" formatCode="dd/mm/yy;@"/>
  </numFmts>
  <fonts count="25" x14ac:knownFonts="1">
    <font>
      <sz val="10"/>
      <name val="Arial Cyr"/>
      <charset val="204"/>
    </font>
    <font>
      <sz val="8"/>
      <name val="Arial Cyr"/>
      <charset val="204"/>
    </font>
    <font>
      <sz val="9"/>
      <name val="Arial Cyr"/>
      <charset val="204"/>
    </font>
    <font>
      <sz val="10"/>
      <color indexed="8"/>
      <name val="Courier New"/>
      <family val="3"/>
      <charset val="204"/>
    </font>
    <font>
      <b/>
      <sz val="10"/>
      <name val="Arial Cyr"/>
      <charset val="204"/>
    </font>
    <font>
      <sz val="10"/>
      <name val="Arial Cyr"/>
      <charset val="204"/>
    </font>
    <font>
      <b/>
      <sz val="10"/>
      <color indexed="8"/>
      <name val="Arial Cyr"/>
      <charset val="204"/>
    </font>
    <font>
      <b/>
      <sz val="12"/>
      <name val="Arial Cyr"/>
      <charset val="204"/>
    </font>
    <font>
      <b/>
      <sz val="14"/>
      <name val="Arial Cyr"/>
      <charset val="204"/>
    </font>
    <font>
      <b/>
      <sz val="11"/>
      <name val="Arial Cyr"/>
      <charset val="204"/>
    </font>
    <font>
      <sz val="12"/>
      <name val="Arial"/>
      <family val="2"/>
      <charset val="204"/>
    </font>
    <font>
      <sz val="11"/>
      <name val="Arial Cyr"/>
      <charset val="204"/>
    </font>
    <font>
      <b/>
      <sz val="9"/>
      <name val="Arial Cyr"/>
      <charset val="204"/>
    </font>
    <font>
      <i/>
      <sz val="9"/>
      <name val="Arial Cyr"/>
      <charset val="204"/>
    </font>
    <font>
      <sz val="14"/>
      <name val="Times New Roman"/>
      <family val="1"/>
      <charset val="204"/>
    </font>
    <font>
      <sz val="14"/>
      <color indexed="8"/>
      <name val="Times New Roman"/>
      <family val="1"/>
      <charset val="204"/>
    </font>
    <font>
      <sz val="11"/>
      <color theme="1"/>
      <name val="Calibri"/>
      <family val="2"/>
      <charset val="204"/>
      <scheme val="minor"/>
    </font>
    <font>
      <b/>
      <sz val="12"/>
      <color rgb="FFFF0000"/>
      <name val="Arial Cyr"/>
      <charset val="204"/>
    </font>
    <font>
      <b/>
      <sz val="14"/>
      <color rgb="FFFF0000"/>
      <name val="Arial Cyr"/>
      <charset val="204"/>
    </font>
    <font>
      <b/>
      <sz val="10"/>
      <color rgb="FFFF0000"/>
      <name val="Arial Cyr"/>
      <charset val="204"/>
    </font>
    <font>
      <sz val="12"/>
      <color theme="1"/>
      <name val="Times New Roman"/>
      <family val="1"/>
      <charset val="204"/>
    </font>
    <font>
      <sz val="11"/>
      <color theme="1"/>
      <name val="Times New Roman"/>
      <family val="1"/>
      <charset val="204"/>
    </font>
    <font>
      <b/>
      <sz val="16"/>
      <color rgb="FFFF0000"/>
      <name val="Arial Cyr"/>
      <charset val="204"/>
    </font>
    <font>
      <b/>
      <sz val="12"/>
      <color rgb="FF000000"/>
      <name val="Arial"/>
      <family val="2"/>
      <charset val="204"/>
    </font>
    <font>
      <sz val="11"/>
      <color theme="0"/>
      <name val="Arial Cyr"/>
      <charset val="204"/>
    </font>
  </fonts>
  <fills count="6">
    <fill>
      <patternFill patternType="none"/>
    </fill>
    <fill>
      <patternFill patternType="gray125"/>
    </fill>
    <fill>
      <patternFill patternType="solid">
        <fgColor indexed="50"/>
        <bgColor indexed="64"/>
      </patternFill>
    </fill>
    <fill>
      <patternFill patternType="solid">
        <fgColor indexed="9"/>
        <bgColor indexed="64"/>
      </patternFill>
    </fill>
    <fill>
      <patternFill patternType="solid">
        <fgColor indexed="43"/>
        <bgColor indexed="64"/>
      </patternFill>
    </fill>
    <fill>
      <patternFill patternType="solid">
        <fgColor theme="8" tint="0.39997558519241921"/>
        <bgColor indexed="64"/>
      </patternFill>
    </fill>
  </fills>
  <borders count="6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bottom style="thin">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top/>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diagonal/>
    </border>
    <border>
      <left/>
      <right/>
      <top style="medium">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medium">
        <color indexed="64"/>
      </right>
      <top/>
      <bottom style="medium">
        <color indexed="64"/>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right style="thin">
        <color indexed="64"/>
      </right>
      <top style="medium">
        <color indexed="64"/>
      </top>
      <bottom style="thin">
        <color indexed="64"/>
      </bottom>
      <diagonal/>
    </border>
    <border>
      <left/>
      <right style="medium">
        <color indexed="64"/>
      </right>
      <top/>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top style="medium">
        <color indexed="64"/>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top/>
      <bottom style="thin">
        <color indexed="64"/>
      </bottom>
      <diagonal/>
    </border>
    <border>
      <left/>
      <right style="medium">
        <color indexed="64"/>
      </right>
      <top/>
      <bottom style="thin">
        <color indexed="64"/>
      </bottom>
      <diagonal/>
    </border>
    <border>
      <left/>
      <right style="thin">
        <color indexed="64"/>
      </right>
      <top style="thin">
        <color indexed="64"/>
      </top>
      <bottom style="medium">
        <color indexed="64"/>
      </bottom>
      <diagonal/>
    </border>
    <border>
      <left style="thin">
        <color indexed="64"/>
      </left>
      <right/>
      <top style="medium">
        <color indexed="64"/>
      </top>
      <bottom/>
      <diagonal/>
    </border>
    <border>
      <left/>
      <right style="thin">
        <color indexed="64"/>
      </right>
      <top style="medium">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10">
    <xf numFmtId="0" fontId="0"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cellStyleXfs>
  <cellXfs count="302">
    <xf numFmtId="0" fontId="0" fillId="0" borderId="0" xfId="0"/>
    <xf numFmtId="0" fontId="0" fillId="2" borderId="0" xfId="0" applyFill="1"/>
    <xf numFmtId="0" fontId="3" fillId="0" borderId="0" xfId="1" applyFont="1" applyBorder="1"/>
    <xf numFmtId="0" fontId="0" fillId="0" borderId="0" xfId="0" applyBorder="1"/>
    <xf numFmtId="0" fontId="5" fillId="0" borderId="0" xfId="0" applyFont="1"/>
    <xf numFmtId="49" fontId="5" fillId="0" borderId="0" xfId="0" applyNumberFormat="1" applyFont="1" applyBorder="1" applyAlignment="1"/>
    <xf numFmtId="0" fontId="5" fillId="0" borderId="0" xfId="0" applyFont="1" applyBorder="1" applyAlignment="1"/>
    <xf numFmtId="0" fontId="5" fillId="0" borderId="0" xfId="0" applyFont="1" applyBorder="1" applyAlignment="1">
      <alignment horizontal="justify" vertical="top"/>
    </xf>
    <xf numFmtId="49" fontId="5" fillId="0" borderId="0" xfId="0" applyNumberFormat="1" applyFont="1" applyBorder="1" applyAlignment="1">
      <alignment wrapText="1"/>
    </xf>
    <xf numFmtId="0" fontId="5" fillId="0" borderId="0" xfId="0" applyFont="1" applyBorder="1" applyAlignment="1">
      <alignment wrapText="1"/>
    </xf>
    <xf numFmtId="0" fontId="5" fillId="0" borderId="0" xfId="0" applyFont="1" applyAlignment="1">
      <alignment horizontal="center"/>
    </xf>
    <xf numFmtId="0" fontId="5" fillId="3" borderId="0" xfId="0" applyFont="1" applyFill="1"/>
    <xf numFmtId="0" fontId="1" fillId="0" borderId="0" xfId="0" applyFont="1"/>
    <xf numFmtId="0" fontId="1" fillId="0" borderId="0" xfId="0" applyFont="1" applyAlignment="1">
      <alignment horizontal="center"/>
    </xf>
    <xf numFmtId="0" fontId="1" fillId="0" borderId="0" xfId="0" applyFont="1" applyAlignment="1">
      <alignment horizontal="right"/>
    </xf>
    <xf numFmtId="0" fontId="0" fillId="0" borderId="0" xfId="0" applyFont="1"/>
    <xf numFmtId="0" fontId="9" fillId="0" borderId="0" xfId="0" applyFont="1" applyAlignment="1">
      <alignment vertical="top" wrapText="1"/>
    </xf>
    <xf numFmtId="0" fontId="17" fillId="0" borderId="0" xfId="0" applyFont="1" applyAlignment="1">
      <alignment horizontal="center" vertical="center"/>
    </xf>
    <xf numFmtId="0" fontId="4" fillId="0" borderId="1" xfId="0" applyFont="1" applyBorder="1" applyAlignment="1" applyProtection="1">
      <alignment horizontal="center" vertical="center"/>
      <protection locked="0"/>
    </xf>
    <xf numFmtId="0" fontId="7" fillId="0" borderId="0" xfId="0" applyFont="1" applyBorder="1" applyAlignment="1" applyProtection="1">
      <alignment horizontal="center" vertical="center" wrapText="1"/>
      <protection locked="0"/>
    </xf>
    <xf numFmtId="0" fontId="6" fillId="0" borderId="1" xfId="1" applyFont="1" applyBorder="1" applyAlignment="1" applyProtection="1">
      <alignment wrapText="1"/>
      <protection locked="0"/>
    </xf>
    <xf numFmtId="0" fontId="4" fillId="0" borderId="2" xfId="0" applyFont="1" applyBorder="1" applyAlignment="1" applyProtection="1">
      <alignment horizontal="center" vertical="center"/>
      <protection locked="0"/>
    </xf>
    <xf numFmtId="0" fontId="2" fillId="4" borderId="1" xfId="0" applyFont="1" applyFill="1" applyBorder="1" applyAlignment="1" applyProtection="1">
      <alignment horizontal="center" vertical="center" wrapText="1"/>
    </xf>
    <xf numFmtId="0" fontId="5" fillId="4" borderId="3" xfId="0" applyFont="1" applyFill="1" applyBorder="1" applyAlignment="1" applyProtection="1">
      <alignment horizontal="center"/>
    </xf>
    <xf numFmtId="0" fontId="5" fillId="4" borderId="1" xfId="0" applyFont="1" applyFill="1" applyBorder="1" applyAlignment="1" applyProtection="1">
      <alignment horizontal="center"/>
    </xf>
    <xf numFmtId="0" fontId="5" fillId="4" borderId="4" xfId="0" applyFont="1" applyFill="1" applyBorder="1" applyAlignment="1" applyProtection="1">
      <alignment horizontal="center"/>
    </xf>
    <xf numFmtId="0" fontId="4" fillId="0" borderId="0" xfId="0" applyFont="1" applyBorder="1" applyAlignment="1" applyProtection="1">
      <alignment horizontal="center"/>
    </xf>
    <xf numFmtId="0" fontId="5" fillId="0" borderId="0" xfId="0" applyFont="1" applyBorder="1" applyAlignment="1" applyProtection="1">
      <alignment horizontal="justify" vertical="top"/>
    </xf>
    <xf numFmtId="49" fontId="8" fillId="0" borderId="5" xfId="0" applyNumberFormat="1" applyFont="1" applyBorder="1" applyAlignment="1" applyProtection="1">
      <alignment horizontal="center" vertical="center"/>
      <protection locked="0"/>
    </xf>
    <xf numFmtId="0" fontId="0" fillId="0" borderId="0" xfId="0" applyFont="1" applyAlignment="1">
      <alignment horizontal="center" vertical="center"/>
    </xf>
    <xf numFmtId="0" fontId="4" fillId="0" borderId="6" xfId="0" applyFont="1" applyBorder="1" applyAlignment="1" applyProtection="1">
      <alignment horizontal="center" vertical="center"/>
      <protection locked="0"/>
    </xf>
    <xf numFmtId="0" fontId="2" fillId="4" borderId="7" xfId="0" applyFont="1" applyFill="1" applyBorder="1" applyAlignment="1" applyProtection="1">
      <alignment horizontal="center" vertical="center" wrapText="1"/>
    </xf>
    <xf numFmtId="0" fontId="5" fillId="0" borderId="0" xfId="0" applyFont="1" applyFill="1" applyBorder="1" applyAlignment="1" applyProtection="1">
      <alignment horizontal="center"/>
    </xf>
    <xf numFmtId="0" fontId="7" fillId="0" borderId="0" xfId="0" applyFont="1" applyFill="1" applyBorder="1" applyAlignment="1" applyProtection="1">
      <alignment horizontal="center"/>
    </xf>
    <xf numFmtId="0" fontId="12" fillId="0" borderId="0" xfId="0" applyFont="1" applyFill="1" applyBorder="1" applyAlignment="1" applyProtection="1">
      <alignment vertical="center" wrapText="1"/>
    </xf>
    <xf numFmtId="0" fontId="4" fillId="0" borderId="0" xfId="0" applyFont="1" applyBorder="1" applyAlignment="1" applyProtection="1">
      <alignment horizontal="center" vertical="center"/>
      <protection locked="0"/>
    </xf>
    <xf numFmtId="0" fontId="4" fillId="0" borderId="3" xfId="0" applyFont="1" applyBorder="1" applyProtection="1"/>
    <xf numFmtId="0" fontId="4" fillId="0" borderId="8" xfId="0" applyFont="1" applyBorder="1" applyProtection="1"/>
    <xf numFmtId="0" fontId="7" fillId="0" borderId="0" xfId="0" applyFont="1" applyFill="1" applyBorder="1" applyAlignment="1" applyProtection="1">
      <alignment horizontal="center" vertical="center" wrapText="1"/>
      <protection locked="0"/>
    </xf>
    <xf numFmtId="0" fontId="7" fillId="0" borderId="9" xfId="0" applyFont="1" applyFill="1" applyBorder="1" applyAlignment="1" applyProtection="1">
      <alignment vertical="center"/>
    </xf>
    <xf numFmtId="0" fontId="7" fillId="0" borderId="0" xfId="0" applyFont="1" applyFill="1" applyBorder="1" applyAlignment="1" applyProtection="1">
      <alignment vertical="center"/>
    </xf>
    <xf numFmtId="0" fontId="11" fillId="0" borderId="9" xfId="0" applyFont="1" applyFill="1" applyBorder="1" applyAlignment="1" applyProtection="1">
      <alignment vertical="center"/>
    </xf>
    <xf numFmtId="0" fontId="11" fillId="0" borderId="0" xfId="0" applyFont="1" applyFill="1" applyBorder="1" applyAlignment="1" applyProtection="1">
      <alignment vertical="center"/>
    </xf>
    <xf numFmtId="0" fontId="8" fillId="0" borderId="9" xfId="0" applyFont="1" applyFill="1" applyBorder="1" applyAlignment="1">
      <alignment vertical="center"/>
    </xf>
    <xf numFmtId="0" fontId="8" fillId="0" borderId="0" xfId="0" applyFont="1" applyFill="1" applyBorder="1" applyAlignment="1">
      <alignment vertical="center"/>
    </xf>
    <xf numFmtId="0" fontId="4" fillId="0" borderId="9" xfId="0" applyFont="1" applyFill="1" applyBorder="1" applyAlignment="1" applyProtection="1">
      <protection locked="0"/>
    </xf>
    <xf numFmtId="0" fontId="4" fillId="0" borderId="0" xfId="0" applyFont="1" applyFill="1" applyBorder="1" applyAlignment="1" applyProtection="1">
      <protection locked="0"/>
    </xf>
    <xf numFmtId="0" fontId="9" fillId="0" borderId="0" xfId="0" applyFont="1" applyBorder="1" applyAlignment="1">
      <alignment vertical="top" wrapText="1"/>
    </xf>
    <xf numFmtId="0" fontId="12" fillId="0" borderId="0" xfId="0" applyFont="1" applyFill="1" applyBorder="1" applyAlignment="1" applyProtection="1">
      <alignment horizontal="center" vertical="center" wrapText="1"/>
    </xf>
    <xf numFmtId="1" fontId="2" fillId="0" borderId="9" xfId="0" applyNumberFormat="1" applyFont="1" applyFill="1" applyBorder="1" applyAlignment="1">
      <alignment vertical="center" wrapText="1"/>
    </xf>
    <xf numFmtId="0" fontId="8" fillId="4" borderId="10" xfId="0" applyFont="1" applyFill="1" applyBorder="1" applyAlignment="1">
      <alignment horizontal="center" vertical="center" wrapText="1"/>
    </xf>
    <xf numFmtId="0" fontId="11" fillId="4" borderId="11" xfId="0" applyFont="1" applyFill="1" applyBorder="1" applyAlignment="1" applyProtection="1">
      <alignment horizontal="center" vertical="center" wrapText="1"/>
    </xf>
    <xf numFmtId="0" fontId="11" fillId="4" borderId="8" xfId="0" applyFont="1" applyFill="1" applyBorder="1" applyAlignment="1" applyProtection="1">
      <alignment horizontal="center" vertical="center" wrapText="1"/>
    </xf>
    <xf numFmtId="0" fontId="11" fillId="4" borderId="3" xfId="0" applyFont="1" applyFill="1" applyBorder="1" applyAlignment="1" applyProtection="1">
      <alignment horizontal="center" vertical="center" wrapText="1"/>
    </xf>
    <xf numFmtId="0" fontId="11" fillId="4" borderId="12" xfId="0" applyFont="1" applyFill="1" applyBorder="1" applyAlignment="1" applyProtection="1">
      <alignment horizontal="center" vertical="center" wrapText="1"/>
    </xf>
    <xf numFmtId="0" fontId="7" fillId="0" borderId="0" xfId="0" applyFont="1" applyBorder="1" applyAlignment="1" applyProtection="1">
      <alignment horizontal="center" vertical="center" wrapText="1"/>
    </xf>
    <xf numFmtId="0" fontId="5" fillId="0" borderId="0" xfId="0" applyFont="1" applyBorder="1" applyAlignment="1" applyProtection="1"/>
    <xf numFmtId="1" fontId="2" fillId="0" borderId="0" xfId="0" applyNumberFormat="1" applyFont="1" applyFill="1" applyBorder="1" applyAlignment="1" applyProtection="1">
      <alignment vertical="center" wrapText="1"/>
    </xf>
    <xf numFmtId="1" fontId="2" fillId="0" borderId="0" xfId="0" applyNumberFormat="1" applyFont="1" applyFill="1" applyBorder="1" applyAlignment="1" applyProtection="1">
      <alignment horizontal="center" vertical="center" wrapText="1"/>
    </xf>
    <xf numFmtId="0" fontId="7" fillId="0" borderId="13" xfId="0" applyFont="1" applyBorder="1" applyAlignment="1" applyProtection="1">
      <alignment horizontal="center" vertical="center" wrapText="1"/>
    </xf>
    <xf numFmtId="0" fontId="18" fillId="0" borderId="0" xfId="0" applyFont="1" applyFill="1" applyBorder="1" applyAlignment="1" applyProtection="1">
      <alignment horizontal="center" vertical="center" wrapText="1"/>
    </xf>
    <xf numFmtId="0" fontId="5" fillId="0" borderId="0" xfId="0" applyFont="1" applyFill="1" applyBorder="1" applyProtection="1"/>
    <xf numFmtId="0" fontId="11" fillId="0" borderId="0" xfId="0" applyFont="1" applyFill="1" applyBorder="1" applyAlignment="1" applyProtection="1">
      <alignment vertical="center" wrapText="1"/>
    </xf>
    <xf numFmtId="0" fontId="4" fillId="0" borderId="0" xfId="0" applyFont="1" applyBorder="1" applyAlignment="1" applyProtection="1">
      <alignment vertical="center"/>
    </xf>
    <xf numFmtId="0" fontId="11" fillId="0" borderId="0" xfId="0" applyFont="1" applyFill="1" applyBorder="1" applyAlignment="1" applyProtection="1">
      <alignment horizontal="left" vertical="center"/>
    </xf>
    <xf numFmtId="164" fontId="4" fillId="0" borderId="0" xfId="0" applyNumberFormat="1" applyFont="1" applyBorder="1" applyAlignment="1" applyProtection="1">
      <alignment vertical="center"/>
    </xf>
    <xf numFmtId="0" fontId="17" fillId="0" borderId="0" xfId="0" applyFont="1" applyFill="1" applyBorder="1" applyAlignment="1" applyProtection="1">
      <alignment horizontal="center" vertical="center" wrapText="1"/>
    </xf>
    <xf numFmtId="0" fontId="8" fillId="0" borderId="0" xfId="0" applyFont="1" applyFill="1" applyBorder="1" applyAlignment="1" applyProtection="1">
      <alignment horizontal="left" vertical="center" wrapText="1"/>
    </xf>
    <xf numFmtId="0" fontId="19" fillId="0" borderId="13" xfId="0" applyFont="1" applyFill="1" applyBorder="1" applyAlignment="1" applyProtection="1">
      <alignment wrapText="1"/>
    </xf>
    <xf numFmtId="0" fontId="17" fillId="0" borderId="13" xfId="0" applyFont="1" applyFill="1" applyBorder="1" applyAlignment="1" applyProtection="1">
      <alignment horizontal="center" wrapText="1"/>
    </xf>
    <xf numFmtId="0" fontId="17" fillId="0" borderId="0" xfId="0" applyFont="1" applyBorder="1" applyAlignment="1" applyProtection="1">
      <alignment horizontal="right" vertical="top"/>
    </xf>
    <xf numFmtId="0" fontId="17" fillId="0" borderId="0" xfId="0" applyFont="1" applyBorder="1" applyAlignment="1">
      <alignment horizontal="right" vertical="top"/>
    </xf>
    <xf numFmtId="0" fontId="20" fillId="0" borderId="1" xfId="0" applyFont="1" applyFill="1" applyBorder="1" applyAlignment="1">
      <alignment horizontal="center" vertical="center" wrapText="1"/>
    </xf>
    <xf numFmtId="0" fontId="0" fillId="0" borderId="0" xfId="0" applyFill="1"/>
    <xf numFmtId="0" fontId="20" fillId="0" borderId="1" xfId="0" applyFont="1" applyFill="1" applyBorder="1"/>
    <xf numFmtId="166" fontId="20" fillId="0" borderId="1" xfId="0" applyNumberFormat="1" applyFont="1" applyFill="1" applyBorder="1" applyAlignment="1">
      <alignment horizontal="center"/>
    </xf>
    <xf numFmtId="0" fontId="20" fillId="0" borderId="1" xfId="0" applyFont="1" applyFill="1" applyBorder="1" applyAlignment="1">
      <alignment vertical="center" wrapText="1"/>
    </xf>
    <xf numFmtId="166" fontId="20" fillId="0" borderId="1" xfId="0" applyNumberFormat="1" applyFont="1" applyFill="1" applyBorder="1" applyAlignment="1">
      <alignment horizontal="center" vertical="center" wrapText="1"/>
    </xf>
    <xf numFmtId="0" fontId="20" fillId="0" borderId="0" xfId="0" applyFont="1" applyFill="1"/>
    <xf numFmtId="0" fontId="20" fillId="0" borderId="1" xfId="0" applyFont="1" applyFill="1" applyBorder="1" applyAlignment="1">
      <alignment horizontal="left" vertical="center" wrapText="1"/>
    </xf>
    <xf numFmtId="166" fontId="20" fillId="0" borderId="1" xfId="0" applyNumberFormat="1" applyFont="1" applyFill="1" applyBorder="1" applyAlignment="1">
      <alignment horizontal="center" vertical="center"/>
    </xf>
    <xf numFmtId="0" fontId="20" fillId="0" borderId="14" xfId="0" applyFont="1" applyFill="1" applyBorder="1" applyAlignment="1">
      <alignment vertical="center" wrapText="1"/>
    </xf>
    <xf numFmtId="0" fontId="20" fillId="0" borderId="15" xfId="0" applyFont="1" applyFill="1" applyBorder="1" applyAlignment="1">
      <alignment vertical="center" wrapText="1"/>
    </xf>
    <xf numFmtId="0" fontId="21" fillId="0" borderId="0" xfId="0" applyFont="1" applyFill="1"/>
    <xf numFmtId="166" fontId="20" fillId="0" borderId="16" xfId="0" applyNumberFormat="1" applyFont="1" applyFill="1" applyBorder="1" applyAlignment="1">
      <alignment horizontal="center" vertical="center"/>
    </xf>
    <xf numFmtId="0" fontId="20" fillId="0" borderId="16" xfId="0" applyFont="1" applyFill="1" applyBorder="1" applyAlignment="1">
      <alignment vertical="center" wrapText="1"/>
    </xf>
    <xf numFmtId="0" fontId="0" fillId="0" borderId="0" xfId="0" applyFill="1" applyBorder="1"/>
    <xf numFmtId="0" fontId="8" fillId="0" borderId="0" xfId="0" applyFont="1" applyFill="1" applyBorder="1" applyAlignment="1" applyProtection="1">
      <alignment vertical="center"/>
    </xf>
    <xf numFmtId="0" fontId="0" fillId="0" borderId="0" xfId="0" applyFont="1" applyFill="1" applyBorder="1" applyAlignment="1">
      <alignment vertical="center"/>
    </xf>
    <xf numFmtId="0" fontId="0" fillId="0" borderId="0" xfId="0" applyFont="1" applyFill="1" applyBorder="1" applyAlignment="1">
      <alignment vertical="center" wrapText="1"/>
    </xf>
    <xf numFmtId="0" fontId="11" fillId="0" borderId="0" xfId="0" applyFont="1" applyFill="1" applyBorder="1" applyAlignment="1" applyProtection="1">
      <alignment vertical="top"/>
      <protection locked="0"/>
    </xf>
    <xf numFmtId="0" fontId="0" fillId="0" borderId="0" xfId="0" applyFont="1" applyFill="1" applyBorder="1" applyAlignment="1" applyProtection="1">
      <alignment vertical="center"/>
    </xf>
    <xf numFmtId="0" fontId="15" fillId="0" borderId="1" xfId="1" applyFont="1" applyFill="1" applyBorder="1"/>
    <xf numFmtId="0" fontId="15" fillId="0" borderId="1" xfId="1" applyFont="1" applyFill="1" applyBorder="1" applyAlignment="1">
      <alignment horizontal="center" vertical="center" wrapText="1"/>
    </xf>
    <xf numFmtId="0" fontId="15" fillId="0" borderId="1" xfId="1" applyFont="1" applyFill="1" applyBorder="1" applyAlignment="1">
      <alignment horizontal="center" vertical="center"/>
    </xf>
    <xf numFmtId="0" fontId="14" fillId="0" borderId="1" xfId="0" applyFont="1" applyFill="1" applyBorder="1"/>
    <xf numFmtId="0" fontId="0" fillId="0" borderId="1" xfId="0" applyFill="1" applyBorder="1"/>
    <xf numFmtId="49" fontId="14" fillId="0" borderId="1" xfId="0" applyNumberFormat="1" applyFont="1" applyFill="1" applyBorder="1"/>
    <xf numFmtId="2" fontId="14" fillId="0" borderId="1" xfId="0" applyNumberFormat="1" applyFont="1" applyFill="1" applyBorder="1"/>
    <xf numFmtId="0" fontId="15" fillId="0" borderId="1" xfId="1" applyFont="1" applyFill="1" applyBorder="1" applyAlignment="1">
      <alignment horizontal="center" wrapText="1"/>
    </xf>
    <xf numFmtId="0" fontId="4" fillId="0" borderId="0" xfId="0" applyFont="1" applyFill="1" applyBorder="1" applyAlignment="1" applyProtection="1">
      <alignment horizontal="center" vertical="center"/>
      <protection locked="0"/>
    </xf>
    <xf numFmtId="0" fontId="4" fillId="0" borderId="1" xfId="0" applyFont="1" applyFill="1" applyBorder="1" applyAlignment="1" applyProtection="1">
      <alignment horizontal="center" vertical="center"/>
    </xf>
    <xf numFmtId="0" fontId="4" fillId="0" borderId="6" xfId="0" applyFont="1" applyFill="1" applyBorder="1" applyAlignment="1" applyProtection="1">
      <alignment horizontal="center" vertical="center"/>
    </xf>
    <xf numFmtId="0" fontId="4" fillId="0" borderId="1" xfId="0" applyFont="1" applyBorder="1" applyAlignment="1" applyProtection="1">
      <alignment horizontal="center" vertical="center"/>
    </xf>
    <xf numFmtId="0" fontId="4" fillId="0" borderId="17" xfId="0" applyFont="1" applyBorder="1" applyAlignment="1" applyProtection="1">
      <alignment horizontal="center" vertical="center"/>
      <protection locked="0"/>
    </xf>
    <xf numFmtId="0" fontId="19" fillId="0" borderId="0" xfId="0" applyFont="1" applyFill="1" applyBorder="1" applyAlignment="1" applyProtection="1">
      <alignment horizontal="left" vertical="center" wrapText="1"/>
    </xf>
    <xf numFmtId="0" fontId="14" fillId="0" borderId="0" xfId="0" applyFont="1" applyFill="1" applyBorder="1"/>
    <xf numFmtId="0" fontId="22" fillId="0" borderId="0" xfId="0" applyFont="1" applyFill="1" applyBorder="1" applyAlignment="1" applyProtection="1">
      <alignment horizontal="center" vertical="center"/>
    </xf>
    <xf numFmtId="0" fontId="5" fillId="4" borderId="12" xfId="0" applyFont="1" applyFill="1" applyBorder="1" applyAlignment="1" applyProtection="1">
      <alignment horizontal="center"/>
    </xf>
    <xf numFmtId="0" fontId="4" fillId="4" borderId="16" xfId="0" applyFont="1" applyFill="1" applyBorder="1" applyAlignment="1" applyProtection="1">
      <alignment horizontal="left"/>
    </xf>
    <xf numFmtId="0" fontId="7" fillId="4" borderId="16" xfId="0" applyFont="1" applyFill="1" applyBorder="1" applyAlignment="1" applyProtection="1">
      <alignment horizontal="center"/>
    </xf>
    <xf numFmtId="0" fontId="7" fillId="4" borderId="18" xfId="0" applyFont="1" applyFill="1" applyBorder="1" applyAlignment="1" applyProtection="1">
      <alignment horizontal="center"/>
    </xf>
    <xf numFmtId="0" fontId="4" fillId="0" borderId="19" xfId="0" applyFont="1" applyBorder="1" applyProtection="1"/>
    <xf numFmtId="0" fontId="4" fillId="0" borderId="20" xfId="0" applyFont="1" applyFill="1" applyBorder="1" applyAlignment="1" applyProtection="1">
      <alignment horizontal="center" vertical="center"/>
    </xf>
    <xf numFmtId="0" fontId="4" fillId="0" borderId="20" xfId="0" applyFont="1" applyBorder="1" applyAlignment="1" applyProtection="1">
      <alignment horizontal="center" vertical="center"/>
      <protection locked="0"/>
    </xf>
    <xf numFmtId="1" fontId="17" fillId="0" borderId="0" xfId="0" applyNumberFormat="1" applyFont="1" applyFill="1" applyBorder="1" applyAlignment="1" applyProtection="1">
      <alignment horizontal="center" vertical="center" wrapText="1"/>
    </xf>
    <xf numFmtId="0" fontId="3" fillId="0" borderId="0" xfId="1" applyFont="1" applyBorder="1" applyAlignment="1">
      <alignment horizontal="center" vertical="center"/>
    </xf>
    <xf numFmtId="0" fontId="3" fillId="0" borderId="0" xfId="1" applyNumberFormat="1" applyFont="1" applyBorder="1" applyAlignment="1">
      <alignment horizontal="center" vertical="center"/>
    </xf>
    <xf numFmtId="49" fontId="3" fillId="0" borderId="0" xfId="1" applyNumberFormat="1" applyFont="1" applyBorder="1" applyAlignment="1">
      <alignment horizontal="center" vertical="center"/>
    </xf>
    <xf numFmtId="49" fontId="10" fillId="0" borderId="21" xfId="0" applyNumberFormat="1" applyFont="1" applyFill="1" applyBorder="1" applyAlignment="1">
      <alignment horizontal="justify" vertical="center" wrapText="1"/>
    </xf>
    <xf numFmtId="49" fontId="23" fillId="0" borderId="22" xfId="0" applyNumberFormat="1" applyFont="1" applyFill="1" applyBorder="1" applyAlignment="1">
      <alignment horizontal="justify" vertical="center" wrapText="1"/>
    </xf>
    <xf numFmtId="0" fontId="0" fillId="0" borderId="1" xfId="0" applyFill="1" applyBorder="1" applyAlignment="1">
      <alignment horizontal="center" vertical="center" wrapText="1"/>
    </xf>
    <xf numFmtId="0" fontId="0" fillId="0" borderId="1" xfId="0" applyFill="1" applyBorder="1" applyAlignment="1">
      <alignment horizontal="left" vertical="center" wrapText="1"/>
    </xf>
    <xf numFmtId="49" fontId="10" fillId="0" borderId="23" xfId="0" applyNumberFormat="1" applyFont="1" applyFill="1" applyBorder="1" applyAlignment="1">
      <alignment horizontal="justify" vertical="center" wrapText="1"/>
    </xf>
    <xf numFmtId="49" fontId="23" fillId="0" borderId="21" xfId="0" applyNumberFormat="1" applyFont="1" applyFill="1" applyBorder="1" applyAlignment="1">
      <alignment horizontal="justify" vertical="center" wrapText="1"/>
    </xf>
    <xf numFmtId="49" fontId="23" fillId="0" borderId="23" xfId="0" applyNumberFormat="1" applyFont="1" applyFill="1" applyBorder="1" applyAlignment="1">
      <alignment horizontal="justify" vertical="center" wrapText="1"/>
    </xf>
    <xf numFmtId="49" fontId="23" fillId="0" borderId="24" xfId="0" applyNumberFormat="1" applyFont="1" applyFill="1" applyBorder="1" applyAlignment="1">
      <alignment horizontal="justify" vertical="center" wrapText="1"/>
    </xf>
    <xf numFmtId="49" fontId="10" fillId="0" borderId="21" xfId="0" applyNumberFormat="1" applyFont="1" applyFill="1" applyBorder="1" applyAlignment="1">
      <alignment vertical="center" wrapText="1"/>
    </xf>
    <xf numFmtId="49" fontId="10" fillId="0" borderId="23" xfId="0" applyNumberFormat="1" applyFont="1" applyFill="1" applyBorder="1" applyAlignment="1">
      <alignment vertical="center" wrapText="1"/>
    </xf>
    <xf numFmtId="49" fontId="10" fillId="0" borderId="24" xfId="0" applyNumberFormat="1" applyFont="1" applyFill="1" applyBorder="1" applyAlignment="1">
      <alignment horizontal="justify" vertical="center" wrapText="1"/>
    </xf>
    <xf numFmtId="0" fontId="10" fillId="0" borderId="0" xfId="0" applyFont="1" applyFill="1" applyAlignment="1">
      <alignment vertical="center" wrapText="1"/>
    </xf>
    <xf numFmtId="0" fontId="6" fillId="0" borderId="20" xfId="1" applyFont="1" applyBorder="1" applyAlignment="1" applyProtection="1">
      <alignment wrapText="1"/>
      <protection locked="0"/>
    </xf>
    <xf numFmtId="0" fontId="4" fillId="0" borderId="20" xfId="0" applyFont="1" applyBorder="1" applyAlignment="1" applyProtection="1">
      <alignment horizontal="center" vertical="center"/>
    </xf>
    <xf numFmtId="0" fontId="4" fillId="0" borderId="25" xfId="0" applyFont="1" applyBorder="1" applyAlignment="1" applyProtection="1">
      <alignment horizontal="center" vertical="center"/>
    </xf>
    <xf numFmtId="0" fontId="4" fillId="0" borderId="4" xfId="0" applyFont="1" applyBorder="1" applyAlignment="1" applyProtection="1">
      <alignment horizontal="center" vertical="center"/>
    </xf>
    <xf numFmtId="0" fontId="6" fillId="0" borderId="6" xfId="1" applyFont="1" applyBorder="1" applyAlignment="1" applyProtection="1">
      <alignment wrapText="1"/>
      <protection locked="0"/>
    </xf>
    <xf numFmtId="0" fontId="4" fillId="0" borderId="6" xfId="0" applyFont="1" applyBorder="1" applyAlignment="1" applyProtection="1">
      <alignment horizontal="center" vertical="center"/>
    </xf>
    <xf numFmtId="0" fontId="4" fillId="0" borderId="26" xfId="0" applyFont="1" applyBorder="1" applyAlignment="1" applyProtection="1">
      <alignment horizontal="center" vertical="center"/>
    </xf>
    <xf numFmtId="0" fontId="4" fillId="0" borderId="1" xfId="0" applyFont="1" applyBorder="1" applyAlignment="1" applyProtection="1">
      <alignment horizontal="center" vertical="center"/>
      <protection locked="0"/>
    </xf>
    <xf numFmtId="0" fontId="4" fillId="0" borderId="59" xfId="0" applyFont="1" applyBorder="1" applyAlignment="1" applyProtection="1">
      <alignment horizontal="left" vertical="center" wrapText="1"/>
      <protection locked="0"/>
    </xf>
    <xf numFmtId="0" fontId="4" fillId="0" borderId="52" xfId="0" applyFont="1" applyBorder="1" applyAlignment="1" applyProtection="1">
      <alignment horizontal="left" vertical="center" wrapText="1"/>
      <protection locked="0"/>
    </xf>
    <xf numFmtId="0" fontId="11" fillId="4" borderId="60" xfId="0" applyFont="1" applyFill="1" applyBorder="1" applyAlignment="1" applyProtection="1">
      <alignment horizontal="center" vertical="center" wrapText="1"/>
    </xf>
    <xf numFmtId="0" fontId="11" fillId="4" borderId="61" xfId="0" applyFont="1" applyFill="1" applyBorder="1" applyAlignment="1" applyProtection="1">
      <alignment horizontal="center" vertical="center" wrapText="1"/>
    </xf>
    <xf numFmtId="0" fontId="24" fillId="0" borderId="60" xfId="0" applyFont="1" applyBorder="1" applyAlignment="1" applyProtection="1">
      <alignment horizontal="center" vertical="top"/>
    </xf>
    <xf numFmtId="0" fontId="24" fillId="0" borderId="61" xfId="0" applyFont="1" applyBorder="1" applyAlignment="1" applyProtection="1">
      <alignment horizontal="center" vertical="top"/>
    </xf>
    <xf numFmtId="0" fontId="0" fillId="4" borderId="33" xfId="0" applyFont="1" applyFill="1" applyBorder="1" applyAlignment="1" applyProtection="1">
      <alignment horizontal="left" vertical="center"/>
    </xf>
    <xf numFmtId="0" fontId="0" fillId="4" borderId="34" xfId="0" applyFont="1" applyFill="1" applyBorder="1" applyAlignment="1" applyProtection="1">
      <alignment horizontal="left" vertical="center"/>
    </xf>
    <xf numFmtId="0" fontId="0" fillId="4" borderId="22" xfId="0" applyFont="1" applyFill="1" applyBorder="1" applyAlignment="1" applyProtection="1">
      <alignment horizontal="left" vertical="center"/>
    </xf>
    <xf numFmtId="0" fontId="17" fillId="0" borderId="0" xfId="0" applyFont="1" applyBorder="1" applyAlignment="1" applyProtection="1">
      <alignment horizontal="center" vertical="center"/>
    </xf>
    <xf numFmtId="0" fontId="19" fillId="0" borderId="0" xfId="0" applyFont="1" applyBorder="1" applyAlignment="1" applyProtection="1">
      <alignment horizontal="left" vertical="top" wrapText="1"/>
    </xf>
    <xf numFmtId="0" fontId="4" fillId="0" borderId="14" xfId="0" applyFont="1" applyBorder="1" applyAlignment="1" applyProtection="1">
      <alignment horizontal="left" vertical="center" wrapText="1"/>
      <protection locked="0"/>
    </xf>
    <xf numFmtId="0" fontId="4" fillId="0" borderId="7" xfId="0" applyFont="1" applyBorder="1" applyAlignment="1" applyProtection="1">
      <alignment horizontal="left" vertical="center" wrapText="1"/>
      <protection locked="0"/>
    </xf>
    <xf numFmtId="0" fontId="4" fillId="0" borderId="7" xfId="0" applyFont="1" applyBorder="1" applyAlignment="1" applyProtection="1">
      <alignment horizontal="center" vertical="center"/>
      <protection locked="0"/>
    </xf>
    <xf numFmtId="0" fontId="4" fillId="0" borderId="1" xfId="0" applyFont="1" applyBorder="1" applyAlignment="1" applyProtection="1">
      <alignment horizontal="center" vertical="center"/>
      <protection locked="0"/>
    </xf>
    <xf numFmtId="0" fontId="4" fillId="0" borderId="4" xfId="0" applyFont="1" applyBorder="1" applyAlignment="1" applyProtection="1">
      <alignment horizontal="center" vertical="center"/>
      <protection locked="0"/>
    </xf>
    <xf numFmtId="1" fontId="19" fillId="0" borderId="0" xfId="0" applyNumberFormat="1" applyFont="1" applyFill="1" applyBorder="1" applyAlignment="1" applyProtection="1">
      <alignment horizontal="left" vertical="center" wrapText="1"/>
    </xf>
    <xf numFmtId="0" fontId="12" fillId="4" borderId="20" xfId="0" applyFont="1" applyFill="1" applyBorder="1" applyAlignment="1" applyProtection="1">
      <alignment horizontal="center" vertical="center" wrapText="1"/>
    </xf>
    <xf numFmtId="0" fontId="12" fillId="4" borderId="1" xfId="0" applyFont="1" applyFill="1" applyBorder="1" applyAlignment="1" applyProtection="1">
      <alignment horizontal="center" vertical="center" wrapText="1"/>
    </xf>
    <xf numFmtId="0" fontId="11" fillId="0" borderId="0" xfId="0" applyFont="1" applyFill="1" applyBorder="1" applyAlignment="1" applyProtection="1">
      <alignment horizontal="center" vertical="center" wrapText="1"/>
    </xf>
    <xf numFmtId="0" fontId="4" fillId="0" borderId="6" xfId="0" applyFont="1" applyBorder="1" applyAlignment="1" applyProtection="1">
      <alignment horizontal="center" vertical="center"/>
      <protection locked="0"/>
    </xf>
    <xf numFmtId="0" fontId="4" fillId="0" borderId="58" xfId="0" applyFont="1" applyBorder="1" applyAlignment="1" applyProtection="1">
      <alignment horizontal="left" vertical="center" wrapText="1"/>
      <protection locked="0"/>
    </xf>
    <xf numFmtId="0" fontId="4" fillId="0" borderId="37" xfId="0" applyFont="1" applyBorder="1" applyAlignment="1" applyProtection="1">
      <alignment horizontal="left" vertical="center" wrapText="1"/>
      <protection locked="0"/>
    </xf>
    <xf numFmtId="0" fontId="4" fillId="0" borderId="58" xfId="0" applyFont="1" applyBorder="1" applyAlignment="1" applyProtection="1">
      <alignment horizontal="center" vertical="center" wrapText="1"/>
      <protection locked="0"/>
    </xf>
    <xf numFmtId="0" fontId="4" fillId="0" borderId="37" xfId="0" applyFont="1" applyBorder="1" applyAlignment="1" applyProtection="1">
      <alignment horizontal="center" vertical="center" wrapText="1"/>
      <protection locked="0"/>
    </xf>
    <xf numFmtId="0" fontId="5" fillId="4" borderId="14" xfId="0" applyFont="1" applyFill="1" applyBorder="1" applyAlignment="1" applyProtection="1">
      <alignment horizontal="center"/>
    </xf>
    <xf numFmtId="0" fontId="5" fillId="4" borderId="7" xfId="0" applyFont="1" applyFill="1" applyBorder="1" applyAlignment="1" applyProtection="1">
      <alignment horizontal="center"/>
    </xf>
    <xf numFmtId="0" fontId="7" fillId="4" borderId="15" xfId="0" applyFont="1" applyFill="1" applyBorder="1" applyAlignment="1" applyProtection="1">
      <alignment horizontal="center"/>
    </xf>
    <xf numFmtId="0" fontId="7" fillId="4" borderId="46" xfId="0" applyFont="1" applyFill="1" applyBorder="1" applyAlignment="1" applyProtection="1">
      <alignment horizontal="center"/>
    </xf>
    <xf numFmtId="0" fontId="8" fillId="4" borderId="33" xfId="0" applyFont="1" applyFill="1" applyBorder="1" applyAlignment="1">
      <alignment horizontal="center" vertical="center"/>
    </xf>
    <xf numFmtId="0" fontId="8" fillId="4" borderId="22" xfId="0" applyFont="1" applyFill="1" applyBorder="1" applyAlignment="1">
      <alignment horizontal="center" vertical="center"/>
    </xf>
    <xf numFmtId="0" fontId="4" fillId="0" borderId="39" xfId="0" applyFont="1" applyFill="1" applyBorder="1" applyAlignment="1" applyProtection="1">
      <alignment horizontal="center"/>
      <protection locked="0"/>
    </xf>
    <xf numFmtId="0" fontId="4" fillId="0" borderId="40" xfId="0" applyFont="1" applyFill="1" applyBorder="1" applyAlignment="1" applyProtection="1">
      <alignment horizontal="center"/>
      <protection locked="0"/>
    </xf>
    <xf numFmtId="0" fontId="4" fillId="0" borderId="42" xfId="0" applyFont="1" applyFill="1" applyBorder="1" applyAlignment="1" applyProtection="1">
      <alignment horizontal="center"/>
      <protection locked="0"/>
    </xf>
    <xf numFmtId="0" fontId="4" fillId="0" borderId="44" xfId="0" applyFont="1" applyFill="1" applyBorder="1" applyAlignment="1" applyProtection="1">
      <alignment horizontal="center"/>
      <protection locked="0"/>
    </xf>
    <xf numFmtId="0" fontId="11" fillId="0" borderId="39" xfId="0" applyFont="1" applyBorder="1" applyAlignment="1" applyProtection="1">
      <alignment horizontal="left" vertical="top"/>
      <protection locked="0"/>
    </xf>
    <xf numFmtId="0" fontId="11" fillId="0" borderId="41" xfId="0" applyFont="1" applyBorder="1" applyAlignment="1" applyProtection="1">
      <alignment horizontal="left" vertical="top"/>
      <protection locked="0"/>
    </xf>
    <xf numFmtId="0" fontId="11" fillId="0" borderId="40" xfId="0" applyFont="1" applyBorder="1" applyAlignment="1" applyProtection="1">
      <alignment horizontal="left" vertical="top"/>
      <protection locked="0"/>
    </xf>
    <xf numFmtId="0" fontId="0" fillId="4" borderId="1" xfId="0" applyFont="1" applyFill="1" applyBorder="1" applyAlignment="1" applyProtection="1">
      <alignment horizontal="center" vertical="center"/>
    </xf>
    <xf numFmtId="0" fontId="0" fillId="4" borderId="33" xfId="0" applyFont="1" applyFill="1" applyBorder="1" applyAlignment="1">
      <alignment horizontal="left" vertical="center"/>
    </xf>
    <xf numFmtId="0" fontId="0" fillId="4" borderId="34" xfId="0" applyFont="1" applyFill="1" applyBorder="1" applyAlignment="1">
      <alignment horizontal="left" vertical="center"/>
    </xf>
    <xf numFmtId="0" fontId="0" fillId="4" borderId="22" xfId="0" applyFont="1" applyFill="1" applyBorder="1" applyAlignment="1">
      <alignment horizontal="left" vertical="center"/>
    </xf>
    <xf numFmtId="0" fontId="0" fillId="4" borderId="30" xfId="0" applyFont="1" applyFill="1" applyBorder="1" applyAlignment="1">
      <alignment horizontal="left" vertical="center" wrapText="1"/>
    </xf>
    <xf numFmtId="0" fontId="0" fillId="4" borderId="13" xfId="0" applyFont="1" applyFill="1" applyBorder="1" applyAlignment="1">
      <alignment horizontal="left" vertical="center" wrapText="1"/>
    </xf>
    <xf numFmtId="0" fontId="0" fillId="4" borderId="31" xfId="0" applyFont="1" applyFill="1" applyBorder="1" applyAlignment="1">
      <alignment horizontal="left" vertical="center" wrapText="1"/>
    </xf>
    <xf numFmtId="0" fontId="0" fillId="4" borderId="32" xfId="0" applyFont="1" applyFill="1" applyBorder="1" applyAlignment="1">
      <alignment horizontal="left" vertical="center" wrapText="1"/>
    </xf>
    <xf numFmtId="0" fontId="0" fillId="4" borderId="29" xfId="0" applyFont="1" applyFill="1" applyBorder="1" applyAlignment="1">
      <alignment horizontal="left" vertical="center" wrapText="1"/>
    </xf>
    <xf numFmtId="0" fontId="0" fillId="4" borderId="23" xfId="0" applyFont="1" applyFill="1" applyBorder="1" applyAlignment="1">
      <alignment horizontal="left" vertical="center" wrapText="1"/>
    </xf>
    <xf numFmtId="0" fontId="11" fillId="0" borderId="27" xfId="0" applyFont="1" applyBorder="1" applyAlignment="1" applyProtection="1">
      <alignment horizontal="left" vertical="top"/>
      <protection locked="0"/>
    </xf>
    <xf numFmtId="0" fontId="11" fillId="0" borderId="45" xfId="0" applyFont="1" applyBorder="1" applyAlignment="1" applyProtection="1">
      <alignment horizontal="left" vertical="top"/>
      <protection locked="0"/>
    </xf>
    <xf numFmtId="0" fontId="11" fillId="0" borderId="28" xfId="0" applyFont="1" applyBorder="1" applyAlignment="1" applyProtection="1">
      <alignment horizontal="left" vertical="top"/>
      <protection locked="0"/>
    </xf>
    <xf numFmtId="0" fontId="0" fillId="4" borderId="27" xfId="0" applyFont="1" applyFill="1" applyBorder="1" applyAlignment="1" applyProtection="1">
      <alignment horizontal="left" vertical="center"/>
    </xf>
    <xf numFmtId="0" fontId="0" fillId="4" borderId="45" xfId="0" applyFont="1" applyFill="1" applyBorder="1" applyAlignment="1" applyProtection="1">
      <alignment horizontal="left" vertical="center"/>
    </xf>
    <xf numFmtId="0" fontId="0" fillId="4" borderId="28" xfId="0" applyFont="1" applyFill="1" applyBorder="1" applyAlignment="1" applyProtection="1">
      <alignment horizontal="left" vertical="center"/>
    </xf>
    <xf numFmtId="0" fontId="0" fillId="4" borderId="58" xfId="0" applyFont="1" applyFill="1" applyBorder="1" applyAlignment="1" applyProtection="1">
      <alignment horizontal="center" vertical="center" wrapText="1"/>
    </xf>
    <xf numFmtId="0" fontId="0" fillId="4" borderId="45" xfId="0" applyFont="1" applyFill="1" applyBorder="1" applyAlignment="1" applyProtection="1">
      <alignment horizontal="center" vertical="center" wrapText="1"/>
    </xf>
    <xf numFmtId="0" fontId="0" fillId="4" borderId="37" xfId="0" applyFont="1" applyFill="1" applyBorder="1" applyAlignment="1" applyProtection="1">
      <alignment horizontal="center" vertical="center" wrapText="1"/>
    </xf>
    <xf numFmtId="0" fontId="0" fillId="4" borderId="39" xfId="0" applyFont="1" applyFill="1" applyBorder="1" applyAlignment="1" applyProtection="1">
      <alignment horizontal="left" vertical="center"/>
    </xf>
    <xf numFmtId="0" fontId="0" fillId="4" borderId="41" xfId="0" applyFont="1" applyFill="1" applyBorder="1" applyAlignment="1" applyProtection="1">
      <alignment horizontal="left" vertical="center"/>
    </xf>
    <xf numFmtId="0" fontId="0" fillId="4" borderId="40" xfId="0" applyFont="1" applyFill="1" applyBorder="1" applyAlignment="1" applyProtection="1">
      <alignment horizontal="left" vertical="center"/>
    </xf>
    <xf numFmtId="0" fontId="4" fillId="0" borderId="0" xfId="0" applyFont="1" applyFill="1" applyBorder="1" applyAlignment="1" applyProtection="1">
      <alignment horizontal="center" vertical="center"/>
    </xf>
    <xf numFmtId="0" fontId="2" fillId="4" borderId="20" xfId="0" applyFont="1" applyFill="1" applyBorder="1" applyAlignment="1" applyProtection="1">
      <alignment horizontal="center" vertical="center" wrapText="1"/>
    </xf>
    <xf numFmtId="0" fontId="2" fillId="4" borderId="1" xfId="0" applyFont="1" applyFill="1" applyBorder="1" applyAlignment="1" applyProtection="1">
      <alignment horizontal="center" vertical="center" wrapText="1"/>
    </xf>
    <xf numFmtId="0" fontId="7" fillId="0" borderId="7" xfId="0" applyFont="1" applyBorder="1" applyAlignment="1" applyProtection="1">
      <alignment horizontal="center" vertical="top"/>
      <protection locked="0"/>
    </xf>
    <xf numFmtId="0" fontId="7" fillId="0" borderId="4" xfId="0" applyFont="1" applyBorder="1" applyAlignment="1" applyProtection="1">
      <alignment horizontal="center" vertical="top"/>
      <protection locked="0"/>
    </xf>
    <xf numFmtId="0" fontId="2" fillId="4" borderId="25" xfId="0" applyFont="1" applyFill="1" applyBorder="1" applyAlignment="1" applyProtection="1">
      <alignment horizontal="center" vertical="center" wrapText="1"/>
    </xf>
    <xf numFmtId="0" fontId="2" fillId="4" borderId="4" xfId="0" applyFont="1" applyFill="1" applyBorder="1" applyAlignment="1" applyProtection="1">
      <alignment horizontal="center" vertical="center" wrapText="1"/>
    </xf>
    <xf numFmtId="0" fontId="4" fillId="0" borderId="43" xfId="0" applyFont="1" applyBorder="1" applyAlignment="1" applyProtection="1">
      <alignment horizontal="center" vertical="center"/>
      <protection locked="0"/>
    </xf>
    <xf numFmtId="0" fontId="4" fillId="0" borderId="44" xfId="0" applyFont="1" applyBorder="1" applyAlignment="1" applyProtection="1">
      <alignment horizontal="center" vertical="center"/>
      <protection locked="0"/>
    </xf>
    <xf numFmtId="0" fontId="4" fillId="0" borderId="39" xfId="0" applyFont="1" applyFill="1" applyBorder="1" applyAlignment="1" applyProtection="1">
      <alignment horizontal="center" vertical="center"/>
      <protection locked="0"/>
    </xf>
    <xf numFmtId="0" fontId="4" fillId="0" borderId="40" xfId="0" applyFont="1" applyFill="1" applyBorder="1" applyAlignment="1" applyProtection="1">
      <alignment horizontal="center" vertical="center"/>
      <protection locked="0"/>
    </xf>
    <xf numFmtId="0" fontId="8" fillId="4" borderId="19" xfId="0" applyFont="1" applyFill="1" applyBorder="1" applyAlignment="1" applyProtection="1">
      <alignment horizontal="center" vertical="center" wrapText="1"/>
    </xf>
    <xf numFmtId="0" fontId="8" fillId="4" borderId="3" xfId="0" applyFont="1" applyFill="1" applyBorder="1" applyAlignment="1" applyProtection="1">
      <alignment horizontal="center" vertical="center" wrapText="1"/>
    </xf>
    <xf numFmtId="0" fontId="9" fillId="4" borderId="20" xfId="0" applyFont="1" applyFill="1" applyBorder="1" applyAlignment="1" applyProtection="1">
      <alignment horizontal="center" vertical="center" wrapText="1"/>
    </xf>
    <xf numFmtId="0" fontId="9" fillId="4" borderId="1" xfId="0" applyFont="1" applyFill="1" applyBorder="1" applyAlignment="1" applyProtection="1">
      <alignment horizontal="center" vertical="center" wrapText="1"/>
    </xf>
    <xf numFmtId="0" fontId="0" fillId="0" borderId="0" xfId="0" applyFont="1" applyFill="1" applyBorder="1" applyAlignment="1" applyProtection="1">
      <alignment horizontal="justify" vertical="center"/>
    </xf>
    <xf numFmtId="0" fontId="4" fillId="0" borderId="52" xfId="0" applyFont="1" applyBorder="1" applyAlignment="1" applyProtection="1">
      <alignment horizontal="center" vertical="center"/>
      <protection locked="0"/>
    </xf>
    <xf numFmtId="0" fontId="4" fillId="0" borderId="26" xfId="0" applyFont="1" applyBorder="1" applyAlignment="1" applyProtection="1">
      <alignment horizontal="center" vertical="center"/>
      <protection locked="0"/>
    </xf>
    <xf numFmtId="0" fontId="7" fillId="0" borderId="52" xfId="0" applyFont="1" applyBorder="1" applyAlignment="1" applyProtection="1">
      <alignment horizontal="center" vertical="top"/>
      <protection locked="0"/>
    </xf>
    <xf numFmtId="0" fontId="7" fillId="0" borderId="26" xfId="0" applyFont="1" applyBorder="1" applyAlignment="1" applyProtection="1">
      <alignment horizontal="center" vertical="top"/>
      <protection locked="0"/>
    </xf>
    <xf numFmtId="0" fontId="11" fillId="0" borderId="42" xfId="0" applyFont="1" applyBorder="1" applyAlignment="1" applyProtection="1">
      <alignment horizontal="left" vertical="top"/>
      <protection locked="0"/>
    </xf>
    <xf numFmtId="0" fontId="11" fillId="0" borderId="43" xfId="0" applyFont="1" applyBorder="1" applyAlignment="1" applyProtection="1">
      <alignment horizontal="left" vertical="top"/>
      <protection locked="0"/>
    </xf>
    <xf numFmtId="0" fontId="11" fillId="0" borderId="44" xfId="0" applyFont="1" applyBorder="1" applyAlignment="1" applyProtection="1">
      <alignment horizontal="left" vertical="top"/>
      <protection locked="0"/>
    </xf>
    <xf numFmtId="0" fontId="24" fillId="0" borderId="34" xfId="0" applyFont="1" applyFill="1" applyBorder="1" applyAlignment="1" applyProtection="1">
      <alignment horizontal="center" vertical="center" wrapText="1"/>
    </xf>
    <xf numFmtId="0" fontId="4" fillId="0" borderId="47" xfId="0" applyFont="1" applyBorder="1" applyAlignment="1" applyProtection="1">
      <alignment horizontal="center" vertical="center"/>
      <protection locked="0"/>
    </xf>
    <xf numFmtId="0" fontId="4" fillId="0" borderId="2" xfId="0" applyFont="1" applyBorder="1" applyAlignment="1" applyProtection="1">
      <alignment horizontal="center" vertical="center"/>
      <protection locked="0"/>
    </xf>
    <xf numFmtId="0" fontId="4" fillId="0" borderId="17" xfId="0" applyFont="1" applyBorder="1" applyAlignment="1" applyProtection="1">
      <alignment horizontal="center" vertical="center"/>
      <protection locked="0"/>
    </xf>
    <xf numFmtId="0" fontId="12" fillId="4" borderId="53" xfId="0" applyFont="1" applyFill="1" applyBorder="1" applyAlignment="1" applyProtection="1">
      <alignment horizontal="center" vertical="center" wrapText="1"/>
    </xf>
    <xf numFmtId="0" fontId="12" fillId="4" borderId="54" xfId="0" applyFont="1" applyFill="1" applyBorder="1" applyAlignment="1" applyProtection="1">
      <alignment horizontal="center" vertical="center" wrapText="1"/>
    </xf>
    <xf numFmtId="0" fontId="12" fillId="4" borderId="55" xfId="0" applyFont="1" applyFill="1" applyBorder="1" applyAlignment="1" applyProtection="1">
      <alignment horizontal="center" vertical="center" wrapText="1"/>
    </xf>
    <xf numFmtId="0" fontId="12" fillId="4" borderId="56" xfId="0" applyFont="1" applyFill="1" applyBorder="1" applyAlignment="1" applyProtection="1">
      <alignment horizontal="center" vertical="center" wrapText="1"/>
    </xf>
    <xf numFmtId="0" fontId="12" fillId="4" borderId="57" xfId="0" applyFont="1" applyFill="1" applyBorder="1" applyAlignment="1" applyProtection="1">
      <alignment horizontal="center" vertical="center" wrapText="1"/>
    </xf>
    <xf numFmtId="0" fontId="12" fillId="4" borderId="47" xfId="0" applyFont="1" applyFill="1" applyBorder="1" applyAlignment="1" applyProtection="1">
      <alignment horizontal="center" vertical="center" wrapText="1"/>
    </xf>
    <xf numFmtId="0" fontId="0" fillId="0" borderId="42" xfId="0" applyFont="1" applyFill="1" applyBorder="1" applyAlignment="1" applyProtection="1">
      <alignment horizontal="center" vertical="center"/>
      <protection locked="0"/>
    </xf>
    <xf numFmtId="0" fontId="0" fillId="0" borderId="44" xfId="0" applyFont="1" applyFill="1" applyBorder="1" applyAlignment="1" applyProtection="1">
      <alignment horizontal="center" vertical="center"/>
      <protection locked="0"/>
    </xf>
    <xf numFmtId="0" fontId="4" fillId="0" borderId="45" xfId="0" applyFont="1" applyBorder="1" applyAlignment="1" applyProtection="1">
      <alignment horizontal="center" vertical="center"/>
      <protection locked="0"/>
    </xf>
    <xf numFmtId="0" fontId="4" fillId="0" borderId="28" xfId="0" applyFont="1" applyBorder="1" applyAlignment="1" applyProtection="1">
      <alignment horizontal="center" vertical="center"/>
      <protection locked="0"/>
    </xf>
    <xf numFmtId="0" fontId="4" fillId="0" borderId="41" xfId="0" applyFont="1" applyBorder="1" applyAlignment="1" applyProtection="1">
      <alignment horizontal="center" vertical="center"/>
      <protection locked="0"/>
    </xf>
    <xf numFmtId="0" fontId="4" fillId="0" borderId="40" xfId="0" applyFont="1" applyBorder="1" applyAlignment="1" applyProtection="1">
      <alignment horizontal="center" vertical="center"/>
      <protection locked="0"/>
    </xf>
    <xf numFmtId="0" fontId="2" fillId="4" borderId="46" xfId="0" applyFont="1" applyFill="1" applyBorder="1" applyAlignment="1" applyProtection="1">
      <alignment horizontal="center" vertical="center" wrapText="1"/>
    </xf>
    <xf numFmtId="0" fontId="2" fillId="4" borderId="47" xfId="0" applyFont="1" applyFill="1" applyBorder="1" applyAlignment="1" applyProtection="1">
      <alignment horizontal="center" vertical="center" wrapText="1"/>
    </xf>
    <xf numFmtId="0" fontId="0" fillId="4" borderId="45" xfId="0" applyFont="1" applyFill="1" applyBorder="1" applyAlignment="1" applyProtection="1">
      <alignment horizontal="center" vertical="center"/>
    </xf>
    <xf numFmtId="0" fontId="0" fillId="0" borderId="39" xfId="0" applyFont="1" applyFill="1" applyBorder="1" applyAlignment="1" applyProtection="1">
      <alignment horizontal="center" vertical="center"/>
      <protection locked="0"/>
    </xf>
    <xf numFmtId="0" fontId="0" fillId="0" borderId="40" xfId="0" applyFont="1" applyFill="1" applyBorder="1" applyAlignment="1" applyProtection="1">
      <alignment horizontal="center" vertical="center"/>
      <protection locked="0"/>
    </xf>
    <xf numFmtId="165" fontId="4" fillId="0" borderId="7" xfId="0" applyNumberFormat="1" applyFont="1" applyBorder="1" applyAlignment="1" applyProtection="1">
      <alignment horizontal="center" vertical="center"/>
      <protection locked="0"/>
    </xf>
    <xf numFmtId="165" fontId="4" fillId="0" borderId="1" xfId="0" applyNumberFormat="1" applyFont="1" applyBorder="1" applyAlignment="1" applyProtection="1">
      <alignment horizontal="center" vertical="center"/>
      <protection locked="0"/>
    </xf>
    <xf numFmtId="165" fontId="4" fillId="0" borderId="4" xfId="0" applyNumberFormat="1" applyFont="1" applyBorder="1" applyAlignment="1" applyProtection="1">
      <alignment horizontal="center" vertical="center"/>
      <protection locked="0"/>
    </xf>
    <xf numFmtId="0" fontId="9" fillId="0" borderId="0" xfId="0" applyFont="1" applyAlignment="1" applyProtection="1">
      <alignment horizontal="center" vertical="top" wrapText="1"/>
    </xf>
    <xf numFmtId="0" fontId="0" fillId="4" borderId="11" xfId="0" applyFont="1" applyFill="1" applyBorder="1" applyAlignment="1" applyProtection="1">
      <alignment horizontal="justify" vertical="center"/>
    </xf>
    <xf numFmtId="0" fontId="0" fillId="4" borderId="17" xfId="0" applyFont="1" applyFill="1" applyBorder="1" applyAlignment="1" applyProtection="1">
      <alignment horizontal="justify" vertical="center"/>
    </xf>
    <xf numFmtId="0" fontId="0" fillId="4" borderId="3" xfId="0" applyFont="1" applyFill="1" applyBorder="1" applyAlignment="1" applyProtection="1">
      <alignment horizontal="justify" vertical="center"/>
    </xf>
    <xf numFmtId="0" fontId="0" fillId="4" borderId="4" xfId="0" applyFont="1" applyFill="1" applyBorder="1" applyAlignment="1" applyProtection="1">
      <alignment horizontal="justify" vertical="center"/>
    </xf>
    <xf numFmtId="0" fontId="0" fillId="4" borderId="8" xfId="0" applyFont="1" applyFill="1" applyBorder="1" applyAlignment="1" applyProtection="1">
      <alignment horizontal="justify" vertical="center"/>
    </xf>
    <xf numFmtId="0" fontId="0" fillId="4" borderId="26" xfId="0" applyFont="1" applyFill="1" applyBorder="1" applyAlignment="1" applyProtection="1">
      <alignment horizontal="justify" vertical="center"/>
    </xf>
    <xf numFmtId="0" fontId="7" fillId="0" borderId="35" xfId="0" applyFont="1" applyBorder="1" applyAlignment="1" applyProtection="1">
      <alignment horizontal="center" vertical="center" wrapText="1"/>
      <protection locked="0"/>
    </xf>
    <xf numFmtId="0" fontId="7" fillId="0" borderId="36" xfId="0" applyFont="1" applyBorder="1" applyAlignment="1" applyProtection="1">
      <alignment horizontal="center" vertical="center" wrapText="1"/>
      <protection locked="0"/>
    </xf>
    <xf numFmtId="0" fontId="7" fillId="0" borderId="37" xfId="0" applyFont="1" applyBorder="1" applyAlignment="1" applyProtection="1">
      <alignment horizontal="center" vertical="top"/>
      <protection locked="0"/>
    </xf>
    <xf numFmtId="0" fontId="7" fillId="0" borderId="25" xfId="0" applyFont="1" applyBorder="1" applyAlignment="1" applyProtection="1">
      <alignment horizontal="center" vertical="top"/>
      <protection locked="0"/>
    </xf>
    <xf numFmtId="0" fontId="8" fillId="4" borderId="13" xfId="0" applyFont="1" applyFill="1" applyBorder="1" applyAlignment="1">
      <alignment horizontal="center" vertical="center"/>
    </xf>
    <xf numFmtId="0" fontId="8" fillId="4" borderId="31" xfId="0" applyFont="1" applyFill="1" applyBorder="1" applyAlignment="1">
      <alignment horizontal="center" vertical="center"/>
    </xf>
    <xf numFmtId="0" fontId="8" fillId="4" borderId="0" xfId="0" applyFont="1" applyFill="1" applyBorder="1" applyAlignment="1">
      <alignment horizontal="center" vertical="center"/>
    </xf>
    <xf numFmtId="0" fontId="8" fillId="4" borderId="38" xfId="0" applyFont="1" applyFill="1" applyBorder="1" applyAlignment="1">
      <alignment horizontal="center" vertical="center"/>
    </xf>
    <xf numFmtId="0" fontId="0" fillId="0" borderId="13" xfId="0" applyFont="1" applyFill="1" applyBorder="1" applyAlignment="1" applyProtection="1">
      <alignment horizontal="center" vertical="center"/>
      <protection locked="0"/>
    </xf>
    <xf numFmtId="0" fontId="0" fillId="0" borderId="31" xfId="0" applyFont="1" applyFill="1" applyBorder="1" applyAlignment="1" applyProtection="1">
      <alignment horizontal="center" vertical="center"/>
      <protection locked="0"/>
    </xf>
    <xf numFmtId="0" fontId="4" fillId="0" borderId="27" xfId="0" applyFont="1" applyFill="1" applyBorder="1" applyAlignment="1" applyProtection="1">
      <alignment horizontal="center"/>
      <protection locked="0"/>
    </xf>
    <xf numFmtId="0" fontId="4" fillId="0" borderId="28" xfId="0" applyFont="1" applyFill="1" applyBorder="1" applyAlignment="1" applyProtection="1">
      <alignment horizontal="center"/>
      <protection locked="0"/>
    </xf>
    <xf numFmtId="0" fontId="8" fillId="4" borderId="30" xfId="0" applyFont="1" applyFill="1" applyBorder="1" applyAlignment="1">
      <alignment horizontal="center" vertical="center"/>
    </xf>
    <xf numFmtId="0" fontId="8" fillId="4" borderId="9" xfId="0" applyFont="1" applyFill="1" applyBorder="1" applyAlignment="1">
      <alignment horizontal="center" vertical="center"/>
    </xf>
    <xf numFmtId="0" fontId="0" fillId="4" borderId="42" xfId="0" applyFont="1" applyFill="1" applyBorder="1" applyAlignment="1" applyProtection="1">
      <alignment horizontal="left" vertical="center"/>
    </xf>
    <xf numFmtId="0" fontId="0" fillId="4" borderId="43" xfId="0" applyFont="1" applyFill="1" applyBorder="1" applyAlignment="1" applyProtection="1">
      <alignment horizontal="left" vertical="center"/>
    </xf>
    <xf numFmtId="0" fontId="0" fillId="4" borderId="44" xfId="0" applyFont="1" applyFill="1" applyBorder="1" applyAlignment="1" applyProtection="1">
      <alignment horizontal="left" vertical="center"/>
    </xf>
    <xf numFmtId="0" fontId="17" fillId="0" borderId="0" xfId="0" applyFont="1" applyFill="1" applyBorder="1" applyAlignment="1" applyProtection="1">
      <alignment horizontal="center" vertical="center"/>
    </xf>
    <xf numFmtId="0" fontId="19" fillId="0" borderId="0" xfId="0" applyFont="1" applyFill="1" applyBorder="1" applyAlignment="1" applyProtection="1">
      <alignment horizontal="left" vertical="center" wrapText="1"/>
    </xf>
    <xf numFmtId="0" fontId="0" fillId="0" borderId="27" xfId="0" applyFont="1" applyFill="1" applyBorder="1" applyAlignment="1" applyProtection="1">
      <alignment horizontal="center" vertical="center"/>
      <protection locked="0"/>
    </xf>
    <xf numFmtId="0" fontId="0" fillId="0" borderId="28" xfId="0" applyFont="1" applyFill="1" applyBorder="1" applyAlignment="1" applyProtection="1">
      <alignment horizontal="center" vertical="center"/>
      <protection locked="0"/>
    </xf>
    <xf numFmtId="0" fontId="9" fillId="0" borderId="29" xfId="0" applyFont="1" applyBorder="1" applyAlignment="1" applyProtection="1">
      <alignment horizontal="center" vertical="top" wrapText="1"/>
    </xf>
    <xf numFmtId="0" fontId="11" fillId="4" borderId="30" xfId="0" applyFont="1" applyFill="1" applyBorder="1" applyAlignment="1" applyProtection="1">
      <alignment horizontal="center" vertical="center" wrapText="1"/>
    </xf>
    <xf numFmtId="0" fontId="11" fillId="4" borderId="31" xfId="0" applyFont="1" applyFill="1" applyBorder="1" applyAlignment="1" applyProtection="1">
      <alignment horizontal="center" vertical="center" wrapText="1"/>
    </xf>
    <xf numFmtId="0" fontId="11" fillId="4" borderId="32" xfId="0" applyFont="1" applyFill="1" applyBorder="1" applyAlignment="1" applyProtection="1">
      <alignment horizontal="center" vertical="center" wrapText="1"/>
    </xf>
    <xf numFmtId="0" fontId="11" fillId="4" borderId="23" xfId="0" applyFont="1" applyFill="1" applyBorder="1" applyAlignment="1" applyProtection="1">
      <alignment horizontal="center" vertical="center" wrapText="1"/>
    </xf>
    <xf numFmtId="0" fontId="7" fillId="0" borderId="33" xfId="0" applyFont="1" applyBorder="1" applyAlignment="1" applyProtection="1">
      <alignment horizontal="center" vertical="center" wrapText="1"/>
      <protection locked="0"/>
    </xf>
    <xf numFmtId="0" fontId="7" fillId="0" borderId="34" xfId="0" applyFont="1" applyBorder="1" applyAlignment="1" applyProtection="1">
      <alignment horizontal="center" vertical="center" wrapText="1"/>
      <protection locked="0"/>
    </xf>
    <xf numFmtId="0" fontId="7" fillId="0" borderId="22" xfId="0" applyFont="1" applyBorder="1" applyAlignment="1" applyProtection="1">
      <alignment horizontal="center" vertical="center" wrapText="1"/>
      <protection locked="0"/>
    </xf>
    <xf numFmtId="0" fontId="8" fillId="4" borderId="34" xfId="0" applyFont="1" applyFill="1" applyBorder="1" applyAlignment="1" applyProtection="1">
      <alignment horizontal="center" vertical="center"/>
      <protection locked="0"/>
    </xf>
    <xf numFmtId="0" fontId="8" fillId="4" borderId="22" xfId="0" applyFont="1" applyFill="1" applyBorder="1" applyAlignment="1" applyProtection="1">
      <alignment horizontal="center" vertical="center"/>
      <protection locked="0"/>
    </xf>
    <xf numFmtId="0" fontId="0" fillId="4" borderId="19" xfId="0" applyFont="1" applyFill="1" applyBorder="1" applyAlignment="1">
      <alignment horizontal="left" vertical="center" wrapText="1"/>
    </xf>
    <xf numFmtId="0" fontId="0" fillId="4" borderId="25" xfId="0" applyFont="1" applyFill="1" applyBorder="1" applyAlignment="1">
      <alignment horizontal="left" vertical="center" wrapText="1"/>
    </xf>
    <xf numFmtId="0" fontId="0" fillId="4" borderId="3" xfId="0" applyFont="1" applyFill="1" applyBorder="1" applyAlignment="1">
      <alignment horizontal="left" vertical="center" wrapText="1"/>
    </xf>
    <xf numFmtId="0" fontId="0" fillId="4" borderId="4" xfId="0" applyFont="1" applyFill="1" applyBorder="1" applyAlignment="1">
      <alignment horizontal="left" vertical="center" wrapText="1"/>
    </xf>
    <xf numFmtId="0" fontId="0" fillId="4" borderId="8" xfId="0" applyFont="1" applyFill="1" applyBorder="1" applyAlignment="1">
      <alignment horizontal="left" vertical="center" wrapText="1"/>
    </xf>
    <xf numFmtId="0" fontId="0" fillId="4" borderId="26" xfId="0" applyFont="1" applyFill="1" applyBorder="1" applyAlignment="1">
      <alignment horizontal="left" vertical="center" wrapText="1"/>
    </xf>
    <xf numFmtId="0" fontId="0" fillId="4" borderId="48" xfId="0" applyFont="1" applyFill="1" applyBorder="1" applyAlignment="1">
      <alignment horizontal="left" vertical="center" wrapText="1"/>
    </xf>
    <xf numFmtId="0" fontId="0" fillId="4" borderId="49" xfId="0" applyFont="1" applyFill="1" applyBorder="1" applyAlignment="1">
      <alignment horizontal="left" vertical="center" wrapText="1"/>
    </xf>
    <xf numFmtId="0" fontId="0" fillId="4" borderId="50" xfId="0" applyFont="1" applyFill="1" applyBorder="1" applyAlignment="1">
      <alignment horizontal="left" vertical="center" wrapText="1"/>
    </xf>
    <xf numFmtId="0" fontId="0" fillId="4" borderId="51" xfId="0" applyFont="1" applyFill="1" applyBorder="1" applyAlignment="1">
      <alignment horizontal="left" vertical="center" wrapText="1"/>
    </xf>
    <xf numFmtId="0" fontId="7" fillId="5" borderId="33" xfId="0" applyFont="1" applyFill="1" applyBorder="1" applyAlignment="1" applyProtection="1">
      <alignment horizontal="center" vertical="center" wrapText="1"/>
    </xf>
    <xf numFmtId="0" fontId="7" fillId="5" borderId="22" xfId="0" applyFont="1" applyFill="1" applyBorder="1" applyAlignment="1" applyProtection="1">
      <alignment horizontal="center" vertical="center" wrapText="1"/>
    </xf>
    <xf numFmtId="0" fontId="8" fillId="4" borderId="30" xfId="0" applyFont="1" applyFill="1" applyBorder="1" applyAlignment="1" applyProtection="1">
      <alignment horizontal="center" vertical="center"/>
    </xf>
    <xf numFmtId="0" fontId="8" fillId="4" borderId="13" xfId="0" applyFont="1" applyFill="1" applyBorder="1" applyAlignment="1" applyProtection="1">
      <alignment horizontal="center" vertical="center"/>
    </xf>
    <xf numFmtId="0" fontId="8" fillId="4" borderId="31" xfId="0" applyFont="1" applyFill="1" applyBorder="1" applyAlignment="1" applyProtection="1">
      <alignment horizontal="center" vertical="center"/>
    </xf>
    <xf numFmtId="0" fontId="8" fillId="4" borderId="32" xfId="0" applyFont="1" applyFill="1" applyBorder="1" applyAlignment="1" applyProtection="1">
      <alignment horizontal="center" vertical="center"/>
    </xf>
    <xf numFmtId="0" fontId="8" fillId="4" borderId="29" xfId="0" applyFont="1" applyFill="1" applyBorder="1" applyAlignment="1" applyProtection="1">
      <alignment horizontal="center" vertical="center"/>
    </xf>
    <xf numFmtId="0" fontId="8" fillId="4" borderId="23" xfId="0" applyFont="1" applyFill="1" applyBorder="1" applyAlignment="1" applyProtection="1">
      <alignment horizontal="center" vertical="center"/>
    </xf>
  </cellXfs>
  <cellStyles count="10">
    <cellStyle name="Обычный" xfId="0" builtinId="0"/>
    <cellStyle name="Обычный 2" xfId="1"/>
    <cellStyle name="Обычный 2 2" xfId="2"/>
    <cellStyle name="Обычный 2 3" xfId="3"/>
    <cellStyle name="Обычный 2 4" xfId="4"/>
    <cellStyle name="Обычный 2 5" xfId="5"/>
    <cellStyle name="Обычный 2 6" xfId="6"/>
    <cellStyle name="Обычный 2 7" xfId="7"/>
    <cellStyle name="Обычный 2 8" xfId="8"/>
    <cellStyle name="Обычный 2 9" xfId="9"/>
  </cellStyles>
  <dxfs count="276">
    <dxf>
      <fill>
        <patternFill>
          <bgColor rgb="FF92D05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1312"/>
  <sheetViews>
    <sheetView topLeftCell="AP1" workbookViewId="0">
      <selection activeCell="AZ9" sqref="AZ9"/>
    </sheetView>
  </sheetViews>
  <sheetFormatPr defaultRowHeight="12.75" x14ac:dyDescent="0.2"/>
  <cols>
    <col min="1" max="1" width="42.42578125" style="73" customWidth="1"/>
    <col min="2" max="2" width="9.140625" style="73"/>
    <col min="3" max="3" width="51" style="73" customWidth="1"/>
    <col min="4" max="4" width="11.28515625" style="73" customWidth="1"/>
    <col min="5" max="5" width="13.42578125" style="73" customWidth="1"/>
    <col min="6" max="50" width="9.140625" style="73" customWidth="1"/>
    <col min="51" max="16384" width="9.140625" style="73"/>
  </cols>
  <sheetData>
    <row r="1" spans="1:48" ht="150" x14ac:dyDescent="0.3">
      <c r="B1" s="92"/>
      <c r="C1" s="99" t="s">
        <v>15564</v>
      </c>
      <c r="D1" s="93" t="s">
        <v>659</v>
      </c>
      <c r="E1" s="93" t="s">
        <v>15565</v>
      </c>
      <c r="F1" s="93" t="s">
        <v>15565</v>
      </c>
      <c r="G1" s="93" t="s">
        <v>15565</v>
      </c>
      <c r="H1" s="93" t="s">
        <v>15565</v>
      </c>
      <c r="I1" s="93" t="s">
        <v>15565</v>
      </c>
      <c r="J1" s="93" t="s">
        <v>15565</v>
      </c>
      <c r="K1" s="93" t="s">
        <v>15565</v>
      </c>
      <c r="L1" s="93" t="s">
        <v>15565</v>
      </c>
      <c r="M1" s="93" t="s">
        <v>15565</v>
      </c>
      <c r="N1" s="93" t="s">
        <v>15565</v>
      </c>
      <c r="O1" s="93" t="s">
        <v>15565</v>
      </c>
      <c r="P1" s="93" t="s">
        <v>15565</v>
      </c>
      <c r="Q1" s="93" t="s">
        <v>15565</v>
      </c>
      <c r="R1" s="93" t="s">
        <v>15565</v>
      </c>
      <c r="S1" s="93" t="s">
        <v>15565</v>
      </c>
      <c r="T1" s="93" t="s">
        <v>15565</v>
      </c>
      <c r="U1" s="93" t="s">
        <v>15565</v>
      </c>
      <c r="V1" s="93" t="s">
        <v>15565</v>
      </c>
      <c r="W1" s="93" t="s">
        <v>15565</v>
      </c>
      <c r="X1" s="93" t="s">
        <v>15565</v>
      </c>
      <c r="Y1" s="93" t="s">
        <v>15565</v>
      </c>
      <c r="Z1" s="93" t="s">
        <v>15565</v>
      </c>
      <c r="AA1" s="93" t="s">
        <v>15565</v>
      </c>
      <c r="AB1" s="93" t="s">
        <v>15565</v>
      </c>
      <c r="AC1" s="93" t="s">
        <v>15565</v>
      </c>
      <c r="AD1" s="93" t="s">
        <v>15565</v>
      </c>
      <c r="AE1" s="93" t="s">
        <v>15565</v>
      </c>
      <c r="AF1" s="93" t="s">
        <v>15565</v>
      </c>
      <c r="AG1" s="93" t="s">
        <v>15565</v>
      </c>
      <c r="AH1" s="93" t="s">
        <v>15565</v>
      </c>
      <c r="AI1" s="93" t="s">
        <v>15565</v>
      </c>
      <c r="AJ1" s="93" t="s">
        <v>15565</v>
      </c>
      <c r="AK1" s="93" t="s">
        <v>15565</v>
      </c>
      <c r="AL1" s="93" t="s">
        <v>15565</v>
      </c>
      <c r="AM1" s="93" t="s">
        <v>15565</v>
      </c>
      <c r="AN1" s="93" t="s">
        <v>15565</v>
      </c>
      <c r="AO1" s="93" t="s">
        <v>15565</v>
      </c>
      <c r="AP1" s="93" t="s">
        <v>15565</v>
      </c>
      <c r="AQ1" s="93" t="s">
        <v>15565</v>
      </c>
      <c r="AR1" s="93" t="s">
        <v>15565</v>
      </c>
      <c r="AS1" s="93" t="s">
        <v>15565</v>
      </c>
      <c r="AT1" s="93" t="s">
        <v>15565</v>
      </c>
      <c r="AU1" s="93" t="s">
        <v>15565</v>
      </c>
      <c r="AV1" s="93" t="s">
        <v>15565</v>
      </c>
    </row>
    <row r="2" spans="1:48" ht="18.75" x14ac:dyDescent="0.3">
      <c r="A2" s="73" t="s">
        <v>15580</v>
      </c>
      <c r="B2" s="92" t="s">
        <v>12123</v>
      </c>
      <c r="C2" s="92" t="s">
        <v>5037</v>
      </c>
      <c r="D2" s="94">
        <v>200040</v>
      </c>
      <c r="E2" s="95" t="s">
        <v>16877</v>
      </c>
      <c r="F2" s="95" t="s">
        <v>16878</v>
      </c>
      <c r="G2" s="95"/>
      <c r="H2" s="95"/>
      <c r="I2" s="95"/>
      <c r="J2" s="95"/>
      <c r="K2" s="95"/>
      <c r="L2" s="95"/>
      <c r="M2" s="95"/>
      <c r="N2" s="95"/>
      <c r="O2" s="95"/>
      <c r="P2" s="95"/>
      <c r="Q2" s="95"/>
      <c r="R2" s="95"/>
      <c r="S2" s="95"/>
      <c r="T2" s="95"/>
      <c r="U2" s="95"/>
      <c r="V2" s="95"/>
      <c r="W2" s="95"/>
      <c r="X2" s="95"/>
      <c r="Y2" s="95"/>
      <c r="Z2" s="95"/>
      <c r="AA2" s="95"/>
      <c r="AB2" s="95"/>
      <c r="AC2" s="95"/>
      <c r="AD2" s="95"/>
      <c r="AE2" s="95"/>
      <c r="AF2" s="95"/>
      <c r="AG2" s="95"/>
      <c r="AH2" s="95"/>
      <c r="AI2" s="95"/>
      <c r="AJ2" s="95"/>
      <c r="AK2" s="95"/>
      <c r="AL2" s="95"/>
      <c r="AM2" s="95"/>
      <c r="AN2" s="95"/>
      <c r="AO2" s="95"/>
      <c r="AP2" s="95"/>
      <c r="AQ2" s="95"/>
      <c r="AR2" s="95"/>
      <c r="AS2" s="95"/>
      <c r="AT2" s="95"/>
      <c r="AU2" s="95"/>
      <c r="AV2" s="95"/>
    </row>
    <row r="3" spans="1:48" ht="18.75" x14ac:dyDescent="0.3">
      <c r="A3" s="73" t="s">
        <v>16227</v>
      </c>
      <c r="B3" s="92" t="s">
        <v>15579</v>
      </c>
      <c r="C3" s="92" t="s">
        <v>5037</v>
      </c>
      <c r="D3" s="94">
        <v>200040</v>
      </c>
      <c r="E3" s="95" t="s">
        <v>16879</v>
      </c>
      <c r="F3" s="95" t="s">
        <v>16880</v>
      </c>
      <c r="G3" s="95" t="s">
        <v>16881</v>
      </c>
      <c r="H3" s="95" t="s">
        <v>16882</v>
      </c>
      <c r="I3" s="95" t="s">
        <v>16883</v>
      </c>
      <c r="J3" s="95" t="s">
        <v>16884</v>
      </c>
      <c r="K3" s="95" t="s">
        <v>16885</v>
      </c>
      <c r="L3" s="95" t="s">
        <v>16886</v>
      </c>
      <c r="M3" s="96"/>
      <c r="N3" s="96"/>
      <c r="O3" s="95"/>
      <c r="P3" s="95"/>
      <c r="Q3" s="95"/>
      <c r="R3" s="95"/>
      <c r="S3" s="95"/>
      <c r="T3" s="95"/>
      <c r="U3" s="95"/>
      <c r="V3" s="95"/>
      <c r="W3" s="95"/>
      <c r="X3" s="95"/>
      <c r="Y3" s="95"/>
      <c r="Z3" s="95"/>
      <c r="AA3" s="95"/>
      <c r="AB3" s="95"/>
      <c r="AC3" s="95"/>
      <c r="AD3" s="95"/>
      <c r="AE3" s="95"/>
      <c r="AF3" s="95"/>
      <c r="AG3" s="95"/>
      <c r="AH3" s="95"/>
      <c r="AI3" s="95"/>
      <c r="AJ3" s="95"/>
      <c r="AK3" s="95"/>
      <c r="AL3" s="95"/>
      <c r="AM3" s="95"/>
      <c r="AN3" s="95"/>
      <c r="AO3" s="95"/>
      <c r="AP3" s="95"/>
      <c r="AQ3" s="95"/>
      <c r="AR3" s="95"/>
      <c r="AS3" s="95"/>
      <c r="AT3" s="95"/>
      <c r="AU3" s="95"/>
      <c r="AV3" s="95"/>
    </row>
    <row r="4" spans="1:48" ht="18.75" x14ac:dyDescent="0.3">
      <c r="A4" s="73" t="s">
        <v>16228</v>
      </c>
      <c r="B4" s="92" t="s">
        <v>15579</v>
      </c>
      <c r="C4" s="92" t="s">
        <v>5041</v>
      </c>
      <c r="D4" s="94">
        <v>200159</v>
      </c>
      <c r="E4" s="95" t="s">
        <v>16879</v>
      </c>
      <c r="F4" s="95" t="s">
        <v>16880</v>
      </c>
      <c r="G4" s="95" t="s">
        <v>16881</v>
      </c>
      <c r="H4" s="95" t="s">
        <v>16882</v>
      </c>
      <c r="I4" s="95" t="s">
        <v>16883</v>
      </c>
      <c r="J4" s="95" t="s">
        <v>16884</v>
      </c>
      <c r="K4" s="95" t="s">
        <v>16885</v>
      </c>
      <c r="L4" s="95" t="s">
        <v>16886</v>
      </c>
      <c r="M4" s="96"/>
      <c r="N4" s="96"/>
      <c r="O4" s="95"/>
      <c r="P4" s="95"/>
      <c r="Q4" s="95"/>
      <c r="R4" s="95"/>
      <c r="S4" s="95"/>
      <c r="T4" s="95"/>
      <c r="U4" s="95"/>
      <c r="V4" s="95"/>
      <c r="W4" s="95"/>
      <c r="X4" s="95"/>
      <c r="Y4" s="95"/>
      <c r="Z4" s="95"/>
      <c r="AA4" s="95"/>
      <c r="AB4" s="95"/>
      <c r="AC4" s="95"/>
      <c r="AD4" s="95"/>
      <c r="AE4" s="95"/>
      <c r="AF4" s="95"/>
      <c r="AG4" s="95"/>
      <c r="AH4" s="95"/>
      <c r="AI4" s="95"/>
      <c r="AJ4" s="95"/>
      <c r="AK4" s="95"/>
      <c r="AL4" s="95"/>
      <c r="AM4" s="95"/>
      <c r="AN4" s="95"/>
      <c r="AO4" s="95"/>
      <c r="AP4" s="95"/>
      <c r="AQ4" s="95"/>
      <c r="AR4" s="95"/>
      <c r="AS4" s="95"/>
      <c r="AT4" s="95"/>
      <c r="AU4" s="95"/>
      <c r="AV4" s="95"/>
    </row>
    <row r="5" spans="1:48" ht="18.75" x14ac:dyDescent="0.3">
      <c r="A5" s="73" t="s">
        <v>15581</v>
      </c>
      <c r="B5" s="92" t="s">
        <v>12123</v>
      </c>
      <c r="C5" s="92" t="s">
        <v>7540</v>
      </c>
      <c r="D5" s="94">
        <v>200045</v>
      </c>
      <c r="E5" s="95" t="s">
        <v>16878</v>
      </c>
      <c r="F5" s="95" t="s">
        <v>16887</v>
      </c>
      <c r="G5" s="95" t="s">
        <v>16878</v>
      </c>
      <c r="H5" s="95"/>
      <c r="I5" s="95"/>
      <c r="J5" s="95"/>
      <c r="K5" s="95"/>
      <c r="L5" s="95"/>
      <c r="M5" s="95"/>
      <c r="N5" s="95"/>
      <c r="O5" s="95"/>
      <c r="P5" s="96"/>
      <c r="Q5" s="95"/>
      <c r="R5" s="95"/>
      <c r="S5" s="95"/>
      <c r="T5" s="95"/>
      <c r="U5" s="95"/>
      <c r="V5" s="95"/>
      <c r="W5" s="95"/>
      <c r="X5" s="95"/>
      <c r="Y5" s="95"/>
      <c r="Z5" s="95"/>
      <c r="AA5" s="95"/>
      <c r="AB5" s="95"/>
      <c r="AC5" s="95"/>
      <c r="AD5" s="95"/>
      <c r="AE5" s="95"/>
      <c r="AF5" s="95"/>
      <c r="AG5" s="95"/>
      <c r="AH5" s="95"/>
      <c r="AI5" s="95"/>
      <c r="AJ5" s="95"/>
      <c r="AK5" s="95"/>
      <c r="AL5" s="95"/>
      <c r="AM5" s="95"/>
      <c r="AN5" s="95"/>
      <c r="AO5" s="95"/>
      <c r="AP5" s="95"/>
      <c r="AQ5" s="95"/>
      <c r="AR5" s="95"/>
      <c r="AS5" s="95"/>
      <c r="AT5" s="95"/>
      <c r="AU5" s="95"/>
      <c r="AV5" s="95"/>
    </row>
    <row r="6" spans="1:48" ht="18.75" x14ac:dyDescent="0.3">
      <c r="A6" s="73" t="s">
        <v>16229</v>
      </c>
      <c r="B6" s="92" t="s">
        <v>15579</v>
      </c>
      <c r="C6" s="92" t="s">
        <v>7540</v>
      </c>
      <c r="D6" s="94">
        <v>200045</v>
      </c>
      <c r="E6" s="95" t="s">
        <v>16879</v>
      </c>
      <c r="F6" s="95" t="s">
        <v>16880</v>
      </c>
      <c r="G6" s="95" t="s">
        <v>16881</v>
      </c>
      <c r="H6" s="95" t="s">
        <v>16882</v>
      </c>
      <c r="I6" s="95" t="s">
        <v>16883</v>
      </c>
      <c r="J6" s="95" t="s">
        <v>16884</v>
      </c>
      <c r="K6" s="95" t="s">
        <v>16885</v>
      </c>
      <c r="L6" s="95" t="s">
        <v>16886</v>
      </c>
      <c r="M6" s="96"/>
      <c r="N6" s="96"/>
      <c r="O6" s="96"/>
      <c r="P6" s="96"/>
      <c r="Q6" s="95"/>
      <c r="R6" s="95"/>
      <c r="S6" s="95"/>
      <c r="T6" s="95"/>
      <c r="U6" s="95"/>
      <c r="V6" s="95"/>
      <c r="W6" s="95"/>
      <c r="X6" s="95"/>
      <c r="Y6" s="95"/>
      <c r="Z6" s="95"/>
      <c r="AA6" s="95"/>
      <c r="AB6" s="95"/>
      <c r="AC6" s="95"/>
      <c r="AD6" s="95"/>
      <c r="AE6" s="95"/>
      <c r="AF6" s="95"/>
      <c r="AG6" s="95"/>
      <c r="AH6" s="95"/>
      <c r="AI6" s="95"/>
      <c r="AJ6" s="95"/>
      <c r="AK6" s="95"/>
      <c r="AL6" s="95"/>
      <c r="AM6" s="95"/>
      <c r="AN6" s="95"/>
      <c r="AO6" s="95"/>
      <c r="AP6" s="95"/>
      <c r="AQ6" s="95"/>
      <c r="AR6" s="95"/>
      <c r="AS6" s="95"/>
      <c r="AT6" s="95"/>
      <c r="AU6" s="95"/>
      <c r="AV6" s="95"/>
    </row>
    <row r="7" spans="1:48" ht="18.75" x14ac:dyDescent="0.3">
      <c r="A7" s="73" t="s">
        <v>15582</v>
      </c>
      <c r="B7" s="92" t="s">
        <v>12123</v>
      </c>
      <c r="C7" s="92" t="s">
        <v>5048</v>
      </c>
      <c r="D7" s="94">
        <v>200318</v>
      </c>
      <c r="E7" s="95" t="s">
        <v>16877</v>
      </c>
      <c r="F7" s="95" t="s">
        <v>16878</v>
      </c>
      <c r="G7" s="95"/>
      <c r="H7" s="95"/>
      <c r="I7" s="95"/>
      <c r="J7" s="95"/>
      <c r="K7" s="95"/>
      <c r="L7" s="95"/>
      <c r="M7" s="95"/>
      <c r="N7" s="95"/>
      <c r="O7" s="95"/>
      <c r="P7" s="95"/>
      <c r="Q7" s="95"/>
      <c r="R7" s="95"/>
      <c r="S7" s="95"/>
      <c r="T7" s="95"/>
      <c r="U7" s="95"/>
      <c r="V7" s="95"/>
      <c r="W7" s="95"/>
      <c r="X7" s="95"/>
      <c r="Y7" s="95"/>
      <c r="Z7" s="95"/>
      <c r="AA7" s="95"/>
      <c r="AB7" s="95"/>
      <c r="AC7" s="95"/>
      <c r="AD7" s="95"/>
      <c r="AE7" s="95"/>
      <c r="AF7" s="95"/>
      <c r="AG7" s="95"/>
      <c r="AH7" s="95"/>
      <c r="AI7" s="95"/>
      <c r="AJ7" s="95"/>
      <c r="AK7" s="95"/>
      <c r="AL7" s="95"/>
      <c r="AM7" s="95"/>
      <c r="AN7" s="95"/>
      <c r="AO7" s="95"/>
      <c r="AP7" s="95"/>
      <c r="AQ7" s="95"/>
      <c r="AR7" s="95"/>
      <c r="AS7" s="95"/>
      <c r="AT7" s="95"/>
      <c r="AU7" s="95"/>
      <c r="AV7" s="95"/>
    </row>
    <row r="8" spans="1:48" ht="18.75" x14ac:dyDescent="0.3">
      <c r="A8" s="73" t="s">
        <v>16230</v>
      </c>
      <c r="B8" s="92" t="s">
        <v>15579</v>
      </c>
      <c r="C8" s="92" t="s">
        <v>5048</v>
      </c>
      <c r="D8" s="94">
        <v>200318</v>
      </c>
      <c r="E8" s="95" t="s">
        <v>16879</v>
      </c>
      <c r="F8" s="95" t="s">
        <v>16880</v>
      </c>
      <c r="G8" s="95" t="s">
        <v>16881</v>
      </c>
      <c r="H8" s="95" t="s">
        <v>16882</v>
      </c>
      <c r="I8" s="95" t="s">
        <v>16883</v>
      </c>
      <c r="J8" s="95" t="s">
        <v>16884</v>
      </c>
      <c r="K8" s="95" t="s">
        <v>16885</v>
      </c>
      <c r="L8" s="95" t="s">
        <v>16886</v>
      </c>
      <c r="M8" s="96"/>
      <c r="N8" s="96"/>
      <c r="O8" s="95"/>
      <c r="P8" s="95"/>
      <c r="Q8" s="95"/>
      <c r="R8" s="95"/>
      <c r="S8" s="95"/>
      <c r="T8" s="95"/>
      <c r="U8" s="95"/>
      <c r="V8" s="95"/>
      <c r="W8" s="95"/>
      <c r="X8" s="95"/>
      <c r="Y8" s="95"/>
      <c r="Z8" s="95"/>
      <c r="AA8" s="95"/>
      <c r="AB8" s="95"/>
      <c r="AC8" s="95"/>
      <c r="AD8" s="95"/>
      <c r="AE8" s="95"/>
      <c r="AF8" s="95"/>
      <c r="AG8" s="95"/>
      <c r="AH8" s="95"/>
      <c r="AI8" s="95"/>
      <c r="AJ8" s="95"/>
      <c r="AK8" s="95"/>
      <c r="AL8" s="95"/>
      <c r="AM8" s="95"/>
      <c r="AN8" s="95"/>
      <c r="AO8" s="95"/>
      <c r="AP8" s="95"/>
      <c r="AQ8" s="95"/>
      <c r="AR8" s="95"/>
      <c r="AS8" s="95"/>
      <c r="AT8" s="95"/>
      <c r="AU8" s="95"/>
      <c r="AV8" s="95"/>
    </row>
    <row r="9" spans="1:48" ht="18.75" x14ac:dyDescent="0.3">
      <c r="A9" s="73" t="s">
        <v>15583</v>
      </c>
      <c r="B9" s="92" t="s">
        <v>12123</v>
      </c>
      <c r="C9" s="92" t="s">
        <v>5049</v>
      </c>
      <c r="D9" s="94">
        <v>200322</v>
      </c>
      <c r="E9" s="95" t="s">
        <v>16888</v>
      </c>
      <c r="F9" s="95"/>
      <c r="G9" s="95"/>
      <c r="H9" s="95"/>
      <c r="I9" s="95"/>
      <c r="J9" s="95"/>
      <c r="K9" s="95"/>
      <c r="L9" s="95"/>
      <c r="M9" s="95"/>
      <c r="N9" s="95"/>
      <c r="O9" s="95"/>
      <c r="P9" s="95"/>
      <c r="Q9" s="95"/>
      <c r="R9" s="95"/>
      <c r="S9" s="95"/>
      <c r="T9" s="95"/>
      <c r="U9" s="95"/>
      <c r="V9" s="95"/>
      <c r="W9" s="95"/>
      <c r="X9" s="95"/>
      <c r="Y9" s="95"/>
      <c r="Z9" s="95"/>
      <c r="AA9" s="95"/>
      <c r="AB9" s="95"/>
      <c r="AC9" s="95"/>
      <c r="AD9" s="95"/>
      <c r="AE9" s="95"/>
      <c r="AF9" s="95"/>
      <c r="AG9" s="95"/>
      <c r="AH9" s="95"/>
      <c r="AI9" s="95"/>
      <c r="AJ9" s="95"/>
      <c r="AK9" s="95"/>
      <c r="AL9" s="95"/>
      <c r="AM9" s="95"/>
      <c r="AN9" s="95"/>
      <c r="AO9" s="95"/>
      <c r="AP9" s="95"/>
      <c r="AQ9" s="95"/>
      <c r="AR9" s="95"/>
      <c r="AS9" s="95"/>
      <c r="AT9" s="95"/>
      <c r="AU9" s="95"/>
      <c r="AV9" s="95"/>
    </row>
    <row r="10" spans="1:48" ht="18.75" x14ac:dyDescent="0.3">
      <c r="A10" s="73" t="s">
        <v>16231</v>
      </c>
      <c r="B10" s="92" t="s">
        <v>15579</v>
      </c>
      <c r="C10" s="92" t="s">
        <v>5049</v>
      </c>
      <c r="D10" s="94">
        <v>200322</v>
      </c>
      <c r="E10" s="95" t="s">
        <v>16879</v>
      </c>
      <c r="F10" s="95" t="s">
        <v>16880</v>
      </c>
      <c r="G10" s="95" t="s">
        <v>16881</v>
      </c>
      <c r="H10" s="95" t="s">
        <v>16882</v>
      </c>
      <c r="I10" s="95" t="s">
        <v>16883</v>
      </c>
      <c r="J10" s="95" t="s">
        <v>16884</v>
      </c>
      <c r="K10" s="95" t="s">
        <v>16885</v>
      </c>
      <c r="L10" s="95" t="s">
        <v>16886</v>
      </c>
      <c r="M10" s="96"/>
      <c r="N10" s="96"/>
      <c r="O10" s="95"/>
      <c r="P10" s="95"/>
      <c r="Q10" s="95"/>
      <c r="R10" s="95"/>
      <c r="S10" s="95"/>
      <c r="T10" s="95"/>
      <c r="U10" s="95"/>
      <c r="V10" s="95"/>
      <c r="W10" s="95"/>
      <c r="X10" s="95"/>
      <c r="Y10" s="95"/>
      <c r="Z10" s="95"/>
      <c r="AA10" s="95"/>
      <c r="AB10" s="95"/>
      <c r="AC10" s="95"/>
      <c r="AD10" s="95"/>
      <c r="AE10" s="95"/>
      <c r="AF10" s="95"/>
      <c r="AG10" s="95"/>
      <c r="AH10" s="95"/>
      <c r="AI10" s="95"/>
      <c r="AJ10" s="95"/>
      <c r="AK10" s="95"/>
      <c r="AL10" s="95"/>
      <c r="AM10" s="95"/>
      <c r="AN10" s="95"/>
      <c r="AO10" s="95"/>
      <c r="AP10" s="95"/>
      <c r="AQ10" s="95"/>
      <c r="AR10" s="95"/>
      <c r="AS10" s="95"/>
      <c r="AT10" s="95"/>
      <c r="AU10" s="95"/>
      <c r="AV10" s="95"/>
    </row>
    <row r="11" spans="1:48" ht="18.75" x14ac:dyDescent="0.3">
      <c r="A11" s="73" t="s">
        <v>15584</v>
      </c>
      <c r="B11" s="92" t="s">
        <v>12123</v>
      </c>
      <c r="C11" s="92" t="s">
        <v>5051</v>
      </c>
      <c r="D11" s="94">
        <v>200356</v>
      </c>
      <c r="E11" s="95" t="s">
        <v>16878</v>
      </c>
      <c r="F11" s="95" t="s">
        <v>16877</v>
      </c>
      <c r="G11" s="95"/>
      <c r="H11" s="95"/>
      <c r="I11" s="95"/>
      <c r="J11" s="106"/>
      <c r="K11" s="106"/>
      <c r="L11" s="95"/>
      <c r="M11" s="95"/>
      <c r="N11" s="95"/>
      <c r="O11" s="95"/>
      <c r="P11" s="95"/>
      <c r="Q11" s="95"/>
      <c r="R11" s="95"/>
      <c r="S11" s="95"/>
      <c r="T11" s="95"/>
      <c r="U11" s="95"/>
      <c r="V11" s="95"/>
      <c r="W11" s="95"/>
      <c r="X11" s="95"/>
      <c r="Y11" s="95"/>
      <c r="Z11" s="95"/>
      <c r="AA11" s="95"/>
      <c r="AB11" s="95"/>
      <c r="AC11" s="95"/>
      <c r="AD11" s="95"/>
      <c r="AE11" s="95"/>
      <c r="AF11" s="95"/>
      <c r="AG11" s="95"/>
      <c r="AH11" s="95"/>
      <c r="AI11" s="95"/>
      <c r="AJ11" s="95"/>
      <c r="AK11" s="95"/>
      <c r="AL11" s="95"/>
      <c r="AM11" s="95"/>
      <c r="AN11" s="95"/>
      <c r="AO11" s="95"/>
      <c r="AP11" s="95"/>
      <c r="AQ11" s="95"/>
      <c r="AR11" s="95"/>
      <c r="AS11" s="95"/>
      <c r="AT11" s="95"/>
      <c r="AU11" s="95"/>
      <c r="AV11" s="95"/>
    </row>
    <row r="12" spans="1:48" ht="18.75" x14ac:dyDescent="0.3">
      <c r="A12" s="73" t="s">
        <v>16232</v>
      </c>
      <c r="B12" s="92" t="s">
        <v>15579</v>
      </c>
      <c r="C12" s="92" t="s">
        <v>5051</v>
      </c>
      <c r="D12" s="94">
        <v>200356</v>
      </c>
      <c r="E12" s="95" t="s">
        <v>16880</v>
      </c>
      <c r="F12" s="95" t="s">
        <v>16881</v>
      </c>
      <c r="G12" s="106" t="s">
        <v>16882</v>
      </c>
      <c r="H12" s="95" t="s">
        <v>16883</v>
      </c>
      <c r="I12" s="95" t="s">
        <v>16884</v>
      </c>
      <c r="J12" s="95" t="s">
        <v>16885</v>
      </c>
      <c r="K12" s="95" t="s">
        <v>16886</v>
      </c>
      <c r="L12" s="95" t="s">
        <v>16879</v>
      </c>
      <c r="M12" s="96"/>
      <c r="N12" s="96"/>
      <c r="O12" s="95"/>
      <c r="P12" s="95"/>
      <c r="Q12" s="95"/>
      <c r="R12" s="95"/>
      <c r="S12" s="95"/>
      <c r="T12" s="95"/>
      <c r="U12" s="95"/>
      <c r="V12" s="95"/>
      <c r="W12" s="95"/>
      <c r="X12" s="95"/>
      <c r="Y12" s="95"/>
      <c r="Z12" s="95"/>
      <c r="AA12" s="95"/>
      <c r="AB12" s="95"/>
      <c r="AC12" s="95"/>
      <c r="AD12" s="95"/>
      <c r="AE12" s="95"/>
      <c r="AF12" s="95"/>
      <c r="AG12" s="95"/>
      <c r="AH12" s="95"/>
      <c r="AI12" s="95"/>
      <c r="AJ12" s="95"/>
      <c r="AK12" s="95"/>
      <c r="AL12" s="95"/>
      <c r="AM12" s="95"/>
      <c r="AN12" s="95"/>
      <c r="AO12" s="95"/>
      <c r="AP12" s="95"/>
      <c r="AQ12" s="95"/>
      <c r="AR12" s="95"/>
      <c r="AS12" s="95"/>
      <c r="AT12" s="95"/>
      <c r="AU12" s="95"/>
      <c r="AV12" s="95"/>
    </row>
    <row r="13" spans="1:48" ht="18.75" x14ac:dyDescent="0.3">
      <c r="A13" s="73" t="s">
        <v>16233</v>
      </c>
      <c r="B13" s="92" t="s">
        <v>15579</v>
      </c>
      <c r="C13" s="92" t="s">
        <v>5055</v>
      </c>
      <c r="D13" s="94">
        <v>200407</v>
      </c>
      <c r="E13" s="95" t="s">
        <v>16889</v>
      </c>
      <c r="F13" s="95"/>
      <c r="G13" s="86"/>
      <c r="H13" s="95"/>
      <c r="I13" s="95"/>
      <c r="J13" s="95"/>
      <c r="K13" s="95"/>
      <c r="L13" s="95"/>
      <c r="M13" s="95"/>
      <c r="N13" s="95"/>
      <c r="O13" s="95"/>
      <c r="P13" s="95"/>
      <c r="Q13" s="95"/>
      <c r="R13" s="95"/>
      <c r="S13" s="95"/>
      <c r="T13" s="95"/>
      <c r="U13" s="95"/>
      <c r="V13" s="95"/>
      <c r="W13" s="95"/>
      <c r="X13" s="95"/>
      <c r="Y13" s="95"/>
      <c r="Z13" s="95"/>
      <c r="AA13" s="95"/>
      <c r="AB13" s="95"/>
      <c r="AC13" s="95"/>
      <c r="AD13" s="95"/>
      <c r="AE13" s="95"/>
      <c r="AF13" s="95"/>
      <c r="AG13" s="95"/>
      <c r="AH13" s="95"/>
      <c r="AI13" s="95"/>
      <c r="AJ13" s="95"/>
      <c r="AK13" s="95"/>
      <c r="AL13" s="95"/>
      <c r="AM13" s="95"/>
      <c r="AN13" s="95"/>
      <c r="AO13" s="95"/>
      <c r="AP13" s="95"/>
      <c r="AQ13" s="95"/>
      <c r="AR13" s="95"/>
      <c r="AS13" s="95"/>
      <c r="AT13" s="95"/>
      <c r="AU13" s="95"/>
      <c r="AV13" s="95"/>
    </row>
    <row r="14" spans="1:48" ht="18.75" x14ac:dyDescent="0.3">
      <c r="A14" s="73" t="s">
        <v>15585</v>
      </c>
      <c r="B14" s="92" t="s">
        <v>12123</v>
      </c>
      <c r="C14" s="92" t="s">
        <v>5056</v>
      </c>
      <c r="D14" s="94">
        <v>200411</v>
      </c>
      <c r="E14" s="95" t="s">
        <v>16890</v>
      </c>
      <c r="F14" s="95"/>
      <c r="G14" s="86"/>
      <c r="H14" s="95"/>
      <c r="I14" s="95"/>
      <c r="J14" s="95"/>
      <c r="K14" s="95"/>
      <c r="L14" s="95"/>
      <c r="M14" s="95"/>
      <c r="N14" s="95"/>
      <c r="O14" s="95"/>
      <c r="P14" s="95"/>
      <c r="Q14" s="95"/>
      <c r="R14" s="95"/>
      <c r="S14" s="95"/>
      <c r="T14" s="95"/>
      <c r="U14" s="95"/>
      <c r="V14" s="95"/>
      <c r="W14" s="95"/>
      <c r="X14" s="95"/>
      <c r="Y14" s="95"/>
      <c r="Z14" s="95"/>
      <c r="AA14" s="95"/>
      <c r="AB14" s="95"/>
      <c r="AC14" s="95"/>
      <c r="AD14" s="95"/>
      <c r="AE14" s="95"/>
      <c r="AF14" s="95"/>
      <c r="AG14" s="95"/>
      <c r="AH14" s="95"/>
      <c r="AI14" s="95"/>
      <c r="AJ14" s="95"/>
      <c r="AK14" s="95"/>
      <c r="AL14" s="95"/>
      <c r="AM14" s="95"/>
      <c r="AN14" s="95"/>
      <c r="AO14" s="95"/>
      <c r="AP14" s="95"/>
      <c r="AQ14" s="95"/>
      <c r="AR14" s="95"/>
      <c r="AS14" s="95"/>
      <c r="AT14" s="95"/>
      <c r="AU14" s="95"/>
      <c r="AV14" s="95"/>
    </row>
    <row r="15" spans="1:48" ht="18.75" x14ac:dyDescent="0.3">
      <c r="A15" s="73" t="s">
        <v>16234</v>
      </c>
      <c r="B15" s="92" t="s">
        <v>15579</v>
      </c>
      <c r="C15" s="92" t="s">
        <v>5059</v>
      </c>
      <c r="D15" s="94">
        <v>200500</v>
      </c>
      <c r="E15" s="95" t="s">
        <v>16889</v>
      </c>
      <c r="F15" s="95"/>
      <c r="G15" s="96"/>
      <c r="H15" s="95"/>
      <c r="I15" s="95"/>
      <c r="J15" s="95"/>
      <c r="K15" s="95"/>
      <c r="L15" s="95"/>
      <c r="M15" s="95"/>
      <c r="N15" s="95"/>
      <c r="O15" s="95"/>
      <c r="P15" s="95"/>
      <c r="Q15" s="95"/>
      <c r="R15" s="95"/>
      <c r="S15" s="95"/>
      <c r="T15" s="95"/>
      <c r="U15" s="95"/>
      <c r="V15" s="95"/>
      <c r="W15" s="95"/>
      <c r="X15" s="95"/>
      <c r="Y15" s="95"/>
      <c r="Z15" s="95"/>
      <c r="AA15" s="95"/>
      <c r="AB15" s="95"/>
      <c r="AC15" s="95"/>
      <c r="AD15" s="95"/>
      <c r="AE15" s="95"/>
      <c r="AF15" s="95"/>
      <c r="AG15" s="95"/>
      <c r="AH15" s="95"/>
      <c r="AI15" s="95"/>
      <c r="AJ15" s="95"/>
      <c r="AK15" s="95"/>
      <c r="AL15" s="95"/>
      <c r="AM15" s="95"/>
      <c r="AN15" s="95"/>
      <c r="AO15" s="95"/>
      <c r="AP15" s="95"/>
      <c r="AQ15" s="95"/>
      <c r="AR15" s="95"/>
      <c r="AS15" s="95"/>
      <c r="AT15" s="95"/>
      <c r="AU15" s="95"/>
      <c r="AV15" s="95"/>
    </row>
    <row r="16" spans="1:48" ht="18.75" x14ac:dyDescent="0.3">
      <c r="A16" s="73" t="s">
        <v>15586</v>
      </c>
      <c r="B16" s="92" t="s">
        <v>12123</v>
      </c>
      <c r="C16" s="92" t="s">
        <v>5060</v>
      </c>
      <c r="D16" s="94">
        <v>200515</v>
      </c>
      <c r="E16" s="95" t="s">
        <v>16890</v>
      </c>
      <c r="F16" s="95"/>
      <c r="G16" s="96"/>
      <c r="H16" s="95"/>
      <c r="I16" s="95"/>
      <c r="J16" s="95"/>
      <c r="K16" s="95"/>
      <c r="L16" s="95"/>
      <c r="M16" s="95"/>
      <c r="N16" s="95"/>
      <c r="O16" s="95"/>
      <c r="P16" s="95"/>
      <c r="Q16" s="95"/>
      <c r="R16" s="95"/>
      <c r="S16" s="95"/>
      <c r="T16" s="95"/>
      <c r="U16" s="95"/>
      <c r="V16" s="95"/>
      <c r="W16" s="95"/>
      <c r="X16" s="95"/>
      <c r="Y16" s="95"/>
      <c r="Z16" s="95"/>
      <c r="AA16" s="95"/>
      <c r="AB16" s="95"/>
      <c r="AC16" s="95"/>
      <c r="AD16" s="95"/>
      <c r="AE16" s="95"/>
      <c r="AF16" s="95"/>
      <c r="AG16" s="95"/>
      <c r="AH16" s="95"/>
      <c r="AI16" s="95"/>
      <c r="AJ16" s="95"/>
      <c r="AK16" s="95"/>
      <c r="AL16" s="95"/>
      <c r="AM16" s="95"/>
      <c r="AN16" s="95"/>
      <c r="AO16" s="95"/>
      <c r="AP16" s="95"/>
      <c r="AQ16" s="95"/>
      <c r="AR16" s="95"/>
      <c r="AS16" s="95"/>
      <c r="AT16" s="95"/>
      <c r="AU16" s="95"/>
      <c r="AV16" s="95"/>
    </row>
    <row r="17" spans="1:48" ht="18.75" x14ac:dyDescent="0.3">
      <c r="A17" s="73" t="s">
        <v>16235</v>
      </c>
      <c r="B17" s="92" t="s">
        <v>15579</v>
      </c>
      <c r="C17" s="92" t="s">
        <v>5061</v>
      </c>
      <c r="D17" s="94">
        <v>200534</v>
      </c>
      <c r="E17" s="95" t="s">
        <v>16889</v>
      </c>
      <c r="F17" s="95"/>
      <c r="G17" s="96"/>
      <c r="H17" s="95"/>
      <c r="I17" s="95"/>
      <c r="J17" s="95"/>
      <c r="K17" s="95"/>
      <c r="L17" s="95"/>
      <c r="M17" s="95"/>
      <c r="N17" s="95"/>
      <c r="O17" s="95"/>
      <c r="P17" s="95"/>
      <c r="Q17" s="95"/>
      <c r="R17" s="95"/>
      <c r="S17" s="95"/>
      <c r="T17" s="95"/>
      <c r="U17" s="95"/>
      <c r="V17" s="95"/>
      <c r="W17" s="95"/>
      <c r="X17" s="95"/>
      <c r="Y17" s="95"/>
      <c r="Z17" s="95"/>
      <c r="AA17" s="95"/>
      <c r="AB17" s="95"/>
      <c r="AC17" s="95"/>
      <c r="AD17" s="95"/>
      <c r="AE17" s="95"/>
      <c r="AF17" s="95"/>
      <c r="AG17" s="95"/>
      <c r="AH17" s="95"/>
      <c r="AI17" s="95"/>
      <c r="AJ17" s="95"/>
      <c r="AK17" s="95"/>
      <c r="AL17" s="95"/>
      <c r="AM17" s="95"/>
      <c r="AN17" s="95"/>
      <c r="AO17" s="95"/>
      <c r="AP17" s="95"/>
      <c r="AQ17" s="95"/>
      <c r="AR17" s="95"/>
      <c r="AS17" s="95"/>
      <c r="AT17" s="95"/>
      <c r="AU17" s="95"/>
      <c r="AV17" s="95"/>
    </row>
    <row r="18" spans="1:48" ht="18.75" x14ac:dyDescent="0.3">
      <c r="A18" s="73" t="s">
        <v>15587</v>
      </c>
      <c r="B18" s="92" t="s">
        <v>12123</v>
      </c>
      <c r="C18" s="92" t="s">
        <v>5062</v>
      </c>
      <c r="D18" s="94">
        <v>200549</v>
      </c>
      <c r="E18" s="95" t="s">
        <v>16890</v>
      </c>
      <c r="F18" s="95"/>
      <c r="G18" s="96"/>
      <c r="H18" s="95"/>
      <c r="I18" s="95"/>
      <c r="J18" s="95"/>
      <c r="K18" s="95"/>
      <c r="L18" s="95"/>
      <c r="M18" s="95"/>
      <c r="N18" s="95"/>
      <c r="O18" s="95"/>
      <c r="P18" s="95"/>
      <c r="Q18" s="95"/>
      <c r="R18" s="95"/>
      <c r="S18" s="95"/>
      <c r="T18" s="95"/>
      <c r="U18" s="95"/>
      <c r="V18" s="95"/>
      <c r="W18" s="95"/>
      <c r="X18" s="95"/>
      <c r="Y18" s="95"/>
      <c r="Z18" s="95"/>
      <c r="AA18" s="95"/>
      <c r="AB18" s="95"/>
      <c r="AC18" s="95"/>
      <c r="AD18" s="95"/>
      <c r="AE18" s="95"/>
      <c r="AF18" s="95"/>
      <c r="AG18" s="95"/>
      <c r="AH18" s="95"/>
      <c r="AI18" s="95"/>
      <c r="AJ18" s="95"/>
      <c r="AK18" s="95"/>
      <c r="AL18" s="95"/>
      <c r="AM18" s="95"/>
      <c r="AN18" s="95"/>
      <c r="AO18" s="95"/>
      <c r="AP18" s="95"/>
      <c r="AQ18" s="95"/>
      <c r="AR18" s="95"/>
      <c r="AS18" s="95"/>
      <c r="AT18" s="95"/>
      <c r="AU18" s="95"/>
      <c r="AV18" s="95"/>
    </row>
    <row r="19" spans="1:48" ht="18.75" x14ac:dyDescent="0.3">
      <c r="A19" s="73" t="s">
        <v>16236</v>
      </c>
      <c r="B19" s="92" t="s">
        <v>15579</v>
      </c>
      <c r="C19" s="92" t="s">
        <v>7541</v>
      </c>
      <c r="D19" s="94">
        <v>200548</v>
      </c>
      <c r="E19" s="95" t="s">
        <v>16889</v>
      </c>
      <c r="F19" s="95"/>
      <c r="G19" s="96"/>
      <c r="H19" s="95"/>
      <c r="I19" s="95"/>
      <c r="J19" s="95"/>
      <c r="K19" s="95"/>
      <c r="L19" s="95"/>
      <c r="M19" s="95"/>
      <c r="N19" s="95"/>
      <c r="O19" s="95"/>
      <c r="P19" s="95"/>
      <c r="Q19" s="95"/>
      <c r="R19" s="95"/>
      <c r="S19" s="95"/>
      <c r="T19" s="95"/>
      <c r="U19" s="95"/>
      <c r="V19" s="95"/>
      <c r="W19" s="95"/>
      <c r="X19" s="95"/>
      <c r="Y19" s="95"/>
      <c r="Z19" s="95"/>
      <c r="AA19" s="95"/>
      <c r="AB19" s="95"/>
      <c r="AC19" s="95"/>
      <c r="AD19" s="95"/>
      <c r="AE19" s="95"/>
      <c r="AF19" s="95"/>
      <c r="AG19" s="95"/>
      <c r="AH19" s="95"/>
      <c r="AI19" s="95"/>
      <c r="AJ19" s="95"/>
      <c r="AK19" s="95"/>
      <c r="AL19" s="95"/>
      <c r="AM19" s="95"/>
      <c r="AN19" s="95"/>
      <c r="AO19" s="95"/>
      <c r="AP19" s="95"/>
      <c r="AQ19" s="95"/>
      <c r="AR19" s="95"/>
      <c r="AS19" s="95"/>
      <c r="AT19" s="95"/>
      <c r="AU19" s="95"/>
      <c r="AV19" s="95"/>
    </row>
    <row r="20" spans="1:48" ht="18.75" x14ac:dyDescent="0.3">
      <c r="A20" s="73" t="s">
        <v>16237</v>
      </c>
      <c r="B20" s="92" t="s">
        <v>15579</v>
      </c>
      <c r="C20" s="92" t="s">
        <v>5063</v>
      </c>
      <c r="D20" s="94">
        <v>200568</v>
      </c>
      <c r="E20" s="95" t="s">
        <v>16891</v>
      </c>
      <c r="F20" s="95"/>
      <c r="G20" s="96"/>
      <c r="H20" s="95"/>
      <c r="I20" s="95"/>
      <c r="J20" s="95"/>
      <c r="K20" s="95"/>
      <c r="L20" s="95"/>
      <c r="M20" s="95"/>
      <c r="N20" s="95"/>
      <c r="O20" s="95"/>
      <c r="P20" s="95"/>
      <c r="Q20" s="95"/>
      <c r="R20" s="95"/>
      <c r="S20" s="95"/>
      <c r="T20" s="95"/>
      <c r="U20" s="95"/>
      <c r="V20" s="95"/>
      <c r="W20" s="95"/>
      <c r="X20" s="95"/>
      <c r="Y20" s="95"/>
      <c r="Z20" s="95"/>
      <c r="AA20" s="95"/>
      <c r="AB20" s="95"/>
      <c r="AC20" s="95"/>
      <c r="AD20" s="95"/>
      <c r="AE20" s="95"/>
      <c r="AF20" s="95"/>
      <c r="AG20" s="95"/>
      <c r="AH20" s="95"/>
      <c r="AI20" s="95"/>
      <c r="AJ20" s="95"/>
      <c r="AK20" s="95"/>
      <c r="AL20" s="95"/>
      <c r="AM20" s="95"/>
      <c r="AN20" s="95"/>
      <c r="AO20" s="95"/>
      <c r="AP20" s="95"/>
      <c r="AQ20" s="95"/>
      <c r="AR20" s="95"/>
      <c r="AS20" s="95"/>
      <c r="AT20" s="95"/>
      <c r="AU20" s="95"/>
      <c r="AV20" s="95"/>
    </row>
    <row r="21" spans="1:48" ht="18.75" x14ac:dyDescent="0.3">
      <c r="A21" s="73" t="s">
        <v>15588</v>
      </c>
      <c r="B21" s="92" t="s">
        <v>12123</v>
      </c>
      <c r="C21" s="92" t="s">
        <v>5064</v>
      </c>
      <c r="D21" s="94">
        <v>200572</v>
      </c>
      <c r="E21" s="95" t="s">
        <v>16890</v>
      </c>
      <c r="F21" s="95"/>
      <c r="G21" s="96"/>
      <c r="H21" s="95"/>
      <c r="I21" s="95"/>
      <c r="J21" s="95"/>
      <c r="K21" s="95"/>
      <c r="L21" s="95"/>
      <c r="M21" s="95"/>
      <c r="N21" s="95"/>
      <c r="O21" s="95"/>
      <c r="P21" s="95"/>
      <c r="Q21" s="95"/>
      <c r="R21" s="95"/>
      <c r="S21" s="95"/>
      <c r="T21" s="95"/>
      <c r="U21" s="95"/>
      <c r="V21" s="95"/>
      <c r="W21" s="95"/>
      <c r="X21" s="95"/>
      <c r="Y21" s="95"/>
      <c r="Z21" s="95"/>
      <c r="AA21" s="95"/>
      <c r="AB21" s="95"/>
      <c r="AC21" s="95"/>
      <c r="AD21" s="95"/>
      <c r="AE21" s="95"/>
      <c r="AF21" s="95"/>
      <c r="AG21" s="95"/>
      <c r="AH21" s="95"/>
      <c r="AI21" s="95"/>
      <c r="AJ21" s="95"/>
      <c r="AK21" s="95"/>
      <c r="AL21" s="95"/>
      <c r="AM21" s="95"/>
      <c r="AN21" s="95"/>
      <c r="AO21" s="95"/>
      <c r="AP21" s="95"/>
      <c r="AQ21" s="95"/>
      <c r="AR21" s="95"/>
      <c r="AS21" s="95"/>
      <c r="AT21" s="95"/>
      <c r="AU21" s="95"/>
      <c r="AV21" s="95"/>
    </row>
    <row r="22" spans="1:48" ht="18.75" x14ac:dyDescent="0.3">
      <c r="A22" s="73" t="s">
        <v>15589</v>
      </c>
      <c r="B22" s="92" t="s">
        <v>12123</v>
      </c>
      <c r="C22" s="92" t="s">
        <v>5067</v>
      </c>
      <c r="D22" s="94">
        <v>200623</v>
      </c>
      <c r="E22" s="95" t="s">
        <v>16892</v>
      </c>
      <c r="F22" s="95" t="s">
        <v>16893</v>
      </c>
      <c r="G22" s="95"/>
      <c r="H22" s="95"/>
      <c r="I22" s="95"/>
      <c r="J22" s="96"/>
      <c r="K22" s="96"/>
      <c r="L22" s="96"/>
      <c r="M22" s="96"/>
      <c r="N22" s="95"/>
      <c r="O22" s="95"/>
      <c r="P22" s="95"/>
      <c r="Q22" s="95"/>
      <c r="R22" s="95"/>
      <c r="S22" s="95"/>
      <c r="T22" s="95"/>
      <c r="U22" s="95"/>
      <c r="V22" s="95"/>
      <c r="W22" s="95"/>
      <c r="X22" s="95"/>
      <c r="Y22" s="95"/>
      <c r="Z22" s="95"/>
      <c r="AA22" s="95"/>
      <c r="AB22" s="95"/>
      <c r="AC22" s="95"/>
      <c r="AD22" s="95"/>
      <c r="AE22" s="95"/>
      <c r="AF22" s="95"/>
      <c r="AG22" s="95"/>
      <c r="AH22" s="95"/>
      <c r="AI22" s="95"/>
      <c r="AJ22" s="95"/>
      <c r="AK22" s="95"/>
      <c r="AL22" s="95"/>
      <c r="AM22" s="95"/>
      <c r="AN22" s="95"/>
      <c r="AO22" s="95"/>
      <c r="AP22" s="95"/>
      <c r="AQ22" s="95"/>
      <c r="AR22" s="95"/>
      <c r="AS22" s="95"/>
      <c r="AT22" s="95"/>
      <c r="AU22" s="95"/>
      <c r="AV22" s="95"/>
    </row>
    <row r="23" spans="1:48" ht="18.75" x14ac:dyDescent="0.3">
      <c r="A23" s="73" t="s">
        <v>16238</v>
      </c>
      <c r="B23" s="92" t="s">
        <v>15579</v>
      </c>
      <c r="C23" s="92" t="s">
        <v>5067</v>
      </c>
      <c r="D23" s="94">
        <v>200623</v>
      </c>
      <c r="E23" s="95" t="s">
        <v>16894</v>
      </c>
      <c r="F23" s="95" t="s">
        <v>16895</v>
      </c>
      <c r="G23" s="95" t="s">
        <v>16896</v>
      </c>
      <c r="H23" s="95" t="s">
        <v>16897</v>
      </c>
      <c r="I23" s="95" t="s">
        <v>16898</v>
      </c>
      <c r="J23" s="96"/>
      <c r="K23" s="96"/>
      <c r="L23" s="96"/>
      <c r="M23" s="96"/>
      <c r="N23" s="96"/>
      <c r="O23" s="96"/>
      <c r="P23" s="96"/>
      <c r="Q23" s="95"/>
      <c r="R23" s="95"/>
      <c r="S23" s="95"/>
      <c r="T23" s="95"/>
      <c r="U23" s="95"/>
      <c r="V23" s="95"/>
      <c r="W23" s="95"/>
      <c r="X23" s="95"/>
      <c r="Y23" s="95"/>
      <c r="Z23" s="95"/>
      <c r="AA23" s="95"/>
      <c r="AB23" s="95"/>
      <c r="AC23" s="95"/>
      <c r="AD23" s="95"/>
      <c r="AE23" s="95"/>
      <c r="AF23" s="95"/>
      <c r="AG23" s="95"/>
      <c r="AH23" s="95"/>
      <c r="AI23" s="95"/>
      <c r="AJ23" s="95"/>
      <c r="AK23" s="95"/>
      <c r="AL23" s="95"/>
      <c r="AM23" s="95"/>
      <c r="AN23" s="95"/>
      <c r="AO23" s="95"/>
      <c r="AP23" s="95"/>
      <c r="AQ23" s="95"/>
      <c r="AR23" s="95"/>
      <c r="AS23" s="95"/>
      <c r="AT23" s="95"/>
      <c r="AU23" s="95"/>
      <c r="AV23" s="95"/>
    </row>
    <row r="24" spans="1:48" ht="18.75" x14ac:dyDescent="0.3">
      <c r="A24" s="73" t="s">
        <v>15590</v>
      </c>
      <c r="B24" s="92" t="s">
        <v>12123</v>
      </c>
      <c r="C24" s="92" t="s">
        <v>5068</v>
      </c>
      <c r="D24" s="94">
        <v>200638</v>
      </c>
      <c r="E24" s="95" t="s">
        <v>16899</v>
      </c>
      <c r="F24" s="95"/>
      <c r="G24" s="96"/>
      <c r="H24" s="95"/>
      <c r="I24" s="95"/>
      <c r="J24" s="95"/>
      <c r="K24" s="95"/>
      <c r="L24" s="96"/>
      <c r="M24" s="96"/>
      <c r="N24" s="95"/>
      <c r="O24" s="95"/>
      <c r="P24" s="95"/>
      <c r="Q24" s="95"/>
      <c r="R24" s="95"/>
      <c r="S24" s="95"/>
      <c r="T24" s="95"/>
      <c r="U24" s="95"/>
      <c r="V24" s="95"/>
      <c r="W24" s="95"/>
      <c r="X24" s="95"/>
      <c r="Y24" s="95"/>
      <c r="Z24" s="95"/>
      <c r="AA24" s="95"/>
      <c r="AB24" s="95"/>
      <c r="AC24" s="95"/>
      <c r="AD24" s="95"/>
      <c r="AE24" s="95"/>
      <c r="AF24" s="95"/>
      <c r="AG24" s="95"/>
      <c r="AH24" s="95"/>
      <c r="AI24" s="95"/>
      <c r="AJ24" s="95"/>
      <c r="AK24" s="95"/>
      <c r="AL24" s="95"/>
      <c r="AM24" s="95"/>
      <c r="AN24" s="95"/>
      <c r="AO24" s="95"/>
      <c r="AP24" s="95"/>
      <c r="AQ24" s="95"/>
      <c r="AR24" s="95"/>
      <c r="AS24" s="95"/>
      <c r="AT24" s="95"/>
      <c r="AU24" s="95"/>
      <c r="AV24" s="95"/>
    </row>
    <row r="25" spans="1:48" ht="18.75" x14ac:dyDescent="0.3">
      <c r="A25" s="73" t="s">
        <v>16239</v>
      </c>
      <c r="B25" s="92" t="s">
        <v>15579</v>
      </c>
      <c r="C25" s="92" t="s">
        <v>5068</v>
      </c>
      <c r="D25" s="94">
        <v>200638</v>
      </c>
      <c r="E25" s="95" t="s">
        <v>16900</v>
      </c>
      <c r="F25" s="95" t="s">
        <v>16901</v>
      </c>
      <c r="G25" s="96"/>
      <c r="H25" s="96"/>
      <c r="I25" s="96"/>
      <c r="J25" s="95"/>
      <c r="K25" s="95"/>
      <c r="L25" s="96"/>
      <c r="M25" s="96"/>
      <c r="N25" s="95"/>
      <c r="O25" s="95"/>
      <c r="P25" s="95"/>
      <c r="Q25" s="95"/>
      <c r="R25" s="95"/>
      <c r="S25" s="95"/>
      <c r="T25" s="95"/>
      <c r="U25" s="95"/>
      <c r="V25" s="95"/>
      <c r="W25" s="95"/>
      <c r="X25" s="95"/>
      <c r="Y25" s="95"/>
      <c r="Z25" s="95"/>
      <c r="AA25" s="95"/>
      <c r="AB25" s="95"/>
      <c r="AC25" s="95"/>
      <c r="AD25" s="95"/>
      <c r="AE25" s="95"/>
      <c r="AF25" s="95"/>
      <c r="AG25" s="95"/>
      <c r="AH25" s="95"/>
      <c r="AI25" s="95"/>
      <c r="AJ25" s="95"/>
      <c r="AK25" s="95"/>
      <c r="AL25" s="95"/>
      <c r="AM25" s="95"/>
      <c r="AN25" s="95"/>
      <c r="AO25" s="95"/>
      <c r="AP25" s="95"/>
      <c r="AQ25" s="95"/>
      <c r="AR25" s="95"/>
      <c r="AS25" s="95"/>
      <c r="AT25" s="95"/>
      <c r="AU25" s="95"/>
      <c r="AV25" s="95"/>
    </row>
    <row r="26" spans="1:48" ht="18.75" x14ac:dyDescent="0.3">
      <c r="A26" s="73" t="s">
        <v>15591</v>
      </c>
      <c r="B26" s="92" t="s">
        <v>12123</v>
      </c>
      <c r="C26" s="92" t="s">
        <v>5069</v>
      </c>
      <c r="D26" s="94">
        <v>200657</v>
      </c>
      <c r="E26" s="95" t="s">
        <v>16899</v>
      </c>
      <c r="F26" s="95"/>
      <c r="G26" s="96"/>
      <c r="H26" s="95"/>
      <c r="I26" s="95"/>
      <c r="J26" s="95"/>
      <c r="K26" s="95"/>
      <c r="L26" s="96"/>
      <c r="M26" s="96"/>
      <c r="N26" s="95"/>
      <c r="O26" s="95"/>
      <c r="P26" s="95"/>
      <c r="Q26" s="95"/>
      <c r="R26" s="95"/>
      <c r="S26" s="95"/>
      <c r="T26" s="95"/>
      <c r="U26" s="95"/>
      <c r="V26" s="95"/>
      <c r="W26" s="95"/>
      <c r="X26" s="95"/>
      <c r="Y26" s="95"/>
      <c r="Z26" s="95"/>
      <c r="AA26" s="95"/>
      <c r="AB26" s="95"/>
      <c r="AC26" s="95"/>
      <c r="AD26" s="95"/>
      <c r="AE26" s="95"/>
      <c r="AF26" s="95"/>
      <c r="AG26" s="95"/>
      <c r="AH26" s="95"/>
      <c r="AI26" s="95"/>
      <c r="AJ26" s="95"/>
      <c r="AK26" s="95"/>
      <c r="AL26" s="95"/>
      <c r="AM26" s="95"/>
      <c r="AN26" s="95"/>
      <c r="AO26" s="95"/>
      <c r="AP26" s="95"/>
      <c r="AQ26" s="95"/>
      <c r="AR26" s="95"/>
      <c r="AS26" s="95"/>
      <c r="AT26" s="95"/>
      <c r="AU26" s="95"/>
      <c r="AV26" s="95"/>
    </row>
    <row r="27" spans="1:48" ht="18.75" x14ac:dyDescent="0.3">
      <c r="A27" s="73" t="s">
        <v>16240</v>
      </c>
      <c r="B27" s="92" t="s">
        <v>15579</v>
      </c>
      <c r="C27" s="92" t="s">
        <v>5069</v>
      </c>
      <c r="D27" s="94">
        <v>200657</v>
      </c>
      <c r="E27" s="95" t="s">
        <v>16900</v>
      </c>
      <c r="F27" s="95" t="s">
        <v>16901</v>
      </c>
      <c r="G27" s="96"/>
      <c r="H27" s="96"/>
      <c r="I27" s="96"/>
      <c r="J27" s="95"/>
      <c r="K27" s="95"/>
      <c r="L27" s="96"/>
      <c r="M27" s="96"/>
      <c r="N27" s="95"/>
      <c r="O27" s="95"/>
      <c r="P27" s="95"/>
      <c r="Q27" s="95"/>
      <c r="R27" s="95"/>
      <c r="S27" s="95"/>
      <c r="T27" s="95"/>
      <c r="U27" s="95"/>
      <c r="V27" s="95"/>
      <c r="W27" s="95"/>
      <c r="X27" s="95"/>
      <c r="Y27" s="95"/>
      <c r="Z27" s="95"/>
      <c r="AA27" s="95"/>
      <c r="AB27" s="95"/>
      <c r="AC27" s="95"/>
      <c r="AD27" s="95"/>
      <c r="AE27" s="95"/>
      <c r="AF27" s="95"/>
      <c r="AG27" s="95"/>
      <c r="AH27" s="95"/>
      <c r="AI27" s="95"/>
      <c r="AJ27" s="95"/>
      <c r="AK27" s="95"/>
      <c r="AL27" s="95"/>
      <c r="AM27" s="95"/>
      <c r="AN27" s="95"/>
      <c r="AO27" s="95"/>
      <c r="AP27" s="95"/>
      <c r="AQ27" s="95"/>
      <c r="AR27" s="95"/>
      <c r="AS27" s="95"/>
      <c r="AT27" s="95"/>
      <c r="AU27" s="95"/>
      <c r="AV27" s="95"/>
    </row>
    <row r="28" spans="1:48" ht="18.75" x14ac:dyDescent="0.3">
      <c r="A28" s="73" t="s">
        <v>15592</v>
      </c>
      <c r="B28" s="92" t="s">
        <v>12123</v>
      </c>
      <c r="C28" s="92" t="s">
        <v>5070</v>
      </c>
      <c r="D28" s="94">
        <v>200680</v>
      </c>
      <c r="E28" s="95" t="s">
        <v>16899</v>
      </c>
      <c r="F28" s="95"/>
      <c r="G28" s="96"/>
      <c r="H28" s="95"/>
      <c r="I28" s="95"/>
      <c r="J28" s="95"/>
      <c r="K28" s="95"/>
      <c r="L28" s="96"/>
      <c r="M28" s="96"/>
      <c r="N28" s="95"/>
      <c r="O28" s="95"/>
      <c r="P28" s="95"/>
      <c r="Q28" s="95"/>
      <c r="R28" s="95"/>
      <c r="S28" s="95"/>
      <c r="T28" s="95"/>
      <c r="U28" s="95"/>
      <c r="V28" s="95"/>
      <c r="W28" s="95"/>
      <c r="X28" s="95"/>
      <c r="Y28" s="95"/>
      <c r="Z28" s="95"/>
      <c r="AA28" s="95"/>
      <c r="AB28" s="95"/>
      <c r="AC28" s="95"/>
      <c r="AD28" s="95"/>
      <c r="AE28" s="95"/>
      <c r="AF28" s="95"/>
      <c r="AG28" s="95"/>
      <c r="AH28" s="95"/>
      <c r="AI28" s="95"/>
      <c r="AJ28" s="95"/>
      <c r="AK28" s="95"/>
      <c r="AL28" s="95"/>
      <c r="AM28" s="95"/>
      <c r="AN28" s="95"/>
      <c r="AO28" s="95"/>
      <c r="AP28" s="95"/>
      <c r="AQ28" s="95"/>
      <c r="AR28" s="95"/>
      <c r="AS28" s="95"/>
      <c r="AT28" s="95"/>
      <c r="AU28" s="95"/>
      <c r="AV28" s="95"/>
    </row>
    <row r="29" spans="1:48" ht="18.75" x14ac:dyDescent="0.3">
      <c r="A29" s="73" t="s">
        <v>16241</v>
      </c>
      <c r="B29" s="92" t="s">
        <v>15579</v>
      </c>
      <c r="C29" s="92" t="s">
        <v>5070</v>
      </c>
      <c r="D29" s="94">
        <v>200680</v>
      </c>
      <c r="E29" s="95" t="s">
        <v>16900</v>
      </c>
      <c r="F29" s="95" t="s">
        <v>16901</v>
      </c>
      <c r="G29" s="96"/>
      <c r="H29" s="96"/>
      <c r="I29" s="96"/>
      <c r="J29" s="95"/>
      <c r="K29" s="95"/>
      <c r="L29" s="96"/>
      <c r="M29" s="96"/>
      <c r="N29" s="95"/>
      <c r="O29" s="95"/>
      <c r="P29" s="95"/>
      <c r="Q29" s="95"/>
      <c r="R29" s="95"/>
      <c r="S29" s="95"/>
      <c r="T29" s="95"/>
      <c r="U29" s="95"/>
      <c r="V29" s="95"/>
      <c r="W29" s="95"/>
      <c r="X29" s="95"/>
      <c r="Y29" s="95"/>
      <c r="Z29" s="95"/>
      <c r="AA29" s="95"/>
      <c r="AB29" s="95"/>
      <c r="AC29" s="95"/>
      <c r="AD29" s="95"/>
      <c r="AE29" s="95"/>
      <c r="AF29" s="95"/>
      <c r="AG29" s="95"/>
      <c r="AH29" s="95"/>
      <c r="AI29" s="95"/>
      <c r="AJ29" s="95"/>
      <c r="AK29" s="95"/>
      <c r="AL29" s="95"/>
      <c r="AM29" s="95"/>
      <c r="AN29" s="95"/>
      <c r="AO29" s="95"/>
      <c r="AP29" s="95"/>
      <c r="AQ29" s="95"/>
      <c r="AR29" s="95"/>
      <c r="AS29" s="95"/>
      <c r="AT29" s="95"/>
      <c r="AU29" s="95"/>
      <c r="AV29" s="95"/>
    </row>
    <row r="30" spans="1:48" ht="18.75" x14ac:dyDescent="0.3">
      <c r="A30" s="73" t="s">
        <v>15593</v>
      </c>
      <c r="B30" s="92" t="s">
        <v>12123</v>
      </c>
      <c r="C30" s="92" t="s">
        <v>5071</v>
      </c>
      <c r="D30" s="94">
        <v>200712</v>
      </c>
      <c r="E30" s="95" t="s">
        <v>16902</v>
      </c>
      <c r="F30" s="95"/>
      <c r="G30" s="95"/>
      <c r="H30" s="95"/>
      <c r="I30" s="95"/>
      <c r="J30" s="95"/>
      <c r="K30" s="95"/>
      <c r="L30" s="96"/>
      <c r="M30" s="96"/>
      <c r="N30" s="95"/>
      <c r="O30" s="95"/>
      <c r="P30" s="95"/>
      <c r="Q30" s="95"/>
      <c r="R30" s="95"/>
      <c r="S30" s="95"/>
      <c r="T30" s="95"/>
      <c r="U30" s="95"/>
      <c r="V30" s="95"/>
      <c r="W30" s="95"/>
      <c r="X30" s="95"/>
      <c r="Y30" s="95"/>
      <c r="Z30" s="95"/>
      <c r="AA30" s="95"/>
      <c r="AB30" s="95"/>
      <c r="AC30" s="95"/>
      <c r="AD30" s="95"/>
      <c r="AE30" s="95"/>
      <c r="AF30" s="95"/>
      <c r="AG30" s="95"/>
      <c r="AH30" s="95"/>
      <c r="AI30" s="95"/>
      <c r="AJ30" s="95"/>
      <c r="AK30" s="95"/>
      <c r="AL30" s="95"/>
      <c r="AM30" s="95"/>
      <c r="AN30" s="95"/>
      <c r="AO30" s="95"/>
      <c r="AP30" s="95"/>
      <c r="AQ30" s="95"/>
      <c r="AR30" s="95"/>
      <c r="AS30" s="95"/>
      <c r="AT30" s="95"/>
      <c r="AU30" s="95"/>
      <c r="AV30" s="95"/>
    </row>
    <row r="31" spans="1:48" ht="18.75" x14ac:dyDescent="0.3">
      <c r="A31" s="73" t="s">
        <v>15594</v>
      </c>
      <c r="B31" s="92" t="s">
        <v>12123</v>
      </c>
      <c r="C31" s="92" t="s">
        <v>7542</v>
      </c>
      <c r="D31" s="94">
        <v>200711</v>
      </c>
      <c r="E31" s="95" t="s">
        <v>16902</v>
      </c>
      <c r="F31" s="95"/>
      <c r="G31" s="95"/>
      <c r="H31" s="95"/>
      <c r="I31" s="95"/>
      <c r="J31" s="95"/>
      <c r="K31" s="95"/>
      <c r="L31" s="96"/>
      <c r="M31" s="96"/>
      <c r="N31" s="95"/>
      <c r="O31" s="95"/>
      <c r="P31" s="95"/>
      <c r="Q31" s="95"/>
      <c r="R31" s="95"/>
      <c r="S31" s="95"/>
      <c r="T31" s="95"/>
      <c r="U31" s="95"/>
      <c r="V31" s="95"/>
      <c r="W31" s="95"/>
      <c r="X31" s="95"/>
      <c r="Y31" s="95"/>
      <c r="Z31" s="95"/>
      <c r="AA31" s="95"/>
      <c r="AB31" s="95"/>
      <c r="AC31" s="95"/>
      <c r="AD31" s="95"/>
      <c r="AE31" s="95"/>
      <c r="AF31" s="95"/>
      <c r="AG31" s="95"/>
      <c r="AH31" s="95"/>
      <c r="AI31" s="95"/>
      <c r="AJ31" s="95"/>
      <c r="AK31" s="95"/>
      <c r="AL31" s="95"/>
      <c r="AM31" s="95"/>
      <c r="AN31" s="95"/>
      <c r="AO31" s="95"/>
      <c r="AP31" s="95"/>
      <c r="AQ31" s="95"/>
      <c r="AR31" s="95"/>
      <c r="AS31" s="95"/>
      <c r="AT31" s="95"/>
      <c r="AU31" s="95"/>
      <c r="AV31" s="95"/>
    </row>
    <row r="32" spans="1:48" ht="18.75" x14ac:dyDescent="0.3">
      <c r="A32" s="73" t="s">
        <v>16242</v>
      </c>
      <c r="B32" s="92" t="s">
        <v>15579</v>
      </c>
      <c r="C32" s="92" t="s">
        <v>5072</v>
      </c>
      <c r="D32" s="94">
        <v>200746</v>
      </c>
      <c r="E32" s="95" t="s">
        <v>16903</v>
      </c>
      <c r="F32" s="95"/>
      <c r="G32" s="95"/>
      <c r="H32" s="95"/>
      <c r="I32" s="95"/>
      <c r="J32" s="95"/>
      <c r="K32" s="95"/>
      <c r="L32" s="96"/>
      <c r="M32" s="96"/>
      <c r="N32" s="95"/>
      <c r="O32" s="95"/>
      <c r="P32" s="95"/>
      <c r="Q32" s="95"/>
      <c r="R32" s="95"/>
      <c r="S32" s="95"/>
      <c r="T32" s="95"/>
      <c r="U32" s="95"/>
      <c r="V32" s="95"/>
      <c r="W32" s="95"/>
      <c r="X32" s="95"/>
      <c r="Y32" s="95"/>
      <c r="Z32" s="95"/>
      <c r="AA32" s="95"/>
      <c r="AB32" s="95"/>
      <c r="AC32" s="95"/>
      <c r="AD32" s="95"/>
      <c r="AE32" s="95"/>
      <c r="AF32" s="95"/>
      <c r="AG32" s="95"/>
      <c r="AH32" s="95"/>
      <c r="AI32" s="95"/>
      <c r="AJ32" s="95"/>
      <c r="AK32" s="95"/>
      <c r="AL32" s="95"/>
      <c r="AM32" s="95"/>
      <c r="AN32" s="95"/>
      <c r="AO32" s="95"/>
      <c r="AP32" s="95"/>
      <c r="AQ32" s="95"/>
      <c r="AR32" s="95"/>
      <c r="AS32" s="95"/>
      <c r="AT32" s="95"/>
      <c r="AU32" s="95"/>
      <c r="AV32" s="95"/>
    </row>
    <row r="33" spans="1:48" ht="18.75" x14ac:dyDescent="0.3">
      <c r="A33" s="73" t="s">
        <v>15595</v>
      </c>
      <c r="B33" s="92" t="s">
        <v>12123</v>
      </c>
      <c r="C33" s="92" t="s">
        <v>7543</v>
      </c>
      <c r="D33" s="94">
        <v>200713</v>
      </c>
      <c r="E33" s="95" t="s">
        <v>16902</v>
      </c>
      <c r="F33" s="95"/>
      <c r="G33" s="95"/>
      <c r="H33" s="95"/>
      <c r="I33" s="95"/>
      <c r="J33" s="95"/>
      <c r="K33" s="95"/>
      <c r="L33" s="96"/>
      <c r="M33" s="96"/>
      <c r="N33" s="95"/>
      <c r="O33" s="95"/>
      <c r="P33" s="95"/>
      <c r="Q33" s="95"/>
      <c r="R33" s="95"/>
      <c r="S33" s="95"/>
      <c r="T33" s="95"/>
      <c r="U33" s="95"/>
      <c r="V33" s="95"/>
      <c r="W33" s="95"/>
      <c r="X33" s="95"/>
      <c r="Y33" s="95"/>
      <c r="Z33" s="95"/>
      <c r="AA33" s="95"/>
      <c r="AB33" s="95"/>
      <c r="AC33" s="95"/>
      <c r="AD33" s="95"/>
      <c r="AE33" s="95"/>
      <c r="AF33" s="95"/>
      <c r="AG33" s="95"/>
      <c r="AH33" s="95"/>
      <c r="AI33" s="95"/>
      <c r="AJ33" s="95"/>
      <c r="AK33" s="95"/>
      <c r="AL33" s="95"/>
      <c r="AM33" s="95"/>
      <c r="AN33" s="95"/>
      <c r="AO33" s="95"/>
      <c r="AP33" s="95"/>
      <c r="AQ33" s="95"/>
      <c r="AR33" s="95"/>
      <c r="AS33" s="95"/>
      <c r="AT33" s="95"/>
      <c r="AU33" s="95"/>
      <c r="AV33" s="95"/>
    </row>
    <row r="34" spans="1:48" ht="18.75" x14ac:dyDescent="0.3">
      <c r="A34" s="73" t="s">
        <v>15596</v>
      </c>
      <c r="B34" s="92" t="s">
        <v>12123</v>
      </c>
      <c r="C34" s="92" t="s">
        <v>5073</v>
      </c>
      <c r="D34" s="94">
        <v>200779</v>
      </c>
      <c r="E34" s="95" t="s">
        <v>16902</v>
      </c>
      <c r="F34" s="95"/>
      <c r="G34" s="95"/>
      <c r="H34" s="95"/>
      <c r="I34" s="95"/>
      <c r="J34" s="95"/>
      <c r="K34" s="95"/>
      <c r="L34" s="96"/>
      <c r="M34" s="96"/>
      <c r="N34" s="95"/>
      <c r="O34" s="95"/>
      <c r="P34" s="95"/>
      <c r="Q34" s="95"/>
      <c r="R34" s="95"/>
      <c r="S34" s="95"/>
      <c r="T34" s="95"/>
      <c r="U34" s="95"/>
      <c r="V34" s="95"/>
      <c r="W34" s="95"/>
      <c r="X34" s="95"/>
      <c r="Y34" s="95"/>
      <c r="Z34" s="95"/>
      <c r="AA34" s="95"/>
      <c r="AB34" s="95"/>
      <c r="AC34" s="95"/>
      <c r="AD34" s="95"/>
      <c r="AE34" s="95"/>
      <c r="AF34" s="95"/>
      <c r="AG34" s="95"/>
      <c r="AH34" s="95"/>
      <c r="AI34" s="95"/>
      <c r="AJ34" s="95"/>
      <c r="AK34" s="95"/>
      <c r="AL34" s="95"/>
      <c r="AM34" s="95"/>
      <c r="AN34" s="95"/>
      <c r="AO34" s="95"/>
      <c r="AP34" s="95"/>
      <c r="AQ34" s="95"/>
      <c r="AR34" s="95"/>
      <c r="AS34" s="95"/>
      <c r="AT34" s="95"/>
      <c r="AU34" s="95"/>
      <c r="AV34" s="95"/>
    </row>
    <row r="35" spans="1:48" ht="18.75" x14ac:dyDescent="0.3">
      <c r="A35" s="73" t="s">
        <v>15597</v>
      </c>
      <c r="B35" s="92" t="s">
        <v>12123</v>
      </c>
      <c r="C35" s="92" t="s">
        <v>5075</v>
      </c>
      <c r="D35" s="94">
        <v>200835</v>
      </c>
      <c r="E35" s="95" t="s">
        <v>16904</v>
      </c>
      <c r="F35" s="95" t="s">
        <v>16905</v>
      </c>
      <c r="G35" s="95"/>
      <c r="H35" s="95"/>
      <c r="I35" s="95"/>
      <c r="J35" s="95"/>
      <c r="K35" s="95"/>
      <c r="L35" s="96"/>
      <c r="M35" s="96"/>
      <c r="N35" s="95"/>
      <c r="O35" s="95"/>
      <c r="P35" s="95"/>
      <c r="Q35" s="95"/>
      <c r="R35" s="95"/>
      <c r="S35" s="95"/>
      <c r="T35" s="95"/>
      <c r="U35" s="95"/>
      <c r="V35" s="95"/>
      <c r="W35" s="95"/>
      <c r="X35" s="95"/>
      <c r="Y35" s="95"/>
      <c r="Z35" s="95"/>
      <c r="AA35" s="95"/>
      <c r="AB35" s="95"/>
      <c r="AC35" s="95"/>
      <c r="AD35" s="95"/>
      <c r="AE35" s="95"/>
      <c r="AF35" s="95"/>
      <c r="AG35" s="95"/>
      <c r="AH35" s="95"/>
      <c r="AI35" s="95"/>
      <c r="AJ35" s="95"/>
      <c r="AK35" s="95"/>
      <c r="AL35" s="95"/>
      <c r="AM35" s="95"/>
      <c r="AN35" s="95"/>
      <c r="AO35" s="95"/>
      <c r="AP35" s="95"/>
      <c r="AQ35" s="95"/>
      <c r="AR35" s="95"/>
      <c r="AS35" s="95"/>
      <c r="AT35" s="95"/>
      <c r="AU35" s="95"/>
      <c r="AV35" s="95"/>
    </row>
    <row r="36" spans="1:48" ht="18.75" x14ac:dyDescent="0.3">
      <c r="A36" s="73" t="s">
        <v>15598</v>
      </c>
      <c r="B36" s="92" t="s">
        <v>12123</v>
      </c>
      <c r="C36" s="92" t="s">
        <v>5076</v>
      </c>
      <c r="D36" s="94">
        <v>200869</v>
      </c>
      <c r="E36" s="95" t="s">
        <v>16906</v>
      </c>
      <c r="F36" s="95"/>
      <c r="G36" s="96"/>
      <c r="H36" s="96"/>
      <c r="I36" s="95"/>
      <c r="J36" s="95"/>
      <c r="K36" s="95"/>
      <c r="L36" s="95"/>
      <c r="M36" s="95"/>
      <c r="N36" s="95"/>
      <c r="O36" s="95"/>
      <c r="P36" s="95"/>
      <c r="Q36" s="95"/>
      <c r="R36" s="95"/>
      <c r="S36" s="95"/>
      <c r="T36" s="95"/>
      <c r="U36" s="95"/>
      <c r="V36" s="95"/>
      <c r="W36" s="95"/>
      <c r="X36" s="95"/>
      <c r="Y36" s="95"/>
      <c r="Z36" s="95"/>
      <c r="AA36" s="95"/>
      <c r="AB36" s="95"/>
      <c r="AC36" s="95"/>
      <c r="AD36" s="95"/>
      <c r="AE36" s="95"/>
      <c r="AF36" s="95"/>
      <c r="AG36" s="95"/>
      <c r="AH36" s="95"/>
      <c r="AI36" s="95"/>
      <c r="AJ36" s="95"/>
      <c r="AK36" s="95"/>
      <c r="AL36" s="95"/>
      <c r="AM36" s="95"/>
      <c r="AN36" s="95"/>
      <c r="AO36" s="95"/>
      <c r="AP36" s="95"/>
      <c r="AQ36" s="95"/>
      <c r="AR36" s="95"/>
      <c r="AS36" s="95"/>
      <c r="AT36" s="95"/>
      <c r="AU36" s="95"/>
      <c r="AV36" s="95"/>
    </row>
    <row r="37" spans="1:48" ht="18.75" x14ac:dyDescent="0.3">
      <c r="A37" s="73" t="s">
        <v>15599</v>
      </c>
      <c r="B37" s="92" t="s">
        <v>12123</v>
      </c>
      <c r="C37" s="92" t="s">
        <v>802</v>
      </c>
      <c r="D37" s="94">
        <v>101146</v>
      </c>
      <c r="E37" s="95" t="s">
        <v>16907</v>
      </c>
      <c r="F37" s="95"/>
      <c r="G37" s="96"/>
      <c r="H37" s="96"/>
      <c r="I37" s="95"/>
      <c r="J37" s="95"/>
      <c r="K37" s="95"/>
      <c r="L37" s="95"/>
      <c r="M37" s="95"/>
      <c r="N37" s="95"/>
      <c r="O37" s="95"/>
      <c r="P37" s="95"/>
      <c r="Q37" s="95"/>
      <c r="R37" s="95"/>
      <c r="S37" s="95"/>
      <c r="T37" s="95"/>
      <c r="U37" s="95"/>
      <c r="V37" s="95"/>
      <c r="W37" s="95"/>
      <c r="X37" s="95"/>
      <c r="Y37" s="95"/>
      <c r="Z37" s="95"/>
      <c r="AA37" s="95"/>
      <c r="AB37" s="95"/>
      <c r="AC37" s="95"/>
      <c r="AD37" s="95"/>
      <c r="AE37" s="95"/>
      <c r="AF37" s="95"/>
      <c r="AG37" s="95"/>
      <c r="AH37" s="95"/>
      <c r="AI37" s="95"/>
      <c r="AJ37" s="95"/>
      <c r="AK37" s="95"/>
      <c r="AL37" s="95"/>
      <c r="AM37" s="95"/>
      <c r="AN37" s="95"/>
      <c r="AO37" s="95"/>
      <c r="AP37" s="95"/>
      <c r="AQ37" s="95"/>
      <c r="AR37" s="95"/>
      <c r="AS37" s="95"/>
      <c r="AT37" s="95"/>
      <c r="AU37" s="95"/>
      <c r="AV37" s="95"/>
    </row>
    <row r="38" spans="1:48" ht="18.75" x14ac:dyDescent="0.3">
      <c r="A38" s="73" t="s">
        <v>15600</v>
      </c>
      <c r="B38" s="92" t="s">
        <v>12123</v>
      </c>
      <c r="C38" s="92" t="s">
        <v>2516</v>
      </c>
      <c r="D38" s="94">
        <v>101786</v>
      </c>
      <c r="E38" s="95" t="s">
        <v>16908</v>
      </c>
      <c r="F38" s="95"/>
      <c r="G38" s="96"/>
      <c r="H38" s="96"/>
      <c r="I38" s="95"/>
      <c r="J38" s="95"/>
      <c r="K38" s="95"/>
      <c r="L38" s="95"/>
      <c r="M38" s="95"/>
      <c r="N38" s="95"/>
      <c r="O38" s="95"/>
      <c r="P38" s="95"/>
      <c r="Q38" s="95"/>
      <c r="R38" s="95"/>
      <c r="S38" s="95"/>
      <c r="T38" s="95"/>
      <c r="U38" s="95"/>
      <c r="V38" s="95"/>
      <c r="W38" s="95"/>
      <c r="X38" s="95"/>
      <c r="Y38" s="95"/>
      <c r="Z38" s="95"/>
      <c r="AA38" s="95"/>
      <c r="AB38" s="95"/>
      <c r="AC38" s="95"/>
      <c r="AD38" s="95"/>
      <c r="AE38" s="95"/>
      <c r="AF38" s="95"/>
      <c r="AG38" s="95"/>
      <c r="AH38" s="95"/>
      <c r="AI38" s="95"/>
      <c r="AJ38" s="95"/>
      <c r="AK38" s="95"/>
      <c r="AL38" s="95"/>
      <c r="AM38" s="95"/>
      <c r="AN38" s="95"/>
      <c r="AO38" s="95"/>
      <c r="AP38" s="95"/>
      <c r="AQ38" s="95"/>
      <c r="AR38" s="95"/>
      <c r="AS38" s="95"/>
      <c r="AT38" s="95"/>
      <c r="AU38" s="95"/>
      <c r="AV38" s="95"/>
    </row>
    <row r="39" spans="1:48" ht="18.75" x14ac:dyDescent="0.3">
      <c r="A39" s="73" t="s">
        <v>15601</v>
      </c>
      <c r="B39" s="92" t="s">
        <v>12123</v>
      </c>
      <c r="C39" s="92" t="s">
        <v>2536</v>
      </c>
      <c r="D39" s="94">
        <v>102153</v>
      </c>
      <c r="E39" s="95" t="s">
        <v>16907</v>
      </c>
      <c r="F39" s="95"/>
      <c r="G39" s="96"/>
      <c r="H39" s="96"/>
      <c r="I39" s="95"/>
      <c r="J39" s="95"/>
      <c r="K39" s="95"/>
      <c r="L39" s="95"/>
      <c r="M39" s="95"/>
      <c r="N39" s="95"/>
      <c r="O39" s="95"/>
      <c r="P39" s="95"/>
      <c r="Q39" s="95"/>
      <c r="R39" s="95"/>
      <c r="S39" s="95"/>
      <c r="T39" s="95"/>
      <c r="U39" s="95"/>
      <c r="V39" s="95"/>
      <c r="W39" s="95"/>
      <c r="X39" s="95"/>
      <c r="Y39" s="95"/>
      <c r="Z39" s="95"/>
      <c r="AA39" s="95"/>
      <c r="AB39" s="95"/>
      <c r="AC39" s="95"/>
      <c r="AD39" s="95"/>
      <c r="AE39" s="95"/>
      <c r="AF39" s="95"/>
      <c r="AG39" s="95"/>
      <c r="AH39" s="95"/>
      <c r="AI39" s="95"/>
      <c r="AJ39" s="95"/>
      <c r="AK39" s="95"/>
      <c r="AL39" s="95"/>
      <c r="AM39" s="95"/>
      <c r="AN39" s="95"/>
      <c r="AO39" s="95"/>
      <c r="AP39" s="95"/>
      <c r="AQ39" s="95"/>
      <c r="AR39" s="95"/>
      <c r="AS39" s="95"/>
      <c r="AT39" s="95"/>
      <c r="AU39" s="95"/>
      <c r="AV39" s="95"/>
    </row>
    <row r="40" spans="1:48" ht="18.75" x14ac:dyDescent="0.3">
      <c r="A40" s="73" t="s">
        <v>15602</v>
      </c>
      <c r="B40" s="92" t="s">
        <v>12123</v>
      </c>
      <c r="C40" s="92" t="s">
        <v>2542</v>
      </c>
      <c r="D40" s="94">
        <v>102261</v>
      </c>
      <c r="E40" s="95" t="s">
        <v>16907</v>
      </c>
      <c r="F40" s="95"/>
      <c r="G40" s="96"/>
      <c r="H40" s="96"/>
      <c r="I40" s="95"/>
      <c r="J40" s="95"/>
      <c r="K40" s="95"/>
      <c r="L40" s="95"/>
      <c r="M40" s="95"/>
      <c r="N40" s="95"/>
      <c r="O40" s="95"/>
      <c r="P40" s="95"/>
      <c r="Q40" s="95"/>
      <c r="R40" s="95"/>
      <c r="S40" s="95"/>
      <c r="T40" s="95"/>
      <c r="U40" s="95"/>
      <c r="V40" s="95"/>
      <c r="W40" s="95"/>
      <c r="X40" s="95"/>
      <c r="Y40" s="95"/>
      <c r="Z40" s="95"/>
      <c r="AA40" s="95"/>
      <c r="AB40" s="95"/>
      <c r="AC40" s="95"/>
      <c r="AD40" s="95"/>
      <c r="AE40" s="95"/>
      <c r="AF40" s="95"/>
      <c r="AG40" s="95"/>
      <c r="AH40" s="95"/>
      <c r="AI40" s="95"/>
      <c r="AJ40" s="95"/>
      <c r="AK40" s="95"/>
      <c r="AL40" s="95"/>
      <c r="AM40" s="95"/>
      <c r="AN40" s="95"/>
      <c r="AO40" s="95"/>
      <c r="AP40" s="95"/>
      <c r="AQ40" s="95"/>
      <c r="AR40" s="95"/>
      <c r="AS40" s="95"/>
      <c r="AT40" s="95"/>
      <c r="AU40" s="95"/>
      <c r="AV40" s="95"/>
    </row>
    <row r="41" spans="1:48" ht="18.75" x14ac:dyDescent="0.3">
      <c r="A41" s="73" t="s">
        <v>15603</v>
      </c>
      <c r="B41" s="92" t="s">
        <v>12123</v>
      </c>
      <c r="C41" s="92" t="s">
        <v>871</v>
      </c>
      <c r="D41" s="94">
        <v>103141</v>
      </c>
      <c r="E41" s="95" t="s">
        <v>16909</v>
      </c>
      <c r="F41" s="95"/>
      <c r="G41" s="96"/>
      <c r="H41" s="96"/>
      <c r="I41" s="95"/>
      <c r="J41" s="95"/>
      <c r="K41" s="95"/>
      <c r="L41" s="95"/>
      <c r="M41" s="95"/>
      <c r="N41" s="95"/>
      <c r="O41" s="95"/>
      <c r="P41" s="95"/>
      <c r="Q41" s="95"/>
      <c r="R41" s="95"/>
      <c r="S41" s="95"/>
      <c r="T41" s="95"/>
      <c r="U41" s="95"/>
      <c r="V41" s="95"/>
      <c r="W41" s="95"/>
      <c r="X41" s="95"/>
      <c r="Y41" s="95"/>
      <c r="Z41" s="95"/>
      <c r="AA41" s="95"/>
      <c r="AB41" s="95"/>
      <c r="AC41" s="95"/>
      <c r="AD41" s="95"/>
      <c r="AE41" s="95"/>
      <c r="AF41" s="95"/>
      <c r="AG41" s="95"/>
      <c r="AH41" s="95"/>
      <c r="AI41" s="95"/>
      <c r="AJ41" s="95"/>
      <c r="AK41" s="95"/>
      <c r="AL41" s="95"/>
      <c r="AM41" s="95"/>
      <c r="AN41" s="95"/>
      <c r="AO41" s="95"/>
      <c r="AP41" s="95"/>
      <c r="AQ41" s="95"/>
      <c r="AR41" s="95"/>
      <c r="AS41" s="95"/>
      <c r="AT41" s="95"/>
      <c r="AU41" s="95"/>
      <c r="AV41" s="95"/>
    </row>
    <row r="42" spans="1:48" ht="18.75" x14ac:dyDescent="0.3">
      <c r="A42" s="73" t="s">
        <v>15604</v>
      </c>
      <c r="B42" s="92" t="s">
        <v>12123</v>
      </c>
      <c r="C42" s="92" t="s">
        <v>2597</v>
      </c>
      <c r="D42" s="94">
        <v>103404</v>
      </c>
      <c r="E42" s="95" t="s">
        <v>16909</v>
      </c>
      <c r="F42" s="95"/>
      <c r="G42" s="96"/>
      <c r="H42" s="96"/>
      <c r="I42" s="95"/>
      <c r="J42" s="95"/>
      <c r="K42" s="95"/>
      <c r="L42" s="95"/>
      <c r="M42" s="95"/>
      <c r="N42" s="95"/>
      <c r="O42" s="95"/>
      <c r="P42" s="95"/>
      <c r="Q42" s="95"/>
      <c r="R42" s="95"/>
      <c r="S42" s="95"/>
      <c r="T42" s="95"/>
      <c r="U42" s="95"/>
      <c r="V42" s="95"/>
      <c r="W42" s="95"/>
      <c r="X42" s="95"/>
      <c r="Y42" s="95"/>
      <c r="Z42" s="95"/>
      <c r="AA42" s="95"/>
      <c r="AB42" s="95"/>
      <c r="AC42" s="95"/>
      <c r="AD42" s="95"/>
      <c r="AE42" s="95"/>
      <c r="AF42" s="95"/>
      <c r="AG42" s="95"/>
      <c r="AH42" s="95"/>
      <c r="AI42" s="95"/>
      <c r="AJ42" s="95"/>
      <c r="AK42" s="95"/>
      <c r="AL42" s="95"/>
      <c r="AM42" s="95"/>
      <c r="AN42" s="95"/>
      <c r="AO42" s="95"/>
      <c r="AP42" s="95"/>
      <c r="AQ42" s="95"/>
      <c r="AR42" s="95"/>
      <c r="AS42" s="95"/>
      <c r="AT42" s="95"/>
      <c r="AU42" s="95"/>
      <c r="AV42" s="95"/>
    </row>
    <row r="43" spans="1:48" ht="18.75" x14ac:dyDescent="0.3">
      <c r="A43" s="73" t="s">
        <v>15605</v>
      </c>
      <c r="B43" s="92" t="s">
        <v>12123</v>
      </c>
      <c r="C43" s="92" t="s">
        <v>2607</v>
      </c>
      <c r="D43" s="94">
        <v>103601</v>
      </c>
      <c r="E43" s="95" t="s">
        <v>16909</v>
      </c>
      <c r="F43" s="95"/>
      <c r="G43" s="96"/>
      <c r="H43" s="96"/>
      <c r="I43" s="95"/>
      <c r="J43" s="95"/>
      <c r="K43" s="95"/>
      <c r="L43" s="95"/>
      <c r="M43" s="95"/>
      <c r="N43" s="95"/>
      <c r="O43" s="95"/>
      <c r="P43" s="95"/>
      <c r="Q43" s="95"/>
      <c r="R43" s="95"/>
      <c r="S43" s="95"/>
      <c r="T43" s="95"/>
      <c r="U43" s="95"/>
      <c r="V43" s="95"/>
      <c r="W43" s="95"/>
      <c r="X43" s="95"/>
      <c r="Y43" s="95"/>
      <c r="Z43" s="95"/>
      <c r="AA43" s="95"/>
      <c r="AB43" s="95"/>
      <c r="AC43" s="95"/>
      <c r="AD43" s="95"/>
      <c r="AE43" s="95"/>
      <c r="AF43" s="95"/>
      <c r="AG43" s="95"/>
      <c r="AH43" s="95"/>
      <c r="AI43" s="95"/>
      <c r="AJ43" s="95"/>
      <c r="AK43" s="95"/>
      <c r="AL43" s="95"/>
      <c r="AM43" s="95"/>
      <c r="AN43" s="95"/>
      <c r="AO43" s="95"/>
      <c r="AP43" s="95"/>
      <c r="AQ43" s="95"/>
      <c r="AR43" s="95"/>
      <c r="AS43" s="95"/>
      <c r="AT43" s="95"/>
      <c r="AU43" s="95"/>
      <c r="AV43" s="95"/>
    </row>
    <row r="44" spans="1:48" ht="18.75" x14ac:dyDescent="0.3">
      <c r="A44" s="73" t="s">
        <v>15606</v>
      </c>
      <c r="B44" s="92" t="s">
        <v>12123</v>
      </c>
      <c r="C44" s="92" t="s">
        <v>889</v>
      </c>
      <c r="D44" s="94">
        <v>104229</v>
      </c>
      <c r="E44" s="95" t="s">
        <v>16909</v>
      </c>
      <c r="F44" s="95"/>
      <c r="G44" s="96"/>
      <c r="H44" s="96"/>
      <c r="I44" s="95"/>
      <c r="J44" s="95"/>
      <c r="K44" s="95"/>
      <c r="L44" s="95"/>
      <c r="M44" s="95"/>
      <c r="N44" s="95"/>
      <c r="O44" s="95"/>
      <c r="P44" s="95"/>
      <c r="Q44" s="95"/>
      <c r="R44" s="95"/>
      <c r="S44" s="95"/>
      <c r="T44" s="95"/>
      <c r="U44" s="95"/>
      <c r="V44" s="95"/>
      <c r="W44" s="95"/>
      <c r="X44" s="95"/>
      <c r="Y44" s="95"/>
      <c r="Z44" s="95"/>
      <c r="AA44" s="95"/>
      <c r="AB44" s="95"/>
      <c r="AC44" s="95"/>
      <c r="AD44" s="95"/>
      <c r="AE44" s="95"/>
      <c r="AF44" s="95"/>
      <c r="AG44" s="95"/>
      <c r="AH44" s="95"/>
      <c r="AI44" s="95"/>
      <c r="AJ44" s="95"/>
      <c r="AK44" s="95"/>
      <c r="AL44" s="95"/>
      <c r="AM44" s="95"/>
      <c r="AN44" s="95"/>
      <c r="AO44" s="95"/>
      <c r="AP44" s="95"/>
      <c r="AQ44" s="95"/>
      <c r="AR44" s="95"/>
      <c r="AS44" s="95"/>
      <c r="AT44" s="95"/>
      <c r="AU44" s="95"/>
      <c r="AV44" s="95"/>
    </row>
    <row r="45" spans="1:48" ht="18.75" x14ac:dyDescent="0.3">
      <c r="A45" s="73" t="s">
        <v>15607</v>
      </c>
      <c r="B45" s="92" t="s">
        <v>12123</v>
      </c>
      <c r="C45" s="92" t="s">
        <v>2671</v>
      </c>
      <c r="D45" s="94">
        <v>104962</v>
      </c>
      <c r="E45" s="95" t="s">
        <v>16910</v>
      </c>
      <c r="F45" s="95"/>
      <c r="G45" s="96"/>
      <c r="H45" s="96"/>
      <c r="I45" s="95"/>
      <c r="J45" s="95"/>
      <c r="K45" s="95"/>
      <c r="L45" s="95"/>
      <c r="M45" s="95"/>
      <c r="N45" s="95"/>
      <c r="O45" s="95"/>
      <c r="P45" s="95"/>
      <c r="Q45" s="95"/>
      <c r="R45" s="95"/>
      <c r="S45" s="95"/>
      <c r="T45" s="95"/>
      <c r="U45" s="95"/>
      <c r="V45" s="95"/>
      <c r="W45" s="95"/>
      <c r="X45" s="95"/>
      <c r="Y45" s="95"/>
      <c r="Z45" s="95"/>
      <c r="AA45" s="95"/>
      <c r="AB45" s="95"/>
      <c r="AC45" s="95"/>
      <c r="AD45" s="95"/>
      <c r="AE45" s="95"/>
      <c r="AF45" s="95"/>
      <c r="AG45" s="95"/>
      <c r="AH45" s="95"/>
      <c r="AI45" s="95"/>
      <c r="AJ45" s="95"/>
      <c r="AK45" s="95"/>
      <c r="AL45" s="95"/>
      <c r="AM45" s="95"/>
      <c r="AN45" s="95"/>
      <c r="AO45" s="95"/>
      <c r="AP45" s="95"/>
      <c r="AQ45" s="95"/>
      <c r="AR45" s="95"/>
      <c r="AS45" s="95"/>
      <c r="AT45" s="95"/>
      <c r="AU45" s="95"/>
      <c r="AV45" s="95"/>
    </row>
    <row r="46" spans="1:48" ht="18.75" x14ac:dyDescent="0.3">
      <c r="A46" s="73" t="s">
        <v>15608</v>
      </c>
      <c r="B46" s="92" t="s">
        <v>12123</v>
      </c>
      <c r="C46" s="92" t="s">
        <v>1158</v>
      </c>
      <c r="D46" s="94">
        <v>110179</v>
      </c>
      <c r="E46" s="95" t="s">
        <v>16911</v>
      </c>
      <c r="F46" s="95"/>
      <c r="G46" s="96"/>
      <c r="H46" s="96"/>
      <c r="I46" s="95"/>
      <c r="J46" s="95"/>
      <c r="K46" s="95"/>
      <c r="L46" s="95"/>
      <c r="M46" s="95"/>
      <c r="N46" s="95"/>
      <c r="O46" s="95"/>
      <c r="P46" s="95"/>
      <c r="Q46" s="95"/>
      <c r="R46" s="95"/>
      <c r="S46" s="95"/>
      <c r="T46" s="95"/>
      <c r="U46" s="95"/>
      <c r="V46" s="95"/>
      <c r="W46" s="95"/>
      <c r="X46" s="95"/>
      <c r="Y46" s="95"/>
      <c r="Z46" s="95"/>
      <c r="AA46" s="95"/>
      <c r="AB46" s="95"/>
      <c r="AC46" s="95"/>
      <c r="AD46" s="95"/>
      <c r="AE46" s="95"/>
      <c r="AF46" s="95"/>
      <c r="AG46" s="95"/>
      <c r="AH46" s="95"/>
      <c r="AI46" s="95"/>
      <c r="AJ46" s="95"/>
      <c r="AK46" s="95"/>
      <c r="AL46" s="95"/>
      <c r="AM46" s="95"/>
      <c r="AN46" s="95"/>
      <c r="AO46" s="95"/>
      <c r="AP46" s="95"/>
      <c r="AQ46" s="95"/>
      <c r="AR46" s="95"/>
      <c r="AS46" s="95"/>
      <c r="AT46" s="95"/>
      <c r="AU46" s="95"/>
      <c r="AV46" s="95"/>
    </row>
    <row r="47" spans="1:48" ht="18.75" x14ac:dyDescent="0.3">
      <c r="A47" s="73" t="s">
        <v>15609</v>
      </c>
      <c r="B47" s="92" t="s">
        <v>12123</v>
      </c>
      <c r="C47" s="92" t="s">
        <v>669</v>
      </c>
      <c r="D47" s="94">
        <v>111218</v>
      </c>
      <c r="E47" s="95" t="s">
        <v>16912</v>
      </c>
      <c r="F47" s="95" t="s">
        <v>16913</v>
      </c>
      <c r="G47" s="96"/>
      <c r="H47" s="96"/>
      <c r="I47" s="95"/>
      <c r="J47" s="95"/>
      <c r="K47" s="95"/>
      <c r="L47" s="95"/>
      <c r="M47" s="95"/>
      <c r="N47" s="95"/>
      <c r="O47" s="95"/>
      <c r="P47" s="95"/>
      <c r="Q47" s="95"/>
      <c r="R47" s="95"/>
      <c r="S47" s="95"/>
      <c r="T47" s="95"/>
      <c r="U47" s="95"/>
      <c r="V47" s="95"/>
      <c r="W47" s="95"/>
      <c r="X47" s="95"/>
      <c r="Y47" s="95"/>
      <c r="Z47" s="95"/>
      <c r="AA47" s="95"/>
      <c r="AB47" s="95"/>
      <c r="AC47" s="95"/>
      <c r="AD47" s="95"/>
      <c r="AE47" s="95"/>
      <c r="AF47" s="95"/>
      <c r="AG47" s="95"/>
      <c r="AH47" s="95"/>
      <c r="AI47" s="95"/>
      <c r="AJ47" s="95"/>
      <c r="AK47" s="95"/>
      <c r="AL47" s="95"/>
      <c r="AM47" s="95"/>
      <c r="AN47" s="95"/>
      <c r="AO47" s="95"/>
      <c r="AP47" s="95"/>
      <c r="AQ47" s="95"/>
      <c r="AR47" s="95"/>
      <c r="AS47" s="95"/>
      <c r="AT47" s="95"/>
      <c r="AU47" s="95"/>
      <c r="AV47" s="95"/>
    </row>
    <row r="48" spans="1:48" ht="18.75" x14ac:dyDescent="0.3">
      <c r="A48" s="73" t="s">
        <v>15610</v>
      </c>
      <c r="B48" s="92" t="s">
        <v>12123</v>
      </c>
      <c r="C48" s="92" t="s">
        <v>5078</v>
      </c>
      <c r="D48" s="94">
        <v>200958</v>
      </c>
      <c r="E48" s="95" t="s">
        <v>16904</v>
      </c>
      <c r="F48" s="95" t="s">
        <v>16914</v>
      </c>
      <c r="G48" s="95" t="s">
        <v>16915</v>
      </c>
      <c r="H48" s="95" t="s">
        <v>16916</v>
      </c>
      <c r="I48" s="95" t="s">
        <v>16917</v>
      </c>
      <c r="J48" s="95" t="s">
        <v>16918</v>
      </c>
      <c r="K48" s="95" t="s">
        <v>16919</v>
      </c>
      <c r="L48" s="95" t="s">
        <v>16920</v>
      </c>
      <c r="M48" s="95"/>
      <c r="N48" s="95"/>
      <c r="O48" s="95"/>
      <c r="P48" s="95"/>
      <c r="Q48" s="95"/>
      <c r="R48" s="95"/>
      <c r="S48" s="95"/>
      <c r="T48" s="95"/>
      <c r="U48" s="95"/>
      <c r="V48" s="95"/>
      <c r="W48" s="95"/>
      <c r="X48" s="95"/>
      <c r="Y48" s="95"/>
      <c r="Z48" s="95"/>
      <c r="AA48" s="96"/>
      <c r="AB48" s="96"/>
      <c r="AC48" s="95"/>
      <c r="AD48" s="95"/>
      <c r="AE48" s="95"/>
      <c r="AF48" s="95"/>
      <c r="AG48" s="95"/>
      <c r="AH48" s="95"/>
      <c r="AI48" s="95"/>
      <c r="AJ48" s="95"/>
      <c r="AK48" s="95"/>
      <c r="AL48" s="95"/>
      <c r="AM48" s="95"/>
      <c r="AN48" s="95"/>
      <c r="AO48" s="95"/>
      <c r="AP48" s="95"/>
      <c r="AQ48" s="95"/>
      <c r="AR48" s="95"/>
      <c r="AS48" s="95"/>
      <c r="AT48" s="95"/>
      <c r="AU48" s="95"/>
      <c r="AV48" s="95"/>
    </row>
    <row r="49" spans="1:48" ht="18.75" x14ac:dyDescent="0.3">
      <c r="A49" s="73" t="s">
        <v>16243</v>
      </c>
      <c r="B49" s="92" t="s">
        <v>15579</v>
      </c>
      <c r="C49" s="92" t="s">
        <v>5078</v>
      </c>
      <c r="D49" s="94">
        <v>200958</v>
      </c>
      <c r="E49" s="95" t="s">
        <v>16921</v>
      </c>
      <c r="F49" s="95" t="s">
        <v>16922</v>
      </c>
      <c r="G49" s="95" t="s">
        <v>16923</v>
      </c>
      <c r="H49" s="95" t="s">
        <v>16924</v>
      </c>
      <c r="I49" s="95" t="s">
        <v>16925</v>
      </c>
      <c r="J49" s="95" t="s">
        <v>16926</v>
      </c>
      <c r="K49" s="95" t="s">
        <v>15557</v>
      </c>
      <c r="L49" s="95" t="s">
        <v>16927</v>
      </c>
      <c r="M49" s="95" t="s">
        <v>16928</v>
      </c>
      <c r="N49" s="95" t="s">
        <v>16929</v>
      </c>
      <c r="O49" s="95" t="s">
        <v>16930</v>
      </c>
      <c r="P49" s="95" t="s">
        <v>16931</v>
      </c>
      <c r="Q49" s="95" t="s">
        <v>16932</v>
      </c>
      <c r="R49" s="95" t="s">
        <v>16933</v>
      </c>
      <c r="S49" s="96"/>
      <c r="T49" s="96"/>
      <c r="U49" s="96"/>
      <c r="V49" s="96"/>
      <c r="W49" s="96"/>
      <c r="X49" s="96"/>
      <c r="Y49" s="96"/>
      <c r="Z49" s="96"/>
      <c r="AA49" s="96"/>
      <c r="AB49" s="96"/>
      <c r="AC49" s="95"/>
      <c r="AD49" s="95"/>
      <c r="AE49" s="95"/>
      <c r="AF49" s="95"/>
      <c r="AG49" s="95"/>
      <c r="AH49" s="95"/>
      <c r="AI49" s="95"/>
      <c r="AJ49" s="95"/>
      <c r="AK49" s="95"/>
      <c r="AL49" s="95"/>
      <c r="AM49" s="95"/>
      <c r="AN49" s="95"/>
      <c r="AO49" s="95"/>
      <c r="AP49" s="95"/>
      <c r="AQ49" s="95"/>
      <c r="AR49" s="95"/>
      <c r="AS49" s="95"/>
      <c r="AT49" s="95"/>
      <c r="AU49" s="95"/>
      <c r="AV49" s="95"/>
    </row>
    <row r="50" spans="1:48" ht="18.75" x14ac:dyDescent="0.3">
      <c r="A50" s="73" t="s">
        <v>15611</v>
      </c>
      <c r="B50" s="92" t="s">
        <v>12123</v>
      </c>
      <c r="C50" s="92" t="s">
        <v>4331</v>
      </c>
      <c r="D50" s="94">
        <v>201679</v>
      </c>
      <c r="E50" s="95" t="s">
        <v>16934</v>
      </c>
      <c r="F50" s="95"/>
      <c r="G50" s="95"/>
      <c r="H50" s="95"/>
      <c r="I50" s="95"/>
      <c r="J50" s="96"/>
      <c r="K50" s="96"/>
      <c r="L50" s="95"/>
      <c r="M50" s="95"/>
      <c r="N50" s="95"/>
      <c r="O50" s="95"/>
      <c r="P50" s="95"/>
      <c r="Q50" s="95"/>
      <c r="R50" s="95"/>
      <c r="S50" s="95"/>
      <c r="T50" s="95"/>
      <c r="U50" s="95"/>
      <c r="V50" s="95"/>
      <c r="W50" s="95"/>
      <c r="X50" s="95"/>
      <c r="Y50" s="95"/>
      <c r="Z50" s="95"/>
      <c r="AA50" s="95"/>
      <c r="AB50" s="95"/>
      <c r="AC50" s="95"/>
      <c r="AD50" s="95"/>
      <c r="AE50" s="95"/>
      <c r="AF50" s="95"/>
      <c r="AG50" s="95"/>
      <c r="AH50" s="95"/>
      <c r="AI50" s="95"/>
      <c r="AJ50" s="95"/>
      <c r="AK50" s="95"/>
      <c r="AL50" s="95"/>
      <c r="AM50" s="95"/>
      <c r="AN50" s="95"/>
      <c r="AO50" s="95"/>
      <c r="AP50" s="95"/>
      <c r="AQ50" s="95"/>
      <c r="AR50" s="95"/>
      <c r="AS50" s="95"/>
      <c r="AT50" s="95"/>
      <c r="AU50" s="95"/>
      <c r="AV50" s="95"/>
    </row>
    <row r="51" spans="1:48" ht="18.75" x14ac:dyDescent="0.3">
      <c r="A51" s="73" t="s">
        <v>16244</v>
      </c>
      <c r="B51" s="92" t="s">
        <v>15579</v>
      </c>
      <c r="C51" s="92" t="s">
        <v>4331</v>
      </c>
      <c r="D51" s="94">
        <v>201679</v>
      </c>
      <c r="E51" s="95" t="s">
        <v>16932</v>
      </c>
      <c r="F51" s="96"/>
      <c r="G51" s="95"/>
      <c r="H51" s="95"/>
      <c r="I51" s="95"/>
      <c r="J51" s="96"/>
      <c r="K51" s="96"/>
      <c r="L51" s="95"/>
      <c r="M51" s="95"/>
      <c r="N51" s="95"/>
      <c r="O51" s="95"/>
      <c r="P51" s="95"/>
      <c r="Q51" s="95"/>
      <c r="R51" s="95"/>
      <c r="S51" s="95"/>
      <c r="T51" s="95"/>
      <c r="U51" s="95"/>
      <c r="V51" s="95"/>
      <c r="W51" s="95"/>
      <c r="X51" s="95"/>
      <c r="Y51" s="95"/>
      <c r="Z51" s="95"/>
      <c r="AA51" s="95"/>
      <c r="AB51" s="95"/>
      <c r="AC51" s="95"/>
      <c r="AD51" s="95"/>
      <c r="AE51" s="95"/>
      <c r="AF51" s="95"/>
      <c r="AG51" s="95"/>
      <c r="AH51" s="95"/>
      <c r="AI51" s="95"/>
      <c r="AJ51" s="95"/>
      <c r="AK51" s="95"/>
      <c r="AL51" s="95"/>
      <c r="AM51" s="95"/>
      <c r="AN51" s="95"/>
      <c r="AO51" s="95"/>
      <c r="AP51" s="95"/>
      <c r="AQ51" s="95"/>
      <c r="AR51" s="95"/>
      <c r="AS51" s="95"/>
      <c r="AT51" s="95"/>
      <c r="AU51" s="95"/>
      <c r="AV51" s="95"/>
    </row>
    <row r="52" spans="1:48" ht="18.75" x14ac:dyDescent="0.3">
      <c r="A52" s="73" t="s">
        <v>15612</v>
      </c>
      <c r="B52" s="92" t="s">
        <v>12123</v>
      </c>
      <c r="C52" s="92" t="s">
        <v>5079</v>
      </c>
      <c r="D52" s="94">
        <v>200981</v>
      </c>
      <c r="E52" s="95" t="s">
        <v>16916</v>
      </c>
      <c r="F52" s="95"/>
      <c r="G52" s="95"/>
      <c r="H52" s="95"/>
      <c r="I52" s="95"/>
      <c r="J52" s="96"/>
      <c r="K52" s="96"/>
      <c r="L52" s="95"/>
      <c r="M52" s="95"/>
      <c r="N52" s="95"/>
      <c r="O52" s="95"/>
      <c r="P52" s="95"/>
      <c r="Q52" s="95"/>
      <c r="R52" s="95"/>
      <c r="S52" s="95"/>
      <c r="T52" s="95"/>
      <c r="U52" s="95"/>
      <c r="V52" s="95"/>
      <c r="W52" s="95"/>
      <c r="X52" s="95"/>
      <c r="Y52" s="95"/>
      <c r="Z52" s="95"/>
      <c r="AA52" s="95"/>
      <c r="AB52" s="95"/>
      <c r="AC52" s="95"/>
      <c r="AD52" s="95"/>
      <c r="AE52" s="95"/>
      <c r="AF52" s="95"/>
      <c r="AG52" s="95"/>
      <c r="AH52" s="95"/>
      <c r="AI52" s="95"/>
      <c r="AJ52" s="95"/>
      <c r="AK52" s="95"/>
      <c r="AL52" s="95"/>
      <c r="AM52" s="95"/>
      <c r="AN52" s="95"/>
      <c r="AO52" s="95"/>
      <c r="AP52" s="95"/>
      <c r="AQ52" s="95"/>
      <c r="AR52" s="95"/>
      <c r="AS52" s="95"/>
      <c r="AT52" s="95"/>
      <c r="AU52" s="95"/>
      <c r="AV52" s="95"/>
    </row>
    <row r="53" spans="1:48" ht="18.75" x14ac:dyDescent="0.3">
      <c r="A53" s="73" t="s">
        <v>16245</v>
      </c>
      <c r="B53" s="92" t="s">
        <v>15579</v>
      </c>
      <c r="C53" s="92" t="s">
        <v>5079</v>
      </c>
      <c r="D53" s="94">
        <v>200981</v>
      </c>
      <c r="E53" s="95" t="s">
        <v>16927</v>
      </c>
      <c r="F53" s="95" t="s">
        <v>16935</v>
      </c>
      <c r="G53" s="95" t="s">
        <v>16933</v>
      </c>
      <c r="H53" s="96"/>
      <c r="I53" s="95"/>
      <c r="J53" s="96"/>
      <c r="K53" s="96"/>
      <c r="L53" s="95"/>
      <c r="M53" s="95"/>
      <c r="N53" s="95"/>
      <c r="O53" s="95"/>
      <c r="P53" s="95"/>
      <c r="Q53" s="95"/>
      <c r="R53" s="95"/>
      <c r="S53" s="95"/>
      <c r="T53" s="95"/>
      <c r="U53" s="95"/>
      <c r="V53" s="95"/>
      <c r="W53" s="95"/>
      <c r="X53" s="95"/>
      <c r="Y53" s="95"/>
      <c r="Z53" s="95"/>
      <c r="AA53" s="95"/>
      <c r="AB53" s="95"/>
      <c r="AC53" s="95"/>
      <c r="AD53" s="95"/>
      <c r="AE53" s="95"/>
      <c r="AF53" s="95"/>
      <c r="AG53" s="95"/>
      <c r="AH53" s="95"/>
      <c r="AI53" s="95"/>
      <c r="AJ53" s="95"/>
      <c r="AK53" s="95"/>
      <c r="AL53" s="95"/>
      <c r="AM53" s="95"/>
      <c r="AN53" s="95"/>
      <c r="AO53" s="95"/>
      <c r="AP53" s="95"/>
      <c r="AQ53" s="95"/>
      <c r="AR53" s="95"/>
      <c r="AS53" s="95"/>
      <c r="AT53" s="95"/>
      <c r="AU53" s="95"/>
      <c r="AV53" s="95"/>
    </row>
    <row r="54" spans="1:48" ht="18.75" x14ac:dyDescent="0.3">
      <c r="A54" s="73" t="s">
        <v>15613</v>
      </c>
      <c r="B54" s="92" t="s">
        <v>12123</v>
      </c>
      <c r="C54" s="92" t="s">
        <v>5080</v>
      </c>
      <c r="D54" s="94">
        <v>201017</v>
      </c>
      <c r="E54" s="95" t="s">
        <v>16915</v>
      </c>
      <c r="F54" s="95" t="s">
        <v>16916</v>
      </c>
      <c r="G54" s="95"/>
      <c r="H54" s="95"/>
      <c r="I54" s="95"/>
      <c r="J54" s="96"/>
      <c r="K54" s="96"/>
      <c r="L54" s="95"/>
      <c r="M54" s="95"/>
      <c r="N54" s="95"/>
      <c r="O54" s="95"/>
      <c r="P54" s="95"/>
      <c r="Q54" s="95"/>
      <c r="R54" s="95"/>
      <c r="S54" s="95"/>
      <c r="T54" s="95"/>
      <c r="U54" s="95"/>
      <c r="V54" s="95"/>
      <c r="W54" s="95"/>
      <c r="X54" s="95"/>
      <c r="Y54" s="95"/>
      <c r="Z54" s="95"/>
      <c r="AA54" s="95"/>
      <c r="AB54" s="95"/>
      <c r="AC54" s="95"/>
      <c r="AD54" s="95"/>
      <c r="AE54" s="95"/>
      <c r="AF54" s="95"/>
      <c r="AG54" s="95"/>
      <c r="AH54" s="95"/>
      <c r="AI54" s="95"/>
      <c r="AJ54" s="95"/>
      <c r="AK54" s="95"/>
      <c r="AL54" s="95"/>
      <c r="AM54" s="95"/>
      <c r="AN54" s="95"/>
      <c r="AO54" s="95"/>
      <c r="AP54" s="95"/>
      <c r="AQ54" s="95"/>
      <c r="AR54" s="95"/>
      <c r="AS54" s="95"/>
      <c r="AT54" s="95"/>
      <c r="AU54" s="95"/>
      <c r="AV54" s="95"/>
    </row>
    <row r="55" spans="1:48" ht="18.75" x14ac:dyDescent="0.3">
      <c r="A55" s="73" t="s">
        <v>16246</v>
      </c>
      <c r="B55" s="92" t="s">
        <v>15579</v>
      </c>
      <c r="C55" s="92" t="s">
        <v>5080</v>
      </c>
      <c r="D55" s="94">
        <v>201017</v>
      </c>
      <c r="E55" s="95" t="s">
        <v>16927</v>
      </c>
      <c r="F55" s="95" t="s">
        <v>16935</v>
      </c>
      <c r="G55" s="95" t="s">
        <v>16933</v>
      </c>
      <c r="H55" s="96"/>
      <c r="I55" s="96"/>
      <c r="J55" s="96"/>
      <c r="K55" s="96"/>
      <c r="L55" s="95"/>
      <c r="M55" s="95"/>
      <c r="N55" s="95"/>
      <c r="O55" s="95"/>
      <c r="P55" s="95"/>
      <c r="Q55" s="95"/>
      <c r="R55" s="95"/>
      <c r="S55" s="95"/>
      <c r="T55" s="95"/>
      <c r="U55" s="95"/>
      <c r="V55" s="95"/>
      <c r="W55" s="95"/>
      <c r="X55" s="95"/>
      <c r="Y55" s="95"/>
      <c r="Z55" s="95"/>
      <c r="AA55" s="95"/>
      <c r="AB55" s="95"/>
      <c r="AC55" s="95"/>
      <c r="AD55" s="95"/>
      <c r="AE55" s="95"/>
      <c r="AF55" s="95"/>
      <c r="AG55" s="95"/>
      <c r="AH55" s="95"/>
      <c r="AI55" s="95"/>
      <c r="AJ55" s="95"/>
      <c r="AK55" s="95"/>
      <c r="AL55" s="95"/>
      <c r="AM55" s="95"/>
      <c r="AN55" s="95"/>
      <c r="AO55" s="95"/>
      <c r="AP55" s="95"/>
      <c r="AQ55" s="95"/>
      <c r="AR55" s="95"/>
      <c r="AS55" s="95"/>
      <c r="AT55" s="95"/>
      <c r="AU55" s="95"/>
      <c r="AV55" s="95"/>
    </row>
    <row r="56" spans="1:48" ht="18.75" x14ac:dyDescent="0.3">
      <c r="A56" s="73" t="s">
        <v>15614</v>
      </c>
      <c r="B56" s="92" t="s">
        <v>12123</v>
      </c>
      <c r="C56" s="92" t="s">
        <v>5081</v>
      </c>
      <c r="D56" s="94">
        <v>201024</v>
      </c>
      <c r="E56" s="95" t="s">
        <v>16915</v>
      </c>
      <c r="F56" s="95" t="s">
        <v>16916</v>
      </c>
      <c r="G56" s="95"/>
      <c r="H56" s="95"/>
      <c r="I56" s="95"/>
      <c r="J56" s="96"/>
      <c r="K56" s="96"/>
      <c r="L56" s="95"/>
      <c r="M56" s="95"/>
      <c r="N56" s="95"/>
      <c r="O56" s="95"/>
      <c r="P56" s="95"/>
      <c r="Q56" s="95"/>
      <c r="R56" s="95"/>
      <c r="S56" s="95"/>
      <c r="T56" s="95"/>
      <c r="U56" s="95"/>
      <c r="V56" s="95"/>
      <c r="W56" s="95"/>
      <c r="X56" s="95"/>
      <c r="Y56" s="95"/>
      <c r="Z56" s="95"/>
      <c r="AA56" s="95"/>
      <c r="AB56" s="95"/>
      <c r="AC56" s="95"/>
      <c r="AD56" s="95"/>
      <c r="AE56" s="95"/>
      <c r="AF56" s="95"/>
      <c r="AG56" s="95"/>
      <c r="AH56" s="95"/>
      <c r="AI56" s="95"/>
      <c r="AJ56" s="95"/>
      <c r="AK56" s="95"/>
      <c r="AL56" s="95"/>
      <c r="AM56" s="95"/>
      <c r="AN56" s="95"/>
      <c r="AO56" s="95"/>
      <c r="AP56" s="95"/>
      <c r="AQ56" s="95"/>
      <c r="AR56" s="95"/>
      <c r="AS56" s="95"/>
      <c r="AT56" s="95"/>
      <c r="AU56" s="95"/>
      <c r="AV56" s="95"/>
    </row>
    <row r="57" spans="1:48" ht="18.75" x14ac:dyDescent="0.3">
      <c r="A57" s="73" t="s">
        <v>16247</v>
      </c>
      <c r="B57" s="92" t="s">
        <v>15579</v>
      </c>
      <c r="C57" s="92" t="s">
        <v>5081</v>
      </c>
      <c r="D57" s="94">
        <v>201024</v>
      </c>
      <c r="E57" s="95" t="s">
        <v>16927</v>
      </c>
      <c r="F57" s="95" t="s">
        <v>16935</v>
      </c>
      <c r="G57" s="95" t="s">
        <v>16933</v>
      </c>
      <c r="H57" s="96"/>
      <c r="I57" s="96"/>
      <c r="J57" s="96"/>
      <c r="K57" s="96"/>
      <c r="L57" s="95"/>
      <c r="M57" s="95"/>
      <c r="N57" s="95"/>
      <c r="O57" s="95"/>
      <c r="P57" s="95"/>
      <c r="Q57" s="95"/>
      <c r="R57" s="95"/>
      <c r="S57" s="95"/>
      <c r="T57" s="95"/>
      <c r="U57" s="95"/>
      <c r="V57" s="95"/>
      <c r="W57" s="95"/>
      <c r="X57" s="95"/>
      <c r="Y57" s="95"/>
      <c r="Z57" s="95"/>
      <c r="AA57" s="95"/>
      <c r="AB57" s="95"/>
      <c r="AC57" s="95"/>
      <c r="AD57" s="95"/>
      <c r="AE57" s="95"/>
      <c r="AF57" s="95"/>
      <c r="AG57" s="95"/>
      <c r="AH57" s="95"/>
      <c r="AI57" s="95"/>
      <c r="AJ57" s="95"/>
      <c r="AK57" s="95"/>
      <c r="AL57" s="95"/>
      <c r="AM57" s="95"/>
      <c r="AN57" s="95"/>
      <c r="AO57" s="95"/>
      <c r="AP57" s="95"/>
      <c r="AQ57" s="95"/>
      <c r="AR57" s="95"/>
      <c r="AS57" s="95"/>
      <c r="AT57" s="95"/>
      <c r="AU57" s="95"/>
      <c r="AV57" s="95"/>
    </row>
    <row r="58" spans="1:48" ht="18.75" x14ac:dyDescent="0.3">
      <c r="A58" s="73" t="s">
        <v>15615</v>
      </c>
      <c r="B58" s="92" t="s">
        <v>12123</v>
      </c>
      <c r="C58" s="92" t="s">
        <v>5088</v>
      </c>
      <c r="D58" s="94">
        <v>201132</v>
      </c>
      <c r="E58" s="95" t="s">
        <v>16904</v>
      </c>
      <c r="F58" s="95" t="s">
        <v>16919</v>
      </c>
      <c r="G58" s="95" t="s">
        <v>16920</v>
      </c>
      <c r="H58" s="95"/>
      <c r="I58" s="95"/>
      <c r="J58" s="95"/>
      <c r="K58" s="95"/>
      <c r="L58" s="95"/>
      <c r="M58" s="95"/>
      <c r="N58" s="95"/>
      <c r="O58" s="95"/>
      <c r="P58" s="95"/>
      <c r="Q58" s="95"/>
      <c r="R58" s="95"/>
      <c r="S58" s="95"/>
      <c r="T58" s="96"/>
      <c r="U58" s="96"/>
      <c r="V58" s="95"/>
      <c r="W58" s="95"/>
      <c r="X58" s="95"/>
      <c r="Y58" s="95"/>
      <c r="Z58" s="95"/>
      <c r="AA58" s="95"/>
      <c r="AB58" s="95"/>
      <c r="AC58" s="95"/>
      <c r="AD58" s="95"/>
      <c r="AE58" s="95"/>
      <c r="AF58" s="95"/>
      <c r="AG58" s="95"/>
      <c r="AH58" s="95"/>
      <c r="AI58" s="95"/>
      <c r="AJ58" s="95"/>
      <c r="AK58" s="95"/>
      <c r="AL58" s="95"/>
      <c r="AM58" s="95"/>
      <c r="AN58" s="95"/>
      <c r="AO58" s="95"/>
      <c r="AP58" s="95"/>
      <c r="AQ58" s="95"/>
      <c r="AR58" s="95"/>
      <c r="AS58" s="95"/>
      <c r="AT58" s="95"/>
      <c r="AU58" s="95"/>
      <c r="AV58" s="95"/>
    </row>
    <row r="59" spans="1:48" ht="18.75" x14ac:dyDescent="0.3">
      <c r="A59" s="73" t="s">
        <v>16248</v>
      </c>
      <c r="B59" s="92" t="s">
        <v>15579</v>
      </c>
      <c r="C59" s="92" t="s">
        <v>5088</v>
      </c>
      <c r="D59" s="94">
        <v>201132</v>
      </c>
      <c r="E59" s="95" t="s">
        <v>16922</v>
      </c>
      <c r="F59" s="95" t="s">
        <v>16923</v>
      </c>
      <c r="G59" s="95" t="s">
        <v>16924</v>
      </c>
      <c r="H59" s="95" t="s">
        <v>16925</v>
      </c>
      <c r="I59" s="95" t="s">
        <v>16936</v>
      </c>
      <c r="J59" s="95" t="s">
        <v>16929</v>
      </c>
      <c r="K59" s="95" t="s">
        <v>16930</v>
      </c>
      <c r="L59" s="95" t="s">
        <v>15557</v>
      </c>
      <c r="M59" s="95" t="s">
        <v>16928</v>
      </c>
      <c r="N59" s="96"/>
      <c r="O59" s="96"/>
      <c r="P59" s="96"/>
      <c r="Q59" s="95"/>
      <c r="R59" s="95"/>
      <c r="S59" s="95"/>
      <c r="T59" s="96"/>
      <c r="U59" s="96"/>
      <c r="V59" s="95"/>
      <c r="W59" s="95"/>
      <c r="X59" s="95"/>
      <c r="Y59" s="95"/>
      <c r="Z59" s="95"/>
      <c r="AA59" s="95"/>
      <c r="AB59" s="95"/>
      <c r="AC59" s="95"/>
      <c r="AD59" s="95"/>
      <c r="AE59" s="95"/>
      <c r="AF59" s="95"/>
      <c r="AG59" s="95"/>
      <c r="AH59" s="95"/>
      <c r="AI59" s="95"/>
      <c r="AJ59" s="95"/>
      <c r="AK59" s="95"/>
      <c r="AL59" s="95"/>
      <c r="AM59" s="95"/>
      <c r="AN59" s="95"/>
      <c r="AO59" s="95"/>
      <c r="AP59" s="95"/>
      <c r="AQ59" s="95"/>
      <c r="AR59" s="95"/>
      <c r="AS59" s="95"/>
      <c r="AT59" s="95"/>
      <c r="AU59" s="95"/>
      <c r="AV59" s="95"/>
    </row>
    <row r="60" spans="1:48" ht="18.75" x14ac:dyDescent="0.3">
      <c r="A60" s="73" t="s">
        <v>15616</v>
      </c>
      <c r="B60" s="92" t="s">
        <v>12123</v>
      </c>
      <c r="C60" s="92" t="s">
        <v>7546</v>
      </c>
      <c r="D60" s="94">
        <v>201133</v>
      </c>
      <c r="E60" s="95" t="s">
        <v>16915</v>
      </c>
      <c r="F60" s="95" t="s">
        <v>16916</v>
      </c>
      <c r="G60" s="95" t="s">
        <v>16919</v>
      </c>
      <c r="H60" s="95" t="s">
        <v>16920</v>
      </c>
      <c r="I60" s="95"/>
      <c r="J60" s="95"/>
      <c r="K60" s="95"/>
      <c r="L60" s="95"/>
      <c r="M60" s="95"/>
      <c r="N60" s="95"/>
      <c r="O60" s="95"/>
      <c r="P60" s="95"/>
      <c r="Q60" s="95"/>
      <c r="R60" s="95"/>
      <c r="S60" s="95"/>
      <c r="T60" s="96"/>
      <c r="U60" s="96"/>
      <c r="V60" s="95"/>
      <c r="W60" s="95"/>
      <c r="X60" s="95"/>
      <c r="Y60" s="95"/>
      <c r="Z60" s="95"/>
      <c r="AA60" s="95"/>
      <c r="AB60" s="95"/>
      <c r="AC60" s="95"/>
      <c r="AD60" s="95"/>
      <c r="AE60" s="95"/>
      <c r="AF60" s="95"/>
      <c r="AG60" s="95"/>
      <c r="AH60" s="95"/>
      <c r="AI60" s="95"/>
      <c r="AJ60" s="95"/>
      <c r="AK60" s="95"/>
      <c r="AL60" s="95"/>
      <c r="AM60" s="95"/>
      <c r="AN60" s="95"/>
      <c r="AO60" s="95"/>
      <c r="AP60" s="95"/>
      <c r="AQ60" s="95"/>
      <c r="AR60" s="95"/>
      <c r="AS60" s="95"/>
      <c r="AT60" s="95"/>
      <c r="AU60" s="95"/>
      <c r="AV60" s="95"/>
    </row>
    <row r="61" spans="1:48" ht="18.75" x14ac:dyDescent="0.3">
      <c r="A61" s="73" t="s">
        <v>16249</v>
      </c>
      <c r="B61" s="92" t="s">
        <v>15579</v>
      </c>
      <c r="C61" s="92" t="s">
        <v>7546</v>
      </c>
      <c r="D61" s="94">
        <v>201133</v>
      </c>
      <c r="E61" s="95" t="s">
        <v>16935</v>
      </c>
      <c r="F61" s="95" t="s">
        <v>16933</v>
      </c>
      <c r="G61" s="95" t="s">
        <v>16922</v>
      </c>
      <c r="H61" s="95" t="s">
        <v>16923</v>
      </c>
      <c r="I61" s="95" t="s">
        <v>16927</v>
      </c>
      <c r="J61" s="95" t="s">
        <v>16928</v>
      </c>
      <c r="K61" s="95" t="s">
        <v>16929</v>
      </c>
      <c r="L61" s="95" t="s">
        <v>16930</v>
      </c>
      <c r="M61" s="95" t="s">
        <v>15557</v>
      </c>
      <c r="N61" s="95" t="s">
        <v>16924</v>
      </c>
      <c r="O61" s="95" t="s">
        <v>16925</v>
      </c>
      <c r="P61" s="96"/>
      <c r="Q61" s="96"/>
      <c r="R61" s="96"/>
      <c r="S61" s="96"/>
      <c r="T61" s="96"/>
      <c r="U61" s="96"/>
      <c r="V61" s="95"/>
      <c r="W61" s="95"/>
      <c r="X61" s="95"/>
      <c r="Y61" s="95"/>
      <c r="Z61" s="95"/>
      <c r="AA61" s="95"/>
      <c r="AB61" s="95"/>
      <c r="AC61" s="95"/>
      <c r="AD61" s="95"/>
      <c r="AE61" s="95"/>
      <c r="AF61" s="95"/>
      <c r="AG61" s="95"/>
      <c r="AH61" s="95"/>
      <c r="AI61" s="95"/>
      <c r="AJ61" s="95"/>
      <c r="AK61" s="95"/>
      <c r="AL61" s="95"/>
      <c r="AM61" s="95"/>
      <c r="AN61" s="95"/>
      <c r="AO61" s="95"/>
      <c r="AP61" s="95"/>
      <c r="AQ61" s="95"/>
      <c r="AR61" s="95"/>
      <c r="AS61" s="95"/>
      <c r="AT61" s="95"/>
      <c r="AU61" s="95"/>
      <c r="AV61" s="95"/>
    </row>
    <row r="62" spans="1:48" ht="18.75" x14ac:dyDescent="0.3">
      <c r="A62" s="73" t="s">
        <v>15617</v>
      </c>
      <c r="B62" s="92" t="s">
        <v>12123</v>
      </c>
      <c r="C62" s="92" t="s">
        <v>5090</v>
      </c>
      <c r="D62" s="94">
        <v>201221</v>
      </c>
      <c r="E62" s="95" t="s">
        <v>16934</v>
      </c>
      <c r="F62" s="95"/>
      <c r="G62" s="96"/>
      <c r="H62" s="96"/>
      <c r="I62" s="95"/>
      <c r="J62" s="95"/>
      <c r="K62" s="95"/>
      <c r="L62" s="95"/>
      <c r="M62" s="95"/>
      <c r="N62" s="95"/>
      <c r="O62" s="95"/>
      <c r="P62" s="95"/>
      <c r="Q62" s="95"/>
      <c r="R62" s="95"/>
      <c r="S62" s="95"/>
      <c r="T62" s="95"/>
      <c r="U62" s="95"/>
      <c r="V62" s="95"/>
      <c r="W62" s="95"/>
      <c r="X62" s="95"/>
      <c r="Y62" s="95"/>
      <c r="Z62" s="95"/>
      <c r="AA62" s="95"/>
      <c r="AB62" s="95"/>
      <c r="AC62" s="95"/>
      <c r="AD62" s="95"/>
      <c r="AE62" s="95"/>
      <c r="AF62" s="95"/>
      <c r="AG62" s="95"/>
      <c r="AH62" s="95"/>
      <c r="AI62" s="95"/>
      <c r="AJ62" s="95"/>
      <c r="AK62" s="95"/>
      <c r="AL62" s="95"/>
      <c r="AM62" s="95"/>
      <c r="AN62" s="95"/>
      <c r="AO62" s="95"/>
      <c r="AP62" s="95"/>
      <c r="AQ62" s="95"/>
      <c r="AR62" s="95"/>
      <c r="AS62" s="95"/>
      <c r="AT62" s="95"/>
      <c r="AU62" s="95"/>
      <c r="AV62" s="95"/>
    </row>
    <row r="63" spans="1:48" ht="18.75" x14ac:dyDescent="0.3">
      <c r="A63" s="73" t="s">
        <v>16250</v>
      </c>
      <c r="B63" s="92" t="s">
        <v>15579</v>
      </c>
      <c r="C63" s="92" t="s">
        <v>5090</v>
      </c>
      <c r="D63" s="94">
        <v>201221</v>
      </c>
      <c r="E63" s="95" t="s">
        <v>16932</v>
      </c>
      <c r="F63" s="96"/>
      <c r="G63" s="96"/>
      <c r="H63" s="96"/>
      <c r="I63" s="95"/>
      <c r="J63" s="95"/>
      <c r="K63" s="95"/>
      <c r="L63" s="95"/>
      <c r="M63" s="95"/>
      <c r="N63" s="95"/>
      <c r="O63" s="95"/>
      <c r="P63" s="95"/>
      <c r="Q63" s="95"/>
      <c r="R63" s="95"/>
      <c r="S63" s="95"/>
      <c r="T63" s="95"/>
      <c r="U63" s="95"/>
      <c r="V63" s="95"/>
      <c r="W63" s="95"/>
      <c r="X63" s="95"/>
      <c r="Y63" s="95"/>
      <c r="Z63" s="95"/>
      <c r="AA63" s="95"/>
      <c r="AB63" s="95"/>
      <c r="AC63" s="95"/>
      <c r="AD63" s="95"/>
      <c r="AE63" s="95"/>
      <c r="AF63" s="95"/>
      <c r="AG63" s="95"/>
      <c r="AH63" s="95"/>
      <c r="AI63" s="95"/>
      <c r="AJ63" s="95"/>
      <c r="AK63" s="95"/>
      <c r="AL63" s="95"/>
      <c r="AM63" s="95"/>
      <c r="AN63" s="95"/>
      <c r="AO63" s="95"/>
      <c r="AP63" s="95"/>
      <c r="AQ63" s="95"/>
      <c r="AR63" s="95"/>
      <c r="AS63" s="95"/>
      <c r="AT63" s="95"/>
      <c r="AU63" s="95"/>
      <c r="AV63" s="95"/>
    </row>
    <row r="64" spans="1:48" ht="18.75" x14ac:dyDescent="0.3">
      <c r="A64" s="73" t="s">
        <v>15618</v>
      </c>
      <c r="B64" s="92" t="s">
        <v>12123</v>
      </c>
      <c r="C64" s="92" t="s">
        <v>5091</v>
      </c>
      <c r="D64" s="94">
        <v>201336</v>
      </c>
      <c r="E64" s="95" t="s">
        <v>16917</v>
      </c>
      <c r="F64" s="95"/>
      <c r="G64" s="96"/>
      <c r="H64" s="96"/>
      <c r="I64" s="95"/>
      <c r="J64" s="95"/>
      <c r="K64" s="95"/>
      <c r="L64" s="95"/>
      <c r="M64" s="95"/>
      <c r="N64" s="95"/>
      <c r="O64" s="95"/>
      <c r="P64" s="95"/>
      <c r="Q64" s="95"/>
      <c r="R64" s="95"/>
      <c r="S64" s="95"/>
      <c r="T64" s="95"/>
      <c r="U64" s="95"/>
      <c r="V64" s="95"/>
      <c r="W64" s="95"/>
      <c r="X64" s="95"/>
      <c r="Y64" s="95"/>
      <c r="Z64" s="95"/>
      <c r="AA64" s="95"/>
      <c r="AB64" s="95"/>
      <c r="AC64" s="95"/>
      <c r="AD64" s="95"/>
      <c r="AE64" s="95"/>
      <c r="AF64" s="95"/>
      <c r="AG64" s="95"/>
      <c r="AH64" s="95"/>
      <c r="AI64" s="95"/>
      <c r="AJ64" s="95"/>
      <c r="AK64" s="95"/>
      <c r="AL64" s="95"/>
      <c r="AM64" s="95"/>
      <c r="AN64" s="95"/>
      <c r="AO64" s="95"/>
      <c r="AP64" s="95"/>
      <c r="AQ64" s="95"/>
      <c r="AR64" s="95"/>
      <c r="AS64" s="95"/>
      <c r="AT64" s="95"/>
      <c r="AU64" s="95"/>
      <c r="AV64" s="95"/>
    </row>
    <row r="65" spans="1:48" ht="18.75" x14ac:dyDescent="0.3">
      <c r="A65" s="73" t="s">
        <v>16251</v>
      </c>
      <c r="B65" s="92" t="s">
        <v>15579</v>
      </c>
      <c r="C65" s="92" t="s">
        <v>5091</v>
      </c>
      <c r="D65" s="94">
        <v>201336</v>
      </c>
      <c r="E65" s="95" t="s">
        <v>16921</v>
      </c>
      <c r="F65" s="96"/>
      <c r="G65" s="96"/>
      <c r="H65" s="96"/>
      <c r="I65" s="95"/>
      <c r="J65" s="95"/>
      <c r="K65" s="95"/>
      <c r="L65" s="95"/>
      <c r="M65" s="95"/>
      <c r="N65" s="95"/>
      <c r="O65" s="95"/>
      <c r="P65" s="95"/>
      <c r="Q65" s="95"/>
      <c r="R65" s="95"/>
      <c r="S65" s="95"/>
      <c r="T65" s="95"/>
      <c r="U65" s="95"/>
      <c r="V65" s="95"/>
      <c r="W65" s="95"/>
      <c r="X65" s="95"/>
      <c r="Y65" s="95"/>
      <c r="Z65" s="95"/>
      <c r="AA65" s="95"/>
      <c r="AB65" s="95"/>
      <c r="AC65" s="95"/>
      <c r="AD65" s="95"/>
      <c r="AE65" s="95"/>
      <c r="AF65" s="95"/>
      <c r="AG65" s="95"/>
      <c r="AH65" s="95"/>
      <c r="AI65" s="95"/>
      <c r="AJ65" s="95"/>
      <c r="AK65" s="95"/>
      <c r="AL65" s="95"/>
      <c r="AM65" s="95"/>
      <c r="AN65" s="95"/>
      <c r="AO65" s="95"/>
      <c r="AP65" s="95"/>
      <c r="AQ65" s="95"/>
      <c r="AR65" s="95"/>
      <c r="AS65" s="95"/>
      <c r="AT65" s="95"/>
      <c r="AU65" s="95"/>
      <c r="AV65" s="95"/>
    </row>
    <row r="66" spans="1:48" ht="18.75" x14ac:dyDescent="0.3">
      <c r="A66" s="73" t="s">
        <v>15619</v>
      </c>
      <c r="B66" s="92" t="s">
        <v>12123</v>
      </c>
      <c r="C66" s="92" t="s">
        <v>5092</v>
      </c>
      <c r="D66" s="94">
        <v>201359</v>
      </c>
      <c r="E66" s="95" t="s">
        <v>16904</v>
      </c>
      <c r="F66" s="95" t="s">
        <v>16919</v>
      </c>
      <c r="G66" s="95" t="s">
        <v>16920</v>
      </c>
      <c r="H66" s="95"/>
      <c r="I66" s="95"/>
      <c r="J66" s="95"/>
      <c r="K66" s="95"/>
      <c r="L66" s="95"/>
      <c r="M66" s="95"/>
      <c r="N66" s="95"/>
      <c r="O66" s="95"/>
      <c r="P66" s="95"/>
      <c r="Q66" s="96"/>
      <c r="R66" s="96"/>
      <c r="S66" s="95"/>
      <c r="T66" s="95"/>
      <c r="U66" s="95"/>
      <c r="V66" s="95"/>
      <c r="W66" s="95"/>
      <c r="X66" s="95"/>
      <c r="Y66" s="95"/>
      <c r="Z66" s="95"/>
      <c r="AA66" s="95"/>
      <c r="AB66" s="95"/>
      <c r="AC66" s="95"/>
      <c r="AD66" s="95"/>
      <c r="AE66" s="95"/>
      <c r="AF66" s="95"/>
      <c r="AG66" s="95"/>
      <c r="AH66" s="95"/>
      <c r="AI66" s="95"/>
      <c r="AJ66" s="95"/>
      <c r="AK66" s="95"/>
      <c r="AL66" s="95"/>
      <c r="AM66" s="95"/>
      <c r="AN66" s="95"/>
      <c r="AO66" s="95"/>
      <c r="AP66" s="95"/>
      <c r="AQ66" s="95"/>
      <c r="AR66" s="95"/>
      <c r="AS66" s="95"/>
      <c r="AT66" s="95"/>
      <c r="AU66" s="95"/>
      <c r="AV66" s="95"/>
    </row>
    <row r="67" spans="1:48" ht="18.75" x14ac:dyDescent="0.3">
      <c r="A67" s="73" t="s">
        <v>16252</v>
      </c>
      <c r="B67" s="92" t="s">
        <v>15579</v>
      </c>
      <c r="C67" s="92" t="s">
        <v>5092</v>
      </c>
      <c r="D67" s="94">
        <v>201359</v>
      </c>
      <c r="E67" s="95" t="s">
        <v>16922</v>
      </c>
      <c r="F67" s="95" t="s">
        <v>16923</v>
      </c>
      <c r="G67" s="95" t="s">
        <v>16924</v>
      </c>
      <c r="H67" s="95" t="s">
        <v>16925</v>
      </c>
      <c r="I67" s="95" t="s">
        <v>16936</v>
      </c>
      <c r="J67" s="95" t="s">
        <v>16929</v>
      </c>
      <c r="K67" s="95" t="s">
        <v>16930</v>
      </c>
      <c r="L67" s="95" t="s">
        <v>15557</v>
      </c>
      <c r="M67" s="95" t="s">
        <v>16928</v>
      </c>
      <c r="N67" s="96"/>
      <c r="O67" s="96"/>
      <c r="P67" s="96"/>
      <c r="Q67" s="96"/>
      <c r="R67" s="96"/>
      <c r="S67" s="95"/>
      <c r="T67" s="95"/>
      <c r="U67" s="95"/>
      <c r="V67" s="95"/>
      <c r="W67" s="95"/>
      <c r="X67" s="95"/>
      <c r="Y67" s="95"/>
      <c r="Z67" s="95"/>
      <c r="AA67" s="95"/>
      <c r="AB67" s="95"/>
      <c r="AC67" s="95"/>
      <c r="AD67" s="95"/>
      <c r="AE67" s="95"/>
      <c r="AF67" s="95"/>
      <c r="AG67" s="95"/>
      <c r="AH67" s="95"/>
      <c r="AI67" s="95"/>
      <c r="AJ67" s="95"/>
      <c r="AK67" s="95"/>
      <c r="AL67" s="95"/>
      <c r="AM67" s="95"/>
      <c r="AN67" s="95"/>
      <c r="AO67" s="95"/>
      <c r="AP67" s="95"/>
      <c r="AQ67" s="95"/>
      <c r="AR67" s="95"/>
      <c r="AS67" s="95"/>
      <c r="AT67" s="95"/>
      <c r="AU67" s="95"/>
      <c r="AV67" s="95"/>
    </row>
    <row r="68" spans="1:48" ht="18.75" x14ac:dyDescent="0.3">
      <c r="A68" s="73" t="s">
        <v>15620</v>
      </c>
      <c r="B68" s="92" t="s">
        <v>12123</v>
      </c>
      <c r="C68" s="92" t="s">
        <v>5093</v>
      </c>
      <c r="D68" s="94">
        <v>201382</v>
      </c>
      <c r="E68" s="95" t="s">
        <v>16934</v>
      </c>
      <c r="F68" s="95"/>
      <c r="G68" s="95"/>
      <c r="H68" s="95"/>
      <c r="I68" s="95"/>
      <c r="J68" s="95"/>
      <c r="K68" s="96"/>
      <c r="L68" s="96"/>
      <c r="M68" s="95"/>
      <c r="N68" s="95"/>
      <c r="O68" s="95"/>
      <c r="P68" s="95"/>
      <c r="Q68" s="95"/>
      <c r="R68" s="95"/>
      <c r="S68" s="95"/>
      <c r="T68" s="95"/>
      <c r="U68" s="95"/>
      <c r="V68" s="95"/>
      <c r="W68" s="95"/>
      <c r="X68" s="95"/>
      <c r="Y68" s="95"/>
      <c r="Z68" s="95"/>
      <c r="AA68" s="95"/>
      <c r="AB68" s="95"/>
      <c r="AC68" s="95"/>
      <c r="AD68" s="95"/>
      <c r="AE68" s="95"/>
      <c r="AF68" s="95"/>
      <c r="AG68" s="95"/>
      <c r="AH68" s="95"/>
      <c r="AI68" s="95"/>
      <c r="AJ68" s="95"/>
      <c r="AK68" s="95"/>
      <c r="AL68" s="95"/>
      <c r="AM68" s="95"/>
      <c r="AN68" s="95"/>
      <c r="AO68" s="95"/>
      <c r="AP68" s="95"/>
      <c r="AQ68" s="95"/>
      <c r="AR68" s="95"/>
      <c r="AS68" s="95"/>
      <c r="AT68" s="95"/>
      <c r="AU68" s="95"/>
      <c r="AV68" s="95"/>
    </row>
    <row r="69" spans="1:48" ht="18.75" x14ac:dyDescent="0.3">
      <c r="A69" s="73" t="s">
        <v>16253</v>
      </c>
      <c r="B69" s="92" t="s">
        <v>15579</v>
      </c>
      <c r="C69" s="92" t="s">
        <v>5093</v>
      </c>
      <c r="D69" s="94">
        <v>201382</v>
      </c>
      <c r="E69" s="95" t="s">
        <v>16932</v>
      </c>
      <c r="F69" s="95" t="s">
        <v>16931</v>
      </c>
      <c r="G69" s="96"/>
      <c r="H69" s="95"/>
      <c r="I69" s="95"/>
      <c r="J69" s="95"/>
      <c r="K69" s="96"/>
      <c r="L69" s="96"/>
      <c r="M69" s="95"/>
      <c r="N69" s="95"/>
      <c r="O69" s="95"/>
      <c r="P69" s="95"/>
      <c r="Q69" s="95"/>
      <c r="R69" s="95"/>
      <c r="S69" s="95"/>
      <c r="T69" s="95"/>
      <c r="U69" s="95"/>
      <c r="V69" s="95"/>
      <c r="W69" s="95"/>
      <c r="X69" s="95"/>
      <c r="Y69" s="95"/>
      <c r="Z69" s="95"/>
      <c r="AA69" s="95"/>
      <c r="AB69" s="95"/>
      <c r="AC69" s="95"/>
      <c r="AD69" s="95"/>
      <c r="AE69" s="95"/>
      <c r="AF69" s="95"/>
      <c r="AG69" s="95"/>
      <c r="AH69" s="95"/>
      <c r="AI69" s="95"/>
      <c r="AJ69" s="95"/>
      <c r="AK69" s="95"/>
      <c r="AL69" s="95"/>
      <c r="AM69" s="95"/>
      <c r="AN69" s="95"/>
      <c r="AO69" s="95"/>
      <c r="AP69" s="95"/>
      <c r="AQ69" s="95"/>
      <c r="AR69" s="95"/>
      <c r="AS69" s="95"/>
      <c r="AT69" s="95"/>
      <c r="AU69" s="95"/>
      <c r="AV69" s="95"/>
    </row>
    <row r="70" spans="1:48" ht="18.75" x14ac:dyDescent="0.3">
      <c r="A70" s="73" t="s">
        <v>15621</v>
      </c>
      <c r="B70" s="92" t="s">
        <v>12123</v>
      </c>
      <c r="C70" s="92" t="s">
        <v>5094</v>
      </c>
      <c r="D70" s="94">
        <v>201397</v>
      </c>
      <c r="E70" s="95" t="s">
        <v>16917</v>
      </c>
      <c r="F70" s="95"/>
      <c r="G70" s="95"/>
      <c r="H70" s="95"/>
      <c r="I70" s="95"/>
      <c r="J70" s="95"/>
      <c r="K70" s="96"/>
      <c r="L70" s="96"/>
      <c r="M70" s="95"/>
      <c r="N70" s="95"/>
      <c r="O70" s="95"/>
      <c r="P70" s="95"/>
      <c r="Q70" s="95"/>
      <c r="R70" s="95"/>
      <c r="S70" s="95"/>
      <c r="T70" s="95"/>
      <c r="U70" s="95"/>
      <c r="V70" s="95"/>
      <c r="W70" s="95"/>
      <c r="X70" s="95"/>
      <c r="Y70" s="95"/>
      <c r="Z70" s="95"/>
      <c r="AA70" s="95"/>
      <c r="AB70" s="95"/>
      <c r="AC70" s="95"/>
      <c r="AD70" s="95"/>
      <c r="AE70" s="95"/>
      <c r="AF70" s="95"/>
      <c r="AG70" s="95"/>
      <c r="AH70" s="95"/>
      <c r="AI70" s="95"/>
      <c r="AJ70" s="95"/>
      <c r="AK70" s="95"/>
      <c r="AL70" s="95"/>
      <c r="AM70" s="95"/>
      <c r="AN70" s="95"/>
      <c r="AO70" s="95"/>
      <c r="AP70" s="95"/>
      <c r="AQ70" s="95"/>
      <c r="AR70" s="95"/>
      <c r="AS70" s="95"/>
      <c r="AT70" s="95"/>
      <c r="AU70" s="95"/>
      <c r="AV70" s="95"/>
    </row>
    <row r="71" spans="1:48" ht="18.75" x14ac:dyDescent="0.3">
      <c r="A71" s="73" t="s">
        <v>16254</v>
      </c>
      <c r="B71" s="92" t="s">
        <v>15579</v>
      </c>
      <c r="C71" s="92" t="s">
        <v>5094</v>
      </c>
      <c r="D71" s="94">
        <v>201397</v>
      </c>
      <c r="E71" s="95" t="s">
        <v>16921</v>
      </c>
      <c r="F71" s="96"/>
      <c r="G71" s="95"/>
      <c r="H71" s="95"/>
      <c r="I71" s="95"/>
      <c r="J71" s="95"/>
      <c r="K71" s="96"/>
      <c r="L71" s="96"/>
      <c r="M71" s="95"/>
      <c r="N71" s="95"/>
      <c r="O71" s="95"/>
      <c r="P71" s="95"/>
      <c r="Q71" s="95"/>
      <c r="R71" s="95"/>
      <c r="S71" s="95"/>
      <c r="T71" s="95"/>
      <c r="U71" s="95"/>
      <c r="V71" s="95"/>
      <c r="W71" s="95"/>
      <c r="X71" s="95"/>
      <c r="Y71" s="95"/>
      <c r="Z71" s="95"/>
      <c r="AA71" s="95"/>
      <c r="AB71" s="95"/>
      <c r="AC71" s="95"/>
      <c r="AD71" s="95"/>
      <c r="AE71" s="95"/>
      <c r="AF71" s="95"/>
      <c r="AG71" s="95"/>
      <c r="AH71" s="95"/>
      <c r="AI71" s="95"/>
      <c r="AJ71" s="95"/>
      <c r="AK71" s="95"/>
      <c r="AL71" s="95"/>
      <c r="AM71" s="95"/>
      <c r="AN71" s="95"/>
      <c r="AO71" s="95"/>
      <c r="AP71" s="95"/>
      <c r="AQ71" s="95"/>
      <c r="AR71" s="95"/>
      <c r="AS71" s="95"/>
      <c r="AT71" s="95"/>
      <c r="AU71" s="95"/>
      <c r="AV71" s="95"/>
    </row>
    <row r="72" spans="1:48" ht="18.75" x14ac:dyDescent="0.3">
      <c r="A72" s="73" t="s">
        <v>15622</v>
      </c>
      <c r="B72" s="92" t="s">
        <v>12123</v>
      </c>
      <c r="C72" s="92" t="s">
        <v>7549</v>
      </c>
      <c r="D72" s="94">
        <v>201414</v>
      </c>
      <c r="E72" s="95" t="s">
        <v>16904</v>
      </c>
      <c r="F72" s="95" t="s">
        <v>16914</v>
      </c>
      <c r="G72" s="95"/>
      <c r="H72" s="95"/>
      <c r="I72" s="95"/>
      <c r="J72" s="95"/>
      <c r="K72" s="96"/>
      <c r="L72" s="96"/>
      <c r="M72" s="95"/>
      <c r="N72" s="95"/>
      <c r="O72" s="95"/>
      <c r="P72" s="95"/>
      <c r="Q72" s="95"/>
      <c r="R72" s="95"/>
      <c r="S72" s="95"/>
      <c r="T72" s="95"/>
      <c r="U72" s="95"/>
      <c r="V72" s="95"/>
      <c r="W72" s="95"/>
      <c r="X72" s="95"/>
      <c r="Y72" s="95"/>
      <c r="Z72" s="95"/>
      <c r="AA72" s="95"/>
      <c r="AB72" s="95"/>
      <c r="AC72" s="95"/>
      <c r="AD72" s="95"/>
      <c r="AE72" s="95"/>
      <c r="AF72" s="95"/>
      <c r="AG72" s="95"/>
      <c r="AH72" s="95"/>
      <c r="AI72" s="95"/>
      <c r="AJ72" s="95"/>
      <c r="AK72" s="95"/>
      <c r="AL72" s="95"/>
      <c r="AM72" s="95"/>
      <c r="AN72" s="95"/>
      <c r="AO72" s="95"/>
      <c r="AP72" s="95"/>
      <c r="AQ72" s="95"/>
      <c r="AR72" s="95"/>
      <c r="AS72" s="95"/>
      <c r="AT72" s="95"/>
      <c r="AU72" s="95"/>
      <c r="AV72" s="95"/>
    </row>
    <row r="73" spans="1:48" ht="18.75" x14ac:dyDescent="0.3">
      <c r="A73" s="73" t="s">
        <v>16255</v>
      </c>
      <c r="B73" s="92" t="s">
        <v>15579</v>
      </c>
      <c r="C73" s="92" t="s">
        <v>7549</v>
      </c>
      <c r="D73" s="94">
        <v>201414</v>
      </c>
      <c r="E73" s="95" t="s">
        <v>16928</v>
      </c>
      <c r="F73" s="95" t="s">
        <v>16922</v>
      </c>
      <c r="G73" s="95" t="s">
        <v>16923</v>
      </c>
      <c r="H73" s="95" t="s">
        <v>16936</v>
      </c>
      <c r="I73" s="96"/>
      <c r="J73" s="96"/>
      <c r="K73" s="96"/>
      <c r="L73" s="96"/>
      <c r="M73" s="95"/>
      <c r="N73" s="95"/>
      <c r="O73" s="95"/>
      <c r="P73" s="95"/>
      <c r="Q73" s="95"/>
      <c r="R73" s="95"/>
      <c r="S73" s="95"/>
      <c r="T73" s="95"/>
      <c r="U73" s="95"/>
      <c r="V73" s="95"/>
      <c r="W73" s="95"/>
      <c r="X73" s="95"/>
      <c r="Y73" s="95"/>
      <c r="Z73" s="95"/>
      <c r="AA73" s="95"/>
      <c r="AB73" s="95"/>
      <c r="AC73" s="95"/>
      <c r="AD73" s="95"/>
      <c r="AE73" s="95"/>
      <c r="AF73" s="95"/>
      <c r="AG73" s="95"/>
      <c r="AH73" s="95"/>
      <c r="AI73" s="95"/>
      <c r="AJ73" s="95"/>
      <c r="AK73" s="95"/>
      <c r="AL73" s="95"/>
      <c r="AM73" s="95"/>
      <c r="AN73" s="95"/>
      <c r="AO73" s="95"/>
      <c r="AP73" s="95"/>
      <c r="AQ73" s="95"/>
      <c r="AR73" s="95"/>
      <c r="AS73" s="95"/>
      <c r="AT73" s="95"/>
      <c r="AU73" s="95"/>
      <c r="AV73" s="95"/>
    </row>
    <row r="74" spans="1:48" ht="18.75" x14ac:dyDescent="0.3">
      <c r="A74" s="73" t="s">
        <v>15623</v>
      </c>
      <c r="B74" s="92" t="s">
        <v>12123</v>
      </c>
      <c r="C74" s="92" t="s">
        <v>5096</v>
      </c>
      <c r="D74" s="94">
        <v>201448</v>
      </c>
      <c r="E74" s="95" t="s">
        <v>16934</v>
      </c>
      <c r="F74" s="95"/>
      <c r="G74" s="95"/>
      <c r="H74" s="95"/>
      <c r="I74" s="95"/>
      <c r="J74" s="95"/>
      <c r="K74" s="96"/>
      <c r="L74" s="96"/>
      <c r="M74" s="95"/>
      <c r="N74" s="95"/>
      <c r="O74" s="95"/>
      <c r="P74" s="95"/>
      <c r="Q74" s="95"/>
      <c r="R74" s="95"/>
      <c r="S74" s="95"/>
      <c r="T74" s="95"/>
      <c r="U74" s="95"/>
      <c r="V74" s="95"/>
      <c r="W74" s="95"/>
      <c r="X74" s="95"/>
      <c r="Y74" s="95"/>
      <c r="Z74" s="95"/>
      <c r="AA74" s="95"/>
      <c r="AB74" s="95"/>
      <c r="AC74" s="95"/>
      <c r="AD74" s="95"/>
      <c r="AE74" s="95"/>
      <c r="AF74" s="95"/>
      <c r="AG74" s="95"/>
      <c r="AH74" s="95"/>
      <c r="AI74" s="95"/>
      <c r="AJ74" s="95"/>
      <c r="AK74" s="95"/>
      <c r="AL74" s="95"/>
      <c r="AM74" s="95"/>
      <c r="AN74" s="95"/>
      <c r="AO74" s="95"/>
      <c r="AP74" s="95"/>
      <c r="AQ74" s="95"/>
      <c r="AR74" s="95"/>
      <c r="AS74" s="95"/>
      <c r="AT74" s="95"/>
      <c r="AU74" s="95"/>
      <c r="AV74" s="95"/>
    </row>
    <row r="75" spans="1:48" ht="18.75" x14ac:dyDescent="0.3">
      <c r="A75" s="73" t="s">
        <v>16256</v>
      </c>
      <c r="B75" s="92" t="s">
        <v>15579</v>
      </c>
      <c r="C75" s="92" t="s">
        <v>5096</v>
      </c>
      <c r="D75" s="94">
        <v>201448</v>
      </c>
      <c r="E75" s="95" t="s">
        <v>16931</v>
      </c>
      <c r="F75" s="95" t="s">
        <v>16932</v>
      </c>
      <c r="G75" s="96"/>
      <c r="H75" s="95"/>
      <c r="I75" s="95"/>
      <c r="J75" s="95"/>
      <c r="K75" s="96"/>
      <c r="L75" s="96"/>
      <c r="M75" s="95"/>
      <c r="N75" s="95"/>
      <c r="O75" s="95"/>
      <c r="P75" s="95"/>
      <c r="Q75" s="95"/>
      <c r="R75" s="95"/>
      <c r="S75" s="95"/>
      <c r="T75" s="95"/>
      <c r="U75" s="95"/>
      <c r="V75" s="95"/>
      <c r="W75" s="95"/>
      <c r="X75" s="95"/>
      <c r="Y75" s="95"/>
      <c r="Z75" s="95"/>
      <c r="AA75" s="95"/>
      <c r="AB75" s="95"/>
      <c r="AC75" s="95"/>
      <c r="AD75" s="95"/>
      <c r="AE75" s="95"/>
      <c r="AF75" s="95"/>
      <c r="AG75" s="95"/>
      <c r="AH75" s="95"/>
      <c r="AI75" s="95"/>
      <c r="AJ75" s="95"/>
      <c r="AK75" s="95"/>
      <c r="AL75" s="95"/>
      <c r="AM75" s="95"/>
      <c r="AN75" s="95"/>
      <c r="AO75" s="95"/>
      <c r="AP75" s="95"/>
      <c r="AQ75" s="95"/>
      <c r="AR75" s="95"/>
      <c r="AS75" s="95"/>
      <c r="AT75" s="95"/>
      <c r="AU75" s="95"/>
      <c r="AV75" s="95"/>
    </row>
    <row r="76" spans="1:48" ht="18.75" x14ac:dyDescent="0.3">
      <c r="A76" s="73" t="s">
        <v>15624</v>
      </c>
      <c r="B76" s="92" t="s">
        <v>12123</v>
      </c>
      <c r="C76" s="92" t="s">
        <v>5098</v>
      </c>
      <c r="D76" s="94">
        <v>201471</v>
      </c>
      <c r="E76" s="95" t="s">
        <v>16904</v>
      </c>
      <c r="F76" s="95" t="s">
        <v>16914</v>
      </c>
      <c r="G76" s="95"/>
      <c r="H76" s="95"/>
      <c r="I76" s="95"/>
      <c r="J76" s="95"/>
      <c r="K76" s="96"/>
      <c r="L76" s="96"/>
      <c r="M76" s="95"/>
      <c r="N76" s="95"/>
      <c r="O76" s="95"/>
      <c r="P76" s="95"/>
      <c r="Q76" s="95"/>
      <c r="R76" s="95"/>
      <c r="S76" s="95"/>
      <c r="T76" s="95"/>
      <c r="U76" s="95"/>
      <c r="V76" s="95"/>
      <c r="W76" s="95"/>
      <c r="X76" s="95"/>
      <c r="Y76" s="95"/>
      <c r="Z76" s="95"/>
      <c r="AA76" s="95"/>
      <c r="AB76" s="95"/>
      <c r="AC76" s="95"/>
      <c r="AD76" s="95"/>
      <c r="AE76" s="95"/>
      <c r="AF76" s="95"/>
      <c r="AG76" s="95"/>
      <c r="AH76" s="95"/>
      <c r="AI76" s="95"/>
      <c r="AJ76" s="95"/>
      <c r="AK76" s="95"/>
      <c r="AL76" s="95"/>
      <c r="AM76" s="95"/>
      <c r="AN76" s="95"/>
      <c r="AO76" s="95"/>
      <c r="AP76" s="95"/>
      <c r="AQ76" s="95"/>
      <c r="AR76" s="95"/>
      <c r="AS76" s="95"/>
      <c r="AT76" s="95"/>
      <c r="AU76" s="95"/>
      <c r="AV76" s="95"/>
    </row>
    <row r="77" spans="1:48" ht="18.75" x14ac:dyDescent="0.3">
      <c r="A77" s="73" t="s">
        <v>16257</v>
      </c>
      <c r="B77" s="92" t="s">
        <v>15579</v>
      </c>
      <c r="C77" s="92" t="s">
        <v>5098</v>
      </c>
      <c r="D77" s="94">
        <v>201471</v>
      </c>
      <c r="E77" s="95" t="s">
        <v>16928</v>
      </c>
      <c r="F77" s="95" t="s">
        <v>16922</v>
      </c>
      <c r="G77" s="95" t="s">
        <v>16923</v>
      </c>
      <c r="H77" s="95" t="s">
        <v>16936</v>
      </c>
      <c r="I77" s="96"/>
      <c r="J77" s="96"/>
      <c r="K77" s="96"/>
      <c r="L77" s="96"/>
      <c r="M77" s="95"/>
      <c r="N77" s="95"/>
      <c r="O77" s="95"/>
      <c r="P77" s="95"/>
      <c r="Q77" s="95"/>
      <c r="R77" s="95"/>
      <c r="S77" s="95"/>
      <c r="T77" s="95"/>
      <c r="U77" s="95"/>
      <c r="V77" s="95"/>
      <c r="W77" s="95"/>
      <c r="X77" s="95"/>
      <c r="Y77" s="95"/>
      <c r="Z77" s="95"/>
      <c r="AA77" s="95"/>
      <c r="AB77" s="95"/>
      <c r="AC77" s="95"/>
      <c r="AD77" s="95"/>
      <c r="AE77" s="95"/>
      <c r="AF77" s="95"/>
      <c r="AG77" s="95"/>
      <c r="AH77" s="95"/>
      <c r="AI77" s="95"/>
      <c r="AJ77" s="95"/>
      <c r="AK77" s="95"/>
      <c r="AL77" s="95"/>
      <c r="AM77" s="95"/>
      <c r="AN77" s="95"/>
      <c r="AO77" s="95"/>
      <c r="AP77" s="95"/>
      <c r="AQ77" s="95"/>
      <c r="AR77" s="95"/>
      <c r="AS77" s="95"/>
      <c r="AT77" s="95"/>
      <c r="AU77" s="95"/>
      <c r="AV77" s="95"/>
    </row>
    <row r="78" spans="1:48" ht="18.75" x14ac:dyDescent="0.3">
      <c r="A78" s="73" t="s">
        <v>15625</v>
      </c>
      <c r="B78" s="92" t="s">
        <v>12123</v>
      </c>
      <c r="C78" s="92" t="s">
        <v>4321</v>
      </c>
      <c r="D78" s="94">
        <v>201486</v>
      </c>
      <c r="E78" s="95" t="s">
        <v>16904</v>
      </c>
      <c r="F78" s="95" t="s">
        <v>16914</v>
      </c>
      <c r="G78" s="95"/>
      <c r="H78" s="95"/>
      <c r="I78" s="95"/>
      <c r="J78" s="95"/>
      <c r="K78" s="96"/>
      <c r="L78" s="96"/>
      <c r="M78" s="95"/>
      <c r="N78" s="95"/>
      <c r="O78" s="95"/>
      <c r="P78" s="95"/>
      <c r="Q78" s="95"/>
      <c r="R78" s="95"/>
      <c r="S78" s="95"/>
      <c r="T78" s="95"/>
      <c r="U78" s="95"/>
      <c r="V78" s="95"/>
      <c r="W78" s="95"/>
      <c r="X78" s="95"/>
      <c r="Y78" s="95"/>
      <c r="Z78" s="95"/>
      <c r="AA78" s="95"/>
      <c r="AB78" s="95"/>
      <c r="AC78" s="95"/>
      <c r="AD78" s="95"/>
      <c r="AE78" s="95"/>
      <c r="AF78" s="95"/>
      <c r="AG78" s="95"/>
      <c r="AH78" s="95"/>
      <c r="AI78" s="95"/>
      <c r="AJ78" s="95"/>
      <c r="AK78" s="95"/>
      <c r="AL78" s="95"/>
      <c r="AM78" s="95"/>
      <c r="AN78" s="95"/>
      <c r="AO78" s="95"/>
      <c r="AP78" s="95"/>
      <c r="AQ78" s="95"/>
      <c r="AR78" s="95"/>
      <c r="AS78" s="95"/>
      <c r="AT78" s="95"/>
      <c r="AU78" s="95"/>
      <c r="AV78" s="95"/>
    </row>
    <row r="79" spans="1:48" ht="18.75" x14ac:dyDescent="0.3">
      <c r="A79" s="73" t="s">
        <v>16258</v>
      </c>
      <c r="B79" s="92" t="s">
        <v>15579</v>
      </c>
      <c r="C79" s="92" t="s">
        <v>4321</v>
      </c>
      <c r="D79" s="94">
        <v>201486</v>
      </c>
      <c r="E79" s="95" t="s">
        <v>16928</v>
      </c>
      <c r="F79" s="95" t="s">
        <v>16922</v>
      </c>
      <c r="G79" s="95" t="s">
        <v>16923</v>
      </c>
      <c r="H79" s="95" t="s">
        <v>16936</v>
      </c>
      <c r="I79" s="96"/>
      <c r="J79" s="96"/>
      <c r="K79" s="96"/>
      <c r="L79" s="96"/>
      <c r="M79" s="95"/>
      <c r="N79" s="95"/>
      <c r="O79" s="95"/>
      <c r="P79" s="95"/>
      <c r="Q79" s="95"/>
      <c r="R79" s="95"/>
      <c r="S79" s="95"/>
      <c r="T79" s="95"/>
      <c r="U79" s="95"/>
      <c r="V79" s="95"/>
      <c r="W79" s="95"/>
      <c r="X79" s="95"/>
      <c r="Y79" s="95"/>
      <c r="Z79" s="95"/>
      <c r="AA79" s="95"/>
      <c r="AB79" s="95"/>
      <c r="AC79" s="95"/>
      <c r="AD79" s="95"/>
      <c r="AE79" s="95"/>
      <c r="AF79" s="95"/>
      <c r="AG79" s="95"/>
      <c r="AH79" s="95"/>
      <c r="AI79" s="95"/>
      <c r="AJ79" s="95"/>
      <c r="AK79" s="95"/>
      <c r="AL79" s="95"/>
      <c r="AM79" s="95"/>
      <c r="AN79" s="95"/>
      <c r="AO79" s="95"/>
      <c r="AP79" s="95"/>
      <c r="AQ79" s="95"/>
      <c r="AR79" s="95"/>
      <c r="AS79" s="95"/>
      <c r="AT79" s="95"/>
      <c r="AU79" s="95"/>
      <c r="AV79" s="95"/>
    </row>
    <row r="80" spans="1:48" ht="18.75" x14ac:dyDescent="0.3">
      <c r="A80" s="73" t="s">
        <v>15626</v>
      </c>
      <c r="B80" s="92" t="s">
        <v>12123</v>
      </c>
      <c r="C80" s="92" t="s">
        <v>7550</v>
      </c>
      <c r="D80" s="94">
        <v>201503</v>
      </c>
      <c r="E80" s="95" t="s">
        <v>16904</v>
      </c>
      <c r="F80" s="95"/>
      <c r="G80" s="95"/>
      <c r="H80" s="95"/>
      <c r="I80" s="95"/>
      <c r="J80" s="95"/>
      <c r="K80" s="96"/>
      <c r="L80" s="96"/>
      <c r="M80" s="95"/>
      <c r="N80" s="95"/>
      <c r="O80" s="95"/>
      <c r="P80" s="95"/>
      <c r="Q80" s="95"/>
      <c r="R80" s="95"/>
      <c r="S80" s="95"/>
      <c r="T80" s="95"/>
      <c r="U80" s="95"/>
      <c r="V80" s="95"/>
      <c r="W80" s="95"/>
      <c r="X80" s="95"/>
      <c r="Y80" s="95"/>
      <c r="Z80" s="95"/>
      <c r="AA80" s="95"/>
      <c r="AB80" s="95"/>
      <c r="AC80" s="95"/>
      <c r="AD80" s="95"/>
      <c r="AE80" s="95"/>
      <c r="AF80" s="95"/>
      <c r="AG80" s="95"/>
      <c r="AH80" s="95"/>
      <c r="AI80" s="95"/>
      <c r="AJ80" s="95"/>
      <c r="AK80" s="95"/>
      <c r="AL80" s="95"/>
      <c r="AM80" s="95"/>
      <c r="AN80" s="95"/>
      <c r="AO80" s="95"/>
      <c r="AP80" s="95"/>
      <c r="AQ80" s="95"/>
      <c r="AR80" s="95"/>
      <c r="AS80" s="95"/>
      <c r="AT80" s="95"/>
      <c r="AU80" s="95"/>
      <c r="AV80" s="95"/>
    </row>
    <row r="81" spans="1:48" ht="18.75" x14ac:dyDescent="0.3">
      <c r="A81" s="73" t="s">
        <v>16259</v>
      </c>
      <c r="B81" s="92" t="s">
        <v>15579</v>
      </c>
      <c r="C81" s="92" t="s">
        <v>7550</v>
      </c>
      <c r="D81" s="94">
        <v>201503</v>
      </c>
      <c r="E81" s="95" t="s">
        <v>16923</v>
      </c>
      <c r="F81" s="95" t="s">
        <v>16928</v>
      </c>
      <c r="G81" s="96"/>
      <c r="H81" s="95"/>
      <c r="I81" s="95"/>
      <c r="J81" s="95"/>
      <c r="K81" s="96"/>
      <c r="L81" s="96"/>
      <c r="M81" s="95"/>
      <c r="N81" s="95"/>
      <c r="O81" s="95"/>
      <c r="P81" s="95"/>
      <c r="Q81" s="95"/>
      <c r="R81" s="95"/>
      <c r="S81" s="95"/>
      <c r="T81" s="95"/>
      <c r="U81" s="95"/>
      <c r="V81" s="95"/>
      <c r="W81" s="95"/>
      <c r="X81" s="95"/>
      <c r="Y81" s="95"/>
      <c r="Z81" s="95"/>
      <c r="AA81" s="95"/>
      <c r="AB81" s="95"/>
      <c r="AC81" s="95"/>
      <c r="AD81" s="95"/>
      <c r="AE81" s="95"/>
      <c r="AF81" s="95"/>
      <c r="AG81" s="95"/>
      <c r="AH81" s="95"/>
      <c r="AI81" s="95"/>
      <c r="AJ81" s="95"/>
      <c r="AK81" s="95"/>
      <c r="AL81" s="95"/>
      <c r="AM81" s="95"/>
      <c r="AN81" s="95"/>
      <c r="AO81" s="95"/>
      <c r="AP81" s="95"/>
      <c r="AQ81" s="95"/>
      <c r="AR81" s="95"/>
      <c r="AS81" s="95"/>
      <c r="AT81" s="95"/>
      <c r="AU81" s="95"/>
      <c r="AV81" s="95"/>
    </row>
    <row r="82" spans="1:48" ht="18.75" x14ac:dyDescent="0.3">
      <c r="A82" s="73" t="s">
        <v>15627</v>
      </c>
      <c r="B82" s="92" t="s">
        <v>12123</v>
      </c>
      <c r="C82" s="92" t="s">
        <v>7551</v>
      </c>
      <c r="D82" s="94">
        <v>201537</v>
      </c>
      <c r="E82" s="95" t="s">
        <v>16904</v>
      </c>
      <c r="F82" s="95" t="s">
        <v>16914</v>
      </c>
      <c r="G82" s="95"/>
      <c r="H82" s="95"/>
      <c r="I82" s="95"/>
      <c r="J82" s="95"/>
      <c r="K82" s="96"/>
      <c r="L82" s="96"/>
      <c r="M82" s="95"/>
      <c r="N82" s="95"/>
      <c r="O82" s="95"/>
      <c r="P82" s="95"/>
      <c r="Q82" s="95"/>
      <c r="R82" s="95"/>
      <c r="S82" s="95"/>
      <c r="T82" s="95"/>
      <c r="U82" s="95"/>
      <c r="V82" s="95"/>
      <c r="W82" s="95"/>
      <c r="X82" s="95"/>
      <c r="Y82" s="95"/>
      <c r="Z82" s="95"/>
      <c r="AA82" s="95"/>
      <c r="AB82" s="95"/>
      <c r="AC82" s="95"/>
      <c r="AD82" s="95"/>
      <c r="AE82" s="95"/>
      <c r="AF82" s="95"/>
      <c r="AG82" s="95"/>
      <c r="AH82" s="95"/>
      <c r="AI82" s="95"/>
      <c r="AJ82" s="95"/>
      <c r="AK82" s="95"/>
      <c r="AL82" s="95"/>
      <c r="AM82" s="95"/>
      <c r="AN82" s="95"/>
      <c r="AO82" s="95"/>
      <c r="AP82" s="95"/>
      <c r="AQ82" s="95"/>
      <c r="AR82" s="95"/>
      <c r="AS82" s="95"/>
      <c r="AT82" s="95"/>
      <c r="AU82" s="95"/>
      <c r="AV82" s="95"/>
    </row>
    <row r="83" spans="1:48" ht="18.75" x14ac:dyDescent="0.3">
      <c r="A83" s="73" t="s">
        <v>16260</v>
      </c>
      <c r="B83" s="92" t="s">
        <v>15579</v>
      </c>
      <c r="C83" s="92" t="s">
        <v>7551</v>
      </c>
      <c r="D83" s="94">
        <v>201537</v>
      </c>
      <c r="E83" s="95" t="s">
        <v>16928</v>
      </c>
      <c r="F83" s="95" t="s">
        <v>16922</v>
      </c>
      <c r="G83" s="95" t="s">
        <v>16923</v>
      </c>
      <c r="H83" s="95" t="s">
        <v>16936</v>
      </c>
      <c r="I83" s="96"/>
      <c r="J83" s="96"/>
      <c r="K83" s="96"/>
      <c r="L83" s="96"/>
      <c r="M83" s="95"/>
      <c r="N83" s="95"/>
      <c r="O83" s="95"/>
      <c r="P83" s="95"/>
      <c r="Q83" s="95"/>
      <c r="R83" s="95"/>
      <c r="S83" s="95"/>
      <c r="T83" s="95"/>
      <c r="U83" s="95"/>
      <c r="V83" s="95"/>
      <c r="W83" s="95"/>
      <c r="X83" s="95"/>
      <c r="Y83" s="95"/>
      <c r="Z83" s="95"/>
      <c r="AA83" s="95"/>
      <c r="AB83" s="95"/>
      <c r="AC83" s="95"/>
      <c r="AD83" s="95"/>
      <c r="AE83" s="95"/>
      <c r="AF83" s="95"/>
      <c r="AG83" s="95"/>
      <c r="AH83" s="95"/>
      <c r="AI83" s="95"/>
      <c r="AJ83" s="95"/>
      <c r="AK83" s="95"/>
      <c r="AL83" s="95"/>
      <c r="AM83" s="95"/>
      <c r="AN83" s="95"/>
      <c r="AO83" s="95"/>
      <c r="AP83" s="95"/>
      <c r="AQ83" s="95"/>
      <c r="AR83" s="95"/>
      <c r="AS83" s="95"/>
      <c r="AT83" s="95"/>
      <c r="AU83" s="95"/>
      <c r="AV83" s="95"/>
    </row>
    <row r="84" spans="1:48" ht="18.75" x14ac:dyDescent="0.3">
      <c r="A84" s="73" t="s">
        <v>15628</v>
      </c>
      <c r="B84" s="92" t="s">
        <v>12123</v>
      </c>
      <c r="C84" s="92" t="s">
        <v>5099</v>
      </c>
      <c r="D84" s="94">
        <v>201560</v>
      </c>
      <c r="E84" s="95" t="s">
        <v>16918</v>
      </c>
      <c r="F84" s="95"/>
      <c r="G84" s="95"/>
      <c r="H84" s="95"/>
      <c r="I84" s="95"/>
      <c r="J84" s="95"/>
      <c r="K84" s="96"/>
      <c r="L84" s="96"/>
      <c r="M84" s="95"/>
      <c r="N84" s="95"/>
      <c r="O84" s="95"/>
      <c r="P84" s="95"/>
      <c r="Q84" s="95"/>
      <c r="R84" s="95"/>
      <c r="S84" s="95"/>
      <c r="T84" s="95"/>
      <c r="U84" s="95"/>
      <c r="V84" s="95"/>
      <c r="W84" s="95"/>
      <c r="X84" s="95"/>
      <c r="Y84" s="95"/>
      <c r="Z84" s="95"/>
      <c r="AA84" s="95"/>
      <c r="AB84" s="95"/>
      <c r="AC84" s="95"/>
      <c r="AD84" s="95"/>
      <c r="AE84" s="95"/>
      <c r="AF84" s="95"/>
      <c r="AG84" s="95"/>
      <c r="AH84" s="95"/>
      <c r="AI84" s="95"/>
      <c r="AJ84" s="95"/>
      <c r="AK84" s="95"/>
      <c r="AL84" s="95"/>
      <c r="AM84" s="95"/>
      <c r="AN84" s="95"/>
      <c r="AO84" s="95"/>
      <c r="AP84" s="95"/>
      <c r="AQ84" s="95"/>
      <c r="AR84" s="95"/>
      <c r="AS84" s="95"/>
      <c r="AT84" s="95"/>
      <c r="AU84" s="95"/>
      <c r="AV84" s="95"/>
    </row>
    <row r="85" spans="1:48" ht="18.75" x14ac:dyDescent="0.3">
      <c r="A85" s="73" t="s">
        <v>16261</v>
      </c>
      <c r="B85" s="92" t="s">
        <v>15579</v>
      </c>
      <c r="C85" s="92" t="s">
        <v>5099</v>
      </c>
      <c r="D85" s="94">
        <v>201560</v>
      </c>
      <c r="E85" s="95" t="s">
        <v>16931</v>
      </c>
      <c r="F85" s="95" t="s">
        <v>16932</v>
      </c>
      <c r="G85" s="96"/>
      <c r="H85" s="95"/>
      <c r="I85" s="95"/>
      <c r="J85" s="95"/>
      <c r="K85" s="96"/>
      <c r="L85" s="96"/>
      <c r="M85" s="95"/>
      <c r="N85" s="95"/>
      <c r="O85" s="95"/>
      <c r="P85" s="95"/>
      <c r="Q85" s="95"/>
      <c r="R85" s="95"/>
      <c r="S85" s="95"/>
      <c r="T85" s="95"/>
      <c r="U85" s="95"/>
      <c r="V85" s="95"/>
      <c r="W85" s="95"/>
      <c r="X85" s="95"/>
      <c r="Y85" s="95"/>
      <c r="Z85" s="95"/>
      <c r="AA85" s="95"/>
      <c r="AB85" s="95"/>
      <c r="AC85" s="95"/>
      <c r="AD85" s="95"/>
      <c r="AE85" s="95"/>
      <c r="AF85" s="95"/>
      <c r="AG85" s="95"/>
      <c r="AH85" s="95"/>
      <c r="AI85" s="95"/>
      <c r="AJ85" s="95"/>
      <c r="AK85" s="95"/>
      <c r="AL85" s="95"/>
      <c r="AM85" s="95"/>
      <c r="AN85" s="95"/>
      <c r="AO85" s="95"/>
      <c r="AP85" s="95"/>
      <c r="AQ85" s="95"/>
      <c r="AR85" s="95"/>
      <c r="AS85" s="95"/>
      <c r="AT85" s="95"/>
      <c r="AU85" s="95"/>
      <c r="AV85" s="95"/>
    </row>
    <row r="86" spans="1:48" ht="18.75" x14ac:dyDescent="0.3">
      <c r="A86" s="73" t="s">
        <v>15629</v>
      </c>
      <c r="B86" s="92" t="s">
        <v>12123</v>
      </c>
      <c r="C86" s="92" t="s">
        <v>7552</v>
      </c>
      <c r="D86" s="94">
        <v>201575</v>
      </c>
      <c r="E86" s="95" t="s">
        <v>16937</v>
      </c>
      <c r="F86" s="95"/>
      <c r="G86" s="95"/>
      <c r="H86" s="95"/>
      <c r="I86" s="95"/>
      <c r="J86" s="95"/>
      <c r="K86" s="96"/>
      <c r="L86" s="96"/>
      <c r="M86" s="95"/>
      <c r="N86" s="95"/>
      <c r="O86" s="95"/>
      <c r="P86" s="95"/>
      <c r="Q86" s="95"/>
      <c r="R86" s="95"/>
      <c r="S86" s="95"/>
      <c r="T86" s="95"/>
      <c r="U86" s="95"/>
      <c r="V86" s="95"/>
      <c r="W86" s="95"/>
      <c r="X86" s="95"/>
      <c r="Y86" s="95"/>
      <c r="Z86" s="95"/>
      <c r="AA86" s="95"/>
      <c r="AB86" s="95"/>
      <c r="AC86" s="95"/>
      <c r="AD86" s="95"/>
      <c r="AE86" s="95"/>
      <c r="AF86" s="95"/>
      <c r="AG86" s="95"/>
      <c r="AH86" s="95"/>
      <c r="AI86" s="95"/>
      <c r="AJ86" s="95"/>
      <c r="AK86" s="95"/>
      <c r="AL86" s="95"/>
      <c r="AM86" s="95"/>
      <c r="AN86" s="95"/>
      <c r="AO86" s="95"/>
      <c r="AP86" s="95"/>
      <c r="AQ86" s="95"/>
      <c r="AR86" s="95"/>
      <c r="AS86" s="95"/>
      <c r="AT86" s="95"/>
      <c r="AU86" s="95"/>
      <c r="AV86" s="95"/>
    </row>
    <row r="87" spans="1:48" ht="18.75" x14ac:dyDescent="0.3">
      <c r="A87" s="73" t="s">
        <v>15630</v>
      </c>
      <c r="B87" s="92" t="s">
        <v>12123</v>
      </c>
      <c r="C87" s="92" t="s">
        <v>7553</v>
      </c>
      <c r="D87" s="94">
        <v>201595</v>
      </c>
      <c r="E87" s="95" t="s">
        <v>16904</v>
      </c>
      <c r="F87" s="95"/>
      <c r="G87" s="95"/>
      <c r="H87" s="95"/>
      <c r="I87" s="95"/>
      <c r="J87" s="95"/>
      <c r="K87" s="96"/>
      <c r="L87" s="96"/>
      <c r="M87" s="95"/>
      <c r="N87" s="95"/>
      <c r="O87" s="95"/>
      <c r="P87" s="95"/>
      <c r="Q87" s="95"/>
      <c r="R87" s="95"/>
      <c r="S87" s="95"/>
      <c r="T87" s="95"/>
      <c r="U87" s="95"/>
      <c r="V87" s="95"/>
      <c r="W87" s="95"/>
      <c r="X87" s="95"/>
      <c r="Y87" s="95"/>
      <c r="Z87" s="95"/>
      <c r="AA87" s="95"/>
      <c r="AB87" s="95"/>
      <c r="AC87" s="95"/>
      <c r="AD87" s="95"/>
      <c r="AE87" s="95"/>
      <c r="AF87" s="95"/>
      <c r="AG87" s="95"/>
      <c r="AH87" s="95"/>
      <c r="AI87" s="95"/>
      <c r="AJ87" s="95"/>
      <c r="AK87" s="95"/>
      <c r="AL87" s="95"/>
      <c r="AM87" s="95"/>
      <c r="AN87" s="95"/>
      <c r="AO87" s="95"/>
      <c r="AP87" s="95"/>
      <c r="AQ87" s="95"/>
      <c r="AR87" s="95"/>
      <c r="AS87" s="95"/>
      <c r="AT87" s="95"/>
      <c r="AU87" s="95"/>
      <c r="AV87" s="95"/>
    </row>
    <row r="88" spans="1:48" ht="18.75" x14ac:dyDescent="0.3">
      <c r="A88" s="73" t="s">
        <v>16262</v>
      </c>
      <c r="B88" s="92" t="s">
        <v>15579</v>
      </c>
      <c r="C88" s="92" t="s">
        <v>7553</v>
      </c>
      <c r="D88" s="94">
        <v>201595</v>
      </c>
      <c r="E88" s="95" t="s">
        <v>16928</v>
      </c>
      <c r="F88" s="95" t="s">
        <v>16923</v>
      </c>
      <c r="G88" s="95" t="s">
        <v>16936</v>
      </c>
      <c r="H88" s="96"/>
      <c r="I88" s="95"/>
      <c r="J88" s="95"/>
      <c r="K88" s="96"/>
      <c r="L88" s="96"/>
      <c r="M88" s="95"/>
      <c r="N88" s="95"/>
      <c r="O88" s="95"/>
      <c r="P88" s="95"/>
      <c r="Q88" s="95"/>
      <c r="R88" s="95"/>
      <c r="S88" s="95"/>
      <c r="T88" s="95"/>
      <c r="U88" s="95"/>
      <c r="V88" s="95"/>
      <c r="W88" s="95"/>
      <c r="X88" s="95"/>
      <c r="Y88" s="95"/>
      <c r="Z88" s="95"/>
      <c r="AA88" s="95"/>
      <c r="AB88" s="95"/>
      <c r="AC88" s="95"/>
      <c r="AD88" s="95"/>
      <c r="AE88" s="95"/>
      <c r="AF88" s="95"/>
      <c r="AG88" s="95"/>
      <c r="AH88" s="95"/>
      <c r="AI88" s="95"/>
      <c r="AJ88" s="95"/>
      <c r="AK88" s="95"/>
      <c r="AL88" s="95"/>
      <c r="AM88" s="95"/>
      <c r="AN88" s="95"/>
      <c r="AO88" s="95"/>
      <c r="AP88" s="95"/>
      <c r="AQ88" s="95"/>
      <c r="AR88" s="95"/>
      <c r="AS88" s="95"/>
      <c r="AT88" s="95"/>
      <c r="AU88" s="95"/>
      <c r="AV88" s="95"/>
    </row>
    <row r="89" spans="1:48" ht="18.75" x14ac:dyDescent="0.3">
      <c r="A89" s="73" t="s">
        <v>15631</v>
      </c>
      <c r="B89" s="92" t="s">
        <v>12123</v>
      </c>
      <c r="C89" s="92" t="s">
        <v>5101</v>
      </c>
      <c r="D89" s="94">
        <v>201594</v>
      </c>
      <c r="E89" s="95" t="s">
        <v>16904</v>
      </c>
      <c r="F89" s="95"/>
      <c r="G89" s="95"/>
      <c r="H89" s="95"/>
      <c r="I89" s="96"/>
      <c r="J89" s="96"/>
      <c r="K89" s="96"/>
      <c r="L89" s="95"/>
      <c r="M89" s="95"/>
      <c r="N89" s="95"/>
      <c r="O89" s="95"/>
      <c r="P89" s="95"/>
      <c r="Q89" s="95"/>
      <c r="R89" s="95"/>
      <c r="S89" s="95"/>
      <c r="T89" s="95"/>
      <c r="U89" s="95"/>
      <c r="V89" s="95"/>
      <c r="W89" s="95"/>
      <c r="X89" s="95"/>
      <c r="Y89" s="95"/>
      <c r="Z89" s="95"/>
      <c r="AA89" s="95"/>
      <c r="AB89" s="95"/>
      <c r="AC89" s="95"/>
      <c r="AD89" s="95"/>
      <c r="AE89" s="95"/>
      <c r="AF89" s="95"/>
      <c r="AG89" s="95"/>
      <c r="AH89" s="95"/>
      <c r="AI89" s="95"/>
      <c r="AJ89" s="95"/>
      <c r="AK89" s="95"/>
      <c r="AL89" s="95"/>
      <c r="AM89" s="95"/>
      <c r="AN89" s="95"/>
      <c r="AO89" s="95"/>
      <c r="AP89" s="95"/>
      <c r="AQ89" s="95"/>
      <c r="AR89" s="95"/>
      <c r="AS89" s="95"/>
      <c r="AT89" s="95"/>
      <c r="AU89" s="95"/>
      <c r="AV89" s="95"/>
    </row>
    <row r="90" spans="1:48" ht="18.75" x14ac:dyDescent="0.3">
      <c r="A90" s="73" t="s">
        <v>16263</v>
      </c>
      <c r="B90" s="92" t="s">
        <v>15579</v>
      </c>
      <c r="C90" s="92" t="s">
        <v>5101</v>
      </c>
      <c r="D90" s="94">
        <v>201594</v>
      </c>
      <c r="E90" s="95" t="s">
        <v>16923</v>
      </c>
      <c r="F90" s="95" t="s">
        <v>16936</v>
      </c>
      <c r="G90" s="95" t="s">
        <v>16928</v>
      </c>
      <c r="H90" s="96"/>
      <c r="I90" s="96"/>
      <c r="J90" s="96"/>
      <c r="K90" s="96"/>
      <c r="L90" s="95"/>
      <c r="M90" s="95"/>
      <c r="N90" s="95"/>
      <c r="O90" s="95"/>
      <c r="P90" s="95"/>
      <c r="Q90" s="95"/>
      <c r="R90" s="95"/>
      <c r="S90" s="95"/>
      <c r="T90" s="95"/>
      <c r="U90" s="95"/>
      <c r="V90" s="95"/>
      <c r="W90" s="95"/>
      <c r="X90" s="95"/>
      <c r="Y90" s="95"/>
      <c r="Z90" s="95"/>
      <c r="AA90" s="95"/>
      <c r="AB90" s="95"/>
      <c r="AC90" s="95"/>
      <c r="AD90" s="95"/>
      <c r="AE90" s="95"/>
      <c r="AF90" s="95"/>
      <c r="AG90" s="95"/>
      <c r="AH90" s="95"/>
      <c r="AI90" s="95"/>
      <c r="AJ90" s="95"/>
      <c r="AK90" s="95"/>
      <c r="AL90" s="95"/>
      <c r="AM90" s="95"/>
      <c r="AN90" s="95"/>
      <c r="AO90" s="95"/>
      <c r="AP90" s="95"/>
      <c r="AQ90" s="95"/>
      <c r="AR90" s="95"/>
      <c r="AS90" s="95"/>
      <c r="AT90" s="95"/>
      <c r="AU90" s="95"/>
      <c r="AV90" s="95"/>
    </row>
    <row r="91" spans="1:48" ht="18.75" x14ac:dyDescent="0.3">
      <c r="A91" s="73" t="s">
        <v>15632</v>
      </c>
      <c r="B91" s="92" t="s">
        <v>12123</v>
      </c>
      <c r="C91" s="92" t="s">
        <v>5103</v>
      </c>
      <c r="D91" s="94">
        <v>201630</v>
      </c>
      <c r="E91" s="95" t="s">
        <v>16917</v>
      </c>
      <c r="F91" s="95"/>
      <c r="G91" s="96"/>
      <c r="H91" s="96"/>
      <c r="I91" s="95"/>
      <c r="J91" s="95"/>
      <c r="K91" s="95"/>
      <c r="L91" s="95"/>
      <c r="M91" s="95"/>
      <c r="N91" s="95"/>
      <c r="O91" s="95"/>
      <c r="P91" s="95"/>
      <c r="Q91" s="95"/>
      <c r="R91" s="95"/>
      <c r="S91" s="95"/>
      <c r="T91" s="95"/>
      <c r="U91" s="95"/>
      <c r="V91" s="95"/>
      <c r="W91" s="95"/>
      <c r="X91" s="95"/>
      <c r="Y91" s="95"/>
      <c r="Z91" s="95"/>
      <c r="AA91" s="95"/>
      <c r="AB91" s="95"/>
      <c r="AC91" s="95"/>
      <c r="AD91" s="95"/>
      <c r="AE91" s="95"/>
      <c r="AF91" s="95"/>
      <c r="AG91" s="95"/>
      <c r="AH91" s="95"/>
      <c r="AI91" s="95"/>
      <c r="AJ91" s="95"/>
      <c r="AK91" s="95"/>
      <c r="AL91" s="95"/>
      <c r="AM91" s="95"/>
      <c r="AN91" s="95"/>
      <c r="AO91" s="95"/>
      <c r="AP91" s="95"/>
      <c r="AQ91" s="95"/>
      <c r="AR91" s="95"/>
      <c r="AS91" s="95"/>
      <c r="AT91" s="95"/>
      <c r="AU91" s="95"/>
      <c r="AV91" s="95"/>
    </row>
    <row r="92" spans="1:48" ht="18.75" x14ac:dyDescent="0.3">
      <c r="A92" s="73" t="s">
        <v>16264</v>
      </c>
      <c r="B92" s="92" t="s">
        <v>15579</v>
      </c>
      <c r="C92" s="92" t="s">
        <v>5103</v>
      </c>
      <c r="D92" s="94">
        <v>201630</v>
      </c>
      <c r="E92" s="95" t="s">
        <v>16921</v>
      </c>
      <c r="F92" s="96"/>
      <c r="G92" s="96"/>
      <c r="H92" s="96"/>
      <c r="I92" s="95"/>
      <c r="J92" s="95"/>
      <c r="K92" s="95"/>
      <c r="L92" s="95"/>
      <c r="M92" s="95"/>
      <c r="N92" s="95"/>
      <c r="O92" s="95"/>
      <c r="P92" s="95"/>
      <c r="Q92" s="95"/>
      <c r="R92" s="95"/>
      <c r="S92" s="95"/>
      <c r="T92" s="95"/>
      <c r="U92" s="95"/>
      <c r="V92" s="95"/>
      <c r="W92" s="95"/>
      <c r="X92" s="95"/>
      <c r="Y92" s="95"/>
      <c r="Z92" s="95"/>
      <c r="AA92" s="95"/>
      <c r="AB92" s="95"/>
      <c r="AC92" s="95"/>
      <c r="AD92" s="95"/>
      <c r="AE92" s="95"/>
      <c r="AF92" s="95"/>
      <c r="AG92" s="95"/>
      <c r="AH92" s="95"/>
      <c r="AI92" s="95"/>
      <c r="AJ92" s="95"/>
      <c r="AK92" s="95"/>
      <c r="AL92" s="95"/>
      <c r="AM92" s="95"/>
      <c r="AN92" s="95"/>
      <c r="AO92" s="95"/>
      <c r="AP92" s="95"/>
      <c r="AQ92" s="95"/>
      <c r="AR92" s="95"/>
      <c r="AS92" s="95"/>
      <c r="AT92" s="95"/>
      <c r="AU92" s="95"/>
      <c r="AV92" s="95"/>
    </row>
    <row r="93" spans="1:48" ht="18.75" x14ac:dyDescent="0.3">
      <c r="A93" s="73" t="s">
        <v>15633</v>
      </c>
      <c r="B93" s="92" t="s">
        <v>12123</v>
      </c>
      <c r="C93" s="92" t="s">
        <v>5104</v>
      </c>
      <c r="D93" s="94">
        <v>201664</v>
      </c>
      <c r="E93" s="95" t="s">
        <v>16904</v>
      </c>
      <c r="F93" s="95" t="s">
        <v>16919</v>
      </c>
      <c r="G93" s="95" t="s">
        <v>16920</v>
      </c>
      <c r="H93" s="95"/>
      <c r="I93" s="95"/>
      <c r="J93" s="95"/>
      <c r="K93" s="95"/>
      <c r="L93" s="95"/>
      <c r="M93" s="95"/>
      <c r="N93" s="95"/>
      <c r="O93" s="95"/>
      <c r="P93" s="95"/>
      <c r="Q93" s="96"/>
      <c r="R93" s="96"/>
      <c r="S93" s="95"/>
      <c r="T93" s="95"/>
      <c r="U93" s="95"/>
      <c r="V93" s="95"/>
      <c r="W93" s="95"/>
      <c r="X93" s="95"/>
      <c r="Y93" s="95"/>
      <c r="Z93" s="95"/>
      <c r="AA93" s="95"/>
      <c r="AB93" s="95"/>
      <c r="AC93" s="95"/>
      <c r="AD93" s="95"/>
      <c r="AE93" s="95"/>
      <c r="AF93" s="95"/>
      <c r="AG93" s="95"/>
      <c r="AH93" s="95"/>
      <c r="AI93" s="95"/>
      <c r="AJ93" s="95"/>
      <c r="AK93" s="95"/>
      <c r="AL93" s="95"/>
      <c r="AM93" s="95"/>
      <c r="AN93" s="95"/>
      <c r="AO93" s="95"/>
      <c r="AP93" s="95"/>
      <c r="AQ93" s="95"/>
      <c r="AR93" s="95"/>
      <c r="AS93" s="95"/>
      <c r="AT93" s="95"/>
      <c r="AU93" s="95"/>
      <c r="AV93" s="95"/>
    </row>
    <row r="94" spans="1:48" ht="18.75" x14ac:dyDescent="0.3">
      <c r="A94" s="73" t="s">
        <v>16265</v>
      </c>
      <c r="B94" s="92" t="s">
        <v>15579</v>
      </c>
      <c r="C94" s="92" t="s">
        <v>5104</v>
      </c>
      <c r="D94" s="94">
        <v>201664</v>
      </c>
      <c r="E94" s="95" t="s">
        <v>16922</v>
      </c>
      <c r="F94" s="95" t="s">
        <v>16923</v>
      </c>
      <c r="G94" s="95" t="s">
        <v>16924</v>
      </c>
      <c r="H94" s="95" t="s">
        <v>16925</v>
      </c>
      <c r="I94" s="95" t="s">
        <v>16936</v>
      </c>
      <c r="J94" s="95" t="s">
        <v>16929</v>
      </c>
      <c r="K94" s="95" t="s">
        <v>16930</v>
      </c>
      <c r="L94" s="95" t="s">
        <v>15557</v>
      </c>
      <c r="M94" s="95" t="s">
        <v>16928</v>
      </c>
      <c r="N94" s="96"/>
      <c r="O94" s="96"/>
      <c r="P94" s="96"/>
      <c r="Q94" s="96"/>
      <c r="R94" s="96"/>
      <c r="S94" s="95"/>
      <c r="T94" s="95"/>
      <c r="U94" s="95"/>
      <c r="V94" s="95"/>
      <c r="W94" s="95"/>
      <c r="X94" s="95"/>
      <c r="Y94" s="95"/>
      <c r="Z94" s="95"/>
      <c r="AA94" s="95"/>
      <c r="AB94" s="95"/>
      <c r="AC94" s="95"/>
      <c r="AD94" s="95"/>
      <c r="AE94" s="95"/>
      <c r="AF94" s="95"/>
      <c r="AG94" s="95"/>
      <c r="AH94" s="95"/>
      <c r="AI94" s="95"/>
      <c r="AJ94" s="95"/>
      <c r="AK94" s="95"/>
      <c r="AL94" s="95"/>
      <c r="AM94" s="95"/>
      <c r="AN94" s="95"/>
      <c r="AO94" s="95"/>
      <c r="AP94" s="95"/>
      <c r="AQ94" s="95"/>
      <c r="AR94" s="95"/>
      <c r="AS94" s="95"/>
      <c r="AT94" s="95"/>
      <c r="AU94" s="95"/>
      <c r="AV94" s="95"/>
    </row>
    <row r="95" spans="1:48" ht="18.75" x14ac:dyDescent="0.3">
      <c r="A95" s="73" t="s">
        <v>15634</v>
      </c>
      <c r="B95" s="92" t="s">
        <v>12123</v>
      </c>
      <c r="C95" s="92" t="s">
        <v>5105</v>
      </c>
      <c r="D95" s="94">
        <v>201683</v>
      </c>
      <c r="E95" s="95" t="s">
        <v>16919</v>
      </c>
      <c r="F95" s="95" t="s">
        <v>16920</v>
      </c>
      <c r="G95" s="95"/>
      <c r="H95" s="95"/>
      <c r="I95" s="95"/>
      <c r="J95" s="95"/>
      <c r="K95" s="95"/>
      <c r="L95" s="96"/>
      <c r="M95" s="96"/>
      <c r="N95" s="96"/>
      <c r="O95" s="95"/>
      <c r="P95" s="95"/>
      <c r="Q95" s="95"/>
      <c r="R95" s="95"/>
      <c r="S95" s="95"/>
      <c r="T95" s="95"/>
      <c r="U95" s="95"/>
      <c r="V95" s="95"/>
      <c r="W95" s="95"/>
      <c r="X95" s="95"/>
      <c r="Y95" s="95"/>
      <c r="Z95" s="95"/>
      <c r="AA95" s="95"/>
      <c r="AB95" s="95"/>
      <c r="AC95" s="95"/>
      <c r="AD95" s="95"/>
      <c r="AE95" s="95"/>
      <c r="AF95" s="95"/>
      <c r="AG95" s="95"/>
      <c r="AH95" s="95"/>
      <c r="AI95" s="95"/>
      <c r="AJ95" s="95"/>
      <c r="AK95" s="95"/>
      <c r="AL95" s="95"/>
      <c r="AM95" s="95"/>
      <c r="AN95" s="95"/>
      <c r="AO95" s="95"/>
      <c r="AP95" s="95"/>
      <c r="AQ95" s="95"/>
      <c r="AR95" s="95"/>
      <c r="AS95" s="95"/>
      <c r="AT95" s="95"/>
      <c r="AU95" s="95"/>
      <c r="AV95" s="95"/>
    </row>
    <row r="96" spans="1:48" ht="18.75" x14ac:dyDescent="0.3">
      <c r="A96" s="73" t="s">
        <v>16266</v>
      </c>
      <c r="B96" s="92" t="s">
        <v>15579</v>
      </c>
      <c r="C96" s="92" t="s">
        <v>5105</v>
      </c>
      <c r="D96" s="94">
        <v>201683</v>
      </c>
      <c r="E96" s="95" t="s">
        <v>16924</v>
      </c>
      <c r="F96" s="95" t="s">
        <v>16925</v>
      </c>
      <c r="G96" s="95" t="s">
        <v>16930</v>
      </c>
      <c r="H96" s="95" t="s">
        <v>16929</v>
      </c>
      <c r="I96" s="95" t="s">
        <v>16926</v>
      </c>
      <c r="J96" s="96"/>
      <c r="K96" s="96"/>
      <c r="L96" s="96"/>
      <c r="M96" s="96"/>
      <c r="N96" s="96"/>
      <c r="O96" s="95"/>
      <c r="P96" s="95"/>
      <c r="Q96" s="95"/>
      <c r="R96" s="95"/>
      <c r="S96" s="95"/>
      <c r="T96" s="95"/>
      <c r="U96" s="95"/>
      <c r="V96" s="95"/>
      <c r="W96" s="95"/>
      <c r="X96" s="95"/>
      <c r="Y96" s="95"/>
      <c r="Z96" s="95"/>
      <c r="AA96" s="95"/>
      <c r="AB96" s="95"/>
      <c r="AC96" s="95"/>
      <c r="AD96" s="95"/>
      <c r="AE96" s="95"/>
      <c r="AF96" s="95"/>
      <c r="AG96" s="95"/>
      <c r="AH96" s="95"/>
      <c r="AI96" s="95"/>
      <c r="AJ96" s="95"/>
      <c r="AK96" s="95"/>
      <c r="AL96" s="95"/>
      <c r="AM96" s="95"/>
      <c r="AN96" s="95"/>
      <c r="AO96" s="95"/>
      <c r="AP96" s="95"/>
      <c r="AQ96" s="95"/>
      <c r="AR96" s="95"/>
      <c r="AS96" s="95"/>
      <c r="AT96" s="95"/>
      <c r="AU96" s="95"/>
      <c r="AV96" s="95"/>
    </row>
    <row r="97" spans="1:48" ht="18.75" x14ac:dyDescent="0.3">
      <c r="A97" s="73" t="s">
        <v>15635</v>
      </c>
      <c r="B97" s="92" t="s">
        <v>12123</v>
      </c>
      <c r="C97" s="92" t="s">
        <v>5107</v>
      </c>
      <c r="D97" s="94">
        <v>201734</v>
      </c>
      <c r="E97" s="95" t="s">
        <v>16904</v>
      </c>
      <c r="F97" s="95" t="s">
        <v>16914</v>
      </c>
      <c r="G97" s="95"/>
      <c r="H97" s="95"/>
      <c r="I97" s="95"/>
      <c r="J97" s="95"/>
      <c r="K97" s="95"/>
      <c r="L97" s="96"/>
      <c r="M97" s="96"/>
      <c r="N97" s="95"/>
      <c r="O97" s="95"/>
      <c r="P97" s="95"/>
      <c r="Q97" s="95"/>
      <c r="R97" s="95"/>
      <c r="S97" s="95"/>
      <c r="T97" s="95"/>
      <c r="U97" s="95"/>
      <c r="V97" s="95"/>
      <c r="W97" s="95"/>
      <c r="X97" s="95"/>
      <c r="Y97" s="95"/>
      <c r="Z97" s="95"/>
      <c r="AA97" s="95"/>
      <c r="AB97" s="95"/>
      <c r="AC97" s="95"/>
      <c r="AD97" s="95"/>
      <c r="AE97" s="95"/>
      <c r="AF97" s="95"/>
      <c r="AG97" s="95"/>
      <c r="AH97" s="95"/>
      <c r="AI97" s="95"/>
      <c r="AJ97" s="95"/>
      <c r="AK97" s="95"/>
      <c r="AL97" s="95"/>
      <c r="AM97" s="95"/>
      <c r="AN97" s="95"/>
      <c r="AO97" s="95"/>
      <c r="AP97" s="95"/>
      <c r="AQ97" s="95"/>
      <c r="AR97" s="95"/>
      <c r="AS97" s="95"/>
      <c r="AT97" s="95"/>
      <c r="AU97" s="95"/>
      <c r="AV97" s="95"/>
    </row>
    <row r="98" spans="1:48" ht="18.75" x14ac:dyDescent="0.3">
      <c r="A98" s="73" t="s">
        <v>16267</v>
      </c>
      <c r="B98" s="92" t="s">
        <v>15579</v>
      </c>
      <c r="C98" s="92" t="s">
        <v>5107</v>
      </c>
      <c r="D98" s="94">
        <v>201734</v>
      </c>
      <c r="E98" s="95" t="s">
        <v>16928</v>
      </c>
      <c r="F98" s="95" t="s">
        <v>16922</v>
      </c>
      <c r="G98" s="95" t="s">
        <v>16923</v>
      </c>
      <c r="H98" s="95" t="s">
        <v>16936</v>
      </c>
      <c r="I98" s="95"/>
      <c r="J98" s="96"/>
      <c r="K98" s="96"/>
      <c r="L98" s="96"/>
      <c r="M98" s="96"/>
      <c r="N98" s="95"/>
      <c r="O98" s="95"/>
      <c r="P98" s="95"/>
      <c r="Q98" s="95"/>
      <c r="R98" s="95"/>
      <c r="S98" s="95"/>
      <c r="T98" s="95"/>
      <c r="U98" s="95"/>
      <c r="V98" s="95"/>
      <c r="W98" s="95"/>
      <c r="X98" s="95"/>
      <c r="Y98" s="95"/>
      <c r="Z98" s="95"/>
      <c r="AA98" s="95"/>
      <c r="AB98" s="95"/>
      <c r="AC98" s="95"/>
      <c r="AD98" s="95"/>
      <c r="AE98" s="95"/>
      <c r="AF98" s="95"/>
      <c r="AG98" s="95"/>
      <c r="AH98" s="95"/>
      <c r="AI98" s="95"/>
      <c r="AJ98" s="95"/>
      <c r="AK98" s="95"/>
      <c r="AL98" s="95"/>
      <c r="AM98" s="95"/>
      <c r="AN98" s="95"/>
      <c r="AO98" s="95"/>
      <c r="AP98" s="95"/>
      <c r="AQ98" s="95"/>
      <c r="AR98" s="95"/>
      <c r="AS98" s="95"/>
      <c r="AT98" s="95"/>
      <c r="AU98" s="95"/>
      <c r="AV98" s="95"/>
    </row>
    <row r="99" spans="1:48" ht="18.75" x14ac:dyDescent="0.3">
      <c r="A99" s="73" t="s">
        <v>15636</v>
      </c>
      <c r="B99" s="92" t="s">
        <v>12123</v>
      </c>
      <c r="C99" s="92" t="s">
        <v>5108</v>
      </c>
      <c r="D99" s="94">
        <v>201749</v>
      </c>
      <c r="E99" s="95" t="s">
        <v>16904</v>
      </c>
      <c r="F99" s="95" t="s">
        <v>16914</v>
      </c>
      <c r="G99" s="95"/>
      <c r="H99" s="95"/>
      <c r="I99" s="95"/>
      <c r="J99" s="95"/>
      <c r="K99" s="95"/>
      <c r="L99" s="96"/>
      <c r="M99" s="96"/>
      <c r="N99" s="95"/>
      <c r="O99" s="95"/>
      <c r="P99" s="95"/>
      <c r="Q99" s="95"/>
      <c r="R99" s="95"/>
      <c r="S99" s="95"/>
      <c r="T99" s="95"/>
      <c r="U99" s="95"/>
      <c r="V99" s="95"/>
      <c r="W99" s="95"/>
      <c r="X99" s="95"/>
      <c r="Y99" s="95"/>
      <c r="Z99" s="95"/>
      <c r="AA99" s="95"/>
      <c r="AB99" s="95"/>
      <c r="AC99" s="95"/>
      <c r="AD99" s="95"/>
      <c r="AE99" s="95"/>
      <c r="AF99" s="95"/>
      <c r="AG99" s="95"/>
      <c r="AH99" s="95"/>
      <c r="AI99" s="95"/>
      <c r="AJ99" s="95"/>
      <c r="AK99" s="95"/>
      <c r="AL99" s="95"/>
      <c r="AM99" s="95"/>
      <c r="AN99" s="95"/>
      <c r="AO99" s="95"/>
      <c r="AP99" s="95"/>
      <c r="AQ99" s="95"/>
      <c r="AR99" s="95"/>
      <c r="AS99" s="95"/>
      <c r="AT99" s="95"/>
      <c r="AU99" s="95"/>
      <c r="AV99" s="95"/>
    </row>
    <row r="100" spans="1:48" ht="18.75" x14ac:dyDescent="0.3">
      <c r="A100" s="73" t="s">
        <v>16268</v>
      </c>
      <c r="B100" s="92" t="s">
        <v>15579</v>
      </c>
      <c r="C100" s="92" t="s">
        <v>5108</v>
      </c>
      <c r="D100" s="94">
        <v>201749</v>
      </c>
      <c r="E100" s="95" t="s">
        <v>16928</v>
      </c>
      <c r="F100" s="95" t="s">
        <v>16922</v>
      </c>
      <c r="G100" s="95" t="s">
        <v>16923</v>
      </c>
      <c r="H100" s="95" t="s">
        <v>16936</v>
      </c>
      <c r="I100" s="95"/>
      <c r="J100" s="96"/>
      <c r="K100" s="96"/>
      <c r="L100" s="96"/>
      <c r="M100" s="96"/>
      <c r="N100" s="95"/>
      <c r="O100" s="95"/>
      <c r="P100" s="95"/>
      <c r="Q100" s="95"/>
      <c r="R100" s="95"/>
      <c r="S100" s="95"/>
      <c r="T100" s="95"/>
      <c r="U100" s="95"/>
      <c r="V100" s="95"/>
      <c r="W100" s="95"/>
      <c r="X100" s="95"/>
      <c r="Y100" s="95"/>
      <c r="Z100" s="95"/>
      <c r="AA100" s="95"/>
      <c r="AB100" s="95"/>
      <c r="AC100" s="95"/>
      <c r="AD100" s="95"/>
      <c r="AE100" s="95"/>
      <c r="AF100" s="95"/>
      <c r="AG100" s="95"/>
      <c r="AH100" s="95"/>
      <c r="AI100" s="95"/>
      <c r="AJ100" s="95"/>
      <c r="AK100" s="95"/>
      <c r="AL100" s="95"/>
      <c r="AM100" s="95"/>
      <c r="AN100" s="95"/>
      <c r="AO100" s="95"/>
      <c r="AP100" s="95"/>
      <c r="AQ100" s="95"/>
      <c r="AR100" s="95"/>
      <c r="AS100" s="95"/>
      <c r="AT100" s="95"/>
      <c r="AU100" s="95"/>
      <c r="AV100" s="95"/>
    </row>
    <row r="101" spans="1:48" ht="18.75" x14ac:dyDescent="0.3">
      <c r="A101" s="73" t="s">
        <v>15637</v>
      </c>
      <c r="B101" s="92" t="s">
        <v>12123</v>
      </c>
      <c r="C101" s="92" t="s">
        <v>5109</v>
      </c>
      <c r="D101" s="94">
        <v>201772</v>
      </c>
      <c r="E101" s="95" t="s">
        <v>16917</v>
      </c>
      <c r="F101" s="95"/>
      <c r="G101" s="95"/>
      <c r="H101" s="95"/>
      <c r="I101" s="95"/>
      <c r="J101" s="95"/>
      <c r="K101" s="95"/>
      <c r="L101" s="96"/>
      <c r="M101" s="96"/>
      <c r="N101" s="95"/>
      <c r="O101" s="95"/>
      <c r="P101" s="95"/>
      <c r="Q101" s="95"/>
      <c r="R101" s="95"/>
      <c r="S101" s="95"/>
      <c r="T101" s="95"/>
      <c r="U101" s="95"/>
      <c r="V101" s="95"/>
      <c r="W101" s="95"/>
      <c r="X101" s="95"/>
      <c r="Y101" s="95"/>
      <c r="Z101" s="95"/>
      <c r="AA101" s="95"/>
      <c r="AB101" s="95"/>
      <c r="AC101" s="95"/>
      <c r="AD101" s="95"/>
      <c r="AE101" s="95"/>
      <c r="AF101" s="95"/>
      <c r="AG101" s="95"/>
      <c r="AH101" s="95"/>
      <c r="AI101" s="95"/>
      <c r="AJ101" s="95"/>
      <c r="AK101" s="95"/>
      <c r="AL101" s="95"/>
      <c r="AM101" s="95"/>
      <c r="AN101" s="95"/>
      <c r="AO101" s="95"/>
      <c r="AP101" s="95"/>
      <c r="AQ101" s="95"/>
      <c r="AR101" s="95"/>
      <c r="AS101" s="95"/>
      <c r="AT101" s="95"/>
      <c r="AU101" s="95"/>
      <c r="AV101" s="95"/>
    </row>
    <row r="102" spans="1:48" ht="18.75" x14ac:dyDescent="0.3">
      <c r="A102" s="73" t="s">
        <v>16269</v>
      </c>
      <c r="B102" s="92" t="s">
        <v>15579</v>
      </c>
      <c r="C102" s="92" t="s">
        <v>5109</v>
      </c>
      <c r="D102" s="94">
        <v>201772</v>
      </c>
      <c r="E102" s="95" t="s">
        <v>16921</v>
      </c>
      <c r="F102" s="95"/>
      <c r="G102" s="96"/>
      <c r="H102" s="95"/>
      <c r="I102" s="95"/>
      <c r="J102" s="95"/>
      <c r="K102" s="95"/>
      <c r="L102" s="96"/>
      <c r="M102" s="96"/>
      <c r="N102" s="95"/>
      <c r="O102" s="95"/>
      <c r="P102" s="95"/>
      <c r="Q102" s="95"/>
      <c r="R102" s="95"/>
      <c r="S102" s="95"/>
      <c r="T102" s="95"/>
      <c r="U102" s="95"/>
      <c r="V102" s="95"/>
      <c r="W102" s="95"/>
      <c r="X102" s="95"/>
      <c r="Y102" s="95"/>
      <c r="Z102" s="95"/>
      <c r="AA102" s="95"/>
      <c r="AB102" s="95"/>
      <c r="AC102" s="95"/>
      <c r="AD102" s="95"/>
      <c r="AE102" s="95"/>
      <c r="AF102" s="95"/>
      <c r="AG102" s="95"/>
      <c r="AH102" s="95"/>
      <c r="AI102" s="95"/>
      <c r="AJ102" s="95"/>
      <c r="AK102" s="95"/>
      <c r="AL102" s="95"/>
      <c r="AM102" s="95"/>
      <c r="AN102" s="95"/>
      <c r="AO102" s="95"/>
      <c r="AP102" s="95"/>
      <c r="AQ102" s="95"/>
      <c r="AR102" s="95"/>
      <c r="AS102" s="95"/>
      <c r="AT102" s="95"/>
      <c r="AU102" s="95"/>
      <c r="AV102" s="95"/>
    </row>
    <row r="103" spans="1:48" ht="18.75" x14ac:dyDescent="0.3">
      <c r="A103" s="73" t="s">
        <v>15638</v>
      </c>
      <c r="B103" s="92" t="s">
        <v>12123</v>
      </c>
      <c r="C103" s="92" t="s">
        <v>5083</v>
      </c>
      <c r="D103" s="94">
        <v>201043</v>
      </c>
      <c r="E103" s="95" t="s">
        <v>16918</v>
      </c>
      <c r="F103" s="95"/>
      <c r="G103" s="95"/>
      <c r="H103" s="95"/>
      <c r="I103" s="95"/>
      <c r="J103" s="95"/>
      <c r="K103" s="95"/>
      <c r="L103" s="96"/>
      <c r="M103" s="96"/>
      <c r="N103" s="95"/>
      <c r="O103" s="95"/>
      <c r="P103" s="95"/>
      <c r="Q103" s="95"/>
      <c r="R103" s="95"/>
      <c r="S103" s="95"/>
      <c r="T103" s="95"/>
      <c r="U103" s="95"/>
      <c r="V103" s="95"/>
      <c r="W103" s="95"/>
      <c r="X103" s="95"/>
      <c r="Y103" s="95"/>
      <c r="Z103" s="95"/>
      <c r="AA103" s="95"/>
      <c r="AB103" s="95"/>
      <c r="AC103" s="95"/>
      <c r="AD103" s="95"/>
      <c r="AE103" s="95"/>
      <c r="AF103" s="95"/>
      <c r="AG103" s="95"/>
      <c r="AH103" s="95"/>
      <c r="AI103" s="95"/>
      <c r="AJ103" s="95"/>
      <c r="AK103" s="95"/>
      <c r="AL103" s="95"/>
      <c r="AM103" s="95"/>
      <c r="AN103" s="95"/>
      <c r="AO103" s="95"/>
      <c r="AP103" s="95"/>
      <c r="AQ103" s="95"/>
      <c r="AR103" s="95"/>
      <c r="AS103" s="95"/>
      <c r="AT103" s="95"/>
      <c r="AU103" s="95"/>
      <c r="AV103" s="95"/>
    </row>
    <row r="104" spans="1:48" ht="18.75" x14ac:dyDescent="0.3">
      <c r="A104" s="73" t="s">
        <v>16270</v>
      </c>
      <c r="B104" s="92" t="s">
        <v>15579</v>
      </c>
      <c r="C104" s="92" t="s">
        <v>5083</v>
      </c>
      <c r="D104" s="94">
        <v>201043</v>
      </c>
      <c r="E104" s="95" t="s">
        <v>16931</v>
      </c>
      <c r="F104" s="95" t="s">
        <v>16932</v>
      </c>
      <c r="G104" s="96"/>
      <c r="H104" s="95"/>
      <c r="I104" s="95"/>
      <c r="J104" s="95"/>
      <c r="K104" s="95"/>
      <c r="L104" s="96"/>
      <c r="M104" s="96"/>
      <c r="N104" s="95"/>
      <c r="O104" s="95"/>
      <c r="P104" s="95"/>
      <c r="Q104" s="95"/>
      <c r="R104" s="95"/>
      <c r="S104" s="95"/>
      <c r="T104" s="95"/>
      <c r="U104" s="95"/>
      <c r="V104" s="95"/>
      <c r="W104" s="95"/>
      <c r="X104" s="95"/>
      <c r="Y104" s="95"/>
      <c r="Z104" s="95"/>
      <c r="AA104" s="95"/>
      <c r="AB104" s="95"/>
      <c r="AC104" s="95"/>
      <c r="AD104" s="95"/>
      <c r="AE104" s="95"/>
      <c r="AF104" s="95"/>
      <c r="AG104" s="95"/>
      <c r="AH104" s="95"/>
      <c r="AI104" s="95"/>
      <c r="AJ104" s="95"/>
      <c r="AK104" s="95"/>
      <c r="AL104" s="95"/>
      <c r="AM104" s="95"/>
      <c r="AN104" s="95"/>
      <c r="AO104" s="95"/>
      <c r="AP104" s="95"/>
      <c r="AQ104" s="95"/>
      <c r="AR104" s="95"/>
      <c r="AS104" s="95"/>
      <c r="AT104" s="95"/>
      <c r="AU104" s="95"/>
      <c r="AV104" s="95"/>
    </row>
    <row r="105" spans="1:48" ht="18.75" x14ac:dyDescent="0.3">
      <c r="A105" s="73" t="s">
        <v>15639</v>
      </c>
      <c r="B105" s="92" t="s">
        <v>12123</v>
      </c>
      <c r="C105" s="92" t="s">
        <v>5082</v>
      </c>
      <c r="D105" s="94">
        <v>201039</v>
      </c>
      <c r="E105" s="95" t="s">
        <v>16917</v>
      </c>
      <c r="F105" s="95"/>
      <c r="G105" s="95"/>
      <c r="H105" s="95"/>
      <c r="I105" s="95"/>
      <c r="J105" s="95"/>
      <c r="K105" s="95"/>
      <c r="L105" s="96"/>
      <c r="M105" s="96"/>
      <c r="N105" s="95"/>
      <c r="O105" s="95"/>
      <c r="P105" s="95"/>
      <c r="Q105" s="95"/>
      <c r="R105" s="95"/>
      <c r="S105" s="95"/>
      <c r="T105" s="95"/>
      <c r="U105" s="95"/>
      <c r="V105" s="95"/>
      <c r="W105" s="95"/>
      <c r="X105" s="95"/>
      <c r="Y105" s="95"/>
      <c r="Z105" s="95"/>
      <c r="AA105" s="95"/>
      <c r="AB105" s="95"/>
      <c r="AC105" s="95"/>
      <c r="AD105" s="95"/>
      <c r="AE105" s="95"/>
      <c r="AF105" s="95"/>
      <c r="AG105" s="95"/>
      <c r="AH105" s="95"/>
      <c r="AI105" s="95"/>
      <c r="AJ105" s="95"/>
      <c r="AK105" s="95"/>
      <c r="AL105" s="95"/>
      <c r="AM105" s="95"/>
      <c r="AN105" s="95"/>
      <c r="AO105" s="95"/>
      <c r="AP105" s="95"/>
      <c r="AQ105" s="95"/>
      <c r="AR105" s="95"/>
      <c r="AS105" s="95"/>
      <c r="AT105" s="95"/>
      <c r="AU105" s="95"/>
      <c r="AV105" s="95"/>
    </row>
    <row r="106" spans="1:48" ht="18.75" x14ac:dyDescent="0.3">
      <c r="A106" s="73" t="s">
        <v>16271</v>
      </c>
      <c r="B106" s="92" t="s">
        <v>15579</v>
      </c>
      <c r="C106" s="92" t="s">
        <v>5082</v>
      </c>
      <c r="D106" s="94">
        <v>201039</v>
      </c>
      <c r="E106" s="95" t="s">
        <v>16921</v>
      </c>
      <c r="F106" s="95"/>
      <c r="G106" s="96"/>
      <c r="H106" s="95"/>
      <c r="I106" s="95"/>
      <c r="J106" s="95"/>
      <c r="K106" s="95"/>
      <c r="L106" s="96"/>
      <c r="M106" s="96"/>
      <c r="N106" s="95"/>
      <c r="O106" s="95"/>
      <c r="P106" s="95"/>
      <c r="Q106" s="95"/>
      <c r="R106" s="95"/>
      <c r="S106" s="95"/>
      <c r="T106" s="95"/>
      <c r="U106" s="95"/>
      <c r="V106" s="95"/>
      <c r="W106" s="95"/>
      <c r="X106" s="95"/>
      <c r="Y106" s="95"/>
      <c r="Z106" s="95"/>
      <c r="AA106" s="95"/>
      <c r="AB106" s="95"/>
      <c r="AC106" s="95"/>
      <c r="AD106" s="95"/>
      <c r="AE106" s="95"/>
      <c r="AF106" s="95"/>
      <c r="AG106" s="95"/>
      <c r="AH106" s="95"/>
      <c r="AI106" s="95"/>
      <c r="AJ106" s="95"/>
      <c r="AK106" s="95"/>
      <c r="AL106" s="95"/>
      <c r="AM106" s="95"/>
      <c r="AN106" s="95"/>
      <c r="AO106" s="95"/>
      <c r="AP106" s="95"/>
      <c r="AQ106" s="95"/>
      <c r="AR106" s="95"/>
      <c r="AS106" s="95"/>
      <c r="AT106" s="95"/>
      <c r="AU106" s="95"/>
      <c r="AV106" s="95"/>
    </row>
    <row r="107" spans="1:48" ht="18.75" x14ac:dyDescent="0.3">
      <c r="A107" s="73" t="s">
        <v>15640</v>
      </c>
      <c r="B107" s="92" t="s">
        <v>12123</v>
      </c>
      <c r="C107" s="92" t="s">
        <v>5084</v>
      </c>
      <c r="D107" s="94">
        <v>201058</v>
      </c>
      <c r="E107" s="95" t="s">
        <v>16917</v>
      </c>
      <c r="F107" s="95"/>
      <c r="G107" s="95"/>
      <c r="H107" s="95"/>
      <c r="I107" s="95"/>
      <c r="J107" s="95"/>
      <c r="K107" s="95"/>
      <c r="L107" s="96"/>
      <c r="M107" s="96"/>
      <c r="N107" s="95"/>
      <c r="O107" s="95"/>
      <c r="P107" s="95"/>
      <c r="Q107" s="95"/>
      <c r="R107" s="95"/>
      <c r="S107" s="95"/>
      <c r="T107" s="95"/>
      <c r="U107" s="95"/>
      <c r="V107" s="95"/>
      <c r="W107" s="95"/>
      <c r="X107" s="95"/>
      <c r="Y107" s="95"/>
      <c r="Z107" s="95"/>
      <c r="AA107" s="95"/>
      <c r="AB107" s="95"/>
      <c r="AC107" s="95"/>
      <c r="AD107" s="95"/>
      <c r="AE107" s="95"/>
      <c r="AF107" s="95"/>
      <c r="AG107" s="95"/>
      <c r="AH107" s="95"/>
      <c r="AI107" s="95"/>
      <c r="AJ107" s="95"/>
      <c r="AK107" s="95"/>
      <c r="AL107" s="95"/>
      <c r="AM107" s="95"/>
      <c r="AN107" s="95"/>
      <c r="AO107" s="95"/>
      <c r="AP107" s="95"/>
      <c r="AQ107" s="95"/>
      <c r="AR107" s="95"/>
      <c r="AS107" s="95"/>
      <c r="AT107" s="95"/>
      <c r="AU107" s="95"/>
      <c r="AV107" s="95"/>
    </row>
    <row r="108" spans="1:48" ht="18.75" x14ac:dyDescent="0.3">
      <c r="A108" s="73" t="s">
        <v>16272</v>
      </c>
      <c r="B108" s="92" t="s">
        <v>15579</v>
      </c>
      <c r="C108" s="92" t="s">
        <v>5084</v>
      </c>
      <c r="D108" s="94">
        <v>201058</v>
      </c>
      <c r="E108" s="95" t="s">
        <v>16921</v>
      </c>
      <c r="F108" s="95"/>
      <c r="G108" s="96"/>
      <c r="H108" s="95"/>
      <c r="I108" s="95"/>
      <c r="J108" s="95"/>
      <c r="K108" s="95"/>
      <c r="L108" s="96"/>
      <c r="M108" s="96"/>
      <c r="N108" s="95"/>
      <c r="O108" s="95"/>
      <c r="P108" s="95"/>
      <c r="Q108" s="95"/>
      <c r="R108" s="95"/>
      <c r="S108" s="95"/>
      <c r="T108" s="95"/>
      <c r="U108" s="95"/>
      <c r="V108" s="95"/>
      <c r="W108" s="95"/>
      <c r="X108" s="95"/>
      <c r="Y108" s="95"/>
      <c r="Z108" s="95"/>
      <c r="AA108" s="95"/>
      <c r="AB108" s="95"/>
      <c r="AC108" s="95"/>
      <c r="AD108" s="95"/>
      <c r="AE108" s="95"/>
      <c r="AF108" s="95"/>
      <c r="AG108" s="95"/>
      <c r="AH108" s="95"/>
      <c r="AI108" s="95"/>
      <c r="AJ108" s="95"/>
      <c r="AK108" s="95"/>
      <c r="AL108" s="95"/>
      <c r="AM108" s="95"/>
      <c r="AN108" s="95"/>
      <c r="AO108" s="95"/>
      <c r="AP108" s="95"/>
      <c r="AQ108" s="95"/>
      <c r="AR108" s="95"/>
      <c r="AS108" s="95"/>
      <c r="AT108" s="95"/>
      <c r="AU108" s="95"/>
      <c r="AV108" s="95"/>
    </row>
    <row r="109" spans="1:48" ht="18.75" x14ac:dyDescent="0.3">
      <c r="A109" s="73" t="s">
        <v>15641</v>
      </c>
      <c r="B109" s="92" t="s">
        <v>12123</v>
      </c>
      <c r="C109" s="92" t="s">
        <v>5086</v>
      </c>
      <c r="D109" s="94">
        <v>201081</v>
      </c>
      <c r="E109" s="95" t="s">
        <v>16919</v>
      </c>
      <c r="F109" s="95"/>
      <c r="G109" s="95"/>
      <c r="H109" s="95"/>
      <c r="I109" s="95"/>
      <c r="J109" s="95"/>
      <c r="K109" s="95"/>
      <c r="L109" s="96"/>
      <c r="M109" s="96"/>
      <c r="N109" s="95"/>
      <c r="O109" s="95"/>
      <c r="P109" s="95"/>
      <c r="Q109" s="95"/>
      <c r="R109" s="95"/>
      <c r="S109" s="95"/>
      <c r="T109" s="95"/>
      <c r="U109" s="95"/>
      <c r="V109" s="95"/>
      <c r="W109" s="95"/>
      <c r="X109" s="95"/>
      <c r="Y109" s="95"/>
      <c r="Z109" s="95"/>
      <c r="AA109" s="95"/>
      <c r="AB109" s="95"/>
      <c r="AC109" s="95"/>
      <c r="AD109" s="95"/>
      <c r="AE109" s="95"/>
      <c r="AF109" s="95"/>
      <c r="AG109" s="95"/>
      <c r="AH109" s="95"/>
      <c r="AI109" s="95"/>
      <c r="AJ109" s="95"/>
      <c r="AK109" s="95"/>
      <c r="AL109" s="95"/>
      <c r="AM109" s="95"/>
      <c r="AN109" s="95"/>
      <c r="AO109" s="95"/>
      <c r="AP109" s="95"/>
      <c r="AQ109" s="95"/>
      <c r="AR109" s="95"/>
      <c r="AS109" s="95"/>
      <c r="AT109" s="95"/>
      <c r="AU109" s="95"/>
      <c r="AV109" s="95"/>
    </row>
    <row r="110" spans="1:48" ht="18.75" x14ac:dyDescent="0.3">
      <c r="A110" s="73" t="s">
        <v>16273</v>
      </c>
      <c r="B110" s="92" t="s">
        <v>15579</v>
      </c>
      <c r="C110" s="92" t="s">
        <v>5086</v>
      </c>
      <c r="D110" s="94">
        <v>201081</v>
      </c>
      <c r="E110" s="95" t="s">
        <v>16929</v>
      </c>
      <c r="F110" s="95"/>
      <c r="G110" s="96"/>
      <c r="H110" s="95"/>
      <c r="I110" s="95"/>
      <c r="J110" s="95"/>
      <c r="K110" s="95"/>
      <c r="L110" s="96"/>
      <c r="M110" s="96"/>
      <c r="N110" s="95"/>
      <c r="O110" s="95"/>
      <c r="P110" s="95"/>
      <c r="Q110" s="95"/>
      <c r="R110" s="95"/>
      <c r="S110" s="95"/>
      <c r="T110" s="95"/>
      <c r="U110" s="95"/>
      <c r="V110" s="95"/>
      <c r="W110" s="95"/>
      <c r="X110" s="95"/>
      <c r="Y110" s="95"/>
      <c r="Z110" s="95"/>
      <c r="AA110" s="95"/>
      <c r="AB110" s="95"/>
      <c r="AC110" s="95"/>
      <c r="AD110" s="95"/>
      <c r="AE110" s="95"/>
      <c r="AF110" s="95"/>
      <c r="AG110" s="95"/>
      <c r="AH110" s="95"/>
      <c r="AI110" s="95"/>
      <c r="AJ110" s="95"/>
      <c r="AK110" s="95"/>
      <c r="AL110" s="95"/>
      <c r="AM110" s="95"/>
      <c r="AN110" s="95"/>
      <c r="AO110" s="95"/>
      <c r="AP110" s="95"/>
      <c r="AQ110" s="95"/>
      <c r="AR110" s="95"/>
      <c r="AS110" s="95"/>
      <c r="AT110" s="95"/>
      <c r="AU110" s="95"/>
      <c r="AV110" s="95"/>
    </row>
    <row r="111" spans="1:48" ht="18.75" x14ac:dyDescent="0.3">
      <c r="A111" s="73" t="s">
        <v>15642</v>
      </c>
      <c r="B111" s="92" t="s">
        <v>12123</v>
      </c>
      <c r="C111" s="92" t="s">
        <v>5087</v>
      </c>
      <c r="D111" s="94">
        <v>201109</v>
      </c>
      <c r="E111" s="95" t="s">
        <v>16919</v>
      </c>
      <c r="F111" s="95" t="s">
        <v>16920</v>
      </c>
      <c r="G111" s="95"/>
      <c r="H111" s="95"/>
      <c r="I111" s="95"/>
      <c r="J111" s="95"/>
      <c r="K111" s="95"/>
      <c r="L111" s="96"/>
      <c r="M111" s="96"/>
      <c r="N111" s="95"/>
      <c r="O111" s="95"/>
      <c r="P111" s="95"/>
      <c r="Q111" s="95"/>
      <c r="R111" s="95"/>
      <c r="S111" s="95"/>
      <c r="T111" s="95"/>
      <c r="U111" s="95"/>
      <c r="V111" s="95"/>
      <c r="W111" s="95"/>
      <c r="X111" s="95"/>
      <c r="Y111" s="95"/>
      <c r="Z111" s="95"/>
      <c r="AA111" s="95"/>
      <c r="AB111" s="95"/>
      <c r="AC111" s="95"/>
      <c r="AD111" s="95"/>
      <c r="AE111" s="95"/>
      <c r="AF111" s="95"/>
      <c r="AG111" s="95"/>
      <c r="AH111" s="95"/>
      <c r="AI111" s="95"/>
      <c r="AJ111" s="95"/>
      <c r="AK111" s="95"/>
      <c r="AL111" s="95"/>
      <c r="AM111" s="95"/>
      <c r="AN111" s="95"/>
      <c r="AO111" s="95"/>
      <c r="AP111" s="95"/>
      <c r="AQ111" s="95"/>
      <c r="AR111" s="95"/>
      <c r="AS111" s="95"/>
      <c r="AT111" s="95"/>
      <c r="AU111" s="95"/>
      <c r="AV111" s="95"/>
    </row>
    <row r="112" spans="1:48" ht="18.75" x14ac:dyDescent="0.3">
      <c r="A112" s="73" t="s">
        <v>16274</v>
      </c>
      <c r="B112" s="92" t="s">
        <v>15579</v>
      </c>
      <c r="C112" s="92" t="s">
        <v>5087</v>
      </c>
      <c r="D112" s="94">
        <v>201109</v>
      </c>
      <c r="E112" s="95" t="s">
        <v>15557</v>
      </c>
      <c r="F112" s="95"/>
      <c r="G112" s="96"/>
      <c r="H112" s="95"/>
      <c r="I112" s="95"/>
      <c r="J112" s="95"/>
      <c r="K112" s="95"/>
      <c r="L112" s="96"/>
      <c r="M112" s="96"/>
      <c r="N112" s="95"/>
      <c r="O112" s="95"/>
      <c r="P112" s="95"/>
      <c r="Q112" s="95"/>
      <c r="R112" s="95"/>
      <c r="S112" s="95"/>
      <c r="T112" s="95"/>
      <c r="U112" s="95"/>
      <c r="V112" s="95"/>
      <c r="W112" s="95"/>
      <c r="X112" s="95"/>
      <c r="Y112" s="95"/>
      <c r="Z112" s="95"/>
      <c r="AA112" s="95"/>
      <c r="AB112" s="95"/>
      <c r="AC112" s="95"/>
      <c r="AD112" s="95"/>
      <c r="AE112" s="95"/>
      <c r="AF112" s="95"/>
      <c r="AG112" s="95"/>
      <c r="AH112" s="95"/>
      <c r="AI112" s="95"/>
      <c r="AJ112" s="95"/>
      <c r="AK112" s="95"/>
      <c r="AL112" s="95"/>
      <c r="AM112" s="95"/>
      <c r="AN112" s="95"/>
      <c r="AO112" s="95"/>
      <c r="AP112" s="95"/>
      <c r="AQ112" s="95"/>
      <c r="AR112" s="95"/>
      <c r="AS112" s="95"/>
      <c r="AT112" s="95"/>
      <c r="AU112" s="95"/>
      <c r="AV112" s="95"/>
    </row>
    <row r="113" spans="1:48" ht="18.75" x14ac:dyDescent="0.3">
      <c r="A113" s="73" t="s">
        <v>15643</v>
      </c>
      <c r="B113" s="92" t="s">
        <v>12123</v>
      </c>
      <c r="C113" s="92" t="s">
        <v>5085</v>
      </c>
      <c r="D113" s="94">
        <v>201077</v>
      </c>
      <c r="E113" s="95" t="s">
        <v>16918</v>
      </c>
      <c r="F113" s="95" t="s">
        <v>16914</v>
      </c>
      <c r="G113" s="95"/>
      <c r="H113" s="95"/>
      <c r="I113" s="95"/>
      <c r="J113" s="95"/>
      <c r="K113" s="95"/>
      <c r="L113" s="96"/>
      <c r="M113" s="96"/>
      <c r="N113" s="95"/>
      <c r="O113" s="95"/>
      <c r="P113" s="95"/>
      <c r="Q113" s="95"/>
      <c r="R113" s="95"/>
      <c r="S113" s="95"/>
      <c r="T113" s="95"/>
      <c r="U113" s="95"/>
      <c r="V113" s="95"/>
      <c r="W113" s="95"/>
      <c r="X113" s="95"/>
      <c r="Y113" s="95"/>
      <c r="Z113" s="95"/>
      <c r="AA113" s="95"/>
      <c r="AB113" s="95"/>
      <c r="AC113" s="95"/>
      <c r="AD113" s="95"/>
      <c r="AE113" s="95"/>
      <c r="AF113" s="95"/>
      <c r="AG113" s="95"/>
      <c r="AH113" s="95"/>
      <c r="AI113" s="95"/>
      <c r="AJ113" s="95"/>
      <c r="AK113" s="95"/>
      <c r="AL113" s="95"/>
      <c r="AM113" s="95"/>
      <c r="AN113" s="95"/>
      <c r="AO113" s="95"/>
      <c r="AP113" s="95"/>
      <c r="AQ113" s="95"/>
      <c r="AR113" s="95"/>
      <c r="AS113" s="95"/>
      <c r="AT113" s="95"/>
      <c r="AU113" s="95"/>
      <c r="AV113" s="95"/>
    </row>
    <row r="114" spans="1:48" ht="18.75" x14ac:dyDescent="0.3">
      <c r="A114" s="73" t="s">
        <v>16275</v>
      </c>
      <c r="B114" s="92" t="s">
        <v>15579</v>
      </c>
      <c r="C114" s="92" t="s">
        <v>5085</v>
      </c>
      <c r="D114" s="94">
        <v>201077</v>
      </c>
      <c r="E114" s="95" t="s">
        <v>16922</v>
      </c>
      <c r="F114" s="95" t="s">
        <v>15557</v>
      </c>
      <c r="G114" s="96"/>
      <c r="H114" s="96"/>
      <c r="I114" s="95"/>
      <c r="J114" s="95"/>
      <c r="K114" s="95"/>
      <c r="L114" s="96"/>
      <c r="M114" s="96"/>
      <c r="N114" s="95"/>
      <c r="O114" s="95"/>
      <c r="P114" s="95"/>
      <c r="Q114" s="95"/>
      <c r="R114" s="95"/>
      <c r="S114" s="95"/>
      <c r="T114" s="95"/>
      <c r="U114" s="95"/>
      <c r="V114" s="95"/>
      <c r="W114" s="95"/>
      <c r="X114" s="95"/>
      <c r="Y114" s="95"/>
      <c r="Z114" s="95"/>
      <c r="AA114" s="95"/>
      <c r="AB114" s="95"/>
      <c r="AC114" s="95"/>
      <c r="AD114" s="95"/>
      <c r="AE114" s="95"/>
      <c r="AF114" s="95"/>
      <c r="AG114" s="95"/>
      <c r="AH114" s="95"/>
      <c r="AI114" s="95"/>
      <c r="AJ114" s="95"/>
      <c r="AK114" s="95"/>
      <c r="AL114" s="95"/>
      <c r="AM114" s="95"/>
      <c r="AN114" s="95"/>
      <c r="AO114" s="95"/>
      <c r="AP114" s="95"/>
      <c r="AQ114" s="95"/>
      <c r="AR114" s="95"/>
      <c r="AS114" s="95"/>
      <c r="AT114" s="95"/>
      <c r="AU114" s="95"/>
      <c r="AV114" s="95"/>
    </row>
    <row r="115" spans="1:48" ht="18.75" x14ac:dyDescent="0.3">
      <c r="A115" s="73" t="s">
        <v>15644</v>
      </c>
      <c r="B115" s="92" t="s">
        <v>12123</v>
      </c>
      <c r="C115" s="92" t="s">
        <v>7547</v>
      </c>
      <c r="D115" s="94">
        <v>201225</v>
      </c>
      <c r="E115" s="95" t="s">
        <v>16917</v>
      </c>
      <c r="F115" s="95"/>
      <c r="G115" s="95"/>
      <c r="H115" s="95"/>
      <c r="I115" s="95"/>
      <c r="J115" s="95"/>
      <c r="K115" s="95"/>
      <c r="L115" s="96"/>
      <c r="M115" s="96"/>
      <c r="N115" s="95"/>
      <c r="O115" s="95"/>
      <c r="P115" s="95"/>
      <c r="Q115" s="95"/>
      <c r="R115" s="95"/>
      <c r="S115" s="95"/>
      <c r="T115" s="95"/>
      <c r="U115" s="95"/>
      <c r="V115" s="95"/>
      <c r="W115" s="95"/>
      <c r="X115" s="95"/>
      <c r="Y115" s="95"/>
      <c r="Z115" s="95"/>
      <c r="AA115" s="95"/>
      <c r="AB115" s="95"/>
      <c r="AC115" s="95"/>
      <c r="AD115" s="95"/>
      <c r="AE115" s="95"/>
      <c r="AF115" s="95"/>
      <c r="AG115" s="95"/>
      <c r="AH115" s="95"/>
      <c r="AI115" s="95"/>
      <c r="AJ115" s="95"/>
      <c r="AK115" s="95"/>
      <c r="AL115" s="95"/>
      <c r="AM115" s="95"/>
      <c r="AN115" s="95"/>
      <c r="AO115" s="95"/>
      <c r="AP115" s="95"/>
      <c r="AQ115" s="95"/>
      <c r="AR115" s="95"/>
      <c r="AS115" s="95"/>
      <c r="AT115" s="95"/>
      <c r="AU115" s="95"/>
      <c r="AV115" s="95"/>
    </row>
    <row r="116" spans="1:48" ht="18.75" x14ac:dyDescent="0.3">
      <c r="A116" s="73" t="s">
        <v>16276</v>
      </c>
      <c r="B116" s="92" t="s">
        <v>15579</v>
      </c>
      <c r="C116" s="92" t="s">
        <v>7547</v>
      </c>
      <c r="D116" s="94">
        <v>201225</v>
      </c>
      <c r="E116" s="95" t="s">
        <v>16921</v>
      </c>
      <c r="F116" s="95"/>
      <c r="G116" s="96"/>
      <c r="H116" s="95"/>
      <c r="I116" s="95"/>
      <c r="J116" s="95"/>
      <c r="K116" s="95"/>
      <c r="L116" s="96"/>
      <c r="M116" s="96"/>
      <c r="N116" s="95"/>
      <c r="O116" s="95"/>
      <c r="P116" s="95"/>
      <c r="Q116" s="95"/>
      <c r="R116" s="95"/>
      <c r="S116" s="95"/>
      <c r="T116" s="95"/>
      <c r="U116" s="95"/>
      <c r="V116" s="95"/>
      <c r="W116" s="95"/>
      <c r="X116" s="95"/>
      <c r="Y116" s="95"/>
      <c r="Z116" s="95"/>
      <c r="AA116" s="95"/>
      <c r="AB116" s="95"/>
      <c r="AC116" s="95"/>
      <c r="AD116" s="95"/>
      <c r="AE116" s="95"/>
      <c r="AF116" s="95"/>
      <c r="AG116" s="95"/>
      <c r="AH116" s="95"/>
      <c r="AI116" s="95"/>
      <c r="AJ116" s="95"/>
      <c r="AK116" s="95"/>
      <c r="AL116" s="95"/>
      <c r="AM116" s="95"/>
      <c r="AN116" s="95"/>
      <c r="AO116" s="95"/>
      <c r="AP116" s="95"/>
      <c r="AQ116" s="95"/>
      <c r="AR116" s="95"/>
      <c r="AS116" s="95"/>
      <c r="AT116" s="95"/>
      <c r="AU116" s="95"/>
      <c r="AV116" s="95"/>
    </row>
    <row r="117" spans="1:48" ht="18.75" x14ac:dyDescent="0.3">
      <c r="A117" s="73" t="s">
        <v>15645</v>
      </c>
      <c r="B117" s="92" t="s">
        <v>12123</v>
      </c>
      <c r="C117" s="92" t="s">
        <v>7548</v>
      </c>
      <c r="D117" s="94">
        <v>201293</v>
      </c>
      <c r="E117" s="95" t="s">
        <v>16917</v>
      </c>
      <c r="F117" s="95"/>
      <c r="G117" s="95"/>
      <c r="H117" s="95"/>
      <c r="I117" s="95"/>
      <c r="J117" s="95"/>
      <c r="K117" s="95"/>
      <c r="L117" s="96"/>
      <c r="M117" s="96"/>
      <c r="N117" s="95"/>
      <c r="O117" s="95"/>
      <c r="P117" s="95"/>
      <c r="Q117" s="95"/>
      <c r="R117" s="95"/>
      <c r="S117" s="95"/>
      <c r="T117" s="95"/>
      <c r="U117" s="95"/>
      <c r="V117" s="95"/>
      <c r="W117" s="95"/>
      <c r="X117" s="95"/>
      <c r="Y117" s="95"/>
      <c r="Z117" s="95"/>
      <c r="AA117" s="95"/>
      <c r="AB117" s="95"/>
      <c r="AC117" s="95"/>
      <c r="AD117" s="95"/>
      <c r="AE117" s="95"/>
      <c r="AF117" s="95"/>
      <c r="AG117" s="95"/>
      <c r="AH117" s="95"/>
      <c r="AI117" s="95"/>
      <c r="AJ117" s="95"/>
      <c r="AK117" s="95"/>
      <c r="AL117" s="95"/>
      <c r="AM117" s="95"/>
      <c r="AN117" s="95"/>
      <c r="AO117" s="95"/>
      <c r="AP117" s="95"/>
      <c r="AQ117" s="95"/>
      <c r="AR117" s="95"/>
      <c r="AS117" s="95"/>
      <c r="AT117" s="95"/>
      <c r="AU117" s="95"/>
      <c r="AV117" s="95"/>
    </row>
    <row r="118" spans="1:48" ht="18.75" x14ac:dyDescent="0.3">
      <c r="A118" s="73" t="s">
        <v>16277</v>
      </c>
      <c r="B118" s="92" t="s">
        <v>15579</v>
      </c>
      <c r="C118" s="92" t="s">
        <v>7548</v>
      </c>
      <c r="D118" s="94">
        <v>201293</v>
      </c>
      <c r="E118" s="95" t="s">
        <v>16921</v>
      </c>
      <c r="F118" s="95"/>
      <c r="G118" s="96"/>
      <c r="H118" s="95"/>
      <c r="I118" s="95"/>
      <c r="J118" s="95"/>
      <c r="K118" s="95"/>
      <c r="L118" s="96"/>
      <c r="M118" s="96"/>
      <c r="N118" s="95"/>
      <c r="O118" s="95"/>
      <c r="P118" s="95"/>
      <c r="Q118" s="95"/>
      <c r="R118" s="95"/>
      <c r="S118" s="95"/>
      <c r="T118" s="95"/>
      <c r="U118" s="95"/>
      <c r="V118" s="95"/>
      <c r="W118" s="95"/>
      <c r="X118" s="95"/>
      <c r="Y118" s="95"/>
      <c r="Z118" s="95"/>
      <c r="AA118" s="95"/>
      <c r="AB118" s="95"/>
      <c r="AC118" s="95"/>
      <c r="AD118" s="95"/>
      <c r="AE118" s="95"/>
      <c r="AF118" s="95"/>
      <c r="AG118" s="95"/>
      <c r="AH118" s="95"/>
      <c r="AI118" s="95"/>
      <c r="AJ118" s="95"/>
      <c r="AK118" s="95"/>
      <c r="AL118" s="95"/>
      <c r="AM118" s="95"/>
      <c r="AN118" s="95"/>
      <c r="AO118" s="95"/>
      <c r="AP118" s="95"/>
      <c r="AQ118" s="95"/>
      <c r="AR118" s="95"/>
      <c r="AS118" s="95"/>
      <c r="AT118" s="95"/>
      <c r="AU118" s="95"/>
      <c r="AV118" s="95"/>
    </row>
    <row r="119" spans="1:48" ht="18.75" x14ac:dyDescent="0.3">
      <c r="A119" s="73" t="s">
        <v>15646</v>
      </c>
      <c r="B119" s="92" t="s">
        <v>12123</v>
      </c>
      <c r="C119" s="92" t="s">
        <v>5095</v>
      </c>
      <c r="D119" s="94">
        <v>201402</v>
      </c>
      <c r="E119" s="95" t="s">
        <v>16934</v>
      </c>
      <c r="F119" s="95"/>
      <c r="G119" s="95"/>
      <c r="H119" s="95"/>
      <c r="I119" s="95"/>
      <c r="J119" s="95"/>
      <c r="K119" s="95"/>
      <c r="L119" s="96"/>
      <c r="M119" s="96"/>
      <c r="N119" s="95"/>
      <c r="O119" s="95"/>
      <c r="P119" s="95"/>
      <c r="Q119" s="95"/>
      <c r="R119" s="95"/>
      <c r="S119" s="95"/>
      <c r="T119" s="95"/>
      <c r="U119" s="95"/>
      <c r="V119" s="95"/>
      <c r="W119" s="95"/>
      <c r="X119" s="95"/>
      <c r="Y119" s="95"/>
      <c r="Z119" s="95"/>
      <c r="AA119" s="95"/>
      <c r="AB119" s="95"/>
      <c r="AC119" s="95"/>
      <c r="AD119" s="95"/>
      <c r="AE119" s="95"/>
      <c r="AF119" s="95"/>
      <c r="AG119" s="95"/>
      <c r="AH119" s="95"/>
      <c r="AI119" s="95"/>
      <c r="AJ119" s="95"/>
      <c r="AK119" s="95"/>
      <c r="AL119" s="95"/>
      <c r="AM119" s="95"/>
      <c r="AN119" s="95"/>
      <c r="AO119" s="95"/>
      <c r="AP119" s="95"/>
      <c r="AQ119" s="95"/>
      <c r="AR119" s="95"/>
      <c r="AS119" s="95"/>
      <c r="AT119" s="95"/>
      <c r="AU119" s="95"/>
      <c r="AV119" s="95"/>
    </row>
    <row r="120" spans="1:48" ht="18.75" x14ac:dyDescent="0.3">
      <c r="A120" s="73" t="s">
        <v>16278</v>
      </c>
      <c r="B120" s="92" t="s">
        <v>15579</v>
      </c>
      <c r="C120" s="92" t="s">
        <v>5095</v>
      </c>
      <c r="D120" s="94">
        <v>201402</v>
      </c>
      <c r="E120" s="95" t="s">
        <v>16931</v>
      </c>
      <c r="F120" s="95" t="s">
        <v>16932</v>
      </c>
      <c r="G120" s="96"/>
      <c r="H120" s="95"/>
      <c r="I120" s="95"/>
      <c r="J120" s="95"/>
      <c r="K120" s="95"/>
      <c r="L120" s="96"/>
      <c r="M120" s="96"/>
      <c r="N120" s="95"/>
      <c r="O120" s="95"/>
      <c r="P120" s="95"/>
      <c r="Q120" s="95"/>
      <c r="R120" s="95"/>
      <c r="S120" s="95"/>
      <c r="T120" s="95"/>
      <c r="U120" s="95"/>
      <c r="V120" s="95"/>
      <c r="W120" s="95"/>
      <c r="X120" s="95"/>
      <c r="Y120" s="95"/>
      <c r="Z120" s="95"/>
      <c r="AA120" s="95"/>
      <c r="AB120" s="95"/>
      <c r="AC120" s="95"/>
      <c r="AD120" s="95"/>
      <c r="AE120" s="95"/>
      <c r="AF120" s="95"/>
      <c r="AG120" s="95"/>
      <c r="AH120" s="95"/>
      <c r="AI120" s="95"/>
      <c r="AJ120" s="95"/>
      <c r="AK120" s="95"/>
      <c r="AL120" s="95"/>
      <c r="AM120" s="95"/>
      <c r="AN120" s="95"/>
      <c r="AO120" s="95"/>
      <c r="AP120" s="95"/>
      <c r="AQ120" s="95"/>
      <c r="AR120" s="95"/>
      <c r="AS120" s="95"/>
      <c r="AT120" s="95"/>
      <c r="AU120" s="95"/>
      <c r="AV120" s="95"/>
    </row>
    <row r="121" spans="1:48" ht="18.75" x14ac:dyDescent="0.3">
      <c r="A121" s="73" t="s">
        <v>15647</v>
      </c>
      <c r="B121" s="92" t="s">
        <v>12123</v>
      </c>
      <c r="C121" s="92" t="s">
        <v>5097</v>
      </c>
      <c r="D121" s="94">
        <v>201452</v>
      </c>
      <c r="E121" s="95" t="s">
        <v>16917</v>
      </c>
      <c r="F121" s="95"/>
      <c r="G121" s="95"/>
      <c r="H121" s="95"/>
      <c r="I121" s="95"/>
      <c r="J121" s="95"/>
      <c r="K121" s="95"/>
      <c r="L121" s="96"/>
      <c r="M121" s="96"/>
      <c r="N121" s="95"/>
      <c r="O121" s="95"/>
      <c r="P121" s="95"/>
      <c r="Q121" s="95"/>
      <c r="R121" s="95"/>
      <c r="S121" s="95"/>
      <c r="T121" s="95"/>
      <c r="U121" s="95"/>
      <c r="V121" s="95"/>
      <c r="W121" s="95"/>
      <c r="X121" s="95"/>
      <c r="Y121" s="95"/>
      <c r="Z121" s="95"/>
      <c r="AA121" s="95"/>
      <c r="AB121" s="95"/>
      <c r="AC121" s="95"/>
      <c r="AD121" s="95"/>
      <c r="AE121" s="95"/>
      <c r="AF121" s="95"/>
      <c r="AG121" s="95"/>
      <c r="AH121" s="95"/>
      <c r="AI121" s="95"/>
      <c r="AJ121" s="95"/>
      <c r="AK121" s="95"/>
      <c r="AL121" s="95"/>
      <c r="AM121" s="95"/>
      <c r="AN121" s="95"/>
      <c r="AO121" s="95"/>
      <c r="AP121" s="95"/>
      <c r="AQ121" s="95"/>
      <c r="AR121" s="95"/>
      <c r="AS121" s="95"/>
      <c r="AT121" s="95"/>
      <c r="AU121" s="95"/>
      <c r="AV121" s="95"/>
    </row>
    <row r="122" spans="1:48" ht="18.75" x14ac:dyDescent="0.3">
      <c r="A122" s="73" t="s">
        <v>16279</v>
      </c>
      <c r="B122" s="92" t="s">
        <v>15579</v>
      </c>
      <c r="C122" s="92" t="s">
        <v>5097</v>
      </c>
      <c r="D122" s="94">
        <v>201452</v>
      </c>
      <c r="E122" s="95" t="s">
        <v>16921</v>
      </c>
      <c r="F122" s="95"/>
      <c r="G122" s="96"/>
      <c r="H122" s="95"/>
      <c r="I122" s="95"/>
      <c r="J122" s="95"/>
      <c r="K122" s="95"/>
      <c r="L122" s="96"/>
      <c r="M122" s="96"/>
      <c r="N122" s="95"/>
      <c r="O122" s="95"/>
      <c r="P122" s="95"/>
      <c r="Q122" s="95"/>
      <c r="R122" s="95"/>
      <c r="S122" s="95"/>
      <c r="T122" s="95"/>
      <c r="U122" s="95"/>
      <c r="V122" s="95"/>
      <c r="W122" s="95"/>
      <c r="X122" s="95"/>
      <c r="Y122" s="95"/>
      <c r="Z122" s="95"/>
      <c r="AA122" s="95"/>
      <c r="AB122" s="95"/>
      <c r="AC122" s="95"/>
      <c r="AD122" s="95"/>
      <c r="AE122" s="95"/>
      <c r="AF122" s="95"/>
      <c r="AG122" s="95"/>
      <c r="AH122" s="95"/>
      <c r="AI122" s="95"/>
      <c r="AJ122" s="95"/>
      <c r="AK122" s="95"/>
      <c r="AL122" s="95"/>
      <c r="AM122" s="95"/>
      <c r="AN122" s="95"/>
      <c r="AO122" s="95"/>
      <c r="AP122" s="95"/>
      <c r="AQ122" s="95"/>
      <c r="AR122" s="95"/>
      <c r="AS122" s="95"/>
      <c r="AT122" s="95"/>
      <c r="AU122" s="95"/>
      <c r="AV122" s="95"/>
    </row>
    <row r="123" spans="1:48" ht="18.75" x14ac:dyDescent="0.3">
      <c r="A123" s="73" t="s">
        <v>15648</v>
      </c>
      <c r="B123" s="92" t="s">
        <v>12123</v>
      </c>
      <c r="C123" s="92" t="s">
        <v>5100</v>
      </c>
      <c r="D123" s="94">
        <v>201589</v>
      </c>
      <c r="E123" s="95" t="s">
        <v>16934</v>
      </c>
      <c r="F123" s="95"/>
      <c r="G123" s="95"/>
      <c r="H123" s="95"/>
      <c r="I123" s="95"/>
      <c r="J123" s="95"/>
      <c r="K123" s="95"/>
      <c r="L123" s="96"/>
      <c r="M123" s="96"/>
      <c r="N123" s="95"/>
      <c r="O123" s="95"/>
      <c r="P123" s="95"/>
      <c r="Q123" s="95"/>
      <c r="R123" s="95"/>
      <c r="S123" s="95"/>
      <c r="T123" s="95"/>
      <c r="U123" s="95"/>
      <c r="V123" s="95"/>
      <c r="W123" s="95"/>
      <c r="X123" s="95"/>
      <c r="Y123" s="95"/>
      <c r="Z123" s="95"/>
      <c r="AA123" s="95"/>
      <c r="AB123" s="95"/>
      <c r="AC123" s="95"/>
      <c r="AD123" s="95"/>
      <c r="AE123" s="95"/>
      <c r="AF123" s="95"/>
      <c r="AG123" s="95"/>
      <c r="AH123" s="95"/>
      <c r="AI123" s="95"/>
      <c r="AJ123" s="95"/>
      <c r="AK123" s="95"/>
      <c r="AL123" s="95"/>
      <c r="AM123" s="95"/>
      <c r="AN123" s="95"/>
      <c r="AO123" s="95"/>
      <c r="AP123" s="95"/>
      <c r="AQ123" s="95"/>
      <c r="AR123" s="95"/>
      <c r="AS123" s="95"/>
      <c r="AT123" s="95"/>
      <c r="AU123" s="95"/>
      <c r="AV123" s="95"/>
    </row>
    <row r="124" spans="1:48" ht="18.75" x14ac:dyDescent="0.3">
      <c r="A124" s="73" t="s">
        <v>16280</v>
      </c>
      <c r="B124" s="92" t="s">
        <v>15579</v>
      </c>
      <c r="C124" s="92" t="s">
        <v>5100</v>
      </c>
      <c r="D124" s="94">
        <v>201589</v>
      </c>
      <c r="E124" s="95" t="s">
        <v>16931</v>
      </c>
      <c r="F124" s="95" t="s">
        <v>16932</v>
      </c>
      <c r="G124" s="96"/>
      <c r="H124" s="95"/>
      <c r="I124" s="95"/>
      <c r="J124" s="95"/>
      <c r="K124" s="95"/>
      <c r="L124" s="96"/>
      <c r="M124" s="96"/>
      <c r="N124" s="95"/>
      <c r="O124" s="95"/>
      <c r="P124" s="95"/>
      <c r="Q124" s="95"/>
      <c r="R124" s="95"/>
      <c r="S124" s="95"/>
      <c r="T124" s="95"/>
      <c r="U124" s="95"/>
      <c r="V124" s="95"/>
      <c r="W124" s="95"/>
      <c r="X124" s="95"/>
      <c r="Y124" s="95"/>
      <c r="Z124" s="95"/>
      <c r="AA124" s="95"/>
      <c r="AB124" s="95"/>
      <c r="AC124" s="95"/>
      <c r="AD124" s="95"/>
      <c r="AE124" s="95"/>
      <c r="AF124" s="95"/>
      <c r="AG124" s="95"/>
      <c r="AH124" s="95"/>
      <c r="AI124" s="95"/>
      <c r="AJ124" s="95"/>
      <c r="AK124" s="95"/>
      <c r="AL124" s="95"/>
      <c r="AM124" s="95"/>
      <c r="AN124" s="95"/>
      <c r="AO124" s="95"/>
      <c r="AP124" s="95"/>
      <c r="AQ124" s="95"/>
      <c r="AR124" s="95"/>
      <c r="AS124" s="95"/>
      <c r="AT124" s="95"/>
      <c r="AU124" s="95"/>
      <c r="AV124" s="95"/>
    </row>
    <row r="125" spans="1:48" ht="18.75" x14ac:dyDescent="0.3">
      <c r="A125" s="73" t="s">
        <v>15649</v>
      </c>
      <c r="B125" s="92" t="s">
        <v>12123</v>
      </c>
      <c r="C125" s="92" t="s">
        <v>7554</v>
      </c>
      <c r="D125" s="94">
        <v>201655</v>
      </c>
      <c r="E125" s="95" t="s">
        <v>16904</v>
      </c>
      <c r="F125" s="95" t="s">
        <v>16914</v>
      </c>
      <c r="G125" s="95"/>
      <c r="H125" s="95"/>
      <c r="I125" s="95"/>
      <c r="J125" s="95"/>
      <c r="K125" s="95"/>
      <c r="L125" s="96"/>
      <c r="M125" s="96"/>
      <c r="N125" s="95"/>
      <c r="O125" s="95"/>
      <c r="P125" s="95"/>
      <c r="Q125" s="95"/>
      <c r="R125" s="95"/>
      <c r="S125" s="95"/>
      <c r="T125" s="95"/>
      <c r="U125" s="95"/>
      <c r="V125" s="95"/>
      <c r="W125" s="95"/>
      <c r="X125" s="95"/>
      <c r="Y125" s="95"/>
      <c r="Z125" s="95"/>
      <c r="AA125" s="95"/>
      <c r="AB125" s="95"/>
      <c r="AC125" s="95"/>
      <c r="AD125" s="95"/>
      <c r="AE125" s="95"/>
      <c r="AF125" s="95"/>
      <c r="AG125" s="95"/>
      <c r="AH125" s="95"/>
      <c r="AI125" s="95"/>
      <c r="AJ125" s="95"/>
      <c r="AK125" s="95"/>
      <c r="AL125" s="95"/>
      <c r="AM125" s="95"/>
      <c r="AN125" s="95"/>
      <c r="AO125" s="95"/>
      <c r="AP125" s="95"/>
      <c r="AQ125" s="95"/>
      <c r="AR125" s="95"/>
      <c r="AS125" s="95"/>
      <c r="AT125" s="95"/>
      <c r="AU125" s="95"/>
      <c r="AV125" s="95"/>
    </row>
    <row r="126" spans="1:48" ht="18.75" x14ac:dyDescent="0.3">
      <c r="A126" s="73" t="s">
        <v>16281</v>
      </c>
      <c r="B126" s="92" t="s">
        <v>15579</v>
      </c>
      <c r="C126" s="92" t="s">
        <v>7554</v>
      </c>
      <c r="D126" s="94">
        <v>201655</v>
      </c>
      <c r="E126" s="95" t="s">
        <v>16928</v>
      </c>
      <c r="F126" s="95" t="s">
        <v>16922</v>
      </c>
      <c r="G126" s="95" t="s">
        <v>16923</v>
      </c>
      <c r="H126" s="95" t="s">
        <v>16936</v>
      </c>
      <c r="I126" s="96"/>
      <c r="J126" s="96"/>
      <c r="K126" s="95"/>
      <c r="L126" s="96"/>
      <c r="M126" s="96"/>
      <c r="N126" s="95"/>
      <c r="O126" s="95"/>
      <c r="P126" s="95"/>
      <c r="Q126" s="95"/>
      <c r="R126" s="95"/>
      <c r="S126" s="95"/>
      <c r="T126" s="95"/>
      <c r="U126" s="95"/>
      <c r="V126" s="95"/>
      <c r="W126" s="95"/>
      <c r="X126" s="95"/>
      <c r="Y126" s="95"/>
      <c r="Z126" s="95"/>
      <c r="AA126" s="95"/>
      <c r="AB126" s="95"/>
      <c r="AC126" s="95"/>
      <c r="AD126" s="95"/>
      <c r="AE126" s="95"/>
      <c r="AF126" s="95"/>
      <c r="AG126" s="95"/>
      <c r="AH126" s="95"/>
      <c r="AI126" s="95"/>
      <c r="AJ126" s="95"/>
      <c r="AK126" s="95"/>
      <c r="AL126" s="95"/>
      <c r="AM126" s="95"/>
      <c r="AN126" s="95"/>
      <c r="AO126" s="95"/>
      <c r="AP126" s="95"/>
      <c r="AQ126" s="95"/>
      <c r="AR126" s="95"/>
      <c r="AS126" s="95"/>
      <c r="AT126" s="95"/>
      <c r="AU126" s="95"/>
      <c r="AV126" s="95"/>
    </row>
    <row r="127" spans="1:48" ht="18.75" x14ac:dyDescent="0.3">
      <c r="A127" s="73" t="s">
        <v>15650</v>
      </c>
      <c r="B127" s="92" t="s">
        <v>12123</v>
      </c>
      <c r="C127" s="92" t="s">
        <v>5102</v>
      </c>
      <c r="D127" s="94">
        <v>201626</v>
      </c>
      <c r="E127" s="95" t="s">
        <v>16904</v>
      </c>
      <c r="F127" s="95" t="s">
        <v>16914</v>
      </c>
      <c r="G127" s="95"/>
      <c r="H127" s="95"/>
      <c r="I127" s="95"/>
      <c r="J127" s="95"/>
      <c r="K127" s="95"/>
      <c r="L127" s="96"/>
      <c r="M127" s="96"/>
      <c r="N127" s="95"/>
      <c r="O127" s="95"/>
      <c r="P127" s="95"/>
      <c r="Q127" s="95"/>
      <c r="R127" s="95"/>
      <c r="S127" s="95"/>
      <c r="T127" s="95"/>
      <c r="U127" s="95"/>
      <c r="V127" s="95"/>
      <c r="W127" s="95"/>
      <c r="X127" s="95"/>
      <c r="Y127" s="95"/>
      <c r="Z127" s="95"/>
      <c r="AA127" s="95"/>
      <c r="AB127" s="95"/>
      <c r="AC127" s="95"/>
      <c r="AD127" s="95"/>
      <c r="AE127" s="95"/>
      <c r="AF127" s="95"/>
      <c r="AG127" s="95"/>
      <c r="AH127" s="95"/>
      <c r="AI127" s="95"/>
      <c r="AJ127" s="95"/>
      <c r="AK127" s="95"/>
      <c r="AL127" s="95"/>
      <c r="AM127" s="95"/>
      <c r="AN127" s="95"/>
      <c r="AO127" s="95"/>
      <c r="AP127" s="95"/>
      <c r="AQ127" s="95"/>
      <c r="AR127" s="95"/>
      <c r="AS127" s="95"/>
      <c r="AT127" s="95"/>
      <c r="AU127" s="95"/>
      <c r="AV127" s="95"/>
    </row>
    <row r="128" spans="1:48" ht="18.75" x14ac:dyDescent="0.3">
      <c r="A128" s="73" t="s">
        <v>16282</v>
      </c>
      <c r="B128" s="92" t="s">
        <v>15579</v>
      </c>
      <c r="C128" s="92" t="s">
        <v>5102</v>
      </c>
      <c r="D128" s="94">
        <v>201626</v>
      </c>
      <c r="E128" s="95" t="s">
        <v>16928</v>
      </c>
      <c r="F128" s="95" t="s">
        <v>16922</v>
      </c>
      <c r="G128" s="95" t="s">
        <v>16923</v>
      </c>
      <c r="H128" s="95" t="s">
        <v>16936</v>
      </c>
      <c r="I128" s="96"/>
      <c r="J128" s="96"/>
      <c r="K128" s="95"/>
      <c r="L128" s="96"/>
      <c r="M128" s="96"/>
      <c r="N128" s="95"/>
      <c r="O128" s="95"/>
      <c r="P128" s="95"/>
      <c r="Q128" s="95"/>
      <c r="R128" s="95"/>
      <c r="S128" s="95"/>
      <c r="T128" s="95"/>
      <c r="U128" s="95"/>
      <c r="V128" s="95"/>
      <c r="W128" s="95"/>
      <c r="X128" s="95"/>
      <c r="Y128" s="95"/>
      <c r="Z128" s="95"/>
      <c r="AA128" s="95"/>
      <c r="AB128" s="95"/>
      <c r="AC128" s="95"/>
      <c r="AD128" s="95"/>
      <c r="AE128" s="95"/>
      <c r="AF128" s="95"/>
      <c r="AG128" s="95"/>
      <c r="AH128" s="95"/>
      <c r="AI128" s="95"/>
      <c r="AJ128" s="95"/>
      <c r="AK128" s="95"/>
      <c r="AL128" s="95"/>
      <c r="AM128" s="95"/>
      <c r="AN128" s="95"/>
      <c r="AO128" s="95"/>
      <c r="AP128" s="95"/>
      <c r="AQ128" s="95"/>
      <c r="AR128" s="95"/>
      <c r="AS128" s="95"/>
      <c r="AT128" s="95"/>
      <c r="AU128" s="95"/>
      <c r="AV128" s="95"/>
    </row>
    <row r="129" spans="1:48" ht="18.75" x14ac:dyDescent="0.3">
      <c r="A129" s="73" t="s">
        <v>15651</v>
      </c>
      <c r="B129" s="92" t="s">
        <v>12123</v>
      </c>
      <c r="C129" s="92" t="s">
        <v>5113</v>
      </c>
      <c r="D129" s="94">
        <v>201931</v>
      </c>
      <c r="E129" s="95" t="s">
        <v>16938</v>
      </c>
      <c r="F129" s="95"/>
      <c r="G129" s="95"/>
      <c r="H129" s="95"/>
      <c r="I129" s="95"/>
      <c r="J129" s="95"/>
      <c r="K129" s="95"/>
      <c r="L129" s="96"/>
      <c r="M129" s="96"/>
      <c r="N129" s="95"/>
      <c r="O129" s="95"/>
      <c r="P129" s="95"/>
      <c r="Q129" s="95"/>
      <c r="R129" s="95"/>
      <c r="S129" s="95"/>
      <c r="T129" s="95"/>
      <c r="U129" s="95"/>
      <c r="V129" s="95"/>
      <c r="W129" s="95"/>
      <c r="X129" s="95"/>
      <c r="Y129" s="95"/>
      <c r="Z129" s="95"/>
      <c r="AA129" s="95"/>
      <c r="AB129" s="95"/>
      <c r="AC129" s="95"/>
      <c r="AD129" s="95"/>
      <c r="AE129" s="95"/>
      <c r="AF129" s="95"/>
      <c r="AG129" s="95"/>
      <c r="AH129" s="95"/>
      <c r="AI129" s="95"/>
      <c r="AJ129" s="95"/>
      <c r="AK129" s="95"/>
      <c r="AL129" s="95"/>
      <c r="AM129" s="95"/>
      <c r="AN129" s="95"/>
      <c r="AO129" s="95"/>
      <c r="AP129" s="95"/>
      <c r="AQ129" s="95"/>
      <c r="AR129" s="95"/>
      <c r="AS129" s="95"/>
      <c r="AT129" s="95"/>
      <c r="AU129" s="95"/>
      <c r="AV129" s="95"/>
    </row>
    <row r="130" spans="1:48" ht="18.75" x14ac:dyDescent="0.3">
      <c r="A130" s="73" t="s">
        <v>15652</v>
      </c>
      <c r="B130" s="92" t="s">
        <v>12123</v>
      </c>
      <c r="C130" s="92" t="s">
        <v>5114</v>
      </c>
      <c r="D130" s="94">
        <v>201965</v>
      </c>
      <c r="E130" s="95" t="s">
        <v>16939</v>
      </c>
      <c r="F130" s="95"/>
      <c r="G130" s="95"/>
      <c r="H130" s="95"/>
      <c r="I130" s="95"/>
      <c r="J130" s="96"/>
      <c r="K130" s="96"/>
      <c r="L130" s="95"/>
      <c r="M130" s="95"/>
      <c r="N130" s="95"/>
      <c r="O130" s="95"/>
      <c r="P130" s="95"/>
      <c r="Q130" s="95"/>
      <c r="R130" s="95"/>
      <c r="S130" s="95"/>
      <c r="T130" s="95"/>
      <c r="U130" s="95"/>
      <c r="V130" s="95"/>
      <c r="W130" s="95"/>
      <c r="X130" s="95"/>
      <c r="Y130" s="95"/>
      <c r="Z130" s="95"/>
      <c r="AA130" s="95"/>
      <c r="AB130" s="95"/>
      <c r="AC130" s="95"/>
      <c r="AD130" s="95"/>
      <c r="AE130" s="95"/>
      <c r="AF130" s="95"/>
      <c r="AG130" s="95"/>
      <c r="AH130" s="95"/>
      <c r="AI130" s="95"/>
      <c r="AJ130" s="95"/>
      <c r="AK130" s="95"/>
      <c r="AL130" s="95"/>
      <c r="AM130" s="95"/>
      <c r="AN130" s="95"/>
      <c r="AO130" s="95"/>
      <c r="AP130" s="95"/>
      <c r="AQ130" s="95"/>
      <c r="AR130" s="95"/>
      <c r="AS130" s="95"/>
      <c r="AT130" s="95"/>
      <c r="AU130" s="95"/>
      <c r="AV130" s="95"/>
    </row>
    <row r="131" spans="1:48" ht="18.75" x14ac:dyDescent="0.3">
      <c r="A131" s="73" t="s">
        <v>16283</v>
      </c>
      <c r="B131" s="92" t="s">
        <v>15579</v>
      </c>
      <c r="C131" s="92" t="s">
        <v>5114</v>
      </c>
      <c r="D131" s="94">
        <v>201965</v>
      </c>
      <c r="E131" s="95" t="s">
        <v>16940</v>
      </c>
      <c r="F131" s="95" t="s">
        <v>16941</v>
      </c>
      <c r="G131" s="95" t="s">
        <v>16942</v>
      </c>
      <c r="H131" s="96"/>
      <c r="I131" s="95"/>
      <c r="J131" s="96"/>
      <c r="K131" s="96"/>
      <c r="L131" s="95"/>
      <c r="M131" s="95"/>
      <c r="N131" s="95"/>
      <c r="O131" s="95"/>
      <c r="P131" s="95"/>
      <c r="Q131" s="95"/>
      <c r="R131" s="95"/>
      <c r="S131" s="95"/>
      <c r="T131" s="95"/>
      <c r="U131" s="95"/>
      <c r="V131" s="95"/>
      <c r="W131" s="95"/>
      <c r="X131" s="95"/>
      <c r="Y131" s="95"/>
      <c r="Z131" s="95"/>
      <c r="AA131" s="95"/>
      <c r="AB131" s="95"/>
      <c r="AC131" s="95"/>
      <c r="AD131" s="95"/>
      <c r="AE131" s="95"/>
      <c r="AF131" s="95"/>
      <c r="AG131" s="95"/>
      <c r="AH131" s="95"/>
      <c r="AI131" s="95"/>
      <c r="AJ131" s="95"/>
      <c r="AK131" s="95"/>
      <c r="AL131" s="95"/>
      <c r="AM131" s="95"/>
      <c r="AN131" s="95"/>
      <c r="AO131" s="95"/>
      <c r="AP131" s="95"/>
      <c r="AQ131" s="95"/>
      <c r="AR131" s="95"/>
      <c r="AS131" s="95"/>
      <c r="AT131" s="95"/>
      <c r="AU131" s="95"/>
      <c r="AV131" s="95"/>
    </row>
    <row r="132" spans="1:48" ht="18.75" x14ac:dyDescent="0.3">
      <c r="A132" s="73" t="s">
        <v>15653</v>
      </c>
      <c r="B132" s="92" t="s">
        <v>12123</v>
      </c>
      <c r="C132" s="92" t="s">
        <v>5116</v>
      </c>
      <c r="D132" s="94">
        <v>202008</v>
      </c>
      <c r="E132" s="95" t="s">
        <v>16915</v>
      </c>
      <c r="F132" s="95" t="s">
        <v>16916</v>
      </c>
      <c r="G132" s="95"/>
      <c r="H132" s="95"/>
      <c r="I132" s="95"/>
      <c r="J132" s="96"/>
      <c r="K132" s="96"/>
      <c r="L132" s="95"/>
      <c r="M132" s="95"/>
      <c r="N132" s="95"/>
      <c r="O132" s="95"/>
      <c r="P132" s="95"/>
      <c r="Q132" s="95"/>
      <c r="R132" s="95"/>
      <c r="S132" s="95"/>
      <c r="T132" s="95"/>
      <c r="U132" s="95"/>
      <c r="V132" s="95"/>
      <c r="W132" s="95"/>
      <c r="X132" s="95"/>
      <c r="Y132" s="95"/>
      <c r="Z132" s="95"/>
      <c r="AA132" s="95"/>
      <c r="AB132" s="95"/>
      <c r="AC132" s="95"/>
      <c r="AD132" s="95"/>
      <c r="AE132" s="95"/>
      <c r="AF132" s="95"/>
      <c r="AG132" s="95"/>
      <c r="AH132" s="95"/>
      <c r="AI132" s="95"/>
      <c r="AJ132" s="95"/>
      <c r="AK132" s="95"/>
      <c r="AL132" s="95"/>
      <c r="AM132" s="95"/>
      <c r="AN132" s="95"/>
      <c r="AO132" s="95"/>
      <c r="AP132" s="95"/>
      <c r="AQ132" s="95"/>
      <c r="AR132" s="95"/>
      <c r="AS132" s="95"/>
      <c r="AT132" s="95"/>
      <c r="AU132" s="95"/>
      <c r="AV132" s="95"/>
    </row>
    <row r="133" spans="1:48" ht="18.75" x14ac:dyDescent="0.3">
      <c r="A133" s="73" t="s">
        <v>15654</v>
      </c>
      <c r="B133" s="92" t="s">
        <v>12123</v>
      </c>
      <c r="C133" s="92" t="s">
        <v>5117</v>
      </c>
      <c r="D133" s="94">
        <v>202012</v>
      </c>
      <c r="E133" s="95" t="s">
        <v>16904</v>
      </c>
      <c r="F133" s="95"/>
      <c r="G133" s="95"/>
      <c r="H133" s="95"/>
      <c r="I133" s="95"/>
      <c r="J133" s="96"/>
      <c r="K133" s="96"/>
      <c r="L133" s="95"/>
      <c r="M133" s="95"/>
      <c r="N133" s="95"/>
      <c r="O133" s="95"/>
      <c r="P133" s="95"/>
      <c r="Q133" s="95"/>
      <c r="R133" s="95"/>
      <c r="S133" s="95"/>
      <c r="T133" s="95"/>
      <c r="U133" s="95"/>
      <c r="V133" s="95"/>
      <c r="W133" s="95"/>
      <c r="X133" s="95"/>
      <c r="Y133" s="95"/>
      <c r="Z133" s="95"/>
      <c r="AA133" s="95"/>
      <c r="AB133" s="95"/>
      <c r="AC133" s="95"/>
      <c r="AD133" s="95"/>
      <c r="AE133" s="95"/>
      <c r="AF133" s="95"/>
      <c r="AG133" s="95"/>
      <c r="AH133" s="95"/>
      <c r="AI133" s="95"/>
      <c r="AJ133" s="95"/>
      <c r="AK133" s="95"/>
      <c r="AL133" s="95"/>
      <c r="AM133" s="95"/>
      <c r="AN133" s="95"/>
      <c r="AO133" s="95"/>
      <c r="AP133" s="95"/>
      <c r="AQ133" s="95"/>
      <c r="AR133" s="95"/>
      <c r="AS133" s="95"/>
      <c r="AT133" s="95"/>
      <c r="AU133" s="95"/>
      <c r="AV133" s="95"/>
    </row>
    <row r="134" spans="1:48" ht="18.75" x14ac:dyDescent="0.3">
      <c r="A134" s="73" t="s">
        <v>15655</v>
      </c>
      <c r="B134" s="92" t="s">
        <v>12123</v>
      </c>
      <c r="C134" s="92" t="s">
        <v>5118</v>
      </c>
      <c r="D134" s="94">
        <v>202027</v>
      </c>
      <c r="E134" s="95" t="s">
        <v>16943</v>
      </c>
      <c r="F134" s="95"/>
      <c r="G134" s="95"/>
      <c r="H134" s="95"/>
      <c r="I134" s="95"/>
      <c r="J134" s="96"/>
      <c r="K134" s="96"/>
      <c r="L134" s="95"/>
      <c r="M134" s="95"/>
      <c r="N134" s="95"/>
      <c r="O134" s="95"/>
      <c r="P134" s="95"/>
      <c r="Q134" s="95"/>
      <c r="R134" s="95"/>
      <c r="S134" s="95"/>
      <c r="T134" s="95"/>
      <c r="U134" s="95"/>
      <c r="V134" s="95"/>
      <c r="W134" s="95"/>
      <c r="X134" s="95"/>
      <c r="Y134" s="95"/>
      <c r="Z134" s="95"/>
      <c r="AA134" s="95"/>
      <c r="AB134" s="95"/>
      <c r="AC134" s="95"/>
      <c r="AD134" s="95"/>
      <c r="AE134" s="95"/>
      <c r="AF134" s="95"/>
      <c r="AG134" s="95"/>
      <c r="AH134" s="95"/>
      <c r="AI134" s="95"/>
      <c r="AJ134" s="95"/>
      <c r="AK134" s="95"/>
      <c r="AL134" s="95"/>
      <c r="AM134" s="95"/>
      <c r="AN134" s="95"/>
      <c r="AO134" s="95"/>
      <c r="AP134" s="95"/>
      <c r="AQ134" s="95"/>
      <c r="AR134" s="95"/>
      <c r="AS134" s="95"/>
      <c r="AT134" s="95"/>
      <c r="AU134" s="95"/>
      <c r="AV134" s="95"/>
    </row>
    <row r="135" spans="1:48" ht="18.75" x14ac:dyDescent="0.3">
      <c r="A135" s="73" t="s">
        <v>15656</v>
      </c>
      <c r="B135" s="92" t="s">
        <v>12123</v>
      </c>
      <c r="C135" s="92" t="s">
        <v>5119</v>
      </c>
      <c r="D135" s="94">
        <v>202050</v>
      </c>
      <c r="E135" s="95" t="s">
        <v>16943</v>
      </c>
      <c r="F135" s="95"/>
      <c r="G135" s="95"/>
      <c r="H135" s="95"/>
      <c r="I135" s="95"/>
      <c r="J135" s="96"/>
      <c r="K135" s="96"/>
      <c r="L135" s="95"/>
      <c r="M135" s="95"/>
      <c r="N135" s="95"/>
      <c r="O135" s="95"/>
      <c r="P135" s="95"/>
      <c r="Q135" s="95"/>
      <c r="R135" s="95"/>
      <c r="S135" s="95"/>
      <c r="T135" s="95"/>
      <c r="U135" s="95"/>
      <c r="V135" s="95"/>
      <c r="W135" s="95"/>
      <c r="X135" s="95"/>
      <c r="Y135" s="95"/>
      <c r="Z135" s="95"/>
      <c r="AA135" s="95"/>
      <c r="AB135" s="95"/>
      <c r="AC135" s="95"/>
      <c r="AD135" s="95"/>
      <c r="AE135" s="95"/>
      <c r="AF135" s="95"/>
      <c r="AG135" s="95"/>
      <c r="AH135" s="95"/>
      <c r="AI135" s="95"/>
      <c r="AJ135" s="95"/>
      <c r="AK135" s="95"/>
      <c r="AL135" s="95"/>
      <c r="AM135" s="95"/>
      <c r="AN135" s="95"/>
      <c r="AO135" s="95"/>
      <c r="AP135" s="95"/>
      <c r="AQ135" s="95"/>
      <c r="AR135" s="95"/>
      <c r="AS135" s="95"/>
      <c r="AT135" s="95"/>
      <c r="AU135" s="95"/>
      <c r="AV135" s="95"/>
    </row>
    <row r="136" spans="1:48" ht="18.75" x14ac:dyDescent="0.3">
      <c r="A136" s="73" t="s">
        <v>15657</v>
      </c>
      <c r="B136" s="92" t="s">
        <v>12123</v>
      </c>
      <c r="C136" s="92" t="s">
        <v>5120</v>
      </c>
      <c r="D136" s="94">
        <v>202099</v>
      </c>
      <c r="E136" s="95" t="s">
        <v>16943</v>
      </c>
      <c r="F136" s="95"/>
      <c r="G136" s="95"/>
      <c r="H136" s="95"/>
      <c r="I136" s="95"/>
      <c r="J136" s="96"/>
      <c r="K136" s="96"/>
      <c r="L136" s="95"/>
      <c r="M136" s="95"/>
      <c r="N136" s="95"/>
      <c r="O136" s="95"/>
      <c r="P136" s="95"/>
      <c r="Q136" s="95"/>
      <c r="R136" s="95"/>
      <c r="S136" s="95"/>
      <c r="T136" s="95"/>
      <c r="U136" s="95"/>
      <c r="V136" s="95"/>
      <c r="W136" s="95"/>
      <c r="X136" s="95"/>
      <c r="Y136" s="95"/>
      <c r="Z136" s="95"/>
      <c r="AA136" s="95"/>
      <c r="AB136" s="95"/>
      <c r="AC136" s="95"/>
      <c r="AD136" s="95"/>
      <c r="AE136" s="95"/>
      <c r="AF136" s="95"/>
      <c r="AG136" s="95"/>
      <c r="AH136" s="95"/>
      <c r="AI136" s="95"/>
      <c r="AJ136" s="95"/>
      <c r="AK136" s="95"/>
      <c r="AL136" s="95"/>
      <c r="AM136" s="95"/>
      <c r="AN136" s="95"/>
      <c r="AO136" s="95"/>
      <c r="AP136" s="95"/>
      <c r="AQ136" s="95"/>
      <c r="AR136" s="95"/>
      <c r="AS136" s="95"/>
      <c r="AT136" s="95"/>
      <c r="AU136" s="95"/>
      <c r="AV136" s="95"/>
    </row>
    <row r="137" spans="1:48" ht="18.75" x14ac:dyDescent="0.3">
      <c r="A137" s="73" t="s">
        <v>16284</v>
      </c>
      <c r="B137" s="92" t="s">
        <v>15579</v>
      </c>
      <c r="C137" s="92" t="s">
        <v>5121</v>
      </c>
      <c r="D137" s="94">
        <v>202120</v>
      </c>
      <c r="E137" s="95" t="s">
        <v>16903</v>
      </c>
      <c r="F137" s="95"/>
      <c r="G137" s="95"/>
      <c r="H137" s="95"/>
      <c r="I137" s="95"/>
      <c r="J137" s="96"/>
      <c r="K137" s="96"/>
      <c r="L137" s="95"/>
      <c r="M137" s="95"/>
      <c r="N137" s="95"/>
      <c r="O137" s="95"/>
      <c r="P137" s="95"/>
      <c r="Q137" s="95"/>
      <c r="R137" s="95"/>
      <c r="S137" s="95"/>
      <c r="T137" s="95"/>
      <c r="U137" s="95"/>
      <c r="V137" s="95"/>
      <c r="W137" s="95"/>
      <c r="X137" s="95"/>
      <c r="Y137" s="95"/>
      <c r="Z137" s="95"/>
      <c r="AA137" s="95"/>
      <c r="AB137" s="95"/>
      <c r="AC137" s="95"/>
      <c r="AD137" s="95"/>
      <c r="AE137" s="95"/>
      <c r="AF137" s="95"/>
      <c r="AG137" s="95"/>
      <c r="AH137" s="95"/>
      <c r="AI137" s="95"/>
      <c r="AJ137" s="95"/>
      <c r="AK137" s="95"/>
      <c r="AL137" s="95"/>
      <c r="AM137" s="95"/>
      <c r="AN137" s="95"/>
      <c r="AO137" s="95"/>
      <c r="AP137" s="95"/>
      <c r="AQ137" s="95"/>
      <c r="AR137" s="95"/>
      <c r="AS137" s="95"/>
      <c r="AT137" s="95"/>
      <c r="AU137" s="95"/>
      <c r="AV137" s="95"/>
    </row>
    <row r="138" spans="1:48" ht="18.75" x14ac:dyDescent="0.3">
      <c r="A138" s="73" t="s">
        <v>16285</v>
      </c>
      <c r="B138" s="92" t="s">
        <v>15579</v>
      </c>
      <c r="C138" s="92" t="s">
        <v>5122</v>
      </c>
      <c r="D138" s="94">
        <v>202154</v>
      </c>
      <c r="E138" s="95" t="s">
        <v>16944</v>
      </c>
      <c r="F138" s="95" t="s">
        <v>16903</v>
      </c>
      <c r="G138" s="95"/>
      <c r="H138" s="95"/>
      <c r="I138" s="95"/>
      <c r="J138" s="96"/>
      <c r="K138" s="96"/>
      <c r="L138" s="95"/>
      <c r="M138" s="95"/>
      <c r="N138" s="95"/>
      <c r="O138" s="95"/>
      <c r="P138" s="95"/>
      <c r="Q138" s="95"/>
      <c r="R138" s="95"/>
      <c r="S138" s="95"/>
      <c r="T138" s="95"/>
      <c r="U138" s="95"/>
      <c r="V138" s="95"/>
      <c r="W138" s="95"/>
      <c r="X138" s="95"/>
      <c r="Y138" s="95"/>
      <c r="Z138" s="95"/>
      <c r="AA138" s="95"/>
      <c r="AB138" s="95"/>
      <c r="AC138" s="95"/>
      <c r="AD138" s="95"/>
      <c r="AE138" s="95"/>
      <c r="AF138" s="95"/>
      <c r="AG138" s="95"/>
      <c r="AH138" s="95"/>
      <c r="AI138" s="95"/>
      <c r="AJ138" s="95"/>
      <c r="AK138" s="95"/>
      <c r="AL138" s="95"/>
      <c r="AM138" s="95"/>
      <c r="AN138" s="95"/>
      <c r="AO138" s="95"/>
      <c r="AP138" s="95"/>
      <c r="AQ138" s="95"/>
      <c r="AR138" s="95"/>
      <c r="AS138" s="95"/>
      <c r="AT138" s="95"/>
      <c r="AU138" s="95"/>
      <c r="AV138" s="95"/>
    </row>
    <row r="139" spans="1:48" ht="18.75" x14ac:dyDescent="0.3">
      <c r="A139" s="73" t="s">
        <v>16286</v>
      </c>
      <c r="B139" s="92" t="s">
        <v>15579</v>
      </c>
      <c r="C139" s="92" t="s">
        <v>7555</v>
      </c>
      <c r="D139" s="94">
        <v>202188</v>
      </c>
      <c r="E139" s="95" t="s">
        <v>16944</v>
      </c>
      <c r="F139" s="95" t="s">
        <v>16903</v>
      </c>
      <c r="G139" s="95" t="s">
        <v>16945</v>
      </c>
      <c r="H139" s="95"/>
      <c r="I139" s="95"/>
      <c r="J139" s="96"/>
      <c r="K139" s="96"/>
      <c r="L139" s="95"/>
      <c r="M139" s="95"/>
      <c r="N139" s="95"/>
      <c r="O139" s="95"/>
      <c r="P139" s="95"/>
      <c r="Q139" s="95"/>
      <c r="R139" s="95"/>
      <c r="S139" s="95"/>
      <c r="T139" s="95"/>
      <c r="U139" s="95"/>
      <c r="V139" s="95"/>
      <c r="W139" s="95"/>
      <c r="X139" s="95"/>
      <c r="Y139" s="95"/>
      <c r="Z139" s="95"/>
      <c r="AA139" s="95"/>
      <c r="AB139" s="95"/>
      <c r="AC139" s="95"/>
      <c r="AD139" s="95"/>
      <c r="AE139" s="95"/>
      <c r="AF139" s="95"/>
      <c r="AG139" s="95"/>
      <c r="AH139" s="95"/>
      <c r="AI139" s="95"/>
      <c r="AJ139" s="95"/>
      <c r="AK139" s="95"/>
      <c r="AL139" s="95"/>
      <c r="AM139" s="95"/>
      <c r="AN139" s="95"/>
      <c r="AO139" s="95"/>
      <c r="AP139" s="95"/>
      <c r="AQ139" s="95"/>
      <c r="AR139" s="95"/>
      <c r="AS139" s="95"/>
      <c r="AT139" s="95"/>
      <c r="AU139" s="95"/>
      <c r="AV139" s="95"/>
    </row>
    <row r="140" spans="1:48" ht="18.75" x14ac:dyDescent="0.3">
      <c r="A140" s="73" t="s">
        <v>16287</v>
      </c>
      <c r="B140" s="92" t="s">
        <v>15579</v>
      </c>
      <c r="C140" s="92" t="s">
        <v>7556</v>
      </c>
      <c r="D140" s="94">
        <v>202225</v>
      </c>
      <c r="E140" s="95" t="s">
        <v>16903</v>
      </c>
      <c r="F140" s="95"/>
      <c r="G140" s="95"/>
      <c r="H140" s="95"/>
      <c r="I140" s="95"/>
      <c r="J140" s="96"/>
      <c r="K140" s="96"/>
      <c r="L140" s="95"/>
      <c r="M140" s="95"/>
      <c r="N140" s="95"/>
      <c r="O140" s="95"/>
      <c r="P140" s="95"/>
      <c r="Q140" s="95"/>
      <c r="R140" s="95"/>
      <c r="S140" s="95"/>
      <c r="T140" s="95"/>
      <c r="U140" s="95"/>
      <c r="V140" s="95"/>
      <c r="W140" s="95"/>
      <c r="X140" s="95"/>
      <c r="Y140" s="95"/>
      <c r="Z140" s="95"/>
      <c r="AA140" s="95"/>
      <c r="AB140" s="95"/>
      <c r="AC140" s="95"/>
      <c r="AD140" s="95"/>
      <c r="AE140" s="95"/>
      <c r="AF140" s="95"/>
      <c r="AG140" s="95"/>
      <c r="AH140" s="95"/>
      <c r="AI140" s="95"/>
      <c r="AJ140" s="95"/>
      <c r="AK140" s="95"/>
      <c r="AL140" s="95"/>
      <c r="AM140" s="95"/>
      <c r="AN140" s="95"/>
      <c r="AO140" s="95"/>
      <c r="AP140" s="95"/>
      <c r="AQ140" s="95"/>
      <c r="AR140" s="95"/>
      <c r="AS140" s="95"/>
      <c r="AT140" s="95"/>
      <c r="AU140" s="95"/>
      <c r="AV140" s="95"/>
    </row>
    <row r="141" spans="1:48" ht="18.75" x14ac:dyDescent="0.3">
      <c r="A141" s="73" t="s">
        <v>16288</v>
      </c>
      <c r="B141" s="92" t="s">
        <v>15579</v>
      </c>
      <c r="C141" s="92" t="s">
        <v>5123</v>
      </c>
      <c r="D141" s="94">
        <v>202224</v>
      </c>
      <c r="E141" s="95" t="s">
        <v>16903</v>
      </c>
      <c r="F141" s="95"/>
      <c r="G141" s="95"/>
      <c r="H141" s="95"/>
      <c r="I141" s="95"/>
      <c r="J141" s="96"/>
      <c r="K141" s="96"/>
      <c r="L141" s="95"/>
      <c r="M141" s="95"/>
      <c r="N141" s="95"/>
      <c r="O141" s="95"/>
      <c r="P141" s="95"/>
      <c r="Q141" s="95"/>
      <c r="R141" s="95"/>
      <c r="S141" s="95"/>
      <c r="T141" s="95"/>
      <c r="U141" s="95"/>
      <c r="V141" s="95"/>
      <c r="W141" s="95"/>
      <c r="X141" s="95"/>
      <c r="Y141" s="95"/>
      <c r="Z141" s="95"/>
      <c r="AA141" s="95"/>
      <c r="AB141" s="95"/>
      <c r="AC141" s="95"/>
      <c r="AD141" s="95"/>
      <c r="AE141" s="95"/>
      <c r="AF141" s="95"/>
      <c r="AG141" s="95"/>
      <c r="AH141" s="95"/>
      <c r="AI141" s="95"/>
      <c r="AJ141" s="95"/>
      <c r="AK141" s="95"/>
      <c r="AL141" s="95"/>
      <c r="AM141" s="95"/>
      <c r="AN141" s="95"/>
      <c r="AO141" s="95"/>
      <c r="AP141" s="95"/>
      <c r="AQ141" s="95"/>
      <c r="AR141" s="95"/>
      <c r="AS141" s="95"/>
      <c r="AT141" s="95"/>
      <c r="AU141" s="95"/>
      <c r="AV141" s="95"/>
    </row>
    <row r="142" spans="1:48" ht="18.75" x14ac:dyDescent="0.3">
      <c r="A142" s="73" t="s">
        <v>16289</v>
      </c>
      <c r="B142" s="92" t="s">
        <v>15579</v>
      </c>
      <c r="C142" s="92" t="s">
        <v>5124</v>
      </c>
      <c r="D142" s="94">
        <v>202239</v>
      </c>
      <c r="E142" s="95" t="s">
        <v>16946</v>
      </c>
      <c r="F142" s="95"/>
      <c r="G142" s="95"/>
      <c r="H142" s="95"/>
      <c r="I142" s="95"/>
      <c r="J142" s="96"/>
      <c r="K142" s="96"/>
      <c r="L142" s="95"/>
      <c r="M142" s="95"/>
      <c r="N142" s="95"/>
      <c r="O142" s="95"/>
      <c r="P142" s="95"/>
      <c r="Q142" s="95"/>
      <c r="R142" s="95"/>
      <c r="S142" s="95"/>
      <c r="T142" s="95"/>
      <c r="U142" s="95"/>
      <c r="V142" s="95"/>
      <c r="W142" s="95"/>
      <c r="X142" s="95"/>
      <c r="Y142" s="95"/>
      <c r="Z142" s="95"/>
      <c r="AA142" s="95"/>
      <c r="AB142" s="95"/>
      <c r="AC142" s="95"/>
      <c r="AD142" s="95"/>
      <c r="AE142" s="95"/>
      <c r="AF142" s="95"/>
      <c r="AG142" s="95"/>
      <c r="AH142" s="95"/>
      <c r="AI142" s="95"/>
      <c r="AJ142" s="95"/>
      <c r="AK142" s="95"/>
      <c r="AL142" s="95"/>
      <c r="AM142" s="95"/>
      <c r="AN142" s="95"/>
      <c r="AO142" s="95"/>
      <c r="AP142" s="95"/>
      <c r="AQ142" s="95"/>
      <c r="AR142" s="95"/>
      <c r="AS142" s="95"/>
      <c r="AT142" s="95"/>
      <c r="AU142" s="95"/>
      <c r="AV142" s="95"/>
    </row>
    <row r="143" spans="1:48" ht="18.75" x14ac:dyDescent="0.3">
      <c r="A143" s="73" t="s">
        <v>16290</v>
      </c>
      <c r="B143" s="92" t="s">
        <v>15579</v>
      </c>
      <c r="C143" s="92" t="s">
        <v>5126</v>
      </c>
      <c r="D143" s="94">
        <v>202258</v>
      </c>
      <c r="E143" s="95" t="s">
        <v>16947</v>
      </c>
      <c r="F143" s="95" t="s">
        <v>16944</v>
      </c>
      <c r="G143" s="95"/>
      <c r="H143" s="95"/>
      <c r="I143" s="95"/>
      <c r="J143" s="96"/>
      <c r="K143" s="96"/>
      <c r="L143" s="95"/>
      <c r="M143" s="95"/>
      <c r="N143" s="95"/>
      <c r="O143" s="95"/>
      <c r="P143" s="95"/>
      <c r="Q143" s="95"/>
      <c r="R143" s="95"/>
      <c r="S143" s="95"/>
      <c r="T143" s="95"/>
      <c r="U143" s="95"/>
      <c r="V143" s="95"/>
      <c r="W143" s="95"/>
      <c r="X143" s="95"/>
      <c r="Y143" s="95"/>
      <c r="Z143" s="95"/>
      <c r="AA143" s="95"/>
      <c r="AB143" s="95"/>
      <c r="AC143" s="95"/>
      <c r="AD143" s="95"/>
      <c r="AE143" s="95"/>
      <c r="AF143" s="95"/>
      <c r="AG143" s="95"/>
      <c r="AH143" s="95"/>
      <c r="AI143" s="95"/>
      <c r="AJ143" s="95"/>
      <c r="AK143" s="95"/>
      <c r="AL143" s="95"/>
      <c r="AM143" s="95"/>
      <c r="AN143" s="95"/>
      <c r="AO143" s="95"/>
      <c r="AP143" s="95"/>
      <c r="AQ143" s="95"/>
      <c r="AR143" s="95"/>
      <c r="AS143" s="95"/>
      <c r="AT143" s="95"/>
      <c r="AU143" s="95"/>
      <c r="AV143" s="95"/>
    </row>
    <row r="144" spans="1:48" ht="18.75" x14ac:dyDescent="0.3">
      <c r="A144" s="73" t="s">
        <v>16291</v>
      </c>
      <c r="B144" s="92" t="s">
        <v>15579</v>
      </c>
      <c r="C144" s="92" t="s">
        <v>5127</v>
      </c>
      <c r="D144" s="94">
        <v>202262</v>
      </c>
      <c r="E144" s="95" t="s">
        <v>16944</v>
      </c>
      <c r="F144" s="95" t="s">
        <v>16946</v>
      </c>
      <c r="G144" s="95"/>
      <c r="H144" s="95"/>
      <c r="I144" s="95"/>
      <c r="J144" s="96"/>
      <c r="K144" s="96"/>
      <c r="L144" s="95"/>
      <c r="M144" s="95"/>
      <c r="N144" s="95"/>
      <c r="O144" s="95"/>
      <c r="P144" s="95"/>
      <c r="Q144" s="95"/>
      <c r="R144" s="95"/>
      <c r="S144" s="95"/>
      <c r="T144" s="95"/>
      <c r="U144" s="95"/>
      <c r="V144" s="95"/>
      <c r="W144" s="95"/>
      <c r="X144" s="95"/>
      <c r="Y144" s="95"/>
      <c r="Z144" s="95"/>
      <c r="AA144" s="95"/>
      <c r="AB144" s="95"/>
      <c r="AC144" s="95"/>
      <c r="AD144" s="95"/>
      <c r="AE144" s="95"/>
      <c r="AF144" s="95"/>
      <c r="AG144" s="95"/>
      <c r="AH144" s="95"/>
      <c r="AI144" s="95"/>
      <c r="AJ144" s="95"/>
      <c r="AK144" s="95"/>
      <c r="AL144" s="95"/>
      <c r="AM144" s="95"/>
      <c r="AN144" s="95"/>
      <c r="AO144" s="95"/>
      <c r="AP144" s="95"/>
      <c r="AQ144" s="95"/>
      <c r="AR144" s="95"/>
      <c r="AS144" s="95"/>
      <c r="AT144" s="95"/>
      <c r="AU144" s="95"/>
      <c r="AV144" s="95"/>
    </row>
    <row r="145" spans="1:48" ht="18.75" x14ac:dyDescent="0.3">
      <c r="A145" s="73" t="s">
        <v>16292</v>
      </c>
      <c r="B145" s="92" t="s">
        <v>15579</v>
      </c>
      <c r="C145" s="92" t="s">
        <v>5125</v>
      </c>
      <c r="D145" s="94">
        <v>202243</v>
      </c>
      <c r="E145" s="95" t="s">
        <v>16944</v>
      </c>
      <c r="F145" s="95" t="s">
        <v>16946</v>
      </c>
      <c r="G145" s="95"/>
      <c r="H145" s="95"/>
      <c r="I145" s="95"/>
      <c r="J145" s="96"/>
      <c r="K145" s="96"/>
      <c r="L145" s="95"/>
      <c r="M145" s="95"/>
      <c r="N145" s="95"/>
      <c r="O145" s="95"/>
      <c r="P145" s="95"/>
      <c r="Q145" s="95"/>
      <c r="R145" s="95"/>
      <c r="S145" s="95"/>
      <c r="T145" s="95"/>
      <c r="U145" s="95"/>
      <c r="V145" s="95"/>
      <c r="W145" s="95"/>
      <c r="X145" s="95"/>
      <c r="Y145" s="95"/>
      <c r="Z145" s="95"/>
      <c r="AA145" s="95"/>
      <c r="AB145" s="95"/>
      <c r="AC145" s="95"/>
      <c r="AD145" s="95"/>
      <c r="AE145" s="95"/>
      <c r="AF145" s="95"/>
      <c r="AG145" s="95"/>
      <c r="AH145" s="95"/>
      <c r="AI145" s="95"/>
      <c r="AJ145" s="95"/>
      <c r="AK145" s="95"/>
      <c r="AL145" s="95"/>
      <c r="AM145" s="95"/>
      <c r="AN145" s="95"/>
      <c r="AO145" s="95"/>
      <c r="AP145" s="95"/>
      <c r="AQ145" s="95"/>
      <c r="AR145" s="95"/>
      <c r="AS145" s="95"/>
      <c r="AT145" s="95"/>
      <c r="AU145" s="95"/>
      <c r="AV145" s="95"/>
    </row>
    <row r="146" spans="1:48" ht="18.75" x14ac:dyDescent="0.3">
      <c r="A146" s="73" t="s">
        <v>16293</v>
      </c>
      <c r="B146" s="92" t="s">
        <v>15579</v>
      </c>
      <c r="C146" s="92" t="s">
        <v>5128</v>
      </c>
      <c r="D146" s="94">
        <v>202277</v>
      </c>
      <c r="E146" s="95" t="s">
        <v>16903</v>
      </c>
      <c r="F146" s="95"/>
      <c r="G146" s="95"/>
      <c r="H146" s="95"/>
      <c r="I146" s="95"/>
      <c r="J146" s="96"/>
      <c r="K146" s="96"/>
      <c r="L146" s="95"/>
      <c r="M146" s="95"/>
      <c r="N146" s="95"/>
      <c r="O146" s="95"/>
      <c r="P146" s="95"/>
      <c r="Q146" s="95"/>
      <c r="R146" s="95"/>
      <c r="S146" s="95"/>
      <c r="T146" s="95"/>
      <c r="U146" s="95"/>
      <c r="V146" s="95"/>
      <c r="W146" s="95"/>
      <c r="X146" s="95"/>
      <c r="Y146" s="95"/>
      <c r="Z146" s="95"/>
      <c r="AA146" s="95"/>
      <c r="AB146" s="95"/>
      <c r="AC146" s="95"/>
      <c r="AD146" s="95"/>
      <c r="AE146" s="95"/>
      <c r="AF146" s="95"/>
      <c r="AG146" s="95"/>
      <c r="AH146" s="95"/>
      <c r="AI146" s="95"/>
      <c r="AJ146" s="95"/>
      <c r="AK146" s="95"/>
      <c r="AL146" s="95"/>
      <c r="AM146" s="95"/>
      <c r="AN146" s="95"/>
      <c r="AO146" s="95"/>
      <c r="AP146" s="95"/>
      <c r="AQ146" s="95"/>
      <c r="AR146" s="95"/>
      <c r="AS146" s="95"/>
      <c r="AT146" s="95"/>
      <c r="AU146" s="95"/>
      <c r="AV146" s="95"/>
    </row>
    <row r="147" spans="1:48" ht="18.75" x14ac:dyDescent="0.3">
      <c r="A147" s="73" t="s">
        <v>15658</v>
      </c>
      <c r="B147" s="92" t="s">
        <v>12123</v>
      </c>
      <c r="C147" s="92" t="s">
        <v>5129</v>
      </c>
      <c r="D147" s="94">
        <v>202296</v>
      </c>
      <c r="E147" s="95" t="s">
        <v>16948</v>
      </c>
      <c r="F147" s="95"/>
      <c r="G147" s="95"/>
      <c r="H147" s="95"/>
      <c r="I147" s="95"/>
      <c r="J147" s="96"/>
      <c r="K147" s="96"/>
      <c r="L147" s="95"/>
      <c r="M147" s="95"/>
      <c r="N147" s="95"/>
      <c r="O147" s="95"/>
      <c r="P147" s="95"/>
      <c r="Q147" s="95"/>
      <c r="R147" s="95"/>
      <c r="S147" s="95"/>
      <c r="T147" s="95"/>
      <c r="U147" s="95"/>
      <c r="V147" s="95"/>
      <c r="W147" s="95"/>
      <c r="X147" s="95"/>
      <c r="Y147" s="95"/>
      <c r="Z147" s="95"/>
      <c r="AA147" s="95"/>
      <c r="AB147" s="95"/>
      <c r="AC147" s="95"/>
      <c r="AD147" s="95"/>
      <c r="AE147" s="95"/>
      <c r="AF147" s="95"/>
      <c r="AG147" s="95"/>
      <c r="AH147" s="95"/>
      <c r="AI147" s="95"/>
      <c r="AJ147" s="95"/>
      <c r="AK147" s="95"/>
      <c r="AL147" s="95"/>
      <c r="AM147" s="95"/>
      <c r="AN147" s="95"/>
      <c r="AO147" s="95"/>
      <c r="AP147" s="95"/>
      <c r="AQ147" s="95"/>
      <c r="AR147" s="95"/>
      <c r="AS147" s="95"/>
      <c r="AT147" s="95"/>
      <c r="AU147" s="95"/>
      <c r="AV147" s="95"/>
    </row>
    <row r="148" spans="1:48" ht="18.75" x14ac:dyDescent="0.3">
      <c r="A148" s="73" t="s">
        <v>16294</v>
      </c>
      <c r="B148" s="92" t="s">
        <v>15579</v>
      </c>
      <c r="C148" s="92" t="s">
        <v>5131</v>
      </c>
      <c r="D148" s="94">
        <v>202332</v>
      </c>
      <c r="E148" s="95" t="s">
        <v>16949</v>
      </c>
      <c r="F148" s="95"/>
      <c r="G148" s="95"/>
      <c r="H148" s="95"/>
      <c r="I148" s="95"/>
      <c r="J148" s="96"/>
      <c r="K148" s="96"/>
      <c r="L148" s="95"/>
      <c r="M148" s="95"/>
      <c r="N148" s="95"/>
      <c r="O148" s="95"/>
      <c r="P148" s="95"/>
      <c r="Q148" s="95"/>
      <c r="R148" s="95"/>
      <c r="S148" s="95"/>
      <c r="T148" s="95"/>
      <c r="U148" s="95"/>
      <c r="V148" s="95"/>
      <c r="W148" s="95"/>
      <c r="X148" s="95"/>
      <c r="Y148" s="95"/>
      <c r="Z148" s="95"/>
      <c r="AA148" s="95"/>
      <c r="AB148" s="95"/>
      <c r="AC148" s="95"/>
      <c r="AD148" s="95"/>
      <c r="AE148" s="95"/>
      <c r="AF148" s="95"/>
      <c r="AG148" s="95"/>
      <c r="AH148" s="95"/>
      <c r="AI148" s="95"/>
      <c r="AJ148" s="95"/>
      <c r="AK148" s="95"/>
      <c r="AL148" s="95"/>
      <c r="AM148" s="95"/>
      <c r="AN148" s="95"/>
      <c r="AO148" s="95"/>
      <c r="AP148" s="95"/>
      <c r="AQ148" s="95"/>
      <c r="AR148" s="95"/>
      <c r="AS148" s="95"/>
      <c r="AT148" s="95"/>
      <c r="AU148" s="95"/>
      <c r="AV148" s="95"/>
    </row>
    <row r="149" spans="1:48" ht="18.75" x14ac:dyDescent="0.3">
      <c r="A149" s="73" t="s">
        <v>16295</v>
      </c>
      <c r="B149" s="92" t="s">
        <v>15579</v>
      </c>
      <c r="C149" s="92" t="s">
        <v>5130</v>
      </c>
      <c r="D149" s="94">
        <v>202309</v>
      </c>
      <c r="E149" s="95" t="s">
        <v>16945</v>
      </c>
      <c r="F149" s="95"/>
      <c r="G149" s="95"/>
      <c r="H149" s="95"/>
      <c r="I149" s="95"/>
      <c r="J149" s="96"/>
      <c r="K149" s="96"/>
      <c r="L149" s="95"/>
      <c r="M149" s="95"/>
      <c r="N149" s="95"/>
      <c r="O149" s="95"/>
      <c r="P149" s="95"/>
      <c r="Q149" s="95"/>
      <c r="R149" s="95"/>
      <c r="S149" s="95"/>
      <c r="T149" s="95"/>
      <c r="U149" s="95"/>
      <c r="V149" s="95"/>
      <c r="W149" s="95"/>
      <c r="X149" s="95"/>
      <c r="Y149" s="95"/>
      <c r="Z149" s="95"/>
      <c r="AA149" s="95"/>
      <c r="AB149" s="95"/>
      <c r="AC149" s="95"/>
      <c r="AD149" s="95"/>
      <c r="AE149" s="95"/>
      <c r="AF149" s="95"/>
      <c r="AG149" s="95"/>
      <c r="AH149" s="95"/>
      <c r="AI149" s="95"/>
      <c r="AJ149" s="95"/>
      <c r="AK149" s="95"/>
      <c r="AL149" s="95"/>
      <c r="AM149" s="95"/>
      <c r="AN149" s="95"/>
      <c r="AO149" s="95"/>
      <c r="AP149" s="95"/>
      <c r="AQ149" s="95"/>
      <c r="AR149" s="95"/>
      <c r="AS149" s="95"/>
      <c r="AT149" s="95"/>
      <c r="AU149" s="95"/>
      <c r="AV149" s="95"/>
    </row>
    <row r="150" spans="1:48" ht="18.75" x14ac:dyDescent="0.3">
      <c r="A150" s="73" t="s">
        <v>15659</v>
      </c>
      <c r="B150" s="92" t="s">
        <v>12123</v>
      </c>
      <c r="C150" s="92" t="s">
        <v>5132</v>
      </c>
      <c r="D150" s="94">
        <v>202366</v>
      </c>
      <c r="E150" s="95" t="s">
        <v>16950</v>
      </c>
      <c r="F150" s="95"/>
      <c r="G150" s="95"/>
      <c r="H150" s="95"/>
      <c r="I150" s="95"/>
      <c r="J150" s="96"/>
      <c r="K150" s="96"/>
      <c r="L150" s="95"/>
      <c r="M150" s="95"/>
      <c r="N150" s="95"/>
      <c r="O150" s="95"/>
      <c r="P150" s="95"/>
      <c r="Q150" s="95"/>
      <c r="R150" s="95"/>
      <c r="S150" s="95"/>
      <c r="T150" s="95"/>
      <c r="U150" s="95"/>
      <c r="V150" s="95"/>
      <c r="W150" s="95"/>
      <c r="X150" s="95"/>
      <c r="Y150" s="95"/>
      <c r="Z150" s="95"/>
      <c r="AA150" s="95"/>
      <c r="AB150" s="95"/>
      <c r="AC150" s="95"/>
      <c r="AD150" s="95"/>
      <c r="AE150" s="95"/>
      <c r="AF150" s="95"/>
      <c r="AG150" s="95"/>
      <c r="AH150" s="95"/>
      <c r="AI150" s="95"/>
      <c r="AJ150" s="95"/>
      <c r="AK150" s="95"/>
      <c r="AL150" s="95"/>
      <c r="AM150" s="95"/>
      <c r="AN150" s="95"/>
      <c r="AO150" s="95"/>
      <c r="AP150" s="95"/>
      <c r="AQ150" s="95"/>
      <c r="AR150" s="95"/>
      <c r="AS150" s="95"/>
      <c r="AT150" s="95"/>
      <c r="AU150" s="95"/>
      <c r="AV150" s="95"/>
    </row>
    <row r="151" spans="1:48" ht="18.75" x14ac:dyDescent="0.3">
      <c r="A151" s="73" t="s">
        <v>16296</v>
      </c>
      <c r="B151" s="92" t="s">
        <v>15579</v>
      </c>
      <c r="C151" s="92" t="s">
        <v>5132</v>
      </c>
      <c r="D151" s="94">
        <v>202366</v>
      </c>
      <c r="E151" s="95" t="s">
        <v>16949</v>
      </c>
      <c r="F151" s="96"/>
      <c r="G151" s="95"/>
      <c r="H151" s="95"/>
      <c r="I151" s="95"/>
      <c r="J151" s="96"/>
      <c r="K151" s="96"/>
      <c r="L151" s="95"/>
      <c r="M151" s="95"/>
      <c r="N151" s="95"/>
      <c r="O151" s="95"/>
      <c r="P151" s="95"/>
      <c r="Q151" s="95"/>
      <c r="R151" s="95"/>
      <c r="S151" s="95"/>
      <c r="T151" s="95"/>
      <c r="U151" s="95"/>
      <c r="V151" s="95"/>
      <c r="W151" s="95"/>
      <c r="X151" s="95"/>
      <c r="Y151" s="95"/>
      <c r="Z151" s="95"/>
      <c r="AA151" s="95"/>
      <c r="AB151" s="95"/>
      <c r="AC151" s="95"/>
      <c r="AD151" s="95"/>
      <c r="AE151" s="95"/>
      <c r="AF151" s="95"/>
      <c r="AG151" s="95"/>
      <c r="AH151" s="95"/>
      <c r="AI151" s="95"/>
      <c r="AJ151" s="95"/>
      <c r="AK151" s="95"/>
      <c r="AL151" s="95"/>
      <c r="AM151" s="95"/>
      <c r="AN151" s="95"/>
      <c r="AO151" s="95"/>
      <c r="AP151" s="95"/>
      <c r="AQ151" s="95"/>
      <c r="AR151" s="95"/>
      <c r="AS151" s="95"/>
      <c r="AT151" s="95"/>
      <c r="AU151" s="95"/>
      <c r="AV151" s="95"/>
    </row>
    <row r="152" spans="1:48" ht="18.75" x14ac:dyDescent="0.3">
      <c r="A152" s="73" t="s">
        <v>15660</v>
      </c>
      <c r="B152" s="92" t="s">
        <v>12123</v>
      </c>
      <c r="C152" s="92" t="s">
        <v>7557</v>
      </c>
      <c r="D152" s="94">
        <v>202370</v>
      </c>
      <c r="E152" s="95" t="s">
        <v>16917</v>
      </c>
      <c r="F152" s="95"/>
      <c r="G152" s="95"/>
      <c r="H152" s="95"/>
      <c r="I152" s="95"/>
      <c r="J152" s="96"/>
      <c r="K152" s="96"/>
      <c r="L152" s="95"/>
      <c r="M152" s="95"/>
      <c r="N152" s="95"/>
      <c r="O152" s="95"/>
      <c r="P152" s="95"/>
      <c r="Q152" s="95"/>
      <c r="R152" s="95"/>
      <c r="S152" s="95"/>
      <c r="T152" s="95"/>
      <c r="U152" s="95"/>
      <c r="V152" s="95"/>
      <c r="W152" s="95"/>
      <c r="X152" s="95"/>
      <c r="Y152" s="95"/>
      <c r="Z152" s="95"/>
      <c r="AA152" s="95"/>
      <c r="AB152" s="95"/>
      <c r="AC152" s="95"/>
      <c r="AD152" s="95"/>
      <c r="AE152" s="95"/>
      <c r="AF152" s="95"/>
      <c r="AG152" s="95"/>
      <c r="AH152" s="95"/>
      <c r="AI152" s="95"/>
      <c r="AJ152" s="95"/>
      <c r="AK152" s="95"/>
      <c r="AL152" s="95"/>
      <c r="AM152" s="95"/>
      <c r="AN152" s="95"/>
      <c r="AO152" s="95"/>
      <c r="AP152" s="95"/>
      <c r="AQ152" s="95"/>
      <c r="AR152" s="95"/>
      <c r="AS152" s="95"/>
      <c r="AT152" s="95"/>
      <c r="AU152" s="95"/>
      <c r="AV152" s="95"/>
    </row>
    <row r="153" spans="1:48" ht="18.75" x14ac:dyDescent="0.3">
      <c r="A153" s="73" t="s">
        <v>15661</v>
      </c>
      <c r="B153" s="92" t="s">
        <v>12123</v>
      </c>
      <c r="C153" s="92" t="s">
        <v>672</v>
      </c>
      <c r="D153" s="94">
        <v>111382</v>
      </c>
      <c r="E153" s="95" t="s">
        <v>16951</v>
      </c>
      <c r="F153" s="95"/>
      <c r="G153" s="95"/>
      <c r="H153" s="95"/>
      <c r="I153" s="95"/>
      <c r="J153" s="96"/>
      <c r="K153" s="96"/>
      <c r="L153" s="95"/>
      <c r="M153" s="95"/>
      <c r="N153" s="95"/>
      <c r="O153" s="95"/>
      <c r="P153" s="95"/>
      <c r="Q153" s="95"/>
      <c r="R153" s="95"/>
      <c r="S153" s="95"/>
      <c r="T153" s="95"/>
      <c r="U153" s="95"/>
      <c r="V153" s="95"/>
      <c r="W153" s="95"/>
      <c r="X153" s="95"/>
      <c r="Y153" s="95"/>
      <c r="Z153" s="95"/>
      <c r="AA153" s="95"/>
      <c r="AB153" s="95"/>
      <c r="AC153" s="95"/>
      <c r="AD153" s="95"/>
      <c r="AE153" s="95"/>
      <c r="AF153" s="95"/>
      <c r="AG153" s="95"/>
      <c r="AH153" s="95"/>
      <c r="AI153" s="95"/>
      <c r="AJ153" s="95"/>
      <c r="AK153" s="95"/>
      <c r="AL153" s="95"/>
      <c r="AM153" s="95"/>
      <c r="AN153" s="95"/>
      <c r="AO153" s="95"/>
      <c r="AP153" s="95"/>
      <c r="AQ153" s="95"/>
      <c r="AR153" s="95"/>
      <c r="AS153" s="95"/>
      <c r="AT153" s="95"/>
      <c r="AU153" s="95"/>
      <c r="AV153" s="95"/>
    </row>
    <row r="154" spans="1:48" ht="18.75" x14ac:dyDescent="0.3">
      <c r="A154" s="73" t="s">
        <v>15662</v>
      </c>
      <c r="B154" s="92" t="s">
        <v>12123</v>
      </c>
      <c r="C154" s="92" t="s">
        <v>673</v>
      </c>
      <c r="D154" s="94">
        <v>111400</v>
      </c>
      <c r="E154" s="95" t="s">
        <v>16951</v>
      </c>
      <c r="F154" s="95"/>
      <c r="G154" s="95"/>
      <c r="H154" s="95"/>
      <c r="I154" s="95"/>
      <c r="J154" s="96"/>
      <c r="K154" s="96"/>
      <c r="L154" s="95"/>
      <c r="M154" s="95"/>
      <c r="N154" s="95"/>
      <c r="O154" s="95"/>
      <c r="P154" s="95"/>
      <c r="Q154" s="95"/>
      <c r="R154" s="95"/>
      <c r="S154" s="95"/>
      <c r="T154" s="95"/>
      <c r="U154" s="95"/>
      <c r="V154" s="95"/>
      <c r="W154" s="95"/>
      <c r="X154" s="95"/>
      <c r="Y154" s="95"/>
      <c r="Z154" s="95"/>
      <c r="AA154" s="95"/>
      <c r="AB154" s="95"/>
      <c r="AC154" s="95"/>
      <c r="AD154" s="95"/>
      <c r="AE154" s="95"/>
      <c r="AF154" s="95"/>
      <c r="AG154" s="95"/>
      <c r="AH154" s="95"/>
      <c r="AI154" s="95"/>
      <c r="AJ154" s="95"/>
      <c r="AK154" s="95"/>
      <c r="AL154" s="95"/>
      <c r="AM154" s="95"/>
      <c r="AN154" s="95"/>
      <c r="AO154" s="95"/>
      <c r="AP154" s="95"/>
      <c r="AQ154" s="95"/>
      <c r="AR154" s="95"/>
      <c r="AS154" s="95"/>
      <c r="AT154" s="95"/>
      <c r="AU154" s="95"/>
      <c r="AV154" s="95"/>
    </row>
    <row r="155" spans="1:48" ht="18.75" x14ac:dyDescent="0.3">
      <c r="A155" s="73" t="s">
        <v>15663</v>
      </c>
      <c r="B155" s="92" t="s">
        <v>12123</v>
      </c>
      <c r="C155" s="92" t="s">
        <v>1223</v>
      </c>
      <c r="D155" s="94">
        <v>111434</v>
      </c>
      <c r="E155" s="95" t="s">
        <v>16952</v>
      </c>
      <c r="F155" s="95"/>
      <c r="G155" s="95"/>
      <c r="H155" s="95"/>
      <c r="I155" s="95"/>
      <c r="J155" s="96"/>
      <c r="K155" s="96"/>
      <c r="L155" s="95"/>
      <c r="M155" s="95"/>
      <c r="N155" s="95"/>
      <c r="O155" s="95"/>
      <c r="P155" s="95"/>
      <c r="Q155" s="95"/>
      <c r="R155" s="95"/>
      <c r="S155" s="95"/>
      <c r="T155" s="95"/>
      <c r="U155" s="95"/>
      <c r="V155" s="95"/>
      <c r="W155" s="95"/>
      <c r="X155" s="95"/>
      <c r="Y155" s="95"/>
      <c r="Z155" s="95"/>
      <c r="AA155" s="95"/>
      <c r="AB155" s="95"/>
      <c r="AC155" s="95"/>
      <c r="AD155" s="95"/>
      <c r="AE155" s="95"/>
      <c r="AF155" s="95"/>
      <c r="AG155" s="95"/>
      <c r="AH155" s="95"/>
      <c r="AI155" s="95"/>
      <c r="AJ155" s="95"/>
      <c r="AK155" s="95"/>
      <c r="AL155" s="95"/>
      <c r="AM155" s="95"/>
      <c r="AN155" s="95"/>
      <c r="AO155" s="95"/>
      <c r="AP155" s="95"/>
      <c r="AQ155" s="95"/>
      <c r="AR155" s="95"/>
      <c r="AS155" s="95"/>
      <c r="AT155" s="95"/>
      <c r="AU155" s="95"/>
      <c r="AV155" s="95"/>
    </row>
    <row r="156" spans="1:48" ht="18.75" x14ac:dyDescent="0.3">
      <c r="A156" s="73" t="s">
        <v>16297</v>
      </c>
      <c r="B156" s="92" t="s">
        <v>15579</v>
      </c>
      <c r="C156" s="92" t="s">
        <v>1223</v>
      </c>
      <c r="D156" s="94">
        <v>111434</v>
      </c>
      <c r="E156" s="95" t="s">
        <v>16949</v>
      </c>
      <c r="F156" s="95" t="s">
        <v>16953</v>
      </c>
      <c r="G156" s="95" t="s">
        <v>16954</v>
      </c>
      <c r="H156" s="96"/>
      <c r="I156" s="95"/>
      <c r="J156" s="96"/>
      <c r="K156" s="96"/>
      <c r="L156" s="95"/>
      <c r="M156" s="95"/>
      <c r="N156" s="95"/>
      <c r="O156" s="95"/>
      <c r="P156" s="95"/>
      <c r="Q156" s="95"/>
      <c r="R156" s="95"/>
      <c r="S156" s="95"/>
      <c r="T156" s="95"/>
      <c r="U156" s="95"/>
      <c r="V156" s="95"/>
      <c r="W156" s="95"/>
      <c r="X156" s="95"/>
      <c r="Y156" s="95"/>
      <c r="Z156" s="95"/>
      <c r="AA156" s="95"/>
      <c r="AB156" s="95"/>
      <c r="AC156" s="95"/>
      <c r="AD156" s="95"/>
      <c r="AE156" s="95"/>
      <c r="AF156" s="95"/>
      <c r="AG156" s="95"/>
      <c r="AH156" s="95"/>
      <c r="AI156" s="95"/>
      <c r="AJ156" s="95"/>
      <c r="AK156" s="95"/>
      <c r="AL156" s="95"/>
      <c r="AM156" s="95"/>
      <c r="AN156" s="95"/>
      <c r="AO156" s="95"/>
      <c r="AP156" s="95"/>
      <c r="AQ156" s="95"/>
      <c r="AR156" s="95"/>
      <c r="AS156" s="95"/>
      <c r="AT156" s="95"/>
      <c r="AU156" s="95"/>
      <c r="AV156" s="95"/>
    </row>
    <row r="157" spans="1:48" ht="18.75" x14ac:dyDescent="0.3">
      <c r="A157" s="73" t="s">
        <v>15664</v>
      </c>
      <c r="B157" s="92" t="s">
        <v>12123</v>
      </c>
      <c r="C157" s="92" t="s">
        <v>1225</v>
      </c>
      <c r="D157" s="94">
        <v>111453</v>
      </c>
      <c r="E157" s="95" t="s">
        <v>16952</v>
      </c>
      <c r="F157" s="95"/>
      <c r="G157" s="95"/>
      <c r="H157" s="95"/>
      <c r="I157" s="95"/>
      <c r="J157" s="96"/>
      <c r="K157" s="96"/>
      <c r="L157" s="95"/>
      <c r="M157" s="95"/>
      <c r="N157" s="95"/>
      <c r="O157" s="95"/>
      <c r="P157" s="95"/>
      <c r="Q157" s="95"/>
      <c r="R157" s="95"/>
      <c r="S157" s="95"/>
      <c r="T157" s="95"/>
      <c r="U157" s="95"/>
      <c r="V157" s="95"/>
      <c r="W157" s="95"/>
      <c r="X157" s="95"/>
      <c r="Y157" s="95"/>
      <c r="Z157" s="95"/>
      <c r="AA157" s="95"/>
      <c r="AB157" s="95"/>
      <c r="AC157" s="95"/>
      <c r="AD157" s="95"/>
      <c r="AE157" s="95"/>
      <c r="AF157" s="95"/>
      <c r="AG157" s="95"/>
      <c r="AH157" s="95"/>
      <c r="AI157" s="95"/>
      <c r="AJ157" s="95"/>
      <c r="AK157" s="95"/>
      <c r="AL157" s="95"/>
      <c r="AM157" s="95"/>
      <c r="AN157" s="95"/>
      <c r="AO157" s="95"/>
      <c r="AP157" s="95"/>
      <c r="AQ157" s="95"/>
      <c r="AR157" s="95"/>
      <c r="AS157" s="95"/>
      <c r="AT157" s="95"/>
      <c r="AU157" s="95"/>
      <c r="AV157" s="95"/>
    </row>
    <row r="158" spans="1:48" ht="18.75" x14ac:dyDescent="0.3">
      <c r="A158" s="73" t="s">
        <v>16298</v>
      </c>
      <c r="B158" s="92" t="s">
        <v>15579</v>
      </c>
      <c r="C158" s="92" t="s">
        <v>1225</v>
      </c>
      <c r="D158" s="94">
        <v>111453</v>
      </c>
      <c r="E158" s="95" t="s">
        <v>16949</v>
      </c>
      <c r="F158" s="95" t="s">
        <v>16953</v>
      </c>
      <c r="G158" s="95" t="s">
        <v>16954</v>
      </c>
      <c r="H158" s="96"/>
      <c r="I158" s="95"/>
      <c r="J158" s="96"/>
      <c r="K158" s="96"/>
      <c r="L158" s="95"/>
      <c r="M158" s="95"/>
      <c r="N158" s="95"/>
      <c r="O158" s="95"/>
      <c r="P158" s="95"/>
      <c r="Q158" s="95"/>
      <c r="R158" s="95"/>
      <c r="S158" s="95"/>
      <c r="T158" s="95"/>
      <c r="U158" s="95"/>
      <c r="V158" s="95"/>
      <c r="W158" s="95"/>
      <c r="X158" s="95"/>
      <c r="Y158" s="95"/>
      <c r="Z158" s="95"/>
      <c r="AA158" s="95"/>
      <c r="AB158" s="95"/>
      <c r="AC158" s="95"/>
      <c r="AD158" s="95"/>
      <c r="AE158" s="95"/>
      <c r="AF158" s="95"/>
      <c r="AG158" s="95"/>
      <c r="AH158" s="95"/>
      <c r="AI158" s="95"/>
      <c r="AJ158" s="95"/>
      <c r="AK158" s="95"/>
      <c r="AL158" s="95"/>
      <c r="AM158" s="95"/>
      <c r="AN158" s="95"/>
      <c r="AO158" s="95"/>
      <c r="AP158" s="95"/>
      <c r="AQ158" s="95"/>
      <c r="AR158" s="95"/>
      <c r="AS158" s="95"/>
      <c r="AT158" s="95"/>
      <c r="AU158" s="95"/>
      <c r="AV158" s="95"/>
    </row>
    <row r="159" spans="1:48" ht="18.75" x14ac:dyDescent="0.3">
      <c r="A159" s="73" t="s">
        <v>15665</v>
      </c>
      <c r="B159" s="92" t="s">
        <v>12123</v>
      </c>
      <c r="C159" s="92" t="s">
        <v>1226</v>
      </c>
      <c r="D159" s="94">
        <v>111472</v>
      </c>
      <c r="E159" s="95" t="s">
        <v>16952</v>
      </c>
      <c r="F159" s="95"/>
      <c r="G159" s="95"/>
      <c r="H159" s="95"/>
      <c r="I159" s="95"/>
      <c r="J159" s="96"/>
      <c r="K159" s="96"/>
      <c r="L159" s="95"/>
      <c r="M159" s="95"/>
      <c r="N159" s="95"/>
      <c r="O159" s="95"/>
      <c r="P159" s="95"/>
      <c r="Q159" s="95"/>
      <c r="R159" s="95"/>
      <c r="S159" s="95"/>
      <c r="T159" s="95"/>
      <c r="U159" s="95"/>
      <c r="V159" s="95"/>
      <c r="W159" s="95"/>
      <c r="X159" s="95"/>
      <c r="Y159" s="95"/>
      <c r="Z159" s="95"/>
      <c r="AA159" s="95"/>
      <c r="AB159" s="95"/>
      <c r="AC159" s="95"/>
      <c r="AD159" s="95"/>
      <c r="AE159" s="95"/>
      <c r="AF159" s="95"/>
      <c r="AG159" s="95"/>
      <c r="AH159" s="95"/>
      <c r="AI159" s="95"/>
      <c r="AJ159" s="95"/>
      <c r="AK159" s="95"/>
      <c r="AL159" s="95"/>
      <c r="AM159" s="95"/>
      <c r="AN159" s="95"/>
      <c r="AO159" s="95"/>
      <c r="AP159" s="95"/>
      <c r="AQ159" s="95"/>
      <c r="AR159" s="95"/>
      <c r="AS159" s="95"/>
      <c r="AT159" s="95"/>
      <c r="AU159" s="95"/>
      <c r="AV159" s="95"/>
    </row>
    <row r="160" spans="1:48" ht="18.75" x14ac:dyDescent="0.3">
      <c r="A160" s="73" t="s">
        <v>16299</v>
      </c>
      <c r="B160" s="92" t="s">
        <v>15579</v>
      </c>
      <c r="C160" s="92" t="s">
        <v>1226</v>
      </c>
      <c r="D160" s="94">
        <v>111472</v>
      </c>
      <c r="E160" s="95" t="s">
        <v>16949</v>
      </c>
      <c r="F160" s="95" t="s">
        <v>16953</v>
      </c>
      <c r="G160" s="95" t="s">
        <v>16954</v>
      </c>
      <c r="H160" s="96"/>
      <c r="I160" s="95"/>
      <c r="J160" s="96"/>
      <c r="K160" s="96"/>
      <c r="L160" s="95"/>
      <c r="M160" s="95"/>
      <c r="N160" s="95"/>
      <c r="O160" s="95"/>
      <c r="P160" s="95"/>
      <c r="Q160" s="95"/>
      <c r="R160" s="95"/>
      <c r="S160" s="95"/>
      <c r="T160" s="95"/>
      <c r="U160" s="95"/>
      <c r="V160" s="95"/>
      <c r="W160" s="95"/>
      <c r="X160" s="95"/>
      <c r="Y160" s="95"/>
      <c r="Z160" s="95"/>
      <c r="AA160" s="95"/>
      <c r="AB160" s="95"/>
      <c r="AC160" s="95"/>
      <c r="AD160" s="95"/>
      <c r="AE160" s="95"/>
      <c r="AF160" s="95"/>
      <c r="AG160" s="95"/>
      <c r="AH160" s="95"/>
      <c r="AI160" s="95"/>
      <c r="AJ160" s="95"/>
      <c r="AK160" s="95"/>
      <c r="AL160" s="95"/>
      <c r="AM160" s="95"/>
      <c r="AN160" s="95"/>
      <c r="AO160" s="95"/>
      <c r="AP160" s="95"/>
      <c r="AQ160" s="95"/>
      <c r="AR160" s="95"/>
      <c r="AS160" s="95"/>
      <c r="AT160" s="95"/>
      <c r="AU160" s="95"/>
      <c r="AV160" s="95"/>
    </row>
    <row r="161" spans="1:48" ht="18.75" x14ac:dyDescent="0.3">
      <c r="A161" s="73" t="s">
        <v>15666</v>
      </c>
      <c r="B161" s="92" t="s">
        <v>12123</v>
      </c>
      <c r="C161" s="92" t="s">
        <v>5143</v>
      </c>
      <c r="D161" s="94">
        <v>203104</v>
      </c>
      <c r="E161" s="95" t="s">
        <v>16915</v>
      </c>
      <c r="F161" s="95" t="s">
        <v>16916</v>
      </c>
      <c r="G161" s="95"/>
      <c r="H161" s="95"/>
      <c r="I161" s="95"/>
      <c r="J161" s="96"/>
      <c r="K161" s="96"/>
      <c r="L161" s="95"/>
      <c r="M161" s="95"/>
      <c r="N161" s="95"/>
      <c r="O161" s="95"/>
      <c r="P161" s="95"/>
      <c r="Q161" s="95"/>
      <c r="R161" s="95"/>
      <c r="S161" s="95"/>
      <c r="T161" s="95"/>
      <c r="U161" s="95"/>
      <c r="V161" s="95"/>
      <c r="W161" s="95"/>
      <c r="X161" s="95"/>
      <c r="Y161" s="95"/>
      <c r="Z161" s="95"/>
      <c r="AA161" s="95"/>
      <c r="AB161" s="95"/>
      <c r="AC161" s="95"/>
      <c r="AD161" s="95"/>
      <c r="AE161" s="95"/>
      <c r="AF161" s="95"/>
      <c r="AG161" s="95"/>
      <c r="AH161" s="95"/>
      <c r="AI161" s="95"/>
      <c r="AJ161" s="95"/>
      <c r="AK161" s="95"/>
      <c r="AL161" s="95"/>
      <c r="AM161" s="95"/>
      <c r="AN161" s="95"/>
      <c r="AO161" s="95"/>
      <c r="AP161" s="95"/>
      <c r="AQ161" s="95"/>
      <c r="AR161" s="95"/>
      <c r="AS161" s="95"/>
      <c r="AT161" s="95"/>
      <c r="AU161" s="95"/>
      <c r="AV161" s="95"/>
    </row>
    <row r="162" spans="1:48" ht="18.75" x14ac:dyDescent="0.3">
      <c r="A162" s="73" t="s">
        <v>16300</v>
      </c>
      <c r="B162" s="92" t="s">
        <v>15579</v>
      </c>
      <c r="C162" s="92" t="s">
        <v>5143</v>
      </c>
      <c r="D162" s="94">
        <v>203104</v>
      </c>
      <c r="E162" s="95" t="s">
        <v>16935</v>
      </c>
      <c r="F162" s="95" t="s">
        <v>16933</v>
      </c>
      <c r="G162" s="96"/>
      <c r="H162" s="96"/>
      <c r="I162" s="95"/>
      <c r="J162" s="96"/>
      <c r="K162" s="96"/>
      <c r="L162" s="95"/>
      <c r="M162" s="95"/>
      <c r="N162" s="95"/>
      <c r="O162" s="95"/>
      <c r="P162" s="95"/>
      <c r="Q162" s="95"/>
      <c r="R162" s="95"/>
      <c r="S162" s="95"/>
      <c r="T162" s="95"/>
      <c r="U162" s="95"/>
      <c r="V162" s="95"/>
      <c r="W162" s="95"/>
      <c r="X162" s="95"/>
      <c r="Y162" s="95"/>
      <c r="Z162" s="95"/>
      <c r="AA162" s="95"/>
      <c r="AB162" s="95"/>
      <c r="AC162" s="95"/>
      <c r="AD162" s="95"/>
      <c r="AE162" s="95"/>
      <c r="AF162" s="95"/>
      <c r="AG162" s="95"/>
      <c r="AH162" s="95"/>
      <c r="AI162" s="95"/>
      <c r="AJ162" s="95"/>
      <c r="AK162" s="95"/>
      <c r="AL162" s="95"/>
      <c r="AM162" s="95"/>
      <c r="AN162" s="95"/>
      <c r="AO162" s="95"/>
      <c r="AP162" s="95"/>
      <c r="AQ162" s="95"/>
      <c r="AR162" s="95"/>
      <c r="AS162" s="95"/>
      <c r="AT162" s="95"/>
      <c r="AU162" s="95"/>
      <c r="AV162" s="95"/>
    </row>
    <row r="163" spans="1:48" ht="18.75" x14ac:dyDescent="0.3">
      <c r="A163" s="73" t="s">
        <v>15667</v>
      </c>
      <c r="B163" s="92" t="s">
        <v>12123</v>
      </c>
      <c r="C163" s="92" t="s">
        <v>5144</v>
      </c>
      <c r="D163" s="94">
        <v>203123</v>
      </c>
      <c r="E163" s="95" t="s">
        <v>16915</v>
      </c>
      <c r="F163" s="95" t="s">
        <v>16916</v>
      </c>
      <c r="G163" s="95"/>
      <c r="H163" s="95"/>
      <c r="I163" s="95"/>
      <c r="J163" s="96"/>
      <c r="K163" s="96"/>
      <c r="L163" s="95"/>
      <c r="M163" s="95"/>
      <c r="N163" s="95"/>
      <c r="O163" s="95"/>
      <c r="P163" s="95"/>
      <c r="Q163" s="95"/>
      <c r="R163" s="95"/>
      <c r="S163" s="95"/>
      <c r="T163" s="95"/>
      <c r="U163" s="95"/>
      <c r="V163" s="95"/>
      <c r="W163" s="95"/>
      <c r="X163" s="95"/>
      <c r="Y163" s="95"/>
      <c r="Z163" s="95"/>
      <c r="AA163" s="95"/>
      <c r="AB163" s="95"/>
      <c r="AC163" s="95"/>
      <c r="AD163" s="95"/>
      <c r="AE163" s="95"/>
      <c r="AF163" s="95"/>
      <c r="AG163" s="95"/>
      <c r="AH163" s="95"/>
      <c r="AI163" s="95"/>
      <c r="AJ163" s="95"/>
      <c r="AK163" s="95"/>
      <c r="AL163" s="95"/>
      <c r="AM163" s="95"/>
      <c r="AN163" s="95"/>
      <c r="AO163" s="95"/>
      <c r="AP163" s="95"/>
      <c r="AQ163" s="95"/>
      <c r="AR163" s="95"/>
      <c r="AS163" s="95"/>
      <c r="AT163" s="95"/>
      <c r="AU163" s="95"/>
      <c r="AV163" s="95"/>
    </row>
    <row r="164" spans="1:48" ht="18.75" x14ac:dyDescent="0.3">
      <c r="A164" s="73" t="s">
        <v>16301</v>
      </c>
      <c r="B164" s="92" t="s">
        <v>15579</v>
      </c>
      <c r="C164" s="92" t="s">
        <v>5144</v>
      </c>
      <c r="D164" s="94">
        <v>203123</v>
      </c>
      <c r="E164" s="95" t="s">
        <v>16935</v>
      </c>
      <c r="F164" s="95" t="s">
        <v>16933</v>
      </c>
      <c r="G164" s="96"/>
      <c r="H164" s="96"/>
      <c r="I164" s="95"/>
      <c r="J164" s="96"/>
      <c r="K164" s="96"/>
      <c r="L164" s="95"/>
      <c r="M164" s="95"/>
      <c r="N164" s="95"/>
      <c r="O164" s="95"/>
      <c r="P164" s="95"/>
      <c r="Q164" s="95"/>
      <c r="R164" s="95"/>
      <c r="S164" s="95"/>
      <c r="T164" s="95"/>
      <c r="U164" s="95"/>
      <c r="V164" s="95"/>
      <c r="W164" s="95"/>
      <c r="X164" s="95"/>
      <c r="Y164" s="95"/>
      <c r="Z164" s="95"/>
      <c r="AA164" s="95"/>
      <c r="AB164" s="95"/>
      <c r="AC164" s="95"/>
      <c r="AD164" s="95"/>
      <c r="AE164" s="95"/>
      <c r="AF164" s="95"/>
      <c r="AG164" s="95"/>
      <c r="AH164" s="95"/>
      <c r="AI164" s="95"/>
      <c r="AJ164" s="95"/>
      <c r="AK164" s="95"/>
      <c r="AL164" s="95"/>
      <c r="AM164" s="95"/>
      <c r="AN164" s="95"/>
      <c r="AO164" s="95"/>
      <c r="AP164" s="95"/>
      <c r="AQ164" s="95"/>
      <c r="AR164" s="95"/>
      <c r="AS164" s="95"/>
      <c r="AT164" s="95"/>
      <c r="AU164" s="95"/>
      <c r="AV164" s="95"/>
    </row>
    <row r="165" spans="1:48" ht="18.75" x14ac:dyDescent="0.3">
      <c r="A165" s="73" t="s">
        <v>15668</v>
      </c>
      <c r="B165" s="92" t="s">
        <v>12123</v>
      </c>
      <c r="C165" s="92" t="s">
        <v>674</v>
      </c>
      <c r="D165" s="94">
        <v>111720</v>
      </c>
      <c r="E165" s="95" t="s">
        <v>16955</v>
      </c>
      <c r="F165" s="95"/>
      <c r="G165" s="95"/>
      <c r="H165" s="95"/>
      <c r="I165" s="95"/>
      <c r="J165" s="96"/>
      <c r="K165" s="96"/>
      <c r="L165" s="95"/>
      <c r="M165" s="95"/>
      <c r="N165" s="95"/>
      <c r="O165" s="95"/>
      <c r="P165" s="95"/>
      <c r="Q165" s="95"/>
      <c r="R165" s="95"/>
      <c r="S165" s="95"/>
      <c r="T165" s="95"/>
      <c r="U165" s="95"/>
      <c r="V165" s="95"/>
      <c r="W165" s="95"/>
      <c r="X165" s="95"/>
      <c r="Y165" s="95"/>
      <c r="Z165" s="95"/>
      <c r="AA165" s="95"/>
      <c r="AB165" s="95"/>
      <c r="AC165" s="95"/>
      <c r="AD165" s="95"/>
      <c r="AE165" s="95"/>
      <c r="AF165" s="95"/>
      <c r="AG165" s="95"/>
      <c r="AH165" s="95"/>
      <c r="AI165" s="95"/>
      <c r="AJ165" s="95"/>
      <c r="AK165" s="95"/>
      <c r="AL165" s="95"/>
      <c r="AM165" s="95"/>
      <c r="AN165" s="95"/>
      <c r="AO165" s="95"/>
      <c r="AP165" s="95"/>
      <c r="AQ165" s="95"/>
      <c r="AR165" s="95"/>
      <c r="AS165" s="95"/>
      <c r="AT165" s="95"/>
      <c r="AU165" s="95"/>
      <c r="AV165" s="95"/>
    </row>
    <row r="166" spans="1:48" ht="18.75" x14ac:dyDescent="0.3">
      <c r="A166" s="73" t="s">
        <v>15669</v>
      </c>
      <c r="B166" s="92" t="s">
        <v>12123</v>
      </c>
      <c r="C166" s="92" t="s">
        <v>675</v>
      </c>
      <c r="D166" s="94">
        <v>111769</v>
      </c>
      <c r="E166" s="95" t="s">
        <v>16956</v>
      </c>
      <c r="F166" s="95" t="s">
        <v>16957</v>
      </c>
      <c r="G166" s="95"/>
      <c r="H166" s="95"/>
      <c r="I166" s="95"/>
      <c r="J166" s="96"/>
      <c r="K166" s="96"/>
      <c r="L166" s="95"/>
      <c r="M166" s="95"/>
      <c r="N166" s="95"/>
      <c r="O166" s="95"/>
      <c r="P166" s="95"/>
      <c r="Q166" s="95"/>
      <c r="R166" s="95"/>
      <c r="S166" s="95"/>
      <c r="T166" s="95"/>
      <c r="U166" s="95"/>
      <c r="V166" s="95"/>
      <c r="W166" s="95"/>
      <c r="X166" s="95"/>
      <c r="Y166" s="95"/>
      <c r="Z166" s="95"/>
      <c r="AA166" s="95"/>
      <c r="AB166" s="95"/>
      <c r="AC166" s="95"/>
      <c r="AD166" s="95"/>
      <c r="AE166" s="95"/>
      <c r="AF166" s="95"/>
      <c r="AG166" s="95"/>
      <c r="AH166" s="95"/>
      <c r="AI166" s="95"/>
      <c r="AJ166" s="95"/>
      <c r="AK166" s="95"/>
      <c r="AL166" s="95"/>
      <c r="AM166" s="95"/>
      <c r="AN166" s="95"/>
      <c r="AO166" s="95"/>
      <c r="AP166" s="95"/>
      <c r="AQ166" s="95"/>
      <c r="AR166" s="95"/>
      <c r="AS166" s="95"/>
      <c r="AT166" s="95"/>
      <c r="AU166" s="95"/>
      <c r="AV166" s="95"/>
    </row>
    <row r="167" spans="1:48" ht="18.75" x14ac:dyDescent="0.3">
      <c r="A167" s="73" t="s">
        <v>15670</v>
      </c>
      <c r="B167" s="92" t="s">
        <v>12123</v>
      </c>
      <c r="C167" s="92" t="s">
        <v>676</v>
      </c>
      <c r="D167" s="94">
        <v>111788</v>
      </c>
      <c r="E167" s="95" t="s">
        <v>16958</v>
      </c>
      <c r="F167" s="95" t="s">
        <v>16959</v>
      </c>
      <c r="G167" s="95" t="s">
        <v>16960</v>
      </c>
      <c r="H167" s="95" t="s">
        <v>16961</v>
      </c>
      <c r="I167" s="95" t="s">
        <v>16962</v>
      </c>
      <c r="J167" s="96"/>
      <c r="K167" s="96"/>
      <c r="L167" s="95"/>
      <c r="M167" s="95"/>
      <c r="N167" s="95"/>
      <c r="O167" s="95"/>
      <c r="P167" s="95"/>
      <c r="Q167" s="95"/>
      <c r="R167" s="95"/>
      <c r="S167" s="95"/>
      <c r="T167" s="95"/>
      <c r="U167" s="95"/>
      <c r="V167" s="95"/>
      <c r="W167" s="95"/>
      <c r="X167" s="95"/>
      <c r="Y167" s="95"/>
      <c r="Z167" s="95"/>
      <c r="AA167" s="95"/>
      <c r="AB167" s="95"/>
      <c r="AC167" s="95"/>
      <c r="AD167" s="95"/>
      <c r="AE167" s="95"/>
      <c r="AF167" s="95"/>
      <c r="AG167" s="95"/>
      <c r="AH167" s="95"/>
      <c r="AI167" s="95"/>
      <c r="AJ167" s="95"/>
      <c r="AK167" s="95"/>
      <c r="AL167" s="95"/>
      <c r="AM167" s="95"/>
      <c r="AN167" s="95"/>
      <c r="AO167" s="95"/>
      <c r="AP167" s="95"/>
      <c r="AQ167" s="95"/>
      <c r="AR167" s="95"/>
      <c r="AS167" s="95"/>
      <c r="AT167" s="95"/>
      <c r="AU167" s="95"/>
      <c r="AV167" s="95"/>
    </row>
    <row r="168" spans="1:48" ht="18.75" x14ac:dyDescent="0.3">
      <c r="A168" s="73" t="s">
        <v>15671</v>
      </c>
      <c r="B168" s="92" t="s">
        <v>12123</v>
      </c>
      <c r="C168" s="92" t="s">
        <v>7559</v>
      </c>
      <c r="D168" s="94">
        <v>203124</v>
      </c>
      <c r="E168" s="95" t="s">
        <v>16904</v>
      </c>
      <c r="F168" s="95"/>
      <c r="G168" s="95"/>
      <c r="H168" s="95"/>
      <c r="I168" s="95"/>
      <c r="J168" s="96"/>
      <c r="K168" s="96"/>
      <c r="L168" s="95"/>
      <c r="M168" s="95"/>
      <c r="N168" s="95"/>
      <c r="O168" s="95"/>
      <c r="P168" s="95"/>
      <c r="Q168" s="95"/>
      <c r="R168" s="95"/>
      <c r="S168" s="95"/>
      <c r="T168" s="95"/>
      <c r="U168" s="95"/>
      <c r="V168" s="95"/>
      <c r="W168" s="95"/>
      <c r="X168" s="95"/>
      <c r="Y168" s="95"/>
      <c r="Z168" s="95"/>
      <c r="AA168" s="95"/>
      <c r="AB168" s="95"/>
      <c r="AC168" s="95"/>
      <c r="AD168" s="95"/>
      <c r="AE168" s="95"/>
      <c r="AF168" s="95"/>
      <c r="AG168" s="95"/>
      <c r="AH168" s="95"/>
      <c r="AI168" s="95"/>
      <c r="AJ168" s="95"/>
      <c r="AK168" s="95"/>
      <c r="AL168" s="95"/>
      <c r="AM168" s="95"/>
      <c r="AN168" s="95"/>
      <c r="AO168" s="95"/>
      <c r="AP168" s="95"/>
      <c r="AQ168" s="95"/>
      <c r="AR168" s="95"/>
      <c r="AS168" s="95"/>
      <c r="AT168" s="95"/>
      <c r="AU168" s="95"/>
      <c r="AV168" s="95"/>
    </row>
    <row r="169" spans="1:48" ht="18.75" x14ac:dyDescent="0.3">
      <c r="A169" s="73" t="s">
        <v>16302</v>
      </c>
      <c r="B169" s="92" t="s">
        <v>15579</v>
      </c>
      <c r="C169" s="92" t="s">
        <v>7559</v>
      </c>
      <c r="D169" s="94">
        <v>203124</v>
      </c>
      <c r="E169" s="95" t="s">
        <v>16928</v>
      </c>
      <c r="F169" s="95" t="s">
        <v>16923</v>
      </c>
      <c r="G169" s="96"/>
      <c r="H169" s="95"/>
      <c r="I169" s="95"/>
      <c r="J169" s="96"/>
      <c r="K169" s="96"/>
      <c r="L169" s="95"/>
      <c r="M169" s="95"/>
      <c r="N169" s="95"/>
      <c r="O169" s="95"/>
      <c r="P169" s="95"/>
      <c r="Q169" s="95"/>
      <c r="R169" s="95"/>
      <c r="S169" s="95"/>
      <c r="T169" s="95"/>
      <c r="U169" s="95"/>
      <c r="V169" s="95"/>
      <c r="W169" s="95"/>
      <c r="X169" s="95"/>
      <c r="Y169" s="95"/>
      <c r="Z169" s="95"/>
      <c r="AA169" s="95"/>
      <c r="AB169" s="95"/>
      <c r="AC169" s="95"/>
      <c r="AD169" s="95"/>
      <c r="AE169" s="95"/>
      <c r="AF169" s="95"/>
      <c r="AG169" s="95"/>
      <c r="AH169" s="95"/>
      <c r="AI169" s="95"/>
      <c r="AJ169" s="95"/>
      <c r="AK169" s="95"/>
      <c r="AL169" s="95"/>
      <c r="AM169" s="95"/>
      <c r="AN169" s="95"/>
      <c r="AO169" s="95"/>
      <c r="AP169" s="95"/>
      <c r="AQ169" s="95"/>
      <c r="AR169" s="95"/>
      <c r="AS169" s="95"/>
      <c r="AT169" s="95"/>
      <c r="AU169" s="95"/>
      <c r="AV169" s="95"/>
    </row>
    <row r="170" spans="1:48" ht="18.75" x14ac:dyDescent="0.3">
      <c r="A170" s="73" t="s">
        <v>15672</v>
      </c>
      <c r="B170" s="92" t="s">
        <v>12123</v>
      </c>
      <c r="C170" s="92" t="s">
        <v>677</v>
      </c>
      <c r="D170" s="94">
        <v>111966</v>
      </c>
      <c r="E170" s="95" t="s">
        <v>16913</v>
      </c>
      <c r="F170" s="95"/>
      <c r="G170" s="95"/>
      <c r="H170" s="95"/>
      <c r="I170" s="95"/>
      <c r="J170" s="96"/>
      <c r="K170" s="96"/>
      <c r="L170" s="95"/>
      <c r="M170" s="95"/>
      <c r="N170" s="95"/>
      <c r="O170" s="95"/>
      <c r="P170" s="95"/>
      <c r="Q170" s="95"/>
      <c r="R170" s="95"/>
      <c r="S170" s="95"/>
      <c r="T170" s="95"/>
      <c r="U170" s="95"/>
      <c r="V170" s="95"/>
      <c r="W170" s="95"/>
      <c r="X170" s="95"/>
      <c r="Y170" s="95"/>
      <c r="Z170" s="95"/>
      <c r="AA170" s="95"/>
      <c r="AB170" s="95"/>
      <c r="AC170" s="95"/>
      <c r="AD170" s="95"/>
      <c r="AE170" s="95"/>
      <c r="AF170" s="95"/>
      <c r="AG170" s="95"/>
      <c r="AH170" s="95"/>
      <c r="AI170" s="95"/>
      <c r="AJ170" s="95"/>
      <c r="AK170" s="95"/>
      <c r="AL170" s="95"/>
      <c r="AM170" s="95"/>
      <c r="AN170" s="95"/>
      <c r="AO170" s="95"/>
      <c r="AP170" s="95"/>
      <c r="AQ170" s="95"/>
      <c r="AR170" s="95"/>
      <c r="AS170" s="95"/>
      <c r="AT170" s="95"/>
      <c r="AU170" s="95"/>
      <c r="AV170" s="95"/>
    </row>
    <row r="171" spans="1:48" ht="18.75" x14ac:dyDescent="0.3">
      <c r="A171" s="73" t="s">
        <v>15673</v>
      </c>
      <c r="B171" s="92" t="s">
        <v>12123</v>
      </c>
      <c r="C171" s="92" t="s">
        <v>7216</v>
      </c>
      <c r="D171" s="94">
        <v>111969</v>
      </c>
      <c r="E171" s="95" t="s">
        <v>16951</v>
      </c>
      <c r="F171" s="95"/>
      <c r="G171" s="95"/>
      <c r="H171" s="95"/>
      <c r="I171" s="95"/>
      <c r="J171" s="96"/>
      <c r="K171" s="96"/>
      <c r="L171" s="95"/>
      <c r="M171" s="95"/>
      <c r="N171" s="95"/>
      <c r="O171" s="95"/>
      <c r="P171" s="95"/>
      <c r="Q171" s="95"/>
      <c r="R171" s="95"/>
      <c r="S171" s="95"/>
      <c r="T171" s="95"/>
      <c r="U171" s="95"/>
      <c r="V171" s="95"/>
      <c r="W171" s="95"/>
      <c r="X171" s="95"/>
      <c r="Y171" s="95"/>
      <c r="Z171" s="95"/>
      <c r="AA171" s="95"/>
      <c r="AB171" s="95"/>
      <c r="AC171" s="95"/>
      <c r="AD171" s="95"/>
      <c r="AE171" s="95"/>
      <c r="AF171" s="95"/>
      <c r="AG171" s="95"/>
      <c r="AH171" s="95"/>
      <c r="AI171" s="95"/>
      <c r="AJ171" s="95"/>
      <c r="AK171" s="95"/>
      <c r="AL171" s="95"/>
      <c r="AM171" s="95"/>
      <c r="AN171" s="95"/>
      <c r="AO171" s="95"/>
      <c r="AP171" s="95"/>
      <c r="AQ171" s="95"/>
      <c r="AR171" s="95"/>
      <c r="AS171" s="95"/>
      <c r="AT171" s="95"/>
      <c r="AU171" s="95"/>
      <c r="AV171" s="95"/>
    </row>
    <row r="172" spans="1:48" ht="18.75" x14ac:dyDescent="0.3">
      <c r="A172" s="73" t="s">
        <v>16303</v>
      </c>
      <c r="B172" s="92" t="s">
        <v>15579</v>
      </c>
      <c r="C172" s="92" t="s">
        <v>5145</v>
      </c>
      <c r="D172" s="94">
        <v>203138</v>
      </c>
      <c r="E172" s="95" t="s">
        <v>16963</v>
      </c>
      <c r="F172" s="95"/>
      <c r="G172" s="96"/>
      <c r="H172" s="95"/>
      <c r="I172" s="95"/>
      <c r="J172" s="95"/>
      <c r="K172" s="95"/>
      <c r="L172" s="95"/>
      <c r="M172" s="95"/>
      <c r="N172" s="95"/>
      <c r="O172" s="95"/>
      <c r="P172" s="95"/>
      <c r="Q172" s="95"/>
      <c r="R172" s="95"/>
      <c r="S172" s="95"/>
      <c r="T172" s="95"/>
      <c r="U172" s="95"/>
      <c r="V172" s="95"/>
      <c r="W172" s="95"/>
      <c r="X172" s="95"/>
      <c r="Y172" s="95"/>
      <c r="Z172" s="95"/>
      <c r="AA172" s="95"/>
      <c r="AB172" s="95"/>
      <c r="AC172" s="95"/>
      <c r="AD172" s="95"/>
      <c r="AE172" s="95"/>
      <c r="AF172" s="95"/>
      <c r="AG172" s="95"/>
      <c r="AH172" s="95"/>
      <c r="AI172" s="95"/>
      <c r="AJ172" s="95"/>
      <c r="AK172" s="95"/>
      <c r="AL172" s="95"/>
      <c r="AM172" s="95"/>
      <c r="AN172" s="95"/>
      <c r="AO172" s="95"/>
      <c r="AP172" s="95"/>
      <c r="AQ172" s="95"/>
      <c r="AR172" s="95"/>
      <c r="AS172" s="95"/>
      <c r="AT172" s="95"/>
      <c r="AU172" s="95"/>
      <c r="AV172" s="95"/>
    </row>
    <row r="173" spans="1:48" ht="18.75" x14ac:dyDescent="0.3">
      <c r="A173" s="73" t="s">
        <v>15674</v>
      </c>
      <c r="B173" s="92" t="s">
        <v>12123</v>
      </c>
      <c r="C173" s="92" t="s">
        <v>5146</v>
      </c>
      <c r="D173" s="94">
        <v>203161</v>
      </c>
      <c r="E173" s="95" t="s">
        <v>16964</v>
      </c>
      <c r="F173" s="95"/>
      <c r="G173" s="95"/>
      <c r="H173" s="96"/>
      <c r="I173" s="96"/>
      <c r="J173" s="95"/>
      <c r="K173" s="95"/>
      <c r="L173" s="95"/>
      <c r="M173" s="95"/>
      <c r="N173" s="95"/>
      <c r="O173" s="95"/>
      <c r="P173" s="95"/>
      <c r="Q173" s="95"/>
      <c r="R173" s="95"/>
      <c r="S173" s="95"/>
      <c r="T173" s="95"/>
      <c r="U173" s="95"/>
      <c r="V173" s="95"/>
      <c r="W173" s="95"/>
      <c r="X173" s="95"/>
      <c r="Y173" s="95"/>
      <c r="Z173" s="95"/>
      <c r="AA173" s="95"/>
      <c r="AB173" s="95"/>
      <c r="AC173" s="95"/>
      <c r="AD173" s="95"/>
      <c r="AE173" s="95"/>
      <c r="AF173" s="95"/>
      <c r="AG173" s="95"/>
      <c r="AH173" s="95"/>
      <c r="AI173" s="95"/>
      <c r="AJ173" s="95"/>
      <c r="AK173" s="95"/>
      <c r="AL173" s="95"/>
      <c r="AM173" s="95"/>
      <c r="AN173" s="95"/>
      <c r="AO173" s="95"/>
      <c r="AP173" s="95"/>
      <c r="AQ173" s="95"/>
      <c r="AR173" s="95"/>
      <c r="AS173" s="95"/>
      <c r="AT173" s="95"/>
      <c r="AU173" s="95"/>
      <c r="AV173" s="95"/>
    </row>
    <row r="174" spans="1:48" ht="18.75" x14ac:dyDescent="0.3">
      <c r="A174" s="73" t="s">
        <v>16304</v>
      </c>
      <c r="B174" s="92" t="s">
        <v>15579</v>
      </c>
      <c r="C174" s="92" t="s">
        <v>5146</v>
      </c>
      <c r="D174" s="94">
        <v>203161</v>
      </c>
      <c r="E174" s="95" t="s">
        <v>16963</v>
      </c>
      <c r="F174" s="95" t="s">
        <v>16965</v>
      </c>
      <c r="G174" s="96"/>
      <c r="H174" s="96"/>
      <c r="I174" s="96"/>
      <c r="J174" s="95"/>
      <c r="K174" s="95"/>
      <c r="L174" s="95"/>
      <c r="M174" s="95"/>
      <c r="N174" s="95"/>
      <c r="O174" s="95"/>
      <c r="P174" s="95"/>
      <c r="Q174" s="95"/>
      <c r="R174" s="95"/>
      <c r="S174" s="95"/>
      <c r="T174" s="95"/>
      <c r="U174" s="95"/>
      <c r="V174" s="95"/>
      <c r="W174" s="95"/>
      <c r="X174" s="95"/>
      <c r="Y174" s="95"/>
      <c r="Z174" s="95"/>
      <c r="AA174" s="95"/>
      <c r="AB174" s="95"/>
      <c r="AC174" s="95"/>
      <c r="AD174" s="95"/>
      <c r="AE174" s="95"/>
      <c r="AF174" s="95"/>
      <c r="AG174" s="95"/>
      <c r="AH174" s="95"/>
      <c r="AI174" s="95"/>
      <c r="AJ174" s="95"/>
      <c r="AK174" s="95"/>
      <c r="AL174" s="95"/>
      <c r="AM174" s="95"/>
      <c r="AN174" s="95"/>
      <c r="AO174" s="95"/>
      <c r="AP174" s="95"/>
      <c r="AQ174" s="95"/>
      <c r="AR174" s="95"/>
      <c r="AS174" s="95"/>
      <c r="AT174" s="95"/>
      <c r="AU174" s="95"/>
      <c r="AV174" s="95"/>
    </row>
    <row r="175" spans="1:48" ht="18.75" x14ac:dyDescent="0.3">
      <c r="A175" s="73" t="s">
        <v>15675</v>
      </c>
      <c r="B175" s="92" t="s">
        <v>12123</v>
      </c>
      <c r="C175" s="92" t="s">
        <v>5147</v>
      </c>
      <c r="D175" s="94">
        <v>203180</v>
      </c>
      <c r="E175" s="95" t="s">
        <v>16964</v>
      </c>
      <c r="F175" s="95"/>
      <c r="G175" s="95"/>
      <c r="H175" s="95"/>
      <c r="I175" s="95"/>
      <c r="J175" s="95"/>
      <c r="K175" s="95"/>
      <c r="L175" s="95"/>
      <c r="M175" s="96"/>
      <c r="N175" s="96"/>
      <c r="O175" s="95"/>
      <c r="P175" s="95"/>
      <c r="Q175" s="95"/>
      <c r="R175" s="95"/>
      <c r="S175" s="95"/>
      <c r="T175" s="95"/>
      <c r="U175" s="95"/>
      <c r="V175" s="95"/>
      <c r="W175" s="95"/>
      <c r="X175" s="95"/>
      <c r="Y175" s="95"/>
      <c r="Z175" s="95"/>
      <c r="AA175" s="95"/>
      <c r="AB175" s="95"/>
      <c r="AC175" s="95"/>
      <c r="AD175" s="95"/>
      <c r="AE175" s="95"/>
      <c r="AF175" s="95"/>
      <c r="AG175" s="95"/>
      <c r="AH175" s="95"/>
      <c r="AI175" s="95"/>
      <c r="AJ175" s="95"/>
      <c r="AK175" s="95"/>
      <c r="AL175" s="95"/>
      <c r="AM175" s="95"/>
      <c r="AN175" s="95"/>
      <c r="AO175" s="95"/>
      <c r="AP175" s="95"/>
      <c r="AQ175" s="95"/>
      <c r="AR175" s="95"/>
      <c r="AS175" s="95"/>
      <c r="AT175" s="95"/>
      <c r="AU175" s="95"/>
      <c r="AV175" s="95"/>
    </row>
    <row r="176" spans="1:48" ht="18.75" x14ac:dyDescent="0.3">
      <c r="A176" s="73" t="s">
        <v>16305</v>
      </c>
      <c r="B176" s="92" t="s">
        <v>15579</v>
      </c>
      <c r="C176" s="92" t="s">
        <v>5148</v>
      </c>
      <c r="D176" s="94">
        <v>203212</v>
      </c>
      <c r="E176" s="95" t="s">
        <v>16966</v>
      </c>
      <c r="F176" s="95" t="s">
        <v>16967</v>
      </c>
      <c r="G176" s="95"/>
      <c r="H176" s="95"/>
      <c r="I176" s="95"/>
      <c r="J176" s="95"/>
      <c r="K176" s="95"/>
      <c r="L176" s="95"/>
      <c r="M176" s="96"/>
      <c r="N176" s="96"/>
      <c r="O176" s="95"/>
      <c r="P176" s="95"/>
      <c r="Q176" s="95"/>
      <c r="R176" s="95"/>
      <c r="S176" s="95"/>
      <c r="T176" s="95"/>
      <c r="U176" s="95"/>
      <c r="V176" s="95"/>
      <c r="W176" s="95"/>
      <c r="X176" s="95"/>
      <c r="Y176" s="95"/>
      <c r="Z176" s="95"/>
      <c r="AA176" s="95"/>
      <c r="AB176" s="95"/>
      <c r="AC176" s="95"/>
      <c r="AD176" s="95"/>
      <c r="AE176" s="95"/>
      <c r="AF176" s="95"/>
      <c r="AG176" s="95"/>
      <c r="AH176" s="95"/>
      <c r="AI176" s="95"/>
      <c r="AJ176" s="95"/>
      <c r="AK176" s="95"/>
      <c r="AL176" s="95"/>
      <c r="AM176" s="95"/>
      <c r="AN176" s="95"/>
      <c r="AO176" s="95"/>
      <c r="AP176" s="95"/>
      <c r="AQ176" s="95"/>
      <c r="AR176" s="95"/>
      <c r="AS176" s="95"/>
      <c r="AT176" s="95"/>
      <c r="AU176" s="95"/>
      <c r="AV176" s="95"/>
    </row>
    <row r="177" spans="1:48" ht="18.75" x14ac:dyDescent="0.3">
      <c r="A177" s="73" t="s">
        <v>15676</v>
      </c>
      <c r="B177" s="92" t="s">
        <v>12123</v>
      </c>
      <c r="C177" s="92" t="s">
        <v>678</v>
      </c>
      <c r="D177" s="94">
        <v>112009</v>
      </c>
      <c r="E177" s="95" t="s">
        <v>16951</v>
      </c>
      <c r="F177" s="95"/>
      <c r="G177" s="95"/>
      <c r="H177" s="95"/>
      <c r="I177" s="95"/>
      <c r="J177" s="95"/>
      <c r="K177" s="95"/>
      <c r="L177" s="95"/>
      <c r="M177" s="96"/>
      <c r="N177" s="96"/>
      <c r="O177" s="95"/>
      <c r="P177" s="95"/>
      <c r="Q177" s="95"/>
      <c r="R177" s="95"/>
      <c r="S177" s="95"/>
      <c r="T177" s="95"/>
      <c r="U177" s="95"/>
      <c r="V177" s="95"/>
      <c r="W177" s="95"/>
      <c r="X177" s="95"/>
      <c r="Y177" s="95"/>
      <c r="Z177" s="95"/>
      <c r="AA177" s="95"/>
      <c r="AB177" s="95"/>
      <c r="AC177" s="95"/>
      <c r="AD177" s="95"/>
      <c r="AE177" s="95"/>
      <c r="AF177" s="95"/>
      <c r="AG177" s="95"/>
      <c r="AH177" s="95"/>
      <c r="AI177" s="95"/>
      <c r="AJ177" s="95"/>
      <c r="AK177" s="95"/>
      <c r="AL177" s="95"/>
      <c r="AM177" s="95"/>
      <c r="AN177" s="95"/>
      <c r="AO177" s="95"/>
      <c r="AP177" s="95"/>
      <c r="AQ177" s="95"/>
      <c r="AR177" s="95"/>
      <c r="AS177" s="95"/>
      <c r="AT177" s="95"/>
      <c r="AU177" s="95"/>
      <c r="AV177" s="95"/>
    </row>
    <row r="178" spans="1:48" ht="18.75" x14ac:dyDescent="0.3">
      <c r="A178" s="73" t="s">
        <v>15677</v>
      </c>
      <c r="B178" s="92" t="s">
        <v>12123</v>
      </c>
      <c r="C178" s="92" t="s">
        <v>699</v>
      </c>
      <c r="D178" s="94">
        <v>113016</v>
      </c>
      <c r="E178" s="95" t="s">
        <v>16956</v>
      </c>
      <c r="F178" s="95" t="s">
        <v>16957</v>
      </c>
      <c r="G178" s="95"/>
      <c r="H178" s="95"/>
      <c r="I178" s="95"/>
      <c r="J178" s="95"/>
      <c r="K178" s="95"/>
      <c r="L178" s="95"/>
      <c r="M178" s="96"/>
      <c r="N178" s="96"/>
      <c r="O178" s="95"/>
      <c r="P178" s="95"/>
      <c r="Q178" s="95"/>
      <c r="R178" s="95"/>
      <c r="S178" s="95"/>
      <c r="T178" s="95"/>
      <c r="U178" s="95"/>
      <c r="V178" s="95"/>
      <c r="W178" s="95"/>
      <c r="X178" s="95"/>
      <c r="Y178" s="95"/>
      <c r="Z178" s="95"/>
      <c r="AA178" s="95"/>
      <c r="AB178" s="95"/>
      <c r="AC178" s="95"/>
      <c r="AD178" s="95"/>
      <c r="AE178" s="95"/>
      <c r="AF178" s="95"/>
      <c r="AG178" s="95"/>
      <c r="AH178" s="95"/>
      <c r="AI178" s="95"/>
      <c r="AJ178" s="95"/>
      <c r="AK178" s="95"/>
      <c r="AL178" s="95"/>
      <c r="AM178" s="95"/>
      <c r="AN178" s="95"/>
      <c r="AO178" s="95"/>
      <c r="AP178" s="95"/>
      <c r="AQ178" s="95"/>
      <c r="AR178" s="95"/>
      <c r="AS178" s="95"/>
      <c r="AT178" s="95"/>
      <c r="AU178" s="95"/>
      <c r="AV178" s="95"/>
    </row>
    <row r="179" spans="1:48" ht="18.75" x14ac:dyDescent="0.3">
      <c r="A179" s="73" t="s">
        <v>15678</v>
      </c>
      <c r="B179" s="92" t="s">
        <v>12123</v>
      </c>
      <c r="C179" s="92" t="s">
        <v>7565</v>
      </c>
      <c r="D179" s="94">
        <v>203374</v>
      </c>
      <c r="E179" s="95" t="s">
        <v>16968</v>
      </c>
      <c r="F179" s="95"/>
      <c r="G179" s="95"/>
      <c r="H179" s="95"/>
      <c r="I179" s="95"/>
      <c r="J179" s="95"/>
      <c r="K179" s="95"/>
      <c r="L179" s="95"/>
      <c r="M179" s="96"/>
      <c r="N179" s="96"/>
      <c r="O179" s="95"/>
      <c r="P179" s="95"/>
      <c r="Q179" s="95"/>
      <c r="R179" s="95"/>
      <c r="S179" s="95"/>
      <c r="T179" s="95"/>
      <c r="U179" s="95"/>
      <c r="V179" s="95"/>
      <c r="W179" s="95"/>
      <c r="X179" s="95"/>
      <c r="Y179" s="95"/>
      <c r="Z179" s="95"/>
      <c r="AA179" s="95"/>
      <c r="AB179" s="95"/>
      <c r="AC179" s="95"/>
      <c r="AD179" s="95"/>
      <c r="AE179" s="95"/>
      <c r="AF179" s="95"/>
      <c r="AG179" s="95"/>
      <c r="AH179" s="95"/>
      <c r="AI179" s="95"/>
      <c r="AJ179" s="95"/>
      <c r="AK179" s="95"/>
      <c r="AL179" s="95"/>
      <c r="AM179" s="95"/>
      <c r="AN179" s="95"/>
      <c r="AO179" s="95"/>
      <c r="AP179" s="95"/>
      <c r="AQ179" s="95"/>
      <c r="AR179" s="95"/>
      <c r="AS179" s="95"/>
      <c r="AT179" s="95"/>
      <c r="AU179" s="95"/>
      <c r="AV179" s="95"/>
    </row>
    <row r="180" spans="1:48" ht="18.75" x14ac:dyDescent="0.3">
      <c r="A180" s="73" t="s">
        <v>16306</v>
      </c>
      <c r="B180" s="92" t="s">
        <v>15579</v>
      </c>
      <c r="C180" s="92" t="s">
        <v>7565</v>
      </c>
      <c r="D180" s="94">
        <v>203374</v>
      </c>
      <c r="E180" s="95" t="s">
        <v>16880</v>
      </c>
      <c r="F180" s="95" t="s">
        <v>16969</v>
      </c>
      <c r="G180" s="96"/>
      <c r="H180" s="95"/>
      <c r="I180" s="95"/>
      <c r="J180" s="95"/>
      <c r="K180" s="95"/>
      <c r="L180" s="95"/>
      <c r="M180" s="96"/>
      <c r="N180" s="96"/>
      <c r="O180" s="95"/>
      <c r="P180" s="95"/>
      <c r="Q180" s="95"/>
      <c r="R180" s="95"/>
      <c r="S180" s="95"/>
      <c r="T180" s="95"/>
      <c r="U180" s="95"/>
      <c r="V180" s="95"/>
      <c r="W180" s="95"/>
      <c r="X180" s="95"/>
      <c r="Y180" s="95"/>
      <c r="Z180" s="95"/>
      <c r="AA180" s="95"/>
      <c r="AB180" s="95"/>
      <c r="AC180" s="95"/>
      <c r="AD180" s="95"/>
      <c r="AE180" s="95"/>
      <c r="AF180" s="95"/>
      <c r="AG180" s="95"/>
      <c r="AH180" s="95"/>
      <c r="AI180" s="95"/>
      <c r="AJ180" s="95"/>
      <c r="AK180" s="95"/>
      <c r="AL180" s="95"/>
      <c r="AM180" s="95"/>
      <c r="AN180" s="95"/>
      <c r="AO180" s="95"/>
      <c r="AP180" s="95"/>
      <c r="AQ180" s="95"/>
      <c r="AR180" s="95"/>
      <c r="AS180" s="95"/>
      <c r="AT180" s="95"/>
      <c r="AU180" s="95"/>
      <c r="AV180" s="95"/>
    </row>
    <row r="181" spans="1:48" ht="18.75" x14ac:dyDescent="0.3">
      <c r="A181" s="73" t="s">
        <v>15679</v>
      </c>
      <c r="B181" s="92" t="s">
        <v>12123</v>
      </c>
      <c r="C181" s="92" t="s">
        <v>1312</v>
      </c>
      <c r="D181" s="94">
        <v>113529</v>
      </c>
      <c r="E181" s="95" t="s">
        <v>16908</v>
      </c>
      <c r="F181" s="95"/>
      <c r="G181" s="95"/>
      <c r="H181" s="95"/>
      <c r="I181" s="95"/>
      <c r="J181" s="95"/>
      <c r="K181" s="95"/>
      <c r="L181" s="95"/>
      <c r="M181" s="96"/>
      <c r="N181" s="96"/>
      <c r="O181" s="95"/>
      <c r="P181" s="95"/>
      <c r="Q181" s="95"/>
      <c r="R181" s="95"/>
      <c r="S181" s="95"/>
      <c r="T181" s="95"/>
      <c r="U181" s="95"/>
      <c r="V181" s="95"/>
      <c r="W181" s="95"/>
      <c r="X181" s="95"/>
      <c r="Y181" s="95"/>
      <c r="Z181" s="95"/>
      <c r="AA181" s="95"/>
      <c r="AB181" s="95"/>
      <c r="AC181" s="95"/>
      <c r="AD181" s="95"/>
      <c r="AE181" s="95"/>
      <c r="AF181" s="95"/>
      <c r="AG181" s="95"/>
      <c r="AH181" s="95"/>
      <c r="AI181" s="95"/>
      <c r="AJ181" s="95"/>
      <c r="AK181" s="95"/>
      <c r="AL181" s="95"/>
      <c r="AM181" s="95"/>
      <c r="AN181" s="95"/>
      <c r="AO181" s="95"/>
      <c r="AP181" s="95"/>
      <c r="AQ181" s="95"/>
      <c r="AR181" s="95"/>
      <c r="AS181" s="95"/>
      <c r="AT181" s="95"/>
      <c r="AU181" s="95"/>
      <c r="AV181" s="95"/>
    </row>
    <row r="182" spans="1:48" ht="18.75" x14ac:dyDescent="0.3">
      <c r="A182" s="73" t="s">
        <v>15680</v>
      </c>
      <c r="B182" s="92" t="s">
        <v>12123</v>
      </c>
      <c r="C182" s="92" t="s">
        <v>1320</v>
      </c>
      <c r="D182" s="94">
        <v>113684</v>
      </c>
      <c r="E182" s="95" t="s">
        <v>16951</v>
      </c>
      <c r="F182" s="95"/>
      <c r="G182" s="95"/>
      <c r="H182" s="95"/>
      <c r="I182" s="95"/>
      <c r="J182" s="95"/>
      <c r="K182" s="95"/>
      <c r="L182" s="95"/>
      <c r="M182" s="96"/>
      <c r="N182" s="96"/>
      <c r="O182" s="95"/>
      <c r="P182" s="95"/>
      <c r="Q182" s="95"/>
      <c r="R182" s="95"/>
      <c r="S182" s="95"/>
      <c r="T182" s="95"/>
      <c r="U182" s="95"/>
      <c r="V182" s="95"/>
      <c r="W182" s="95"/>
      <c r="X182" s="95"/>
      <c r="Y182" s="95"/>
      <c r="Z182" s="95"/>
      <c r="AA182" s="95"/>
      <c r="AB182" s="95"/>
      <c r="AC182" s="95"/>
      <c r="AD182" s="95"/>
      <c r="AE182" s="95"/>
      <c r="AF182" s="95"/>
      <c r="AG182" s="95"/>
      <c r="AH182" s="95"/>
      <c r="AI182" s="95"/>
      <c r="AJ182" s="95"/>
      <c r="AK182" s="95"/>
      <c r="AL182" s="95"/>
      <c r="AM182" s="95"/>
      <c r="AN182" s="95"/>
      <c r="AO182" s="95"/>
      <c r="AP182" s="95"/>
      <c r="AQ182" s="95"/>
      <c r="AR182" s="95"/>
      <c r="AS182" s="95"/>
      <c r="AT182" s="95"/>
      <c r="AU182" s="95"/>
      <c r="AV182" s="95"/>
    </row>
    <row r="183" spans="1:48" ht="18.75" x14ac:dyDescent="0.3">
      <c r="A183" s="73" t="s">
        <v>15681</v>
      </c>
      <c r="B183" s="92" t="s">
        <v>12123</v>
      </c>
      <c r="C183" s="92" t="s">
        <v>5158</v>
      </c>
      <c r="D183" s="94">
        <v>203871</v>
      </c>
      <c r="E183" s="95" t="s">
        <v>16943</v>
      </c>
      <c r="F183" s="95"/>
      <c r="G183" s="95"/>
      <c r="H183" s="95"/>
      <c r="I183" s="95"/>
      <c r="J183" s="95"/>
      <c r="K183" s="95"/>
      <c r="L183" s="95"/>
      <c r="M183" s="96"/>
      <c r="N183" s="96"/>
      <c r="O183" s="95"/>
      <c r="P183" s="95"/>
      <c r="Q183" s="95"/>
      <c r="R183" s="95"/>
      <c r="S183" s="95"/>
      <c r="T183" s="95"/>
      <c r="U183" s="95"/>
      <c r="V183" s="95"/>
      <c r="W183" s="95"/>
      <c r="X183" s="95"/>
      <c r="Y183" s="95"/>
      <c r="Z183" s="95"/>
      <c r="AA183" s="95"/>
      <c r="AB183" s="95"/>
      <c r="AC183" s="95"/>
      <c r="AD183" s="95"/>
      <c r="AE183" s="95"/>
      <c r="AF183" s="95"/>
      <c r="AG183" s="95"/>
      <c r="AH183" s="95"/>
      <c r="AI183" s="95"/>
      <c r="AJ183" s="95"/>
      <c r="AK183" s="95"/>
      <c r="AL183" s="95"/>
      <c r="AM183" s="95"/>
      <c r="AN183" s="95"/>
      <c r="AO183" s="95"/>
      <c r="AP183" s="95"/>
      <c r="AQ183" s="95"/>
      <c r="AR183" s="95"/>
      <c r="AS183" s="95"/>
      <c r="AT183" s="95"/>
      <c r="AU183" s="95"/>
      <c r="AV183" s="95"/>
    </row>
    <row r="184" spans="1:48" ht="18.75" x14ac:dyDescent="0.3">
      <c r="A184" s="73" t="s">
        <v>16307</v>
      </c>
      <c r="B184" s="92" t="s">
        <v>15579</v>
      </c>
      <c r="C184" s="92" t="s">
        <v>7568</v>
      </c>
      <c r="D184" s="94">
        <v>203900</v>
      </c>
      <c r="E184" s="95" t="s">
        <v>16970</v>
      </c>
      <c r="F184" s="95"/>
      <c r="G184" s="95"/>
      <c r="H184" s="95"/>
      <c r="I184" s="95"/>
      <c r="J184" s="95"/>
      <c r="K184" s="95"/>
      <c r="L184" s="95"/>
      <c r="M184" s="96"/>
      <c r="N184" s="96"/>
      <c r="O184" s="95"/>
      <c r="P184" s="95"/>
      <c r="Q184" s="95"/>
      <c r="R184" s="95"/>
      <c r="S184" s="95"/>
      <c r="T184" s="95"/>
      <c r="U184" s="95"/>
      <c r="V184" s="95"/>
      <c r="W184" s="95"/>
      <c r="X184" s="95"/>
      <c r="Y184" s="95"/>
      <c r="Z184" s="95"/>
      <c r="AA184" s="95"/>
      <c r="AB184" s="95"/>
      <c r="AC184" s="95"/>
      <c r="AD184" s="95"/>
      <c r="AE184" s="95"/>
      <c r="AF184" s="95"/>
      <c r="AG184" s="95"/>
      <c r="AH184" s="95"/>
      <c r="AI184" s="95"/>
      <c r="AJ184" s="95"/>
      <c r="AK184" s="95"/>
      <c r="AL184" s="95"/>
      <c r="AM184" s="95"/>
      <c r="AN184" s="95"/>
      <c r="AO184" s="95"/>
      <c r="AP184" s="95"/>
      <c r="AQ184" s="95"/>
      <c r="AR184" s="95"/>
      <c r="AS184" s="95"/>
      <c r="AT184" s="95"/>
      <c r="AU184" s="95"/>
      <c r="AV184" s="95"/>
    </row>
    <row r="185" spans="1:48" ht="18.75" x14ac:dyDescent="0.3">
      <c r="A185" s="73" t="s">
        <v>16308</v>
      </c>
      <c r="B185" s="92" t="s">
        <v>15579</v>
      </c>
      <c r="C185" s="92" t="s">
        <v>7569</v>
      </c>
      <c r="D185" s="94">
        <v>203901</v>
      </c>
      <c r="E185" s="95" t="s">
        <v>16970</v>
      </c>
      <c r="F185" s="95"/>
      <c r="G185" s="95"/>
      <c r="H185" s="95"/>
      <c r="I185" s="95"/>
      <c r="J185" s="95"/>
      <c r="K185" s="95"/>
      <c r="L185" s="95"/>
      <c r="M185" s="96"/>
      <c r="N185" s="96"/>
      <c r="O185" s="95"/>
      <c r="P185" s="95"/>
      <c r="Q185" s="95"/>
      <c r="R185" s="95"/>
      <c r="S185" s="95"/>
      <c r="T185" s="95"/>
      <c r="U185" s="95"/>
      <c r="V185" s="95"/>
      <c r="W185" s="95"/>
      <c r="X185" s="95"/>
      <c r="Y185" s="95"/>
      <c r="Z185" s="95"/>
      <c r="AA185" s="95"/>
      <c r="AB185" s="95"/>
      <c r="AC185" s="95"/>
      <c r="AD185" s="95"/>
      <c r="AE185" s="95"/>
      <c r="AF185" s="95"/>
      <c r="AG185" s="95"/>
      <c r="AH185" s="95"/>
      <c r="AI185" s="95"/>
      <c r="AJ185" s="95"/>
      <c r="AK185" s="95"/>
      <c r="AL185" s="95"/>
      <c r="AM185" s="95"/>
      <c r="AN185" s="95"/>
      <c r="AO185" s="95"/>
      <c r="AP185" s="95"/>
      <c r="AQ185" s="95"/>
      <c r="AR185" s="95"/>
      <c r="AS185" s="95"/>
      <c r="AT185" s="95"/>
      <c r="AU185" s="95"/>
      <c r="AV185" s="95"/>
    </row>
    <row r="186" spans="1:48" ht="18.75" x14ac:dyDescent="0.3">
      <c r="A186" s="73" t="s">
        <v>16309</v>
      </c>
      <c r="B186" s="92" t="s">
        <v>15579</v>
      </c>
      <c r="C186" s="92" t="s">
        <v>7570</v>
      </c>
      <c r="D186" s="94">
        <v>204020</v>
      </c>
      <c r="E186" s="95" t="s">
        <v>16971</v>
      </c>
      <c r="F186" s="95" t="s">
        <v>16972</v>
      </c>
      <c r="G186" s="95"/>
      <c r="H186" s="95"/>
      <c r="I186" s="95"/>
      <c r="J186" s="95"/>
      <c r="K186" s="95"/>
      <c r="L186" s="95"/>
      <c r="M186" s="96"/>
      <c r="N186" s="96"/>
      <c r="O186" s="95"/>
      <c r="P186" s="95"/>
      <c r="Q186" s="95"/>
      <c r="R186" s="95"/>
      <c r="S186" s="95"/>
      <c r="T186" s="95"/>
      <c r="U186" s="95"/>
      <c r="V186" s="95"/>
      <c r="W186" s="95"/>
      <c r="X186" s="95"/>
      <c r="Y186" s="95"/>
      <c r="Z186" s="95"/>
      <c r="AA186" s="95"/>
      <c r="AB186" s="95"/>
      <c r="AC186" s="95"/>
      <c r="AD186" s="95"/>
      <c r="AE186" s="95"/>
      <c r="AF186" s="95"/>
      <c r="AG186" s="95"/>
      <c r="AH186" s="95"/>
      <c r="AI186" s="95"/>
      <c r="AJ186" s="95"/>
      <c r="AK186" s="95"/>
      <c r="AL186" s="95"/>
      <c r="AM186" s="95"/>
      <c r="AN186" s="95"/>
      <c r="AO186" s="95"/>
      <c r="AP186" s="95"/>
      <c r="AQ186" s="95"/>
      <c r="AR186" s="95"/>
      <c r="AS186" s="95"/>
      <c r="AT186" s="95"/>
      <c r="AU186" s="95"/>
      <c r="AV186" s="95"/>
    </row>
    <row r="187" spans="1:48" ht="18.75" x14ac:dyDescent="0.3">
      <c r="A187" s="73" t="s">
        <v>16310</v>
      </c>
      <c r="B187" s="92" t="s">
        <v>15579</v>
      </c>
      <c r="C187" s="92" t="s">
        <v>7572</v>
      </c>
      <c r="D187" s="94">
        <v>204059</v>
      </c>
      <c r="E187" s="95" t="s">
        <v>16973</v>
      </c>
      <c r="F187" s="95" t="s">
        <v>16880</v>
      </c>
      <c r="G187" s="95" t="s">
        <v>16884</v>
      </c>
      <c r="H187" s="95" t="s">
        <v>16974</v>
      </c>
      <c r="I187" s="95" t="s">
        <v>16975</v>
      </c>
      <c r="J187" s="95" t="s">
        <v>16976</v>
      </c>
      <c r="K187" s="95" t="s">
        <v>16977</v>
      </c>
      <c r="L187" s="95"/>
      <c r="M187" s="96"/>
      <c r="N187" s="96"/>
      <c r="O187" s="95"/>
      <c r="P187" s="95"/>
      <c r="Q187" s="95"/>
      <c r="R187" s="95"/>
      <c r="S187" s="95"/>
      <c r="T187" s="95"/>
      <c r="U187" s="95"/>
      <c r="V187" s="95"/>
      <c r="W187" s="95"/>
      <c r="X187" s="95"/>
      <c r="Y187" s="95"/>
      <c r="Z187" s="95"/>
      <c r="AA187" s="95"/>
      <c r="AB187" s="95"/>
      <c r="AC187" s="95"/>
      <c r="AD187" s="95"/>
      <c r="AE187" s="95"/>
      <c r="AF187" s="95"/>
      <c r="AG187" s="95"/>
      <c r="AH187" s="95"/>
      <c r="AI187" s="95"/>
      <c r="AJ187" s="95"/>
      <c r="AK187" s="95"/>
      <c r="AL187" s="95"/>
      <c r="AM187" s="95"/>
      <c r="AN187" s="95"/>
      <c r="AO187" s="95"/>
      <c r="AP187" s="95"/>
      <c r="AQ187" s="95"/>
      <c r="AR187" s="95"/>
      <c r="AS187" s="95"/>
      <c r="AT187" s="95"/>
      <c r="AU187" s="95"/>
      <c r="AV187" s="95"/>
    </row>
    <row r="188" spans="1:48" ht="18.75" x14ac:dyDescent="0.3">
      <c r="A188" s="73" t="s">
        <v>16311</v>
      </c>
      <c r="B188" s="92" t="s">
        <v>15579</v>
      </c>
      <c r="C188" s="92" t="s">
        <v>5174</v>
      </c>
      <c r="D188" s="94">
        <v>204253</v>
      </c>
      <c r="E188" s="95" t="s">
        <v>16978</v>
      </c>
      <c r="F188" s="95" t="s">
        <v>16979</v>
      </c>
      <c r="G188" s="95"/>
      <c r="H188" s="95"/>
      <c r="I188" s="95"/>
      <c r="J188" s="95"/>
      <c r="K188" s="95"/>
      <c r="L188" s="95"/>
      <c r="M188" s="96"/>
      <c r="N188" s="96"/>
      <c r="O188" s="95"/>
      <c r="P188" s="95"/>
      <c r="Q188" s="95"/>
      <c r="R188" s="95"/>
      <c r="S188" s="95"/>
      <c r="T188" s="95"/>
      <c r="U188" s="95"/>
      <c r="V188" s="95"/>
      <c r="W188" s="95"/>
      <c r="X188" s="95"/>
      <c r="Y188" s="95"/>
      <c r="Z188" s="95"/>
      <c r="AA188" s="95"/>
      <c r="AB188" s="95"/>
      <c r="AC188" s="95"/>
      <c r="AD188" s="95"/>
      <c r="AE188" s="95"/>
      <c r="AF188" s="95"/>
      <c r="AG188" s="95"/>
      <c r="AH188" s="95"/>
      <c r="AI188" s="95"/>
      <c r="AJ188" s="95"/>
      <c r="AK188" s="95"/>
      <c r="AL188" s="95"/>
      <c r="AM188" s="95"/>
      <c r="AN188" s="95"/>
      <c r="AO188" s="95"/>
      <c r="AP188" s="95"/>
      <c r="AQ188" s="95"/>
      <c r="AR188" s="95"/>
      <c r="AS188" s="95"/>
      <c r="AT188" s="95"/>
      <c r="AU188" s="95"/>
      <c r="AV188" s="95"/>
    </row>
    <row r="189" spans="1:48" ht="18.75" x14ac:dyDescent="0.3">
      <c r="A189" s="73" t="s">
        <v>15682</v>
      </c>
      <c r="B189" s="92" t="s">
        <v>12123</v>
      </c>
      <c r="C189" s="92" t="s">
        <v>5175</v>
      </c>
      <c r="D189" s="94">
        <v>204272</v>
      </c>
      <c r="E189" s="95" t="s">
        <v>16980</v>
      </c>
      <c r="F189" s="95"/>
      <c r="G189" s="95"/>
      <c r="H189" s="95"/>
      <c r="I189" s="95"/>
      <c r="J189" s="95"/>
      <c r="K189" s="95"/>
      <c r="L189" s="95"/>
      <c r="M189" s="96"/>
      <c r="N189" s="96"/>
      <c r="O189" s="95"/>
      <c r="P189" s="95"/>
      <c r="Q189" s="95"/>
      <c r="R189" s="95"/>
      <c r="S189" s="95"/>
      <c r="T189" s="95"/>
      <c r="U189" s="95"/>
      <c r="V189" s="95"/>
      <c r="W189" s="95"/>
      <c r="X189" s="95"/>
      <c r="Y189" s="95"/>
      <c r="Z189" s="95"/>
      <c r="AA189" s="95"/>
      <c r="AB189" s="95"/>
      <c r="AC189" s="95"/>
      <c r="AD189" s="95"/>
      <c r="AE189" s="95"/>
      <c r="AF189" s="95"/>
      <c r="AG189" s="95"/>
      <c r="AH189" s="95"/>
      <c r="AI189" s="95"/>
      <c r="AJ189" s="95"/>
      <c r="AK189" s="95"/>
      <c r="AL189" s="95"/>
      <c r="AM189" s="95"/>
      <c r="AN189" s="95"/>
      <c r="AO189" s="95"/>
      <c r="AP189" s="95"/>
      <c r="AQ189" s="95"/>
      <c r="AR189" s="95"/>
      <c r="AS189" s="95"/>
      <c r="AT189" s="95"/>
      <c r="AU189" s="95"/>
      <c r="AV189" s="95"/>
    </row>
    <row r="190" spans="1:48" ht="18.75" x14ac:dyDescent="0.3">
      <c r="A190" s="73" t="s">
        <v>15683</v>
      </c>
      <c r="B190" s="92" t="s">
        <v>12123</v>
      </c>
      <c r="C190" s="92" t="s">
        <v>710</v>
      </c>
      <c r="D190" s="94">
        <v>114396</v>
      </c>
      <c r="E190" s="95" t="s">
        <v>16981</v>
      </c>
      <c r="F190" s="95"/>
      <c r="G190" s="95"/>
      <c r="H190" s="95"/>
      <c r="I190" s="95"/>
      <c r="J190" s="95"/>
      <c r="K190" s="95"/>
      <c r="L190" s="95"/>
      <c r="M190" s="96"/>
      <c r="N190" s="96"/>
      <c r="O190" s="95"/>
      <c r="P190" s="95"/>
      <c r="Q190" s="95"/>
      <c r="R190" s="95"/>
      <c r="S190" s="95"/>
      <c r="T190" s="95"/>
      <c r="U190" s="95"/>
      <c r="V190" s="95"/>
      <c r="W190" s="95"/>
      <c r="X190" s="95"/>
      <c r="Y190" s="95"/>
      <c r="Z190" s="95"/>
      <c r="AA190" s="95"/>
      <c r="AB190" s="95"/>
      <c r="AC190" s="95"/>
      <c r="AD190" s="95"/>
      <c r="AE190" s="95"/>
      <c r="AF190" s="95"/>
      <c r="AG190" s="95"/>
      <c r="AH190" s="95"/>
      <c r="AI190" s="95"/>
      <c r="AJ190" s="95"/>
      <c r="AK190" s="95"/>
      <c r="AL190" s="95"/>
      <c r="AM190" s="95"/>
      <c r="AN190" s="95"/>
      <c r="AO190" s="95"/>
      <c r="AP190" s="95"/>
      <c r="AQ190" s="95"/>
      <c r="AR190" s="95"/>
      <c r="AS190" s="95"/>
      <c r="AT190" s="95"/>
      <c r="AU190" s="95"/>
      <c r="AV190" s="95"/>
    </row>
    <row r="191" spans="1:48" ht="18.75" x14ac:dyDescent="0.3">
      <c r="A191" s="73" t="s">
        <v>15684</v>
      </c>
      <c r="B191" s="92" t="s">
        <v>12123</v>
      </c>
      <c r="C191" s="92" t="s">
        <v>5178</v>
      </c>
      <c r="D191" s="94">
        <v>204342</v>
      </c>
      <c r="E191" s="95" t="s">
        <v>16982</v>
      </c>
      <c r="F191" s="95"/>
      <c r="G191" s="95"/>
      <c r="H191" s="95"/>
      <c r="I191" s="95"/>
      <c r="J191" s="95"/>
      <c r="K191" s="95"/>
      <c r="L191" s="95"/>
      <c r="M191" s="96"/>
      <c r="N191" s="96"/>
      <c r="O191" s="95"/>
      <c r="P191" s="95"/>
      <c r="Q191" s="95"/>
      <c r="R191" s="95"/>
      <c r="S191" s="95"/>
      <c r="T191" s="95"/>
      <c r="U191" s="95"/>
      <c r="V191" s="95"/>
      <c r="W191" s="95"/>
      <c r="X191" s="95"/>
      <c r="Y191" s="95"/>
      <c r="Z191" s="95"/>
      <c r="AA191" s="95"/>
      <c r="AB191" s="95"/>
      <c r="AC191" s="95"/>
      <c r="AD191" s="95"/>
      <c r="AE191" s="95"/>
      <c r="AF191" s="95"/>
      <c r="AG191" s="95"/>
      <c r="AH191" s="95"/>
      <c r="AI191" s="95"/>
      <c r="AJ191" s="95"/>
      <c r="AK191" s="95"/>
      <c r="AL191" s="95"/>
      <c r="AM191" s="95"/>
      <c r="AN191" s="95"/>
      <c r="AO191" s="95"/>
      <c r="AP191" s="95"/>
      <c r="AQ191" s="95"/>
      <c r="AR191" s="95"/>
      <c r="AS191" s="95"/>
      <c r="AT191" s="95"/>
      <c r="AU191" s="95"/>
      <c r="AV191" s="95"/>
    </row>
    <row r="192" spans="1:48" ht="18.75" x14ac:dyDescent="0.3">
      <c r="A192" s="73" t="s">
        <v>15685</v>
      </c>
      <c r="B192" s="92" t="s">
        <v>12123</v>
      </c>
      <c r="C192" s="92" t="s">
        <v>5179</v>
      </c>
      <c r="D192" s="94">
        <v>204361</v>
      </c>
      <c r="E192" s="95" t="s">
        <v>16983</v>
      </c>
      <c r="F192" s="95" t="s">
        <v>16984</v>
      </c>
      <c r="G192" s="95"/>
      <c r="H192" s="95"/>
      <c r="I192" s="95"/>
      <c r="J192" s="95"/>
      <c r="K192" s="95"/>
      <c r="L192" s="95"/>
      <c r="M192" s="96"/>
      <c r="N192" s="96"/>
      <c r="O192" s="95"/>
      <c r="P192" s="95"/>
      <c r="Q192" s="95"/>
      <c r="R192" s="95"/>
      <c r="S192" s="95"/>
      <c r="T192" s="95"/>
      <c r="U192" s="95"/>
      <c r="V192" s="95"/>
      <c r="W192" s="95"/>
      <c r="X192" s="95"/>
      <c r="Y192" s="95"/>
      <c r="Z192" s="95"/>
      <c r="AA192" s="95"/>
      <c r="AB192" s="95"/>
      <c r="AC192" s="95"/>
      <c r="AD192" s="95"/>
      <c r="AE192" s="95"/>
      <c r="AF192" s="95"/>
      <c r="AG192" s="95"/>
      <c r="AH192" s="95"/>
      <c r="AI192" s="95"/>
      <c r="AJ192" s="95"/>
      <c r="AK192" s="95"/>
      <c r="AL192" s="95"/>
      <c r="AM192" s="95"/>
      <c r="AN192" s="95"/>
      <c r="AO192" s="95"/>
      <c r="AP192" s="95"/>
      <c r="AQ192" s="95"/>
      <c r="AR192" s="95"/>
      <c r="AS192" s="95"/>
      <c r="AT192" s="95"/>
      <c r="AU192" s="95"/>
      <c r="AV192" s="95"/>
    </row>
    <row r="193" spans="1:48" ht="18.75" x14ac:dyDescent="0.3">
      <c r="A193" s="73" t="s">
        <v>16312</v>
      </c>
      <c r="B193" s="92" t="s">
        <v>15579</v>
      </c>
      <c r="C193" s="92" t="s">
        <v>5179</v>
      </c>
      <c r="D193" s="94">
        <v>204361</v>
      </c>
      <c r="E193" s="95" t="s">
        <v>16985</v>
      </c>
      <c r="F193" s="95" t="s">
        <v>16986</v>
      </c>
      <c r="G193" s="95" t="s">
        <v>16982</v>
      </c>
      <c r="H193" s="95" t="s">
        <v>16987</v>
      </c>
      <c r="I193" s="95" t="s">
        <v>16988</v>
      </c>
      <c r="J193" s="95" t="s">
        <v>16989</v>
      </c>
      <c r="K193" s="96"/>
      <c r="L193" s="96"/>
      <c r="M193" s="96"/>
      <c r="N193" s="96"/>
      <c r="O193" s="95"/>
      <c r="P193" s="95"/>
      <c r="Q193" s="95"/>
      <c r="R193" s="95"/>
      <c r="S193" s="95"/>
      <c r="T193" s="95"/>
      <c r="U193" s="95"/>
      <c r="V193" s="95"/>
      <c r="W193" s="95"/>
      <c r="X193" s="95"/>
      <c r="Y193" s="95"/>
      <c r="Z193" s="95"/>
      <c r="AA193" s="95"/>
      <c r="AB193" s="95"/>
      <c r="AC193" s="95"/>
      <c r="AD193" s="95"/>
      <c r="AE193" s="95"/>
      <c r="AF193" s="95"/>
      <c r="AG193" s="95"/>
      <c r="AH193" s="95"/>
      <c r="AI193" s="95"/>
      <c r="AJ193" s="95"/>
      <c r="AK193" s="95"/>
      <c r="AL193" s="95"/>
      <c r="AM193" s="95"/>
      <c r="AN193" s="95"/>
      <c r="AO193" s="95"/>
      <c r="AP193" s="95"/>
      <c r="AQ193" s="95"/>
      <c r="AR193" s="95"/>
      <c r="AS193" s="95"/>
      <c r="AT193" s="95"/>
      <c r="AU193" s="95"/>
      <c r="AV193" s="95"/>
    </row>
    <row r="194" spans="1:48" ht="18.75" x14ac:dyDescent="0.3">
      <c r="A194" s="73" t="s">
        <v>15686</v>
      </c>
      <c r="B194" s="92" t="s">
        <v>12123</v>
      </c>
      <c r="C194" s="92" t="s">
        <v>5180</v>
      </c>
      <c r="D194" s="94">
        <v>204376</v>
      </c>
      <c r="E194" s="95" t="s">
        <v>16983</v>
      </c>
      <c r="F194" s="95"/>
      <c r="G194" s="95"/>
      <c r="H194" s="95"/>
      <c r="I194" s="95"/>
      <c r="J194" s="95"/>
      <c r="K194" s="95"/>
      <c r="L194" s="95"/>
      <c r="M194" s="95"/>
      <c r="N194" s="96"/>
      <c r="O194" s="96"/>
      <c r="P194" s="95"/>
      <c r="Q194" s="95"/>
      <c r="R194" s="95"/>
      <c r="S194" s="95"/>
      <c r="T194" s="95"/>
      <c r="U194" s="95"/>
      <c r="V194" s="95"/>
      <c r="W194" s="95"/>
      <c r="X194" s="95"/>
      <c r="Y194" s="95"/>
      <c r="Z194" s="95"/>
      <c r="AA194" s="95"/>
      <c r="AB194" s="95"/>
      <c r="AC194" s="95"/>
      <c r="AD194" s="95"/>
      <c r="AE194" s="95"/>
      <c r="AF194" s="95"/>
      <c r="AG194" s="95"/>
      <c r="AH194" s="95"/>
      <c r="AI194" s="95"/>
      <c r="AJ194" s="95"/>
      <c r="AK194" s="95"/>
      <c r="AL194" s="95"/>
      <c r="AM194" s="95"/>
      <c r="AN194" s="95"/>
      <c r="AO194" s="95"/>
      <c r="AP194" s="95"/>
      <c r="AQ194" s="95"/>
      <c r="AR194" s="95"/>
      <c r="AS194" s="95"/>
      <c r="AT194" s="95"/>
      <c r="AU194" s="95"/>
      <c r="AV194" s="95"/>
    </row>
    <row r="195" spans="1:48" ht="18.75" x14ac:dyDescent="0.3">
      <c r="A195" s="73" t="s">
        <v>15687</v>
      </c>
      <c r="B195" s="92" t="s">
        <v>12123</v>
      </c>
      <c r="C195" s="92" t="s">
        <v>5181</v>
      </c>
      <c r="D195" s="94">
        <v>204395</v>
      </c>
      <c r="E195" s="95" t="s">
        <v>16982</v>
      </c>
      <c r="F195" s="95"/>
      <c r="G195" s="95"/>
      <c r="H195" s="95"/>
      <c r="I195" s="95"/>
      <c r="J195" s="95"/>
      <c r="K195" s="95"/>
      <c r="L195" s="95"/>
      <c r="M195" s="95"/>
      <c r="N195" s="96"/>
      <c r="O195" s="96"/>
      <c r="P195" s="95"/>
      <c r="Q195" s="95"/>
      <c r="R195" s="95"/>
      <c r="S195" s="95"/>
      <c r="T195" s="95"/>
      <c r="U195" s="95"/>
      <c r="V195" s="95"/>
      <c r="W195" s="95"/>
      <c r="X195" s="95"/>
      <c r="Y195" s="95"/>
      <c r="Z195" s="95"/>
      <c r="AA195" s="95"/>
      <c r="AB195" s="95"/>
      <c r="AC195" s="95"/>
      <c r="AD195" s="95"/>
      <c r="AE195" s="95"/>
      <c r="AF195" s="95"/>
      <c r="AG195" s="95"/>
      <c r="AH195" s="95"/>
      <c r="AI195" s="95"/>
      <c r="AJ195" s="95"/>
      <c r="AK195" s="95"/>
      <c r="AL195" s="95"/>
      <c r="AM195" s="95"/>
      <c r="AN195" s="95"/>
      <c r="AO195" s="95"/>
      <c r="AP195" s="95"/>
      <c r="AQ195" s="95"/>
      <c r="AR195" s="95"/>
      <c r="AS195" s="95"/>
      <c r="AT195" s="95"/>
      <c r="AU195" s="95"/>
      <c r="AV195" s="95"/>
    </row>
    <row r="196" spans="1:48" ht="18.75" x14ac:dyDescent="0.3">
      <c r="A196" s="73" t="s">
        <v>16313</v>
      </c>
      <c r="B196" s="92" t="s">
        <v>15579</v>
      </c>
      <c r="C196" s="92" t="s">
        <v>5181</v>
      </c>
      <c r="D196" s="94">
        <v>204395</v>
      </c>
      <c r="E196" s="95" t="s">
        <v>16987</v>
      </c>
      <c r="F196" s="95" t="s">
        <v>16988</v>
      </c>
      <c r="G196" s="95" t="s">
        <v>16989</v>
      </c>
      <c r="H196" s="96"/>
      <c r="I196" s="95"/>
      <c r="J196" s="95"/>
      <c r="K196" s="95"/>
      <c r="L196" s="95"/>
      <c r="M196" s="95"/>
      <c r="N196" s="96"/>
      <c r="O196" s="96"/>
      <c r="P196" s="95"/>
      <c r="Q196" s="95"/>
      <c r="R196" s="95"/>
      <c r="S196" s="95"/>
      <c r="T196" s="95"/>
      <c r="U196" s="95"/>
      <c r="V196" s="95"/>
      <c r="W196" s="95"/>
      <c r="X196" s="95"/>
      <c r="Y196" s="95"/>
      <c r="Z196" s="95"/>
      <c r="AA196" s="95"/>
      <c r="AB196" s="95"/>
      <c r="AC196" s="95"/>
      <c r="AD196" s="95"/>
      <c r="AE196" s="95"/>
      <c r="AF196" s="95"/>
      <c r="AG196" s="95"/>
      <c r="AH196" s="95"/>
      <c r="AI196" s="95"/>
      <c r="AJ196" s="95"/>
      <c r="AK196" s="95"/>
      <c r="AL196" s="95"/>
      <c r="AM196" s="95"/>
      <c r="AN196" s="95"/>
      <c r="AO196" s="95"/>
      <c r="AP196" s="95"/>
      <c r="AQ196" s="95"/>
      <c r="AR196" s="95"/>
      <c r="AS196" s="95"/>
      <c r="AT196" s="95"/>
      <c r="AU196" s="95"/>
      <c r="AV196" s="95"/>
    </row>
    <row r="197" spans="1:48" ht="18.75" x14ac:dyDescent="0.3">
      <c r="A197" s="73" t="s">
        <v>15688</v>
      </c>
      <c r="B197" s="92" t="s">
        <v>12123</v>
      </c>
      <c r="C197" s="92" t="s">
        <v>5182</v>
      </c>
      <c r="D197" s="94">
        <v>204427</v>
      </c>
      <c r="E197" s="95" t="s">
        <v>16982</v>
      </c>
      <c r="F197" s="95"/>
      <c r="G197" s="95"/>
      <c r="H197" s="95"/>
      <c r="I197" s="95"/>
      <c r="J197" s="95"/>
      <c r="K197" s="95"/>
      <c r="L197" s="95"/>
      <c r="M197" s="95"/>
      <c r="N197" s="96"/>
      <c r="O197" s="96"/>
      <c r="P197" s="95"/>
      <c r="Q197" s="95"/>
      <c r="R197" s="95"/>
      <c r="S197" s="95"/>
      <c r="T197" s="95"/>
      <c r="U197" s="95"/>
      <c r="V197" s="95"/>
      <c r="W197" s="95"/>
      <c r="X197" s="95"/>
      <c r="Y197" s="95"/>
      <c r="Z197" s="95"/>
      <c r="AA197" s="95"/>
      <c r="AB197" s="95"/>
      <c r="AC197" s="95"/>
      <c r="AD197" s="95"/>
      <c r="AE197" s="95"/>
      <c r="AF197" s="95"/>
      <c r="AG197" s="95"/>
      <c r="AH197" s="95"/>
      <c r="AI197" s="95"/>
      <c r="AJ197" s="95"/>
      <c r="AK197" s="95"/>
      <c r="AL197" s="95"/>
      <c r="AM197" s="95"/>
      <c r="AN197" s="95"/>
      <c r="AO197" s="95"/>
      <c r="AP197" s="95"/>
      <c r="AQ197" s="95"/>
      <c r="AR197" s="95"/>
      <c r="AS197" s="95"/>
      <c r="AT197" s="95"/>
      <c r="AU197" s="95"/>
      <c r="AV197" s="95"/>
    </row>
    <row r="198" spans="1:48" ht="18.75" x14ac:dyDescent="0.3">
      <c r="A198" s="73" t="s">
        <v>16314</v>
      </c>
      <c r="B198" s="92" t="s">
        <v>15579</v>
      </c>
      <c r="C198" s="92" t="s">
        <v>5182</v>
      </c>
      <c r="D198" s="94">
        <v>204427</v>
      </c>
      <c r="E198" s="95" t="s">
        <v>16987</v>
      </c>
      <c r="F198" s="95" t="s">
        <v>16988</v>
      </c>
      <c r="G198" s="95" t="s">
        <v>16989</v>
      </c>
      <c r="H198" s="96"/>
      <c r="I198" s="95"/>
      <c r="J198" s="95"/>
      <c r="K198" s="95"/>
      <c r="L198" s="95"/>
      <c r="M198" s="95"/>
      <c r="N198" s="96"/>
      <c r="O198" s="96"/>
      <c r="P198" s="95"/>
      <c r="Q198" s="95"/>
      <c r="R198" s="95"/>
      <c r="S198" s="95"/>
      <c r="T198" s="95"/>
      <c r="U198" s="95"/>
      <c r="V198" s="95"/>
      <c r="W198" s="95"/>
      <c r="X198" s="95"/>
      <c r="Y198" s="95"/>
      <c r="Z198" s="95"/>
      <c r="AA198" s="95"/>
      <c r="AB198" s="95"/>
      <c r="AC198" s="95"/>
      <c r="AD198" s="95"/>
      <c r="AE198" s="95"/>
      <c r="AF198" s="95"/>
      <c r="AG198" s="95"/>
      <c r="AH198" s="95"/>
      <c r="AI198" s="95"/>
      <c r="AJ198" s="95"/>
      <c r="AK198" s="95"/>
      <c r="AL198" s="95"/>
      <c r="AM198" s="95"/>
      <c r="AN198" s="95"/>
      <c r="AO198" s="95"/>
      <c r="AP198" s="95"/>
      <c r="AQ198" s="95"/>
      <c r="AR198" s="95"/>
      <c r="AS198" s="95"/>
      <c r="AT198" s="95"/>
      <c r="AU198" s="95"/>
      <c r="AV198" s="95"/>
    </row>
    <row r="199" spans="1:48" ht="18.75" x14ac:dyDescent="0.3">
      <c r="A199" s="73" t="s">
        <v>15689</v>
      </c>
      <c r="B199" s="92" t="s">
        <v>12123</v>
      </c>
      <c r="C199" s="92" t="s">
        <v>7577</v>
      </c>
      <c r="D199" s="94">
        <v>204428</v>
      </c>
      <c r="E199" s="95" t="s">
        <v>16982</v>
      </c>
      <c r="F199" s="95"/>
      <c r="G199" s="95"/>
      <c r="H199" s="95"/>
      <c r="I199" s="95"/>
      <c r="J199" s="95"/>
      <c r="K199" s="95"/>
      <c r="L199" s="95"/>
      <c r="M199" s="95"/>
      <c r="N199" s="96"/>
      <c r="O199" s="96"/>
      <c r="P199" s="95"/>
      <c r="Q199" s="95"/>
      <c r="R199" s="95"/>
      <c r="S199" s="95"/>
      <c r="T199" s="95"/>
      <c r="U199" s="95"/>
      <c r="V199" s="95"/>
      <c r="W199" s="95"/>
      <c r="X199" s="95"/>
      <c r="Y199" s="95"/>
      <c r="Z199" s="95"/>
      <c r="AA199" s="95"/>
      <c r="AB199" s="95"/>
      <c r="AC199" s="95"/>
      <c r="AD199" s="95"/>
      <c r="AE199" s="95"/>
      <c r="AF199" s="95"/>
      <c r="AG199" s="95"/>
      <c r="AH199" s="95"/>
      <c r="AI199" s="95"/>
      <c r="AJ199" s="95"/>
      <c r="AK199" s="95"/>
      <c r="AL199" s="95"/>
      <c r="AM199" s="95"/>
      <c r="AN199" s="95"/>
      <c r="AO199" s="95"/>
      <c r="AP199" s="95"/>
      <c r="AQ199" s="95"/>
      <c r="AR199" s="95"/>
      <c r="AS199" s="95"/>
      <c r="AT199" s="95"/>
      <c r="AU199" s="95"/>
      <c r="AV199" s="95"/>
    </row>
    <row r="200" spans="1:48" ht="18.75" x14ac:dyDescent="0.3">
      <c r="A200" s="73" t="s">
        <v>16315</v>
      </c>
      <c r="B200" s="92" t="s">
        <v>15579</v>
      </c>
      <c r="C200" s="92" t="s">
        <v>7577</v>
      </c>
      <c r="D200" s="94">
        <v>204428</v>
      </c>
      <c r="E200" s="95" t="s">
        <v>16987</v>
      </c>
      <c r="F200" s="95" t="s">
        <v>16988</v>
      </c>
      <c r="G200" s="95" t="s">
        <v>16989</v>
      </c>
      <c r="H200" s="96"/>
      <c r="I200" s="95"/>
      <c r="J200" s="95"/>
      <c r="K200" s="95"/>
      <c r="L200" s="95"/>
      <c r="M200" s="95"/>
      <c r="N200" s="96"/>
      <c r="O200" s="96"/>
      <c r="P200" s="95"/>
      <c r="Q200" s="95"/>
      <c r="R200" s="95"/>
      <c r="S200" s="95"/>
      <c r="T200" s="95"/>
      <c r="U200" s="95"/>
      <c r="V200" s="95"/>
      <c r="W200" s="95"/>
      <c r="X200" s="95"/>
      <c r="Y200" s="95"/>
      <c r="Z200" s="95"/>
      <c r="AA200" s="95"/>
      <c r="AB200" s="95"/>
      <c r="AC200" s="95"/>
      <c r="AD200" s="95"/>
      <c r="AE200" s="95"/>
      <c r="AF200" s="95"/>
      <c r="AG200" s="95"/>
      <c r="AH200" s="95"/>
      <c r="AI200" s="95"/>
      <c r="AJ200" s="95"/>
      <c r="AK200" s="95"/>
      <c r="AL200" s="95"/>
      <c r="AM200" s="95"/>
      <c r="AN200" s="95"/>
      <c r="AO200" s="95"/>
      <c r="AP200" s="95"/>
      <c r="AQ200" s="95"/>
      <c r="AR200" s="95"/>
      <c r="AS200" s="95"/>
      <c r="AT200" s="95"/>
      <c r="AU200" s="95"/>
      <c r="AV200" s="95"/>
    </row>
    <row r="201" spans="1:48" ht="18.75" x14ac:dyDescent="0.3">
      <c r="A201" s="73" t="s">
        <v>16316</v>
      </c>
      <c r="B201" s="92" t="s">
        <v>15579</v>
      </c>
      <c r="C201" s="92" t="s">
        <v>3067</v>
      </c>
      <c r="D201" s="94">
        <v>204440</v>
      </c>
      <c r="E201" s="95" t="s">
        <v>16990</v>
      </c>
      <c r="F201" s="95" t="s">
        <v>16991</v>
      </c>
      <c r="G201" s="95"/>
      <c r="H201" s="95"/>
      <c r="I201" s="95"/>
      <c r="J201" s="95"/>
      <c r="K201" s="95"/>
      <c r="L201" s="95"/>
      <c r="M201" s="95"/>
      <c r="N201" s="96"/>
      <c r="O201" s="96"/>
      <c r="P201" s="95"/>
      <c r="Q201" s="95"/>
      <c r="R201" s="95"/>
      <c r="S201" s="95"/>
      <c r="T201" s="95"/>
      <c r="U201" s="95"/>
      <c r="V201" s="95"/>
      <c r="W201" s="95"/>
      <c r="X201" s="95"/>
      <c r="Y201" s="95"/>
      <c r="Z201" s="95"/>
      <c r="AA201" s="95"/>
      <c r="AB201" s="95"/>
      <c r="AC201" s="95"/>
      <c r="AD201" s="95"/>
      <c r="AE201" s="95"/>
      <c r="AF201" s="95"/>
      <c r="AG201" s="95"/>
      <c r="AH201" s="95"/>
      <c r="AI201" s="95"/>
      <c r="AJ201" s="95"/>
      <c r="AK201" s="95"/>
      <c r="AL201" s="95"/>
      <c r="AM201" s="95"/>
      <c r="AN201" s="95"/>
      <c r="AO201" s="95"/>
      <c r="AP201" s="95"/>
      <c r="AQ201" s="95"/>
      <c r="AR201" s="95"/>
      <c r="AS201" s="95"/>
      <c r="AT201" s="95"/>
      <c r="AU201" s="95"/>
      <c r="AV201" s="95"/>
    </row>
    <row r="202" spans="1:48" ht="18.75" x14ac:dyDescent="0.3">
      <c r="A202" s="73" t="s">
        <v>16317</v>
      </c>
      <c r="B202" s="92" t="s">
        <v>15579</v>
      </c>
      <c r="C202" s="92" t="s">
        <v>5183</v>
      </c>
      <c r="D202" s="94">
        <v>204484</v>
      </c>
      <c r="E202" s="95" t="s">
        <v>16992</v>
      </c>
      <c r="F202" s="95" t="s">
        <v>16993</v>
      </c>
      <c r="G202" s="95"/>
      <c r="H202" s="95"/>
      <c r="I202" s="95"/>
      <c r="J202" s="95"/>
      <c r="K202" s="95"/>
      <c r="L202" s="95"/>
      <c r="M202" s="95"/>
      <c r="N202" s="96"/>
      <c r="O202" s="96"/>
      <c r="P202" s="95"/>
      <c r="Q202" s="95"/>
      <c r="R202" s="95"/>
      <c r="S202" s="95"/>
      <c r="T202" s="95"/>
      <c r="U202" s="95"/>
      <c r="V202" s="95"/>
      <c r="W202" s="95"/>
      <c r="X202" s="95"/>
      <c r="Y202" s="95"/>
      <c r="Z202" s="95"/>
      <c r="AA202" s="95"/>
      <c r="AB202" s="95"/>
      <c r="AC202" s="95"/>
      <c r="AD202" s="95"/>
      <c r="AE202" s="95"/>
      <c r="AF202" s="95"/>
      <c r="AG202" s="95"/>
      <c r="AH202" s="95"/>
      <c r="AI202" s="95"/>
      <c r="AJ202" s="95"/>
      <c r="AK202" s="95"/>
      <c r="AL202" s="95"/>
      <c r="AM202" s="95"/>
      <c r="AN202" s="95"/>
      <c r="AO202" s="95"/>
      <c r="AP202" s="95"/>
      <c r="AQ202" s="95"/>
      <c r="AR202" s="95"/>
      <c r="AS202" s="95"/>
      <c r="AT202" s="95"/>
      <c r="AU202" s="95"/>
      <c r="AV202" s="95"/>
    </row>
    <row r="203" spans="1:48" ht="18.75" x14ac:dyDescent="0.3">
      <c r="A203" s="73" t="s">
        <v>16318</v>
      </c>
      <c r="B203" s="92" t="s">
        <v>15579</v>
      </c>
      <c r="C203" s="92" t="s">
        <v>7579</v>
      </c>
      <c r="D203" s="94">
        <v>204486</v>
      </c>
      <c r="E203" s="95" t="s">
        <v>16994</v>
      </c>
      <c r="F203" s="95"/>
      <c r="G203" s="95"/>
      <c r="H203" s="95"/>
      <c r="I203" s="95"/>
      <c r="J203" s="95"/>
      <c r="K203" s="95"/>
      <c r="L203" s="95"/>
      <c r="M203" s="95"/>
      <c r="N203" s="96"/>
      <c r="O203" s="96"/>
      <c r="P203" s="95"/>
      <c r="Q203" s="95"/>
      <c r="R203" s="95"/>
      <c r="S203" s="95"/>
      <c r="T203" s="95"/>
      <c r="U203" s="95"/>
      <c r="V203" s="95"/>
      <c r="W203" s="95"/>
      <c r="X203" s="95"/>
      <c r="Y203" s="95"/>
      <c r="Z203" s="95"/>
      <c r="AA203" s="95"/>
      <c r="AB203" s="95"/>
      <c r="AC203" s="95"/>
      <c r="AD203" s="95"/>
      <c r="AE203" s="95"/>
      <c r="AF203" s="95"/>
      <c r="AG203" s="95"/>
      <c r="AH203" s="95"/>
      <c r="AI203" s="95"/>
      <c r="AJ203" s="95"/>
      <c r="AK203" s="95"/>
      <c r="AL203" s="95"/>
      <c r="AM203" s="95"/>
      <c r="AN203" s="95"/>
      <c r="AO203" s="95"/>
      <c r="AP203" s="95"/>
      <c r="AQ203" s="95"/>
      <c r="AR203" s="95"/>
      <c r="AS203" s="95"/>
      <c r="AT203" s="95"/>
      <c r="AU203" s="95"/>
      <c r="AV203" s="95"/>
    </row>
    <row r="204" spans="1:48" ht="18.75" x14ac:dyDescent="0.3">
      <c r="A204" s="73" t="s">
        <v>16319</v>
      </c>
      <c r="B204" s="92" t="s">
        <v>15579</v>
      </c>
      <c r="C204" s="92" t="s">
        <v>9379</v>
      </c>
      <c r="D204" s="94">
        <v>630822</v>
      </c>
      <c r="E204" s="95" t="s">
        <v>16995</v>
      </c>
      <c r="F204" s="95"/>
      <c r="G204" s="95"/>
      <c r="H204" s="95"/>
      <c r="I204" s="95"/>
      <c r="J204" s="95"/>
      <c r="K204" s="95"/>
      <c r="L204" s="95"/>
      <c r="M204" s="95"/>
      <c r="N204" s="96"/>
      <c r="O204" s="96"/>
      <c r="P204" s="95"/>
      <c r="Q204" s="95"/>
      <c r="R204" s="95"/>
      <c r="S204" s="95"/>
      <c r="T204" s="95"/>
      <c r="U204" s="95"/>
      <c r="V204" s="95"/>
      <c r="W204" s="95"/>
      <c r="X204" s="95"/>
      <c r="Y204" s="95"/>
      <c r="Z204" s="95"/>
      <c r="AA204" s="95"/>
      <c r="AB204" s="95"/>
      <c r="AC204" s="95"/>
      <c r="AD204" s="95"/>
      <c r="AE204" s="95"/>
      <c r="AF204" s="95"/>
      <c r="AG204" s="95"/>
      <c r="AH204" s="95"/>
      <c r="AI204" s="95"/>
      <c r="AJ204" s="95"/>
      <c r="AK204" s="95"/>
      <c r="AL204" s="95"/>
      <c r="AM204" s="95"/>
      <c r="AN204" s="95"/>
      <c r="AO204" s="95"/>
      <c r="AP204" s="95"/>
      <c r="AQ204" s="95"/>
      <c r="AR204" s="95"/>
      <c r="AS204" s="95"/>
      <c r="AT204" s="95"/>
      <c r="AU204" s="95"/>
      <c r="AV204" s="95"/>
    </row>
    <row r="205" spans="1:48" ht="18.75" x14ac:dyDescent="0.3">
      <c r="A205" s="73" t="s">
        <v>16320</v>
      </c>
      <c r="B205" s="92" t="s">
        <v>15579</v>
      </c>
      <c r="C205" s="92" t="s">
        <v>15568</v>
      </c>
      <c r="D205" s="94">
        <v>204554</v>
      </c>
      <c r="E205" s="95" t="s">
        <v>16996</v>
      </c>
      <c r="F205" s="95"/>
      <c r="G205" s="95"/>
      <c r="H205" s="95"/>
      <c r="I205" s="95"/>
      <c r="J205" s="95"/>
      <c r="K205" s="95"/>
      <c r="L205" s="95"/>
      <c r="M205" s="95"/>
      <c r="N205" s="96"/>
      <c r="O205" s="96"/>
      <c r="P205" s="95"/>
      <c r="Q205" s="95"/>
      <c r="R205" s="95"/>
      <c r="S205" s="95"/>
      <c r="T205" s="95"/>
      <c r="U205" s="95"/>
      <c r="V205" s="95"/>
      <c r="W205" s="95"/>
      <c r="X205" s="95"/>
      <c r="Y205" s="95"/>
      <c r="Z205" s="95"/>
      <c r="AA205" s="95"/>
      <c r="AB205" s="95"/>
      <c r="AC205" s="95"/>
      <c r="AD205" s="95"/>
      <c r="AE205" s="95"/>
      <c r="AF205" s="95"/>
      <c r="AG205" s="95"/>
      <c r="AH205" s="95"/>
      <c r="AI205" s="95"/>
      <c r="AJ205" s="95"/>
      <c r="AK205" s="95"/>
      <c r="AL205" s="95"/>
      <c r="AM205" s="95"/>
      <c r="AN205" s="95"/>
      <c r="AO205" s="95"/>
      <c r="AP205" s="95"/>
      <c r="AQ205" s="95"/>
      <c r="AR205" s="95"/>
      <c r="AS205" s="95"/>
      <c r="AT205" s="95"/>
      <c r="AU205" s="95"/>
      <c r="AV205" s="95"/>
    </row>
    <row r="206" spans="1:48" ht="18.75" x14ac:dyDescent="0.3">
      <c r="A206" s="73" t="s">
        <v>16326</v>
      </c>
      <c r="B206" s="92" t="s">
        <v>15579</v>
      </c>
      <c r="C206" s="92" t="s">
        <v>14765</v>
      </c>
      <c r="D206" s="94">
        <v>204577</v>
      </c>
      <c r="E206" s="95" t="s">
        <v>16997</v>
      </c>
      <c r="F206" s="95"/>
      <c r="G206" s="95"/>
      <c r="H206" s="95"/>
      <c r="I206" s="95"/>
      <c r="J206" s="95"/>
      <c r="K206" s="95"/>
      <c r="L206" s="95"/>
      <c r="M206" s="95"/>
      <c r="N206" s="96"/>
      <c r="O206" s="96"/>
      <c r="P206" s="95"/>
      <c r="Q206" s="95"/>
      <c r="R206" s="95"/>
      <c r="S206" s="95"/>
      <c r="T206" s="95"/>
      <c r="U206" s="95"/>
      <c r="V206" s="95"/>
      <c r="W206" s="95"/>
      <c r="X206" s="95"/>
      <c r="Y206" s="95"/>
      <c r="Z206" s="95"/>
      <c r="AA206" s="95"/>
      <c r="AB206" s="95"/>
      <c r="AC206" s="95"/>
      <c r="AD206" s="95"/>
      <c r="AE206" s="95"/>
      <c r="AF206" s="95"/>
      <c r="AG206" s="95"/>
      <c r="AH206" s="95"/>
      <c r="AI206" s="95"/>
      <c r="AJ206" s="95"/>
      <c r="AK206" s="95"/>
      <c r="AL206" s="95"/>
      <c r="AM206" s="95"/>
      <c r="AN206" s="95"/>
      <c r="AO206" s="95"/>
      <c r="AP206" s="95"/>
      <c r="AQ206" s="95"/>
      <c r="AR206" s="95"/>
      <c r="AS206" s="95"/>
      <c r="AT206" s="95"/>
      <c r="AU206" s="95"/>
      <c r="AV206" s="95"/>
    </row>
    <row r="207" spans="1:48" ht="18.75" x14ac:dyDescent="0.3">
      <c r="A207" s="73" t="s">
        <v>16327</v>
      </c>
      <c r="B207" s="92" t="s">
        <v>15579</v>
      </c>
      <c r="C207" s="92" t="s">
        <v>14768</v>
      </c>
      <c r="D207" s="94">
        <v>204578</v>
      </c>
      <c r="E207" s="95" t="s">
        <v>16998</v>
      </c>
      <c r="F207" s="95"/>
      <c r="G207" s="95"/>
      <c r="H207" s="95"/>
      <c r="I207" s="95"/>
      <c r="J207" s="95"/>
      <c r="K207" s="95"/>
      <c r="L207" s="95"/>
      <c r="M207" s="95"/>
      <c r="N207" s="96"/>
      <c r="O207" s="96"/>
      <c r="P207" s="95"/>
      <c r="Q207" s="95"/>
      <c r="R207" s="95"/>
      <c r="S207" s="95"/>
      <c r="T207" s="95"/>
      <c r="U207" s="95"/>
      <c r="V207" s="95"/>
      <c r="W207" s="95"/>
      <c r="X207" s="95"/>
      <c r="Y207" s="95"/>
      <c r="Z207" s="95"/>
      <c r="AA207" s="95"/>
      <c r="AB207" s="95"/>
      <c r="AC207" s="95"/>
      <c r="AD207" s="95"/>
      <c r="AE207" s="95"/>
      <c r="AF207" s="95"/>
      <c r="AG207" s="95"/>
      <c r="AH207" s="95"/>
      <c r="AI207" s="95"/>
      <c r="AJ207" s="95"/>
      <c r="AK207" s="95"/>
      <c r="AL207" s="95"/>
      <c r="AM207" s="95"/>
      <c r="AN207" s="95"/>
      <c r="AO207" s="95"/>
      <c r="AP207" s="95"/>
      <c r="AQ207" s="95"/>
      <c r="AR207" s="95"/>
      <c r="AS207" s="95"/>
      <c r="AT207" s="95"/>
      <c r="AU207" s="95"/>
      <c r="AV207" s="95"/>
    </row>
    <row r="208" spans="1:48" ht="18.75" x14ac:dyDescent="0.3">
      <c r="A208" s="73" t="s">
        <v>16328</v>
      </c>
      <c r="B208" s="92" t="s">
        <v>15579</v>
      </c>
      <c r="C208" s="92" t="s">
        <v>14771</v>
      </c>
      <c r="D208" s="94">
        <v>204579</v>
      </c>
      <c r="E208" s="95" t="s">
        <v>16999</v>
      </c>
      <c r="F208" s="95"/>
      <c r="G208" s="95"/>
      <c r="H208" s="95"/>
      <c r="I208" s="95"/>
      <c r="J208" s="95"/>
      <c r="K208" s="95"/>
      <c r="L208" s="95"/>
      <c r="M208" s="95"/>
      <c r="N208" s="96"/>
      <c r="O208" s="96"/>
      <c r="P208" s="95"/>
      <c r="Q208" s="95"/>
      <c r="R208" s="95"/>
      <c r="S208" s="95"/>
      <c r="T208" s="95"/>
      <c r="U208" s="95"/>
      <c r="V208" s="95"/>
      <c r="W208" s="95"/>
      <c r="X208" s="95"/>
      <c r="Y208" s="95"/>
      <c r="Z208" s="95"/>
      <c r="AA208" s="95"/>
      <c r="AB208" s="95"/>
      <c r="AC208" s="95"/>
      <c r="AD208" s="95"/>
      <c r="AE208" s="95"/>
      <c r="AF208" s="95"/>
      <c r="AG208" s="95"/>
      <c r="AH208" s="95"/>
      <c r="AI208" s="95"/>
      <c r="AJ208" s="95"/>
      <c r="AK208" s="95"/>
      <c r="AL208" s="95"/>
      <c r="AM208" s="95"/>
      <c r="AN208" s="95"/>
      <c r="AO208" s="95"/>
      <c r="AP208" s="95"/>
      <c r="AQ208" s="95"/>
      <c r="AR208" s="95"/>
      <c r="AS208" s="95"/>
      <c r="AT208" s="95"/>
      <c r="AU208" s="95"/>
      <c r="AV208" s="95"/>
    </row>
    <row r="209" spans="1:48" ht="18.75" x14ac:dyDescent="0.3">
      <c r="A209" s="73" t="s">
        <v>16329</v>
      </c>
      <c r="B209" s="92" t="s">
        <v>15579</v>
      </c>
      <c r="C209" s="92" t="s">
        <v>14780</v>
      </c>
      <c r="D209" s="94">
        <v>204580</v>
      </c>
      <c r="E209" s="95" t="s">
        <v>17000</v>
      </c>
      <c r="F209" s="95"/>
      <c r="G209" s="95"/>
      <c r="H209" s="95"/>
      <c r="I209" s="95"/>
      <c r="J209" s="95"/>
      <c r="K209" s="95"/>
      <c r="L209" s="95"/>
      <c r="M209" s="95"/>
      <c r="N209" s="96"/>
      <c r="O209" s="96"/>
      <c r="P209" s="95"/>
      <c r="Q209" s="95"/>
      <c r="R209" s="95"/>
      <c r="S209" s="95"/>
      <c r="T209" s="95"/>
      <c r="U209" s="95"/>
      <c r="V209" s="95"/>
      <c r="W209" s="95"/>
      <c r="X209" s="95"/>
      <c r="Y209" s="95"/>
      <c r="Z209" s="95"/>
      <c r="AA209" s="95"/>
      <c r="AB209" s="95"/>
      <c r="AC209" s="95"/>
      <c r="AD209" s="95"/>
      <c r="AE209" s="95"/>
      <c r="AF209" s="95"/>
      <c r="AG209" s="95"/>
      <c r="AH209" s="95"/>
      <c r="AI209" s="95"/>
      <c r="AJ209" s="95"/>
      <c r="AK209" s="95"/>
      <c r="AL209" s="95"/>
      <c r="AM209" s="95"/>
      <c r="AN209" s="95"/>
      <c r="AO209" s="95"/>
      <c r="AP209" s="95"/>
      <c r="AQ209" s="95"/>
      <c r="AR209" s="95"/>
      <c r="AS209" s="95"/>
      <c r="AT209" s="95"/>
      <c r="AU209" s="95"/>
      <c r="AV209" s="95"/>
    </row>
    <row r="210" spans="1:48" ht="18.75" x14ac:dyDescent="0.3">
      <c r="A210" s="73" t="s">
        <v>16321</v>
      </c>
      <c r="B210" s="92" t="s">
        <v>15579</v>
      </c>
      <c r="C210" s="92" t="s">
        <v>7633</v>
      </c>
      <c r="D210" s="94">
        <v>204790</v>
      </c>
      <c r="E210" s="95" t="s">
        <v>17001</v>
      </c>
      <c r="F210" s="95"/>
      <c r="G210" s="95"/>
      <c r="H210" s="95"/>
      <c r="I210" s="95"/>
      <c r="J210" s="95"/>
      <c r="K210" s="95"/>
      <c r="L210" s="95"/>
      <c r="M210" s="95"/>
      <c r="N210" s="96"/>
      <c r="O210" s="96"/>
      <c r="P210" s="95"/>
      <c r="Q210" s="95"/>
      <c r="R210" s="95"/>
      <c r="S210" s="95"/>
      <c r="T210" s="95"/>
      <c r="U210" s="95"/>
      <c r="V210" s="95"/>
      <c r="W210" s="95"/>
      <c r="X210" s="95"/>
      <c r="Y210" s="95"/>
      <c r="Z210" s="95"/>
      <c r="AA210" s="95"/>
      <c r="AB210" s="95"/>
      <c r="AC210" s="95"/>
      <c r="AD210" s="95"/>
      <c r="AE210" s="95"/>
      <c r="AF210" s="95"/>
      <c r="AG210" s="95"/>
      <c r="AH210" s="95"/>
      <c r="AI210" s="95"/>
      <c r="AJ210" s="95"/>
      <c r="AK210" s="95"/>
      <c r="AL210" s="95"/>
      <c r="AM210" s="95"/>
      <c r="AN210" s="95"/>
      <c r="AO210" s="95"/>
      <c r="AP210" s="95"/>
      <c r="AQ210" s="95"/>
      <c r="AR210" s="95"/>
      <c r="AS210" s="95"/>
      <c r="AT210" s="95"/>
      <c r="AU210" s="95"/>
      <c r="AV210" s="95"/>
    </row>
    <row r="211" spans="1:48" ht="18.75" x14ac:dyDescent="0.3">
      <c r="A211" s="73" t="s">
        <v>16330</v>
      </c>
      <c r="B211" s="92" t="s">
        <v>15579</v>
      </c>
      <c r="C211" s="92" t="s">
        <v>14783</v>
      </c>
      <c r="D211" s="94">
        <v>204581</v>
      </c>
      <c r="E211" s="95" t="s">
        <v>17002</v>
      </c>
      <c r="F211" s="95"/>
      <c r="G211" s="95"/>
      <c r="H211" s="95"/>
      <c r="I211" s="95"/>
      <c r="J211" s="95"/>
      <c r="K211" s="95"/>
      <c r="L211" s="95"/>
      <c r="M211" s="95"/>
      <c r="N211" s="96"/>
      <c r="O211" s="96"/>
      <c r="P211" s="95"/>
      <c r="Q211" s="95"/>
      <c r="R211" s="95"/>
      <c r="S211" s="95"/>
      <c r="T211" s="95"/>
      <c r="U211" s="95"/>
      <c r="V211" s="95"/>
      <c r="W211" s="95"/>
      <c r="X211" s="95"/>
      <c r="Y211" s="95"/>
      <c r="Z211" s="95"/>
      <c r="AA211" s="95"/>
      <c r="AB211" s="95"/>
      <c r="AC211" s="95"/>
      <c r="AD211" s="95"/>
      <c r="AE211" s="95"/>
      <c r="AF211" s="95"/>
      <c r="AG211" s="95"/>
      <c r="AH211" s="95"/>
      <c r="AI211" s="95"/>
      <c r="AJ211" s="95"/>
      <c r="AK211" s="95"/>
      <c r="AL211" s="95"/>
      <c r="AM211" s="95"/>
      <c r="AN211" s="95"/>
      <c r="AO211" s="95"/>
      <c r="AP211" s="95"/>
      <c r="AQ211" s="95"/>
      <c r="AR211" s="95"/>
      <c r="AS211" s="95"/>
      <c r="AT211" s="95"/>
      <c r="AU211" s="95"/>
      <c r="AV211" s="95"/>
    </row>
    <row r="212" spans="1:48" ht="18.75" x14ac:dyDescent="0.3">
      <c r="A212" s="73" t="s">
        <v>16322</v>
      </c>
      <c r="B212" s="92" t="s">
        <v>15579</v>
      </c>
      <c r="C212" s="92" t="s">
        <v>9380</v>
      </c>
      <c r="D212" s="94">
        <v>630843</v>
      </c>
      <c r="E212" s="95" t="s">
        <v>17003</v>
      </c>
      <c r="F212" s="95"/>
      <c r="G212" s="95"/>
      <c r="H212" s="95"/>
      <c r="I212" s="95"/>
      <c r="J212" s="95"/>
      <c r="K212" s="95"/>
      <c r="L212" s="95"/>
      <c r="M212" s="95"/>
      <c r="N212" s="96"/>
      <c r="O212" s="96"/>
      <c r="P212" s="95"/>
      <c r="Q212" s="95"/>
      <c r="R212" s="95"/>
      <c r="S212" s="95"/>
      <c r="T212" s="95"/>
      <c r="U212" s="95"/>
      <c r="V212" s="95"/>
      <c r="W212" s="95"/>
      <c r="X212" s="95"/>
      <c r="Y212" s="95"/>
      <c r="Z212" s="95"/>
      <c r="AA212" s="95"/>
      <c r="AB212" s="95"/>
      <c r="AC212" s="95"/>
      <c r="AD212" s="95"/>
      <c r="AE212" s="95"/>
      <c r="AF212" s="95"/>
      <c r="AG212" s="95"/>
      <c r="AH212" s="95"/>
      <c r="AI212" s="95"/>
      <c r="AJ212" s="95"/>
      <c r="AK212" s="95"/>
      <c r="AL212" s="95"/>
      <c r="AM212" s="95"/>
      <c r="AN212" s="95"/>
      <c r="AO212" s="95"/>
      <c r="AP212" s="95"/>
      <c r="AQ212" s="95"/>
      <c r="AR212" s="95"/>
      <c r="AS212" s="95"/>
      <c r="AT212" s="95"/>
      <c r="AU212" s="95"/>
      <c r="AV212" s="95"/>
    </row>
    <row r="213" spans="1:48" ht="18.75" x14ac:dyDescent="0.3">
      <c r="A213" s="73" t="s">
        <v>16331</v>
      </c>
      <c r="B213" s="92" t="s">
        <v>15579</v>
      </c>
      <c r="C213" s="92" t="s">
        <v>9380</v>
      </c>
      <c r="D213" s="94">
        <v>204582</v>
      </c>
      <c r="E213" s="95" t="s">
        <v>17003</v>
      </c>
      <c r="F213" s="95"/>
      <c r="G213" s="95"/>
      <c r="H213" s="95"/>
      <c r="I213" s="95"/>
      <c r="J213" s="95"/>
      <c r="K213" s="95"/>
      <c r="L213" s="95"/>
      <c r="M213" s="95"/>
      <c r="N213" s="96"/>
      <c r="O213" s="96"/>
      <c r="P213" s="95"/>
      <c r="Q213" s="95"/>
      <c r="R213" s="95"/>
      <c r="S213" s="95"/>
      <c r="T213" s="95"/>
      <c r="U213" s="95"/>
      <c r="V213" s="95"/>
      <c r="W213" s="95"/>
      <c r="X213" s="95"/>
      <c r="Y213" s="95"/>
      <c r="Z213" s="95"/>
      <c r="AA213" s="95"/>
      <c r="AB213" s="95"/>
      <c r="AC213" s="95"/>
      <c r="AD213" s="95"/>
      <c r="AE213" s="95"/>
      <c r="AF213" s="95"/>
      <c r="AG213" s="95"/>
      <c r="AH213" s="95"/>
      <c r="AI213" s="95"/>
      <c r="AJ213" s="95"/>
      <c r="AK213" s="95"/>
      <c r="AL213" s="95"/>
      <c r="AM213" s="95"/>
      <c r="AN213" s="95"/>
      <c r="AO213" s="95"/>
      <c r="AP213" s="95"/>
      <c r="AQ213" s="95"/>
      <c r="AR213" s="95"/>
      <c r="AS213" s="95"/>
      <c r="AT213" s="95"/>
      <c r="AU213" s="95"/>
      <c r="AV213" s="95"/>
    </row>
    <row r="214" spans="1:48" ht="18.75" x14ac:dyDescent="0.3">
      <c r="A214" s="73" t="s">
        <v>16323</v>
      </c>
      <c r="B214" s="92" t="s">
        <v>15579</v>
      </c>
      <c r="C214" s="92" t="s">
        <v>9381</v>
      </c>
      <c r="D214" s="94">
        <v>630846</v>
      </c>
      <c r="E214" s="95" t="s">
        <v>17004</v>
      </c>
      <c r="F214" s="95"/>
      <c r="G214" s="95"/>
      <c r="H214" s="95"/>
      <c r="I214" s="95"/>
      <c r="J214" s="95"/>
      <c r="K214" s="95"/>
      <c r="L214" s="95"/>
      <c r="M214" s="95"/>
      <c r="N214" s="96"/>
      <c r="O214" s="96"/>
      <c r="P214" s="95"/>
      <c r="Q214" s="95"/>
      <c r="R214" s="95"/>
      <c r="S214" s="95"/>
      <c r="T214" s="95"/>
      <c r="U214" s="95"/>
      <c r="V214" s="95"/>
      <c r="W214" s="95"/>
      <c r="X214" s="95"/>
      <c r="Y214" s="95"/>
      <c r="Z214" s="95"/>
      <c r="AA214" s="95"/>
      <c r="AB214" s="95"/>
      <c r="AC214" s="95"/>
      <c r="AD214" s="95"/>
      <c r="AE214" s="95"/>
      <c r="AF214" s="95"/>
      <c r="AG214" s="95"/>
      <c r="AH214" s="95"/>
      <c r="AI214" s="95"/>
      <c r="AJ214" s="95"/>
      <c r="AK214" s="95"/>
      <c r="AL214" s="95"/>
      <c r="AM214" s="95"/>
      <c r="AN214" s="95"/>
      <c r="AO214" s="95"/>
      <c r="AP214" s="95"/>
      <c r="AQ214" s="95"/>
      <c r="AR214" s="95"/>
      <c r="AS214" s="95"/>
      <c r="AT214" s="95"/>
      <c r="AU214" s="95"/>
      <c r="AV214" s="95"/>
    </row>
    <row r="215" spans="1:48" ht="18.75" x14ac:dyDescent="0.3">
      <c r="A215" s="73" t="s">
        <v>16324</v>
      </c>
      <c r="B215" s="92" t="s">
        <v>15579</v>
      </c>
      <c r="C215" s="92" t="s">
        <v>15569</v>
      </c>
      <c r="D215" s="94">
        <v>204574</v>
      </c>
      <c r="E215" s="95" t="s">
        <v>17005</v>
      </c>
      <c r="F215" s="95" t="s">
        <v>17006</v>
      </c>
      <c r="G215" s="95" t="s">
        <v>17007</v>
      </c>
      <c r="H215" s="95" t="s">
        <v>17008</v>
      </c>
      <c r="I215" s="95" t="s">
        <v>17009</v>
      </c>
      <c r="J215" s="95" t="s">
        <v>17010</v>
      </c>
      <c r="K215" s="95" t="s">
        <v>17011</v>
      </c>
      <c r="L215" s="95" t="s">
        <v>17012</v>
      </c>
      <c r="M215" s="95" t="s">
        <v>17013</v>
      </c>
      <c r="N215" s="96"/>
      <c r="O215" s="96"/>
      <c r="P215" s="95"/>
      <c r="Q215" s="95"/>
      <c r="R215" s="95"/>
      <c r="S215" s="95"/>
      <c r="T215" s="95"/>
      <c r="U215" s="95"/>
      <c r="V215" s="95"/>
      <c r="W215" s="95"/>
      <c r="X215" s="95"/>
      <c r="Y215" s="95"/>
      <c r="Z215" s="95"/>
      <c r="AA215" s="95"/>
      <c r="AB215" s="95"/>
      <c r="AC215" s="95"/>
      <c r="AD215" s="95"/>
      <c r="AE215" s="95"/>
      <c r="AF215" s="95"/>
      <c r="AG215" s="95"/>
      <c r="AH215" s="95"/>
      <c r="AI215" s="95"/>
      <c r="AJ215" s="95"/>
      <c r="AK215" s="95"/>
      <c r="AL215" s="95"/>
      <c r="AM215" s="95"/>
      <c r="AN215" s="95"/>
      <c r="AO215" s="95"/>
      <c r="AP215" s="95"/>
      <c r="AQ215" s="95"/>
      <c r="AR215" s="95"/>
      <c r="AS215" s="95"/>
      <c r="AT215" s="95"/>
      <c r="AU215" s="95"/>
      <c r="AV215" s="95"/>
    </row>
    <row r="216" spans="1:48" ht="18.75" x14ac:dyDescent="0.3">
      <c r="A216" s="73" t="s">
        <v>16325</v>
      </c>
      <c r="B216" s="92" t="s">
        <v>15579</v>
      </c>
      <c r="C216" s="92" t="s">
        <v>9382</v>
      </c>
      <c r="D216" s="94">
        <v>630831</v>
      </c>
      <c r="E216" s="95" t="s">
        <v>17014</v>
      </c>
      <c r="F216" s="95"/>
      <c r="G216" s="95"/>
      <c r="H216" s="95"/>
      <c r="I216" s="95"/>
      <c r="J216" s="95"/>
      <c r="K216" s="95"/>
      <c r="L216" s="95"/>
      <c r="M216" s="95"/>
      <c r="N216" s="96"/>
      <c r="O216" s="96"/>
      <c r="P216" s="95"/>
      <c r="Q216" s="95"/>
      <c r="R216" s="95"/>
      <c r="S216" s="95"/>
      <c r="T216" s="95"/>
      <c r="U216" s="95"/>
      <c r="V216" s="95"/>
      <c r="W216" s="95"/>
      <c r="X216" s="95"/>
      <c r="Y216" s="95"/>
      <c r="Z216" s="95"/>
      <c r="AA216" s="95"/>
      <c r="AB216" s="95"/>
      <c r="AC216" s="95"/>
      <c r="AD216" s="95"/>
      <c r="AE216" s="95"/>
      <c r="AF216" s="95"/>
      <c r="AG216" s="95"/>
      <c r="AH216" s="95"/>
      <c r="AI216" s="95"/>
      <c r="AJ216" s="95"/>
      <c r="AK216" s="95"/>
      <c r="AL216" s="95"/>
      <c r="AM216" s="95"/>
      <c r="AN216" s="95"/>
      <c r="AO216" s="95"/>
      <c r="AP216" s="95"/>
      <c r="AQ216" s="95"/>
      <c r="AR216" s="95"/>
      <c r="AS216" s="95"/>
      <c r="AT216" s="95"/>
      <c r="AU216" s="95"/>
      <c r="AV216" s="95"/>
    </row>
    <row r="217" spans="1:48" ht="18.75" x14ac:dyDescent="0.3">
      <c r="A217" s="73" t="s">
        <v>16332</v>
      </c>
      <c r="B217" s="92" t="s">
        <v>15579</v>
      </c>
      <c r="C217" s="92" t="s">
        <v>15570</v>
      </c>
      <c r="D217" s="94">
        <v>204583</v>
      </c>
      <c r="E217" s="95" t="s">
        <v>17015</v>
      </c>
      <c r="F217" s="95"/>
      <c r="G217" s="95"/>
      <c r="H217" s="95"/>
      <c r="I217" s="95"/>
      <c r="J217" s="95"/>
      <c r="K217" s="95"/>
      <c r="L217" s="95"/>
      <c r="M217" s="95"/>
      <c r="N217" s="96"/>
      <c r="O217" s="96"/>
      <c r="P217" s="95"/>
      <c r="Q217" s="95"/>
      <c r="R217" s="95"/>
      <c r="S217" s="95"/>
      <c r="T217" s="95"/>
      <c r="U217" s="95"/>
      <c r="V217" s="95"/>
      <c r="W217" s="95"/>
      <c r="X217" s="95"/>
      <c r="Y217" s="95"/>
      <c r="Z217" s="95"/>
      <c r="AA217" s="95"/>
      <c r="AB217" s="95"/>
      <c r="AC217" s="95"/>
      <c r="AD217" s="95"/>
      <c r="AE217" s="95"/>
      <c r="AF217" s="95"/>
      <c r="AG217" s="95"/>
      <c r="AH217" s="95"/>
      <c r="AI217" s="95"/>
      <c r="AJ217" s="95"/>
      <c r="AK217" s="95"/>
      <c r="AL217" s="95"/>
      <c r="AM217" s="95"/>
      <c r="AN217" s="95"/>
      <c r="AO217" s="95"/>
      <c r="AP217" s="95"/>
      <c r="AQ217" s="95"/>
      <c r="AR217" s="95"/>
      <c r="AS217" s="95"/>
      <c r="AT217" s="95"/>
      <c r="AU217" s="95"/>
      <c r="AV217" s="95"/>
    </row>
    <row r="218" spans="1:48" ht="18.75" x14ac:dyDescent="0.3">
      <c r="A218" s="73" t="s">
        <v>16333</v>
      </c>
      <c r="B218" s="92" t="s">
        <v>15579</v>
      </c>
      <c r="C218" s="92" t="s">
        <v>7585</v>
      </c>
      <c r="D218" s="94">
        <v>204584</v>
      </c>
      <c r="E218" s="95" t="s">
        <v>16994</v>
      </c>
      <c r="F218" s="95"/>
      <c r="G218" s="95"/>
      <c r="H218" s="95"/>
      <c r="I218" s="95"/>
      <c r="J218" s="95"/>
      <c r="K218" s="95"/>
      <c r="L218" s="95"/>
      <c r="M218" s="95"/>
      <c r="N218" s="96"/>
      <c r="O218" s="96"/>
      <c r="P218" s="95"/>
      <c r="Q218" s="95"/>
      <c r="R218" s="95"/>
      <c r="S218" s="95"/>
      <c r="T218" s="95"/>
      <c r="U218" s="95"/>
      <c r="V218" s="95"/>
      <c r="W218" s="95"/>
      <c r="X218" s="95"/>
      <c r="Y218" s="95"/>
      <c r="Z218" s="95"/>
      <c r="AA218" s="95"/>
      <c r="AB218" s="95"/>
      <c r="AC218" s="95"/>
      <c r="AD218" s="95"/>
      <c r="AE218" s="95"/>
      <c r="AF218" s="95"/>
      <c r="AG218" s="95"/>
      <c r="AH218" s="95"/>
      <c r="AI218" s="95"/>
      <c r="AJ218" s="95"/>
      <c r="AK218" s="95"/>
      <c r="AL218" s="95"/>
      <c r="AM218" s="95"/>
      <c r="AN218" s="95"/>
      <c r="AO218" s="95"/>
      <c r="AP218" s="95"/>
      <c r="AQ218" s="95"/>
      <c r="AR218" s="95"/>
      <c r="AS218" s="95"/>
      <c r="AT218" s="95"/>
      <c r="AU218" s="95"/>
      <c r="AV218" s="95"/>
    </row>
    <row r="219" spans="1:48" ht="18.75" x14ac:dyDescent="0.3">
      <c r="A219" s="73" t="s">
        <v>16335</v>
      </c>
      <c r="B219" s="92" t="s">
        <v>15579</v>
      </c>
      <c r="C219" s="92" t="s">
        <v>7586</v>
      </c>
      <c r="D219" s="94">
        <v>204586</v>
      </c>
      <c r="E219" s="95" t="s">
        <v>17011</v>
      </c>
      <c r="F219" s="95"/>
      <c r="G219" s="95"/>
      <c r="H219" s="95"/>
      <c r="I219" s="95"/>
      <c r="J219" s="95"/>
      <c r="K219" s="95"/>
      <c r="L219" s="95"/>
      <c r="M219" s="95"/>
      <c r="N219" s="96"/>
      <c r="O219" s="96"/>
      <c r="P219" s="95"/>
      <c r="Q219" s="95"/>
      <c r="R219" s="95"/>
      <c r="S219" s="95"/>
      <c r="T219" s="95"/>
      <c r="U219" s="95"/>
      <c r="V219" s="95"/>
      <c r="W219" s="95"/>
      <c r="X219" s="95"/>
      <c r="Y219" s="95"/>
      <c r="Z219" s="95"/>
      <c r="AA219" s="95"/>
      <c r="AB219" s="95"/>
      <c r="AC219" s="95"/>
      <c r="AD219" s="95"/>
      <c r="AE219" s="95"/>
      <c r="AF219" s="95"/>
      <c r="AG219" s="95"/>
      <c r="AH219" s="95"/>
      <c r="AI219" s="95"/>
      <c r="AJ219" s="95"/>
      <c r="AK219" s="95"/>
      <c r="AL219" s="95"/>
      <c r="AM219" s="95"/>
      <c r="AN219" s="95"/>
      <c r="AO219" s="95"/>
      <c r="AP219" s="95"/>
      <c r="AQ219" s="95"/>
      <c r="AR219" s="95"/>
      <c r="AS219" s="95"/>
      <c r="AT219" s="95"/>
      <c r="AU219" s="95"/>
      <c r="AV219" s="95"/>
    </row>
    <row r="220" spans="1:48" ht="18.75" x14ac:dyDescent="0.3">
      <c r="A220" s="73" t="s">
        <v>16336</v>
      </c>
      <c r="B220" s="92" t="s">
        <v>15579</v>
      </c>
      <c r="C220" s="92" t="s">
        <v>7587</v>
      </c>
      <c r="D220" s="94">
        <v>204587</v>
      </c>
      <c r="E220" s="95" t="s">
        <v>17016</v>
      </c>
      <c r="F220" s="95"/>
      <c r="G220" s="95"/>
      <c r="H220" s="95"/>
      <c r="I220" s="95"/>
      <c r="J220" s="95"/>
      <c r="K220" s="95"/>
      <c r="L220" s="95"/>
      <c r="M220" s="95"/>
      <c r="N220" s="96"/>
      <c r="O220" s="96"/>
      <c r="P220" s="95"/>
      <c r="Q220" s="95"/>
      <c r="R220" s="95"/>
      <c r="S220" s="95"/>
      <c r="T220" s="95"/>
      <c r="U220" s="95"/>
      <c r="V220" s="95"/>
      <c r="W220" s="95"/>
      <c r="X220" s="95"/>
      <c r="Y220" s="95"/>
      <c r="Z220" s="95"/>
      <c r="AA220" s="95"/>
      <c r="AB220" s="95"/>
      <c r="AC220" s="95"/>
      <c r="AD220" s="95"/>
      <c r="AE220" s="95"/>
      <c r="AF220" s="95"/>
      <c r="AG220" s="95"/>
      <c r="AH220" s="95"/>
      <c r="AI220" s="95"/>
      <c r="AJ220" s="95"/>
      <c r="AK220" s="95"/>
      <c r="AL220" s="95"/>
      <c r="AM220" s="95"/>
      <c r="AN220" s="95"/>
      <c r="AO220" s="95"/>
      <c r="AP220" s="95"/>
      <c r="AQ220" s="95"/>
      <c r="AR220" s="95"/>
      <c r="AS220" s="95"/>
      <c r="AT220" s="95"/>
      <c r="AU220" s="95"/>
      <c r="AV220" s="95"/>
    </row>
    <row r="221" spans="1:48" ht="18.75" x14ac:dyDescent="0.3">
      <c r="A221" s="73" t="s">
        <v>16337</v>
      </c>
      <c r="B221" s="92" t="s">
        <v>15579</v>
      </c>
      <c r="C221" s="92" t="s">
        <v>7588</v>
      </c>
      <c r="D221" s="94">
        <v>204588</v>
      </c>
      <c r="E221" s="95" t="s">
        <v>17017</v>
      </c>
      <c r="F221" s="95"/>
      <c r="G221" s="95"/>
      <c r="H221" s="95"/>
      <c r="I221" s="95"/>
      <c r="J221" s="95"/>
      <c r="K221" s="95"/>
      <c r="L221" s="95"/>
      <c r="M221" s="95"/>
      <c r="N221" s="96"/>
      <c r="O221" s="96"/>
      <c r="P221" s="95"/>
      <c r="Q221" s="95"/>
      <c r="R221" s="95"/>
      <c r="S221" s="95"/>
      <c r="T221" s="95"/>
      <c r="U221" s="95"/>
      <c r="V221" s="95"/>
      <c r="W221" s="95"/>
      <c r="X221" s="95"/>
      <c r="Y221" s="95"/>
      <c r="Z221" s="95"/>
      <c r="AA221" s="95"/>
      <c r="AB221" s="95"/>
      <c r="AC221" s="95"/>
      <c r="AD221" s="95"/>
      <c r="AE221" s="95"/>
      <c r="AF221" s="95"/>
      <c r="AG221" s="95"/>
      <c r="AH221" s="95"/>
      <c r="AI221" s="95"/>
      <c r="AJ221" s="95"/>
      <c r="AK221" s="95"/>
      <c r="AL221" s="95"/>
      <c r="AM221" s="95"/>
      <c r="AN221" s="95"/>
      <c r="AO221" s="95"/>
      <c r="AP221" s="95"/>
      <c r="AQ221" s="95"/>
      <c r="AR221" s="95"/>
      <c r="AS221" s="95"/>
      <c r="AT221" s="95"/>
      <c r="AU221" s="95"/>
      <c r="AV221" s="95"/>
    </row>
    <row r="222" spans="1:48" ht="18.75" x14ac:dyDescent="0.3">
      <c r="A222" s="73" t="s">
        <v>16338</v>
      </c>
      <c r="B222" s="92" t="s">
        <v>15579</v>
      </c>
      <c r="C222" s="92" t="s">
        <v>7589</v>
      </c>
      <c r="D222" s="94">
        <v>204589</v>
      </c>
      <c r="E222" s="95" t="s">
        <v>17018</v>
      </c>
      <c r="F222" s="95"/>
      <c r="G222" s="95"/>
      <c r="H222" s="95"/>
      <c r="I222" s="95"/>
      <c r="J222" s="95"/>
      <c r="K222" s="95"/>
      <c r="L222" s="95"/>
      <c r="M222" s="95"/>
      <c r="N222" s="96"/>
      <c r="O222" s="96"/>
      <c r="P222" s="95"/>
      <c r="Q222" s="95"/>
      <c r="R222" s="95"/>
      <c r="S222" s="95"/>
      <c r="T222" s="95"/>
      <c r="U222" s="95"/>
      <c r="V222" s="95"/>
      <c r="W222" s="95"/>
      <c r="X222" s="95"/>
      <c r="Y222" s="95"/>
      <c r="Z222" s="95"/>
      <c r="AA222" s="95"/>
      <c r="AB222" s="95"/>
      <c r="AC222" s="95"/>
      <c r="AD222" s="95"/>
      <c r="AE222" s="95"/>
      <c r="AF222" s="95"/>
      <c r="AG222" s="95"/>
      <c r="AH222" s="95"/>
      <c r="AI222" s="95"/>
      <c r="AJ222" s="95"/>
      <c r="AK222" s="95"/>
      <c r="AL222" s="95"/>
      <c r="AM222" s="95"/>
      <c r="AN222" s="95"/>
      <c r="AO222" s="95"/>
      <c r="AP222" s="95"/>
      <c r="AQ222" s="95"/>
      <c r="AR222" s="95"/>
      <c r="AS222" s="95"/>
      <c r="AT222" s="95"/>
      <c r="AU222" s="95"/>
      <c r="AV222" s="95"/>
    </row>
    <row r="223" spans="1:48" ht="18.75" x14ac:dyDescent="0.3">
      <c r="A223" s="73" t="s">
        <v>16339</v>
      </c>
      <c r="B223" s="92" t="s">
        <v>15579</v>
      </c>
      <c r="C223" s="92" t="s">
        <v>3075</v>
      </c>
      <c r="D223" s="94">
        <v>204487</v>
      </c>
      <c r="E223" s="95" t="s">
        <v>17019</v>
      </c>
      <c r="F223" s="95"/>
      <c r="G223" s="95"/>
      <c r="H223" s="95"/>
      <c r="I223" s="95"/>
      <c r="J223" s="95"/>
      <c r="K223" s="95"/>
      <c r="L223" s="95"/>
      <c r="M223" s="95"/>
      <c r="N223" s="96"/>
      <c r="O223" s="96"/>
      <c r="P223" s="95"/>
      <c r="Q223" s="95"/>
      <c r="R223" s="95"/>
      <c r="S223" s="95"/>
      <c r="T223" s="95"/>
      <c r="U223" s="95"/>
      <c r="V223" s="95"/>
      <c r="W223" s="95"/>
      <c r="X223" s="95"/>
      <c r="Y223" s="95"/>
      <c r="Z223" s="95"/>
      <c r="AA223" s="95"/>
      <c r="AB223" s="95"/>
      <c r="AC223" s="95"/>
      <c r="AD223" s="95"/>
      <c r="AE223" s="95"/>
      <c r="AF223" s="95"/>
      <c r="AG223" s="95"/>
      <c r="AH223" s="95"/>
      <c r="AI223" s="95"/>
      <c r="AJ223" s="95"/>
      <c r="AK223" s="95"/>
      <c r="AL223" s="95"/>
      <c r="AM223" s="95"/>
      <c r="AN223" s="95"/>
      <c r="AO223" s="95"/>
      <c r="AP223" s="95"/>
      <c r="AQ223" s="95"/>
      <c r="AR223" s="95"/>
      <c r="AS223" s="95"/>
      <c r="AT223" s="95"/>
      <c r="AU223" s="95"/>
      <c r="AV223" s="95"/>
    </row>
    <row r="224" spans="1:48" ht="18.75" x14ac:dyDescent="0.3">
      <c r="A224" s="73" t="s">
        <v>16340</v>
      </c>
      <c r="B224" s="92" t="s">
        <v>15579</v>
      </c>
      <c r="C224" s="92" t="s">
        <v>7635</v>
      </c>
      <c r="D224" s="94">
        <v>204795</v>
      </c>
      <c r="E224" s="95" t="s">
        <v>17020</v>
      </c>
      <c r="F224" s="95"/>
      <c r="G224" s="95"/>
      <c r="H224" s="95"/>
      <c r="I224" s="95"/>
      <c r="J224" s="95"/>
      <c r="K224" s="95"/>
      <c r="L224" s="95"/>
      <c r="M224" s="95"/>
      <c r="N224" s="96"/>
      <c r="O224" s="96"/>
      <c r="P224" s="95"/>
      <c r="Q224" s="95"/>
      <c r="R224" s="95"/>
      <c r="S224" s="95"/>
      <c r="T224" s="95"/>
      <c r="U224" s="95"/>
      <c r="V224" s="95"/>
      <c r="W224" s="95"/>
      <c r="X224" s="95"/>
      <c r="Y224" s="95"/>
      <c r="Z224" s="95"/>
      <c r="AA224" s="95"/>
      <c r="AB224" s="95"/>
      <c r="AC224" s="95"/>
      <c r="AD224" s="95"/>
      <c r="AE224" s="95"/>
      <c r="AF224" s="95"/>
      <c r="AG224" s="95"/>
      <c r="AH224" s="95"/>
      <c r="AI224" s="95"/>
      <c r="AJ224" s="95"/>
      <c r="AK224" s="95"/>
      <c r="AL224" s="95"/>
      <c r="AM224" s="95"/>
      <c r="AN224" s="95"/>
      <c r="AO224" s="95"/>
      <c r="AP224" s="95"/>
      <c r="AQ224" s="95"/>
      <c r="AR224" s="95"/>
      <c r="AS224" s="95"/>
      <c r="AT224" s="95"/>
      <c r="AU224" s="95"/>
      <c r="AV224" s="95"/>
    </row>
    <row r="225" spans="1:48" ht="18.75" x14ac:dyDescent="0.3">
      <c r="A225" s="73" t="s">
        <v>16341</v>
      </c>
      <c r="B225" s="92" t="s">
        <v>15579</v>
      </c>
      <c r="C225" s="92" t="s">
        <v>7590</v>
      </c>
      <c r="D225" s="94">
        <v>204590</v>
      </c>
      <c r="E225" s="95" t="s">
        <v>17021</v>
      </c>
      <c r="F225" s="95"/>
      <c r="G225" s="95"/>
      <c r="H225" s="95"/>
      <c r="I225" s="95"/>
      <c r="J225" s="95"/>
      <c r="K225" s="95"/>
      <c r="L225" s="95"/>
      <c r="M225" s="95"/>
      <c r="N225" s="96"/>
      <c r="O225" s="96"/>
      <c r="P225" s="95"/>
      <c r="Q225" s="95"/>
      <c r="R225" s="95"/>
      <c r="S225" s="95"/>
      <c r="T225" s="95"/>
      <c r="U225" s="95"/>
      <c r="V225" s="95"/>
      <c r="W225" s="95"/>
      <c r="X225" s="95"/>
      <c r="Y225" s="95"/>
      <c r="Z225" s="95"/>
      <c r="AA225" s="95"/>
      <c r="AB225" s="95"/>
      <c r="AC225" s="95"/>
      <c r="AD225" s="95"/>
      <c r="AE225" s="95"/>
      <c r="AF225" s="95"/>
      <c r="AG225" s="95"/>
      <c r="AH225" s="95"/>
      <c r="AI225" s="95"/>
      <c r="AJ225" s="95"/>
      <c r="AK225" s="95"/>
      <c r="AL225" s="95"/>
      <c r="AM225" s="95"/>
      <c r="AN225" s="95"/>
      <c r="AO225" s="95"/>
      <c r="AP225" s="95"/>
      <c r="AQ225" s="95"/>
      <c r="AR225" s="95"/>
      <c r="AS225" s="95"/>
      <c r="AT225" s="95"/>
      <c r="AU225" s="95"/>
      <c r="AV225" s="95"/>
    </row>
    <row r="226" spans="1:48" ht="18.75" x14ac:dyDescent="0.3">
      <c r="A226" s="73" t="s">
        <v>16342</v>
      </c>
      <c r="B226" s="92" t="s">
        <v>15579</v>
      </c>
      <c r="C226" s="92" t="s">
        <v>7591</v>
      </c>
      <c r="D226" s="94">
        <v>204591</v>
      </c>
      <c r="E226" s="95" t="s">
        <v>17022</v>
      </c>
      <c r="F226" s="95"/>
      <c r="G226" s="95"/>
      <c r="H226" s="95"/>
      <c r="I226" s="95"/>
      <c r="J226" s="95"/>
      <c r="K226" s="95"/>
      <c r="L226" s="95"/>
      <c r="M226" s="95"/>
      <c r="N226" s="96"/>
      <c r="O226" s="96"/>
      <c r="P226" s="95"/>
      <c r="Q226" s="95"/>
      <c r="R226" s="95"/>
      <c r="S226" s="95"/>
      <c r="T226" s="95"/>
      <c r="U226" s="95"/>
      <c r="V226" s="95"/>
      <c r="W226" s="95"/>
      <c r="X226" s="95"/>
      <c r="Y226" s="95"/>
      <c r="Z226" s="95"/>
      <c r="AA226" s="95"/>
      <c r="AB226" s="95"/>
      <c r="AC226" s="95"/>
      <c r="AD226" s="95"/>
      <c r="AE226" s="95"/>
      <c r="AF226" s="95"/>
      <c r="AG226" s="95"/>
      <c r="AH226" s="95"/>
      <c r="AI226" s="95"/>
      <c r="AJ226" s="95"/>
      <c r="AK226" s="95"/>
      <c r="AL226" s="95"/>
      <c r="AM226" s="95"/>
      <c r="AN226" s="95"/>
      <c r="AO226" s="95"/>
      <c r="AP226" s="95"/>
      <c r="AQ226" s="95"/>
      <c r="AR226" s="95"/>
      <c r="AS226" s="95"/>
      <c r="AT226" s="95"/>
      <c r="AU226" s="95"/>
      <c r="AV226" s="95"/>
    </row>
    <row r="227" spans="1:48" ht="18.75" x14ac:dyDescent="0.3">
      <c r="A227" s="73" t="s">
        <v>16343</v>
      </c>
      <c r="B227" s="92" t="s">
        <v>15579</v>
      </c>
      <c r="C227" s="92" t="s">
        <v>7592</v>
      </c>
      <c r="D227" s="94">
        <v>204592</v>
      </c>
      <c r="E227" s="95" t="s">
        <v>17023</v>
      </c>
      <c r="F227" s="95"/>
      <c r="G227" s="95"/>
      <c r="H227" s="95"/>
      <c r="I227" s="95"/>
      <c r="J227" s="95"/>
      <c r="K227" s="95"/>
      <c r="L227" s="95"/>
      <c r="M227" s="95"/>
      <c r="N227" s="96"/>
      <c r="O227" s="96"/>
      <c r="P227" s="95"/>
      <c r="Q227" s="95"/>
      <c r="R227" s="95"/>
      <c r="S227" s="95"/>
      <c r="T227" s="95"/>
      <c r="U227" s="95"/>
      <c r="V227" s="95"/>
      <c r="W227" s="95"/>
      <c r="X227" s="95"/>
      <c r="Y227" s="95"/>
      <c r="Z227" s="95"/>
      <c r="AA227" s="95"/>
      <c r="AB227" s="95"/>
      <c r="AC227" s="95"/>
      <c r="AD227" s="95"/>
      <c r="AE227" s="95"/>
      <c r="AF227" s="95"/>
      <c r="AG227" s="95"/>
      <c r="AH227" s="95"/>
      <c r="AI227" s="95"/>
      <c r="AJ227" s="95"/>
      <c r="AK227" s="95"/>
      <c r="AL227" s="95"/>
      <c r="AM227" s="95"/>
      <c r="AN227" s="95"/>
      <c r="AO227" s="95"/>
      <c r="AP227" s="95"/>
      <c r="AQ227" s="95"/>
      <c r="AR227" s="95"/>
      <c r="AS227" s="95"/>
      <c r="AT227" s="95"/>
      <c r="AU227" s="95"/>
      <c r="AV227" s="95"/>
    </row>
    <row r="228" spans="1:48" ht="18.75" x14ac:dyDescent="0.3">
      <c r="A228" s="73" t="s">
        <v>17352</v>
      </c>
      <c r="B228" s="92" t="s">
        <v>15579</v>
      </c>
      <c r="C228" s="92" t="s">
        <v>14635</v>
      </c>
      <c r="D228" s="94">
        <v>2044843</v>
      </c>
      <c r="E228" s="95" t="s">
        <v>17024</v>
      </c>
      <c r="F228" s="95"/>
      <c r="G228" s="95"/>
      <c r="H228" s="95"/>
      <c r="I228" s="95"/>
      <c r="J228" s="95"/>
      <c r="K228" s="95"/>
      <c r="L228" s="95"/>
      <c r="M228" s="95"/>
      <c r="N228" s="96"/>
      <c r="O228" s="96"/>
      <c r="P228" s="95"/>
      <c r="Q228" s="95"/>
      <c r="R228" s="95"/>
      <c r="S228" s="95"/>
      <c r="T228" s="95"/>
      <c r="U228" s="95"/>
      <c r="V228" s="95"/>
      <c r="W228" s="95"/>
      <c r="X228" s="95"/>
      <c r="Y228" s="95"/>
      <c r="Z228" s="95"/>
      <c r="AA228" s="95"/>
      <c r="AB228" s="95"/>
      <c r="AC228" s="95"/>
      <c r="AD228" s="95"/>
      <c r="AE228" s="95"/>
      <c r="AF228" s="95"/>
      <c r="AG228" s="95"/>
      <c r="AH228" s="95"/>
      <c r="AI228" s="95"/>
      <c r="AJ228" s="95"/>
      <c r="AK228" s="95"/>
      <c r="AL228" s="95"/>
      <c r="AM228" s="95"/>
      <c r="AN228" s="95"/>
      <c r="AO228" s="95"/>
      <c r="AP228" s="95"/>
      <c r="AQ228" s="95"/>
      <c r="AR228" s="95"/>
      <c r="AS228" s="95"/>
      <c r="AT228" s="95"/>
      <c r="AU228" s="95"/>
      <c r="AV228" s="95"/>
    </row>
    <row r="229" spans="1:48" ht="18.75" x14ac:dyDescent="0.3">
      <c r="A229" s="73" t="s">
        <v>16344</v>
      </c>
      <c r="B229" s="92" t="s">
        <v>15579</v>
      </c>
      <c r="C229" s="92" t="s">
        <v>14777</v>
      </c>
      <c r="D229" s="94">
        <v>204593</v>
      </c>
      <c r="E229" s="95" t="s">
        <v>17025</v>
      </c>
      <c r="F229" s="95"/>
      <c r="G229" s="95"/>
      <c r="H229" s="95"/>
      <c r="I229" s="95"/>
      <c r="J229" s="95"/>
      <c r="K229" s="95"/>
      <c r="L229" s="95"/>
      <c r="M229" s="95"/>
      <c r="N229" s="96"/>
      <c r="O229" s="96"/>
      <c r="P229" s="95"/>
      <c r="Q229" s="95"/>
      <c r="R229" s="95"/>
      <c r="S229" s="95"/>
      <c r="T229" s="95"/>
      <c r="U229" s="95"/>
      <c r="V229" s="95"/>
      <c r="W229" s="95"/>
      <c r="X229" s="95"/>
      <c r="Y229" s="95"/>
      <c r="Z229" s="95"/>
      <c r="AA229" s="95"/>
      <c r="AB229" s="95"/>
      <c r="AC229" s="95"/>
      <c r="AD229" s="95"/>
      <c r="AE229" s="95"/>
      <c r="AF229" s="95"/>
      <c r="AG229" s="95"/>
      <c r="AH229" s="95"/>
      <c r="AI229" s="95"/>
      <c r="AJ229" s="95"/>
      <c r="AK229" s="95"/>
      <c r="AL229" s="95"/>
      <c r="AM229" s="95"/>
      <c r="AN229" s="95"/>
      <c r="AO229" s="95"/>
      <c r="AP229" s="95"/>
      <c r="AQ229" s="95"/>
      <c r="AR229" s="95"/>
      <c r="AS229" s="95"/>
      <c r="AT229" s="95"/>
      <c r="AU229" s="95"/>
      <c r="AV229" s="95"/>
    </row>
    <row r="230" spans="1:48" ht="18.75" x14ac:dyDescent="0.3">
      <c r="A230" s="73" t="s">
        <v>16345</v>
      </c>
      <c r="B230" s="92" t="s">
        <v>15579</v>
      </c>
      <c r="C230" s="92" t="s">
        <v>7593</v>
      </c>
      <c r="D230" s="94">
        <v>204594</v>
      </c>
      <c r="E230" s="95" t="s">
        <v>17007</v>
      </c>
      <c r="F230" s="95"/>
      <c r="G230" s="95"/>
      <c r="H230" s="95"/>
      <c r="I230" s="95"/>
      <c r="J230" s="95"/>
      <c r="K230" s="95"/>
      <c r="L230" s="95"/>
      <c r="M230" s="95"/>
      <c r="N230" s="96"/>
      <c r="O230" s="96"/>
      <c r="P230" s="95"/>
      <c r="Q230" s="95"/>
      <c r="R230" s="95"/>
      <c r="S230" s="95"/>
      <c r="T230" s="95"/>
      <c r="U230" s="95"/>
      <c r="V230" s="95"/>
      <c r="W230" s="95"/>
      <c r="X230" s="95"/>
      <c r="Y230" s="95"/>
      <c r="Z230" s="95"/>
      <c r="AA230" s="95"/>
      <c r="AB230" s="95"/>
      <c r="AC230" s="95"/>
      <c r="AD230" s="95"/>
      <c r="AE230" s="95"/>
      <c r="AF230" s="95"/>
      <c r="AG230" s="95"/>
      <c r="AH230" s="95"/>
      <c r="AI230" s="95"/>
      <c r="AJ230" s="95"/>
      <c r="AK230" s="95"/>
      <c r="AL230" s="95"/>
      <c r="AM230" s="95"/>
      <c r="AN230" s="95"/>
      <c r="AO230" s="95"/>
      <c r="AP230" s="95"/>
      <c r="AQ230" s="95"/>
      <c r="AR230" s="95"/>
      <c r="AS230" s="95"/>
      <c r="AT230" s="95"/>
      <c r="AU230" s="95"/>
      <c r="AV230" s="95"/>
    </row>
    <row r="231" spans="1:48" ht="18.75" x14ac:dyDescent="0.3">
      <c r="A231" s="73" t="s">
        <v>17353</v>
      </c>
      <c r="B231" s="92" t="s">
        <v>15579</v>
      </c>
      <c r="C231" s="92" t="s">
        <v>14591</v>
      </c>
      <c r="D231" s="94">
        <v>6308341</v>
      </c>
      <c r="E231" s="95" t="s">
        <v>17026</v>
      </c>
      <c r="F231" s="95"/>
      <c r="G231" s="95"/>
      <c r="H231" s="95"/>
      <c r="I231" s="95"/>
      <c r="J231" s="95"/>
      <c r="K231" s="95"/>
      <c r="L231" s="95"/>
      <c r="M231" s="95"/>
      <c r="N231" s="96"/>
      <c r="O231" s="96"/>
      <c r="P231" s="95"/>
      <c r="Q231" s="95"/>
      <c r="R231" s="95"/>
      <c r="S231" s="95"/>
      <c r="T231" s="95"/>
      <c r="U231" s="95"/>
      <c r="V231" s="95"/>
      <c r="W231" s="95"/>
      <c r="X231" s="95"/>
      <c r="Y231" s="95"/>
      <c r="Z231" s="95"/>
      <c r="AA231" s="95"/>
      <c r="AB231" s="95"/>
      <c r="AC231" s="95"/>
      <c r="AD231" s="95"/>
      <c r="AE231" s="95"/>
      <c r="AF231" s="95"/>
      <c r="AG231" s="95"/>
      <c r="AH231" s="95"/>
      <c r="AI231" s="95"/>
      <c r="AJ231" s="95"/>
      <c r="AK231" s="95"/>
      <c r="AL231" s="95"/>
      <c r="AM231" s="95"/>
      <c r="AN231" s="95"/>
      <c r="AO231" s="95"/>
      <c r="AP231" s="95"/>
      <c r="AQ231" s="95"/>
      <c r="AR231" s="95"/>
      <c r="AS231" s="95"/>
      <c r="AT231" s="95"/>
      <c r="AU231" s="95"/>
      <c r="AV231" s="95"/>
    </row>
    <row r="232" spans="1:48" ht="18.75" x14ac:dyDescent="0.3">
      <c r="A232" s="73" t="s">
        <v>17354</v>
      </c>
      <c r="B232" s="92" t="s">
        <v>15579</v>
      </c>
      <c r="C232" s="92" t="s">
        <v>14600</v>
      </c>
      <c r="D232" s="94">
        <v>2046301</v>
      </c>
      <c r="E232" s="95" t="s">
        <v>17027</v>
      </c>
      <c r="F232" s="95"/>
      <c r="G232" s="95"/>
      <c r="H232" s="95"/>
      <c r="I232" s="95"/>
      <c r="J232" s="95"/>
      <c r="K232" s="95"/>
      <c r="L232" s="95"/>
      <c r="M232" s="95"/>
      <c r="N232" s="96"/>
      <c r="O232" s="96"/>
      <c r="P232" s="95"/>
      <c r="Q232" s="95"/>
      <c r="R232" s="95"/>
      <c r="S232" s="95"/>
      <c r="T232" s="95"/>
      <c r="U232" s="95"/>
      <c r="V232" s="95"/>
      <c r="W232" s="95"/>
      <c r="X232" s="95"/>
      <c r="Y232" s="95"/>
      <c r="Z232" s="95"/>
      <c r="AA232" s="95"/>
      <c r="AB232" s="95"/>
      <c r="AC232" s="95"/>
      <c r="AD232" s="95"/>
      <c r="AE232" s="95"/>
      <c r="AF232" s="95"/>
      <c r="AG232" s="95"/>
      <c r="AH232" s="95"/>
      <c r="AI232" s="95"/>
      <c r="AJ232" s="95"/>
      <c r="AK232" s="95"/>
      <c r="AL232" s="95"/>
      <c r="AM232" s="95"/>
      <c r="AN232" s="95"/>
      <c r="AO232" s="95"/>
      <c r="AP232" s="95"/>
      <c r="AQ232" s="95"/>
      <c r="AR232" s="95"/>
      <c r="AS232" s="95"/>
      <c r="AT232" s="95"/>
      <c r="AU232" s="95"/>
      <c r="AV232" s="95"/>
    </row>
    <row r="233" spans="1:48" ht="18.75" x14ac:dyDescent="0.3">
      <c r="A233" s="73" t="s">
        <v>17355</v>
      </c>
      <c r="B233" s="92" t="s">
        <v>15579</v>
      </c>
      <c r="C233" s="92" t="s">
        <v>14603</v>
      </c>
      <c r="D233" s="94">
        <v>2046311</v>
      </c>
      <c r="E233" s="95" t="s">
        <v>17028</v>
      </c>
      <c r="F233" s="95"/>
      <c r="G233" s="95"/>
      <c r="H233" s="95"/>
      <c r="I233" s="95"/>
      <c r="J233" s="95"/>
      <c r="K233" s="95"/>
      <c r="L233" s="95"/>
      <c r="M233" s="95"/>
      <c r="N233" s="96"/>
      <c r="O233" s="96"/>
      <c r="P233" s="95"/>
      <c r="Q233" s="95"/>
      <c r="R233" s="95"/>
      <c r="S233" s="95"/>
      <c r="T233" s="95"/>
      <c r="U233" s="95"/>
      <c r="V233" s="95"/>
      <c r="W233" s="95"/>
      <c r="X233" s="95"/>
      <c r="Y233" s="95"/>
      <c r="Z233" s="95"/>
      <c r="AA233" s="95"/>
      <c r="AB233" s="95"/>
      <c r="AC233" s="95"/>
      <c r="AD233" s="95"/>
      <c r="AE233" s="95"/>
      <c r="AF233" s="95"/>
      <c r="AG233" s="95"/>
      <c r="AH233" s="95"/>
      <c r="AI233" s="95"/>
      <c r="AJ233" s="95"/>
      <c r="AK233" s="95"/>
      <c r="AL233" s="95"/>
      <c r="AM233" s="95"/>
      <c r="AN233" s="95"/>
      <c r="AO233" s="95"/>
      <c r="AP233" s="95"/>
      <c r="AQ233" s="95"/>
      <c r="AR233" s="95"/>
      <c r="AS233" s="95"/>
      <c r="AT233" s="95"/>
      <c r="AU233" s="95"/>
      <c r="AV233" s="95"/>
    </row>
    <row r="234" spans="1:48" ht="18.75" x14ac:dyDescent="0.3">
      <c r="A234" s="73" t="s">
        <v>16346</v>
      </c>
      <c r="B234" s="92" t="s">
        <v>15579</v>
      </c>
      <c r="C234" s="92" t="s">
        <v>15571</v>
      </c>
      <c r="D234" s="94">
        <v>204595</v>
      </c>
      <c r="E234" s="95" t="s">
        <v>17029</v>
      </c>
      <c r="F234" s="95"/>
      <c r="G234" s="95"/>
      <c r="H234" s="95"/>
      <c r="I234" s="95"/>
      <c r="J234" s="95"/>
      <c r="K234" s="95"/>
      <c r="L234" s="95"/>
      <c r="M234" s="95"/>
      <c r="N234" s="96"/>
      <c r="O234" s="96"/>
      <c r="P234" s="95"/>
      <c r="Q234" s="95"/>
      <c r="R234" s="95"/>
      <c r="S234" s="95"/>
      <c r="T234" s="95"/>
      <c r="U234" s="95"/>
      <c r="V234" s="95"/>
      <c r="W234" s="95"/>
      <c r="X234" s="95"/>
      <c r="Y234" s="95"/>
      <c r="Z234" s="95"/>
      <c r="AA234" s="95"/>
      <c r="AB234" s="95"/>
      <c r="AC234" s="95"/>
      <c r="AD234" s="95"/>
      <c r="AE234" s="95"/>
      <c r="AF234" s="95"/>
      <c r="AG234" s="95"/>
      <c r="AH234" s="95"/>
      <c r="AI234" s="95"/>
      <c r="AJ234" s="95"/>
      <c r="AK234" s="95"/>
      <c r="AL234" s="95"/>
      <c r="AM234" s="95"/>
      <c r="AN234" s="95"/>
      <c r="AO234" s="95"/>
      <c r="AP234" s="95"/>
      <c r="AQ234" s="95"/>
      <c r="AR234" s="95"/>
      <c r="AS234" s="95"/>
      <c r="AT234" s="95"/>
      <c r="AU234" s="95"/>
      <c r="AV234" s="95"/>
    </row>
    <row r="235" spans="1:48" ht="18.75" x14ac:dyDescent="0.3">
      <c r="A235" s="73" t="s">
        <v>17356</v>
      </c>
      <c r="B235" s="92" t="s">
        <v>15579</v>
      </c>
      <c r="C235" s="92" t="s">
        <v>7594</v>
      </c>
      <c r="D235" s="94">
        <v>2045951</v>
      </c>
      <c r="E235" s="95" t="s">
        <v>17030</v>
      </c>
      <c r="F235" s="95"/>
      <c r="G235" s="95"/>
      <c r="H235" s="95"/>
      <c r="I235" s="95"/>
      <c r="J235" s="95"/>
      <c r="K235" s="95"/>
      <c r="L235" s="95"/>
      <c r="M235" s="95"/>
      <c r="N235" s="96"/>
      <c r="O235" s="96"/>
      <c r="P235" s="95"/>
      <c r="Q235" s="95"/>
      <c r="R235" s="95"/>
      <c r="S235" s="95"/>
      <c r="T235" s="95"/>
      <c r="U235" s="95"/>
      <c r="V235" s="95"/>
      <c r="W235" s="95"/>
      <c r="X235" s="95"/>
      <c r="Y235" s="95"/>
      <c r="Z235" s="95"/>
      <c r="AA235" s="95"/>
      <c r="AB235" s="95"/>
      <c r="AC235" s="95"/>
      <c r="AD235" s="95"/>
      <c r="AE235" s="95"/>
      <c r="AF235" s="95"/>
      <c r="AG235" s="95"/>
      <c r="AH235" s="95"/>
      <c r="AI235" s="95"/>
      <c r="AJ235" s="95"/>
      <c r="AK235" s="95"/>
      <c r="AL235" s="95"/>
      <c r="AM235" s="95"/>
      <c r="AN235" s="95"/>
      <c r="AO235" s="95"/>
      <c r="AP235" s="95"/>
      <c r="AQ235" s="95"/>
      <c r="AR235" s="95"/>
      <c r="AS235" s="95"/>
      <c r="AT235" s="95"/>
      <c r="AU235" s="95"/>
      <c r="AV235" s="95"/>
    </row>
    <row r="236" spans="1:48" ht="18.75" x14ac:dyDescent="0.3">
      <c r="A236" s="73" t="s">
        <v>16347</v>
      </c>
      <c r="B236" s="92" t="s">
        <v>15579</v>
      </c>
      <c r="C236" s="92" t="s">
        <v>7595</v>
      </c>
      <c r="D236" s="94">
        <v>204596</v>
      </c>
      <c r="E236" s="95" t="s">
        <v>17031</v>
      </c>
      <c r="F236" s="95"/>
      <c r="G236" s="95"/>
      <c r="H236" s="95"/>
      <c r="I236" s="95"/>
      <c r="J236" s="95"/>
      <c r="K236" s="95"/>
      <c r="L236" s="95"/>
      <c r="M236" s="95"/>
      <c r="N236" s="96"/>
      <c r="O236" s="96"/>
      <c r="P236" s="95"/>
      <c r="Q236" s="95"/>
      <c r="R236" s="95"/>
      <c r="S236" s="95"/>
      <c r="T236" s="95"/>
      <c r="U236" s="95"/>
      <c r="V236" s="95"/>
      <c r="W236" s="95"/>
      <c r="X236" s="95"/>
      <c r="Y236" s="95"/>
      <c r="Z236" s="95"/>
      <c r="AA236" s="95"/>
      <c r="AB236" s="95"/>
      <c r="AC236" s="95"/>
      <c r="AD236" s="95"/>
      <c r="AE236" s="95"/>
      <c r="AF236" s="95"/>
      <c r="AG236" s="95"/>
      <c r="AH236" s="95"/>
      <c r="AI236" s="95"/>
      <c r="AJ236" s="95"/>
      <c r="AK236" s="95"/>
      <c r="AL236" s="95"/>
      <c r="AM236" s="95"/>
      <c r="AN236" s="95"/>
      <c r="AO236" s="95"/>
      <c r="AP236" s="95"/>
      <c r="AQ236" s="95"/>
      <c r="AR236" s="95"/>
      <c r="AS236" s="95"/>
      <c r="AT236" s="95"/>
      <c r="AU236" s="95"/>
      <c r="AV236" s="95"/>
    </row>
    <row r="237" spans="1:48" ht="18.75" x14ac:dyDescent="0.3">
      <c r="A237" s="73" t="s">
        <v>16348</v>
      </c>
      <c r="B237" s="92" t="s">
        <v>15579</v>
      </c>
      <c r="C237" s="92" t="s">
        <v>9383</v>
      </c>
      <c r="D237" s="94">
        <v>630834</v>
      </c>
      <c r="E237" s="95" t="s">
        <v>17032</v>
      </c>
      <c r="F237" s="95"/>
      <c r="G237" s="95"/>
      <c r="H237" s="95"/>
      <c r="I237" s="95"/>
      <c r="J237" s="95"/>
      <c r="K237" s="95"/>
      <c r="L237" s="95"/>
      <c r="M237" s="95"/>
      <c r="N237" s="96"/>
      <c r="O237" s="96"/>
      <c r="P237" s="95"/>
      <c r="Q237" s="95"/>
      <c r="R237" s="95"/>
      <c r="S237" s="95"/>
      <c r="T237" s="95"/>
      <c r="U237" s="95"/>
      <c r="V237" s="95"/>
      <c r="W237" s="95"/>
      <c r="X237" s="95"/>
      <c r="Y237" s="95"/>
      <c r="Z237" s="95"/>
      <c r="AA237" s="95"/>
      <c r="AB237" s="95"/>
      <c r="AC237" s="95"/>
      <c r="AD237" s="95"/>
      <c r="AE237" s="95"/>
      <c r="AF237" s="95"/>
      <c r="AG237" s="95"/>
      <c r="AH237" s="95"/>
      <c r="AI237" s="95"/>
      <c r="AJ237" s="95"/>
      <c r="AK237" s="95"/>
      <c r="AL237" s="95"/>
      <c r="AM237" s="95"/>
      <c r="AN237" s="95"/>
      <c r="AO237" s="95"/>
      <c r="AP237" s="95"/>
      <c r="AQ237" s="95"/>
      <c r="AR237" s="95"/>
      <c r="AS237" s="95"/>
      <c r="AT237" s="95"/>
      <c r="AU237" s="95"/>
      <c r="AV237" s="95"/>
    </row>
    <row r="238" spans="1:48" ht="18.75" x14ac:dyDescent="0.3">
      <c r="A238" s="73" t="s">
        <v>17357</v>
      </c>
      <c r="B238" s="92" t="s">
        <v>15579</v>
      </c>
      <c r="C238" s="92" t="s">
        <v>14652</v>
      </c>
      <c r="D238" s="94">
        <v>2045981</v>
      </c>
      <c r="E238" s="95" t="s">
        <v>17033</v>
      </c>
      <c r="F238" s="95"/>
      <c r="G238" s="95"/>
      <c r="H238" s="95"/>
      <c r="I238" s="95"/>
      <c r="J238" s="95"/>
      <c r="K238" s="95"/>
      <c r="L238" s="95"/>
      <c r="M238" s="95"/>
      <c r="N238" s="96"/>
      <c r="O238" s="96"/>
      <c r="P238" s="95"/>
      <c r="Q238" s="95"/>
      <c r="R238" s="95"/>
      <c r="S238" s="95"/>
      <c r="T238" s="95"/>
      <c r="U238" s="95"/>
      <c r="V238" s="95"/>
      <c r="W238" s="95"/>
      <c r="X238" s="95"/>
      <c r="Y238" s="95"/>
      <c r="Z238" s="95"/>
      <c r="AA238" s="95"/>
      <c r="AB238" s="95"/>
      <c r="AC238" s="95"/>
      <c r="AD238" s="95"/>
      <c r="AE238" s="95"/>
      <c r="AF238" s="95"/>
      <c r="AG238" s="95"/>
      <c r="AH238" s="95"/>
      <c r="AI238" s="95"/>
      <c r="AJ238" s="95"/>
      <c r="AK238" s="95"/>
      <c r="AL238" s="95"/>
      <c r="AM238" s="95"/>
      <c r="AN238" s="95"/>
      <c r="AO238" s="95"/>
      <c r="AP238" s="95"/>
      <c r="AQ238" s="95"/>
      <c r="AR238" s="95"/>
      <c r="AS238" s="95"/>
      <c r="AT238" s="95"/>
      <c r="AU238" s="95"/>
      <c r="AV238" s="95"/>
    </row>
    <row r="239" spans="1:48" ht="18.75" x14ac:dyDescent="0.3">
      <c r="A239" s="73" t="s">
        <v>16349</v>
      </c>
      <c r="B239" s="92" t="s">
        <v>15579</v>
      </c>
      <c r="C239" s="92" t="s">
        <v>14571</v>
      </c>
      <c r="D239" s="94">
        <v>204598</v>
      </c>
      <c r="E239" s="95" t="s">
        <v>17034</v>
      </c>
      <c r="F239" s="95"/>
      <c r="G239" s="95"/>
      <c r="H239" s="95"/>
      <c r="I239" s="95"/>
      <c r="J239" s="95"/>
      <c r="K239" s="95"/>
      <c r="L239" s="95"/>
      <c r="M239" s="95"/>
      <c r="N239" s="96"/>
      <c r="O239" s="96"/>
      <c r="P239" s="95"/>
      <c r="Q239" s="95"/>
      <c r="R239" s="95"/>
      <c r="S239" s="95"/>
      <c r="T239" s="95"/>
      <c r="U239" s="95"/>
      <c r="V239" s="95"/>
      <c r="W239" s="95"/>
      <c r="X239" s="95"/>
      <c r="Y239" s="95"/>
      <c r="Z239" s="95"/>
      <c r="AA239" s="95"/>
      <c r="AB239" s="95"/>
      <c r="AC239" s="95"/>
      <c r="AD239" s="95"/>
      <c r="AE239" s="95"/>
      <c r="AF239" s="95"/>
      <c r="AG239" s="95"/>
      <c r="AH239" s="95"/>
      <c r="AI239" s="95"/>
      <c r="AJ239" s="95"/>
      <c r="AK239" s="95"/>
      <c r="AL239" s="95"/>
      <c r="AM239" s="95"/>
      <c r="AN239" s="95"/>
      <c r="AO239" s="95"/>
      <c r="AP239" s="95"/>
      <c r="AQ239" s="95"/>
      <c r="AR239" s="95"/>
      <c r="AS239" s="95"/>
      <c r="AT239" s="95"/>
      <c r="AU239" s="95"/>
      <c r="AV239" s="95"/>
    </row>
    <row r="240" spans="1:48" ht="18.75" x14ac:dyDescent="0.3">
      <c r="A240" s="73" t="s">
        <v>17358</v>
      </c>
      <c r="B240" s="92" t="s">
        <v>15579</v>
      </c>
      <c r="C240" s="92" t="s">
        <v>14655</v>
      </c>
      <c r="D240" s="94">
        <v>2044841</v>
      </c>
      <c r="E240" s="95" t="s">
        <v>17035</v>
      </c>
      <c r="F240" s="95"/>
      <c r="G240" s="95"/>
      <c r="H240" s="95"/>
      <c r="I240" s="95"/>
      <c r="J240" s="95"/>
      <c r="K240" s="95"/>
      <c r="L240" s="95"/>
      <c r="M240" s="95"/>
      <c r="N240" s="96"/>
      <c r="O240" s="96"/>
      <c r="P240" s="95"/>
      <c r="Q240" s="95"/>
      <c r="R240" s="95"/>
      <c r="S240" s="95"/>
      <c r="T240" s="95"/>
      <c r="U240" s="95"/>
      <c r="V240" s="95"/>
      <c r="W240" s="95"/>
      <c r="X240" s="95"/>
      <c r="Y240" s="95"/>
      <c r="Z240" s="95"/>
      <c r="AA240" s="95"/>
      <c r="AB240" s="95"/>
      <c r="AC240" s="95"/>
      <c r="AD240" s="95"/>
      <c r="AE240" s="95"/>
      <c r="AF240" s="95"/>
      <c r="AG240" s="95"/>
      <c r="AH240" s="95"/>
      <c r="AI240" s="95"/>
      <c r="AJ240" s="95"/>
      <c r="AK240" s="95"/>
      <c r="AL240" s="95"/>
      <c r="AM240" s="95"/>
      <c r="AN240" s="95"/>
      <c r="AO240" s="95"/>
      <c r="AP240" s="95"/>
      <c r="AQ240" s="95"/>
      <c r="AR240" s="95"/>
      <c r="AS240" s="95"/>
      <c r="AT240" s="95"/>
      <c r="AU240" s="95"/>
      <c r="AV240" s="95"/>
    </row>
    <row r="241" spans="1:48" ht="18.75" x14ac:dyDescent="0.3">
      <c r="A241" s="73" t="s">
        <v>16350</v>
      </c>
      <c r="B241" s="92" t="s">
        <v>15579</v>
      </c>
      <c r="C241" s="92" t="s">
        <v>7581</v>
      </c>
      <c r="D241" s="94">
        <v>204571</v>
      </c>
      <c r="E241" s="95" t="s">
        <v>17036</v>
      </c>
      <c r="F241" s="95"/>
      <c r="G241" s="95"/>
      <c r="H241" s="95"/>
      <c r="I241" s="95"/>
      <c r="J241" s="95"/>
      <c r="K241" s="95"/>
      <c r="L241" s="95"/>
      <c r="M241" s="95"/>
      <c r="N241" s="96"/>
      <c r="O241" s="96"/>
      <c r="P241" s="95"/>
      <c r="Q241" s="95"/>
      <c r="R241" s="95"/>
      <c r="S241" s="95"/>
      <c r="T241" s="95"/>
      <c r="U241" s="95"/>
      <c r="V241" s="95"/>
      <c r="W241" s="95"/>
      <c r="X241" s="95"/>
      <c r="Y241" s="95"/>
      <c r="Z241" s="95"/>
      <c r="AA241" s="95"/>
      <c r="AB241" s="95"/>
      <c r="AC241" s="95"/>
      <c r="AD241" s="95"/>
      <c r="AE241" s="95"/>
      <c r="AF241" s="95"/>
      <c r="AG241" s="95"/>
      <c r="AH241" s="95"/>
      <c r="AI241" s="95"/>
      <c r="AJ241" s="95"/>
      <c r="AK241" s="95"/>
      <c r="AL241" s="95"/>
      <c r="AM241" s="95"/>
      <c r="AN241" s="95"/>
      <c r="AO241" s="95"/>
      <c r="AP241" s="95"/>
      <c r="AQ241" s="95"/>
      <c r="AR241" s="95"/>
      <c r="AS241" s="95"/>
      <c r="AT241" s="95"/>
      <c r="AU241" s="95"/>
      <c r="AV241" s="95"/>
    </row>
    <row r="242" spans="1:48" ht="18.75" x14ac:dyDescent="0.3">
      <c r="A242" s="73" t="s">
        <v>16351</v>
      </c>
      <c r="B242" s="92" t="s">
        <v>15579</v>
      </c>
      <c r="C242" s="92" t="s">
        <v>7597</v>
      </c>
      <c r="D242" s="94">
        <v>204547</v>
      </c>
      <c r="E242" s="95" t="s">
        <v>17037</v>
      </c>
      <c r="F242" s="95"/>
      <c r="G242" s="95"/>
      <c r="H242" s="95"/>
      <c r="I242" s="95"/>
      <c r="J242" s="95"/>
      <c r="K242" s="95"/>
      <c r="L242" s="95"/>
      <c r="M242" s="95"/>
      <c r="N242" s="96"/>
      <c r="O242" s="96"/>
      <c r="P242" s="95"/>
      <c r="Q242" s="95"/>
      <c r="R242" s="95"/>
      <c r="S242" s="95"/>
      <c r="T242" s="95"/>
      <c r="U242" s="95"/>
      <c r="V242" s="95"/>
      <c r="W242" s="95"/>
      <c r="X242" s="95"/>
      <c r="Y242" s="95"/>
      <c r="Z242" s="95"/>
      <c r="AA242" s="95"/>
      <c r="AB242" s="95"/>
      <c r="AC242" s="95"/>
      <c r="AD242" s="95"/>
      <c r="AE242" s="95"/>
      <c r="AF242" s="95"/>
      <c r="AG242" s="95"/>
      <c r="AH242" s="95"/>
      <c r="AI242" s="95"/>
      <c r="AJ242" s="95"/>
      <c r="AK242" s="95"/>
      <c r="AL242" s="95"/>
      <c r="AM242" s="95"/>
      <c r="AN242" s="95"/>
      <c r="AO242" s="95"/>
      <c r="AP242" s="95"/>
      <c r="AQ242" s="95"/>
      <c r="AR242" s="95"/>
      <c r="AS242" s="95"/>
      <c r="AT242" s="95"/>
      <c r="AU242" s="95"/>
      <c r="AV242" s="95"/>
    </row>
    <row r="243" spans="1:48" ht="18.75" x14ac:dyDescent="0.3">
      <c r="A243" s="73" t="s">
        <v>16352</v>
      </c>
      <c r="B243" s="92" t="s">
        <v>15579</v>
      </c>
      <c r="C243" s="92" t="s">
        <v>7599</v>
      </c>
      <c r="D243" s="94">
        <v>204601</v>
      </c>
      <c r="E243" s="95" t="s">
        <v>17038</v>
      </c>
      <c r="F243" s="95"/>
      <c r="G243" s="95"/>
      <c r="H243" s="95"/>
      <c r="I243" s="95"/>
      <c r="J243" s="95"/>
      <c r="K243" s="95"/>
      <c r="L243" s="95"/>
      <c r="M243" s="95"/>
      <c r="N243" s="96"/>
      <c r="O243" s="96"/>
      <c r="P243" s="95"/>
      <c r="Q243" s="95"/>
      <c r="R243" s="95"/>
      <c r="S243" s="95"/>
      <c r="T243" s="95"/>
      <c r="U243" s="95"/>
      <c r="V243" s="95"/>
      <c r="W243" s="95"/>
      <c r="X243" s="95"/>
      <c r="Y243" s="95"/>
      <c r="Z243" s="95"/>
      <c r="AA243" s="95"/>
      <c r="AB243" s="95"/>
      <c r="AC243" s="95"/>
      <c r="AD243" s="95"/>
      <c r="AE243" s="95"/>
      <c r="AF243" s="95"/>
      <c r="AG243" s="95"/>
      <c r="AH243" s="95"/>
      <c r="AI243" s="95"/>
      <c r="AJ243" s="95"/>
      <c r="AK243" s="95"/>
      <c r="AL243" s="95"/>
      <c r="AM243" s="95"/>
      <c r="AN243" s="95"/>
      <c r="AO243" s="95"/>
      <c r="AP243" s="95"/>
      <c r="AQ243" s="95"/>
      <c r="AR243" s="95"/>
      <c r="AS243" s="95"/>
      <c r="AT243" s="95"/>
      <c r="AU243" s="95"/>
      <c r="AV243" s="95"/>
    </row>
    <row r="244" spans="1:48" ht="18.75" x14ac:dyDescent="0.3">
      <c r="A244" s="73" t="s">
        <v>16353</v>
      </c>
      <c r="B244" s="92" t="s">
        <v>15579</v>
      </c>
      <c r="C244" s="92" t="s">
        <v>7601</v>
      </c>
      <c r="D244" s="94">
        <v>204603</v>
      </c>
      <c r="E244" s="95" t="s">
        <v>17039</v>
      </c>
      <c r="F244" s="95"/>
      <c r="G244" s="95"/>
      <c r="H244" s="95"/>
      <c r="I244" s="95"/>
      <c r="J244" s="95"/>
      <c r="K244" s="95"/>
      <c r="L244" s="95"/>
      <c r="M244" s="95"/>
      <c r="N244" s="96"/>
      <c r="O244" s="96"/>
      <c r="P244" s="95"/>
      <c r="Q244" s="95"/>
      <c r="R244" s="95"/>
      <c r="S244" s="95"/>
      <c r="T244" s="95"/>
      <c r="U244" s="95"/>
      <c r="V244" s="95"/>
      <c r="W244" s="95"/>
      <c r="X244" s="95"/>
      <c r="Y244" s="95"/>
      <c r="Z244" s="95"/>
      <c r="AA244" s="95"/>
      <c r="AB244" s="95"/>
      <c r="AC244" s="95"/>
      <c r="AD244" s="95"/>
      <c r="AE244" s="95"/>
      <c r="AF244" s="95"/>
      <c r="AG244" s="95"/>
      <c r="AH244" s="95"/>
      <c r="AI244" s="95"/>
      <c r="AJ244" s="95"/>
      <c r="AK244" s="95"/>
      <c r="AL244" s="95"/>
      <c r="AM244" s="95"/>
      <c r="AN244" s="95"/>
      <c r="AO244" s="95"/>
      <c r="AP244" s="95"/>
      <c r="AQ244" s="95"/>
      <c r="AR244" s="95"/>
      <c r="AS244" s="95"/>
      <c r="AT244" s="95"/>
      <c r="AU244" s="95"/>
      <c r="AV244" s="95"/>
    </row>
    <row r="245" spans="1:48" ht="18.75" x14ac:dyDescent="0.3">
      <c r="A245" s="73" t="s">
        <v>16354</v>
      </c>
      <c r="B245" s="92" t="s">
        <v>15579</v>
      </c>
      <c r="C245" s="92" t="s">
        <v>9384</v>
      </c>
      <c r="D245" s="94">
        <v>630820</v>
      </c>
      <c r="E245" s="95" t="s">
        <v>17040</v>
      </c>
      <c r="F245" s="95"/>
      <c r="G245" s="95"/>
      <c r="H245" s="95"/>
      <c r="I245" s="95"/>
      <c r="J245" s="95"/>
      <c r="K245" s="95"/>
      <c r="L245" s="95"/>
      <c r="M245" s="95"/>
      <c r="N245" s="96"/>
      <c r="O245" s="96"/>
      <c r="P245" s="95"/>
      <c r="Q245" s="95"/>
      <c r="R245" s="95"/>
      <c r="S245" s="95"/>
      <c r="T245" s="95"/>
      <c r="U245" s="95"/>
      <c r="V245" s="95"/>
      <c r="W245" s="95"/>
      <c r="X245" s="95"/>
      <c r="Y245" s="95"/>
      <c r="Z245" s="95"/>
      <c r="AA245" s="95"/>
      <c r="AB245" s="95"/>
      <c r="AC245" s="95"/>
      <c r="AD245" s="95"/>
      <c r="AE245" s="95"/>
      <c r="AF245" s="95"/>
      <c r="AG245" s="95"/>
      <c r="AH245" s="95"/>
      <c r="AI245" s="95"/>
      <c r="AJ245" s="95"/>
      <c r="AK245" s="95"/>
      <c r="AL245" s="95"/>
      <c r="AM245" s="95"/>
      <c r="AN245" s="95"/>
      <c r="AO245" s="95"/>
      <c r="AP245" s="95"/>
      <c r="AQ245" s="95"/>
      <c r="AR245" s="95"/>
      <c r="AS245" s="95"/>
      <c r="AT245" s="95"/>
      <c r="AU245" s="95"/>
      <c r="AV245" s="95"/>
    </row>
    <row r="246" spans="1:48" ht="18.75" x14ac:dyDescent="0.3">
      <c r="A246" s="73" t="s">
        <v>17359</v>
      </c>
      <c r="B246" s="92" t="s">
        <v>15579</v>
      </c>
      <c r="C246" s="92" t="s">
        <v>14668</v>
      </c>
      <c r="D246" s="94">
        <v>2044842</v>
      </c>
      <c r="E246" s="95" t="s">
        <v>17041</v>
      </c>
      <c r="F246" s="95"/>
      <c r="G246" s="95"/>
      <c r="H246" s="95"/>
      <c r="I246" s="95"/>
      <c r="J246" s="95"/>
      <c r="K246" s="95"/>
      <c r="L246" s="95"/>
      <c r="M246" s="95"/>
      <c r="N246" s="96"/>
      <c r="O246" s="96"/>
      <c r="P246" s="95"/>
      <c r="Q246" s="95"/>
      <c r="R246" s="95"/>
      <c r="S246" s="95"/>
      <c r="T246" s="95"/>
      <c r="U246" s="95"/>
      <c r="V246" s="95"/>
      <c r="W246" s="95"/>
      <c r="X246" s="95"/>
      <c r="Y246" s="95"/>
      <c r="Z246" s="95"/>
      <c r="AA246" s="95"/>
      <c r="AB246" s="95"/>
      <c r="AC246" s="95"/>
      <c r="AD246" s="95"/>
      <c r="AE246" s="95"/>
      <c r="AF246" s="95"/>
      <c r="AG246" s="95"/>
      <c r="AH246" s="95"/>
      <c r="AI246" s="95"/>
      <c r="AJ246" s="95"/>
      <c r="AK246" s="95"/>
      <c r="AL246" s="95"/>
      <c r="AM246" s="95"/>
      <c r="AN246" s="95"/>
      <c r="AO246" s="95"/>
      <c r="AP246" s="95"/>
      <c r="AQ246" s="95"/>
      <c r="AR246" s="95"/>
      <c r="AS246" s="95"/>
      <c r="AT246" s="95"/>
      <c r="AU246" s="95"/>
      <c r="AV246" s="95"/>
    </row>
    <row r="247" spans="1:48" ht="18.75" x14ac:dyDescent="0.3">
      <c r="A247" s="73" t="s">
        <v>16355</v>
      </c>
      <c r="B247" s="92" t="s">
        <v>15579</v>
      </c>
      <c r="C247" s="92" t="s">
        <v>7602</v>
      </c>
      <c r="D247" s="94">
        <v>204604</v>
      </c>
      <c r="E247" s="95" t="s">
        <v>17008</v>
      </c>
      <c r="F247" s="95"/>
      <c r="G247" s="95"/>
      <c r="H247" s="95"/>
      <c r="I247" s="95"/>
      <c r="J247" s="95"/>
      <c r="K247" s="95"/>
      <c r="L247" s="95"/>
      <c r="M247" s="95"/>
      <c r="N247" s="96"/>
      <c r="O247" s="96"/>
      <c r="P247" s="95"/>
      <c r="Q247" s="95"/>
      <c r="R247" s="95"/>
      <c r="S247" s="95"/>
      <c r="T247" s="95"/>
      <c r="U247" s="95"/>
      <c r="V247" s="95"/>
      <c r="W247" s="95"/>
      <c r="X247" s="95"/>
      <c r="Y247" s="95"/>
      <c r="Z247" s="95"/>
      <c r="AA247" s="95"/>
      <c r="AB247" s="95"/>
      <c r="AC247" s="95"/>
      <c r="AD247" s="95"/>
      <c r="AE247" s="95"/>
      <c r="AF247" s="95"/>
      <c r="AG247" s="95"/>
      <c r="AH247" s="95"/>
      <c r="AI247" s="95"/>
      <c r="AJ247" s="95"/>
      <c r="AK247" s="95"/>
      <c r="AL247" s="95"/>
      <c r="AM247" s="95"/>
      <c r="AN247" s="95"/>
      <c r="AO247" s="95"/>
      <c r="AP247" s="95"/>
      <c r="AQ247" s="95"/>
      <c r="AR247" s="95"/>
      <c r="AS247" s="95"/>
      <c r="AT247" s="95"/>
      <c r="AU247" s="95"/>
      <c r="AV247" s="95"/>
    </row>
    <row r="248" spans="1:48" ht="18.75" x14ac:dyDescent="0.3">
      <c r="A248" s="73" t="s">
        <v>16375</v>
      </c>
      <c r="B248" s="92" t="s">
        <v>15579</v>
      </c>
      <c r="C248" s="92" t="s">
        <v>15573</v>
      </c>
      <c r="D248" s="94">
        <v>204618</v>
      </c>
      <c r="E248" s="95" t="s">
        <v>17042</v>
      </c>
      <c r="F248" s="95"/>
      <c r="G248" s="95"/>
      <c r="H248" s="95"/>
      <c r="I248" s="95"/>
      <c r="J248" s="95"/>
      <c r="K248" s="95"/>
      <c r="L248" s="95"/>
      <c r="M248" s="95"/>
      <c r="N248" s="96"/>
      <c r="O248" s="96"/>
      <c r="P248" s="95"/>
      <c r="Q248" s="95"/>
      <c r="R248" s="95"/>
      <c r="S248" s="95"/>
      <c r="T248" s="95"/>
      <c r="U248" s="95"/>
      <c r="V248" s="95"/>
      <c r="W248" s="95"/>
      <c r="X248" s="95"/>
      <c r="Y248" s="95"/>
      <c r="Z248" s="95"/>
      <c r="AA248" s="95"/>
      <c r="AB248" s="95"/>
      <c r="AC248" s="95"/>
      <c r="AD248" s="95"/>
      <c r="AE248" s="95"/>
      <c r="AF248" s="95"/>
      <c r="AG248" s="95"/>
      <c r="AH248" s="95"/>
      <c r="AI248" s="95"/>
      <c r="AJ248" s="95"/>
      <c r="AK248" s="95"/>
      <c r="AL248" s="95"/>
      <c r="AM248" s="95"/>
      <c r="AN248" s="95"/>
      <c r="AO248" s="95"/>
      <c r="AP248" s="95"/>
      <c r="AQ248" s="95"/>
      <c r="AR248" s="95"/>
      <c r="AS248" s="95"/>
      <c r="AT248" s="95"/>
      <c r="AU248" s="95"/>
      <c r="AV248" s="95"/>
    </row>
    <row r="249" spans="1:48" ht="18.75" x14ac:dyDescent="0.3">
      <c r="A249" s="73" t="s">
        <v>16356</v>
      </c>
      <c r="B249" s="92" t="s">
        <v>15579</v>
      </c>
      <c r="C249" s="92" t="s">
        <v>14706</v>
      </c>
      <c r="D249" s="94">
        <v>204605</v>
      </c>
      <c r="E249" s="95" t="s">
        <v>17013</v>
      </c>
      <c r="F249" s="95"/>
      <c r="G249" s="95"/>
      <c r="H249" s="95"/>
      <c r="I249" s="95"/>
      <c r="J249" s="95"/>
      <c r="K249" s="95"/>
      <c r="L249" s="95"/>
      <c r="M249" s="95"/>
      <c r="N249" s="96"/>
      <c r="O249" s="96"/>
      <c r="P249" s="95"/>
      <c r="Q249" s="95"/>
      <c r="R249" s="95"/>
      <c r="S249" s="95"/>
      <c r="T249" s="95"/>
      <c r="U249" s="95"/>
      <c r="V249" s="95"/>
      <c r="W249" s="95"/>
      <c r="X249" s="95"/>
      <c r="Y249" s="95"/>
      <c r="Z249" s="95"/>
      <c r="AA249" s="95"/>
      <c r="AB249" s="95"/>
      <c r="AC249" s="95"/>
      <c r="AD249" s="95"/>
      <c r="AE249" s="95"/>
      <c r="AF249" s="95"/>
      <c r="AG249" s="95"/>
      <c r="AH249" s="95"/>
      <c r="AI249" s="95"/>
      <c r="AJ249" s="95"/>
      <c r="AK249" s="95"/>
      <c r="AL249" s="95"/>
      <c r="AM249" s="95"/>
      <c r="AN249" s="95"/>
      <c r="AO249" s="95"/>
      <c r="AP249" s="95"/>
      <c r="AQ249" s="95"/>
      <c r="AR249" s="95"/>
      <c r="AS249" s="95"/>
      <c r="AT249" s="95"/>
      <c r="AU249" s="95"/>
      <c r="AV249" s="95"/>
    </row>
    <row r="250" spans="1:48" ht="18.75" x14ac:dyDescent="0.3">
      <c r="A250" s="73" t="s">
        <v>16357</v>
      </c>
      <c r="B250" s="92" t="s">
        <v>15579</v>
      </c>
      <c r="C250" s="92" t="s">
        <v>7603</v>
      </c>
      <c r="D250" s="94">
        <v>204606</v>
      </c>
      <c r="E250" s="95" t="s">
        <v>17043</v>
      </c>
      <c r="F250" s="95"/>
      <c r="G250" s="95"/>
      <c r="H250" s="95"/>
      <c r="I250" s="95"/>
      <c r="J250" s="95"/>
      <c r="K250" s="95"/>
      <c r="L250" s="95"/>
      <c r="M250" s="95"/>
      <c r="N250" s="96"/>
      <c r="O250" s="96"/>
      <c r="P250" s="95"/>
      <c r="Q250" s="95"/>
      <c r="R250" s="95"/>
      <c r="S250" s="95"/>
      <c r="T250" s="95"/>
      <c r="U250" s="95"/>
      <c r="V250" s="95"/>
      <c r="W250" s="95"/>
      <c r="X250" s="95"/>
      <c r="Y250" s="95"/>
      <c r="Z250" s="95"/>
      <c r="AA250" s="95"/>
      <c r="AB250" s="95"/>
      <c r="AC250" s="95"/>
      <c r="AD250" s="95"/>
      <c r="AE250" s="95"/>
      <c r="AF250" s="95"/>
      <c r="AG250" s="95"/>
      <c r="AH250" s="95"/>
      <c r="AI250" s="95"/>
      <c r="AJ250" s="95"/>
      <c r="AK250" s="95"/>
      <c r="AL250" s="95"/>
      <c r="AM250" s="95"/>
      <c r="AN250" s="95"/>
      <c r="AO250" s="95"/>
      <c r="AP250" s="95"/>
      <c r="AQ250" s="95"/>
      <c r="AR250" s="95"/>
      <c r="AS250" s="95"/>
      <c r="AT250" s="95"/>
      <c r="AU250" s="95"/>
      <c r="AV250" s="95"/>
    </row>
    <row r="251" spans="1:48" ht="18.75" x14ac:dyDescent="0.3">
      <c r="A251" s="73" t="s">
        <v>16358</v>
      </c>
      <c r="B251" s="92" t="s">
        <v>15579</v>
      </c>
      <c r="C251" s="92" t="s">
        <v>7604</v>
      </c>
      <c r="D251" s="94">
        <v>204607</v>
      </c>
      <c r="E251" s="95" t="s">
        <v>17044</v>
      </c>
      <c r="F251" s="95"/>
      <c r="G251" s="95"/>
      <c r="H251" s="95"/>
      <c r="I251" s="95"/>
      <c r="J251" s="95"/>
      <c r="K251" s="95"/>
      <c r="L251" s="95"/>
      <c r="M251" s="95"/>
      <c r="N251" s="96"/>
      <c r="O251" s="96"/>
      <c r="P251" s="95"/>
      <c r="Q251" s="95"/>
      <c r="R251" s="95"/>
      <c r="S251" s="95"/>
      <c r="T251" s="95"/>
      <c r="U251" s="95"/>
      <c r="V251" s="95"/>
      <c r="W251" s="95"/>
      <c r="X251" s="95"/>
      <c r="Y251" s="95"/>
      <c r="Z251" s="95"/>
      <c r="AA251" s="95"/>
      <c r="AB251" s="95"/>
      <c r="AC251" s="95"/>
      <c r="AD251" s="95"/>
      <c r="AE251" s="95"/>
      <c r="AF251" s="95"/>
      <c r="AG251" s="95"/>
      <c r="AH251" s="95"/>
      <c r="AI251" s="95"/>
      <c r="AJ251" s="95"/>
      <c r="AK251" s="95"/>
      <c r="AL251" s="95"/>
      <c r="AM251" s="95"/>
      <c r="AN251" s="95"/>
      <c r="AO251" s="95"/>
      <c r="AP251" s="95"/>
      <c r="AQ251" s="95"/>
      <c r="AR251" s="95"/>
      <c r="AS251" s="95"/>
      <c r="AT251" s="95"/>
      <c r="AU251" s="95"/>
      <c r="AV251" s="95"/>
    </row>
    <row r="252" spans="1:48" ht="18.75" x14ac:dyDescent="0.3">
      <c r="A252" s="73" t="s">
        <v>16359</v>
      </c>
      <c r="B252" s="92" t="s">
        <v>15579</v>
      </c>
      <c r="C252" s="92" t="s">
        <v>7605</v>
      </c>
      <c r="D252" s="94">
        <v>204608</v>
      </c>
      <c r="E252" s="95" t="s">
        <v>17045</v>
      </c>
      <c r="F252" s="95"/>
      <c r="G252" s="95"/>
      <c r="H252" s="95"/>
      <c r="I252" s="95"/>
      <c r="J252" s="95"/>
      <c r="K252" s="95"/>
      <c r="L252" s="95"/>
      <c r="M252" s="95"/>
      <c r="N252" s="96"/>
      <c r="O252" s="96"/>
      <c r="P252" s="95"/>
      <c r="Q252" s="95"/>
      <c r="R252" s="95"/>
      <c r="S252" s="95"/>
      <c r="T252" s="95"/>
      <c r="U252" s="95"/>
      <c r="V252" s="95"/>
      <c r="W252" s="95"/>
      <c r="X252" s="95"/>
      <c r="Y252" s="95"/>
      <c r="Z252" s="95"/>
      <c r="AA252" s="95"/>
      <c r="AB252" s="95"/>
      <c r="AC252" s="95"/>
      <c r="AD252" s="95"/>
      <c r="AE252" s="95"/>
      <c r="AF252" s="95"/>
      <c r="AG252" s="95"/>
      <c r="AH252" s="95"/>
      <c r="AI252" s="95"/>
      <c r="AJ252" s="95"/>
      <c r="AK252" s="95"/>
      <c r="AL252" s="95"/>
      <c r="AM252" s="95"/>
      <c r="AN252" s="95"/>
      <c r="AO252" s="95"/>
      <c r="AP252" s="95"/>
      <c r="AQ252" s="95"/>
      <c r="AR252" s="95"/>
      <c r="AS252" s="95"/>
      <c r="AT252" s="95"/>
      <c r="AU252" s="95"/>
      <c r="AV252" s="95"/>
    </row>
    <row r="253" spans="1:48" ht="18.75" x14ac:dyDescent="0.3">
      <c r="A253" s="73" t="s">
        <v>16360</v>
      </c>
      <c r="B253" s="92" t="s">
        <v>15579</v>
      </c>
      <c r="C253" s="92" t="s">
        <v>7606</v>
      </c>
      <c r="D253" s="94">
        <v>204609</v>
      </c>
      <c r="E253" s="95" t="s">
        <v>17006</v>
      </c>
      <c r="F253" s="95"/>
      <c r="G253" s="95"/>
      <c r="H253" s="95"/>
      <c r="I253" s="95"/>
      <c r="J253" s="95"/>
      <c r="K253" s="95"/>
      <c r="L253" s="95"/>
      <c r="M253" s="95"/>
      <c r="N253" s="96"/>
      <c r="O253" s="96"/>
      <c r="P253" s="95"/>
      <c r="Q253" s="95"/>
      <c r="R253" s="95"/>
      <c r="S253" s="95"/>
      <c r="T253" s="95"/>
      <c r="U253" s="95"/>
      <c r="V253" s="95"/>
      <c r="W253" s="95"/>
      <c r="X253" s="95"/>
      <c r="Y253" s="95"/>
      <c r="Z253" s="95"/>
      <c r="AA253" s="95"/>
      <c r="AB253" s="95"/>
      <c r="AC253" s="95"/>
      <c r="AD253" s="95"/>
      <c r="AE253" s="95"/>
      <c r="AF253" s="95"/>
      <c r="AG253" s="95"/>
      <c r="AH253" s="95"/>
      <c r="AI253" s="95"/>
      <c r="AJ253" s="95"/>
      <c r="AK253" s="95"/>
      <c r="AL253" s="95"/>
      <c r="AM253" s="95"/>
      <c r="AN253" s="95"/>
      <c r="AO253" s="95"/>
      <c r="AP253" s="95"/>
      <c r="AQ253" s="95"/>
      <c r="AR253" s="95"/>
      <c r="AS253" s="95"/>
      <c r="AT253" s="95"/>
      <c r="AU253" s="95"/>
      <c r="AV253" s="95"/>
    </row>
    <row r="254" spans="1:48" ht="18.75" x14ac:dyDescent="0.3">
      <c r="A254" s="73" t="s">
        <v>16361</v>
      </c>
      <c r="B254" s="92" t="s">
        <v>15579</v>
      </c>
      <c r="C254" s="92" t="s">
        <v>8807</v>
      </c>
      <c r="D254" s="94">
        <v>204637</v>
      </c>
      <c r="E254" s="95" t="s">
        <v>17006</v>
      </c>
      <c r="F254" s="95"/>
      <c r="G254" s="95"/>
      <c r="H254" s="95"/>
      <c r="I254" s="95"/>
      <c r="J254" s="95"/>
      <c r="K254" s="95"/>
      <c r="L254" s="95"/>
      <c r="M254" s="95"/>
      <c r="N254" s="96"/>
      <c r="O254" s="96"/>
      <c r="P254" s="95"/>
      <c r="Q254" s="95"/>
      <c r="R254" s="95"/>
      <c r="S254" s="95"/>
      <c r="T254" s="95"/>
      <c r="U254" s="95"/>
      <c r="V254" s="95"/>
      <c r="W254" s="95"/>
      <c r="X254" s="95"/>
      <c r="Y254" s="95"/>
      <c r="Z254" s="95"/>
      <c r="AA254" s="95"/>
      <c r="AB254" s="95"/>
      <c r="AC254" s="95"/>
      <c r="AD254" s="95"/>
      <c r="AE254" s="95"/>
      <c r="AF254" s="95"/>
      <c r="AG254" s="95"/>
      <c r="AH254" s="95"/>
      <c r="AI254" s="95"/>
      <c r="AJ254" s="95"/>
      <c r="AK254" s="95"/>
      <c r="AL254" s="95"/>
      <c r="AM254" s="95"/>
      <c r="AN254" s="95"/>
      <c r="AO254" s="95"/>
      <c r="AP254" s="95"/>
      <c r="AQ254" s="95"/>
      <c r="AR254" s="95"/>
      <c r="AS254" s="95"/>
      <c r="AT254" s="95"/>
      <c r="AU254" s="95"/>
      <c r="AV254" s="95"/>
    </row>
    <row r="255" spans="1:48" ht="18.75" x14ac:dyDescent="0.3">
      <c r="A255" s="73" t="s">
        <v>16362</v>
      </c>
      <c r="B255" s="92" t="s">
        <v>15579</v>
      </c>
      <c r="C255" s="92" t="s">
        <v>8806</v>
      </c>
      <c r="D255" s="94">
        <v>204636</v>
      </c>
      <c r="E255" s="95" t="s">
        <v>17006</v>
      </c>
      <c r="F255" s="95"/>
      <c r="G255" s="95"/>
      <c r="H255" s="95"/>
      <c r="I255" s="95"/>
      <c r="J255" s="95"/>
      <c r="K255" s="95"/>
      <c r="L255" s="95"/>
      <c r="M255" s="95"/>
      <c r="N255" s="96"/>
      <c r="O255" s="96"/>
      <c r="P255" s="95"/>
      <c r="Q255" s="95"/>
      <c r="R255" s="95"/>
      <c r="S255" s="95"/>
      <c r="T255" s="95"/>
      <c r="U255" s="95"/>
      <c r="V255" s="95"/>
      <c r="W255" s="95"/>
      <c r="X255" s="95"/>
      <c r="Y255" s="95"/>
      <c r="Z255" s="95"/>
      <c r="AA255" s="95"/>
      <c r="AB255" s="95"/>
      <c r="AC255" s="95"/>
      <c r="AD255" s="95"/>
      <c r="AE255" s="95"/>
      <c r="AF255" s="95"/>
      <c r="AG255" s="95"/>
      <c r="AH255" s="95"/>
      <c r="AI255" s="95"/>
      <c r="AJ255" s="95"/>
      <c r="AK255" s="95"/>
      <c r="AL255" s="95"/>
      <c r="AM255" s="95"/>
      <c r="AN255" s="95"/>
      <c r="AO255" s="95"/>
      <c r="AP255" s="95"/>
      <c r="AQ255" s="95"/>
      <c r="AR255" s="95"/>
      <c r="AS255" s="95"/>
      <c r="AT255" s="95"/>
      <c r="AU255" s="95"/>
      <c r="AV255" s="95"/>
    </row>
    <row r="256" spans="1:48" ht="18.75" x14ac:dyDescent="0.3">
      <c r="A256" s="73" t="s">
        <v>16363</v>
      </c>
      <c r="B256" s="92" t="s">
        <v>15579</v>
      </c>
      <c r="C256" s="92" t="s">
        <v>7609</v>
      </c>
      <c r="D256" s="94">
        <v>204612</v>
      </c>
      <c r="E256" s="95" t="s">
        <v>17010</v>
      </c>
      <c r="F256" s="95"/>
      <c r="G256" s="95"/>
      <c r="H256" s="95"/>
      <c r="I256" s="95"/>
      <c r="J256" s="95"/>
      <c r="K256" s="95"/>
      <c r="L256" s="95"/>
      <c r="M256" s="95"/>
      <c r="N256" s="96"/>
      <c r="O256" s="96"/>
      <c r="P256" s="95"/>
      <c r="Q256" s="95"/>
      <c r="R256" s="95"/>
      <c r="S256" s="95"/>
      <c r="T256" s="95"/>
      <c r="U256" s="95"/>
      <c r="V256" s="95"/>
      <c r="W256" s="95"/>
      <c r="X256" s="95"/>
      <c r="Y256" s="95"/>
      <c r="Z256" s="95"/>
      <c r="AA256" s="95"/>
      <c r="AB256" s="95"/>
      <c r="AC256" s="95"/>
      <c r="AD256" s="95"/>
      <c r="AE256" s="95"/>
      <c r="AF256" s="95"/>
      <c r="AG256" s="95"/>
      <c r="AH256" s="95"/>
      <c r="AI256" s="95"/>
      <c r="AJ256" s="95"/>
      <c r="AK256" s="95"/>
      <c r="AL256" s="95"/>
      <c r="AM256" s="95"/>
      <c r="AN256" s="95"/>
      <c r="AO256" s="95"/>
      <c r="AP256" s="95"/>
      <c r="AQ256" s="95"/>
      <c r="AR256" s="95"/>
      <c r="AS256" s="95"/>
      <c r="AT256" s="95"/>
      <c r="AU256" s="95"/>
      <c r="AV256" s="95"/>
    </row>
    <row r="257" spans="1:48" ht="18.75" x14ac:dyDescent="0.3">
      <c r="A257" s="73" t="s">
        <v>16364</v>
      </c>
      <c r="B257" s="92" t="s">
        <v>15579</v>
      </c>
      <c r="C257" s="92" t="s">
        <v>8708</v>
      </c>
      <c r="D257" s="94">
        <v>204662</v>
      </c>
      <c r="E257" s="95" t="s">
        <v>17010</v>
      </c>
      <c r="F257" s="95"/>
      <c r="G257" s="95"/>
      <c r="H257" s="95"/>
      <c r="I257" s="95"/>
      <c r="J257" s="95"/>
      <c r="K257" s="95"/>
      <c r="L257" s="95"/>
      <c r="M257" s="95"/>
      <c r="N257" s="96"/>
      <c r="O257" s="96"/>
      <c r="P257" s="95"/>
      <c r="Q257" s="95"/>
      <c r="R257" s="95"/>
      <c r="S257" s="95"/>
      <c r="T257" s="95"/>
      <c r="U257" s="95"/>
      <c r="V257" s="95"/>
      <c r="W257" s="95"/>
      <c r="X257" s="95"/>
      <c r="Y257" s="95"/>
      <c r="Z257" s="95"/>
      <c r="AA257" s="95"/>
      <c r="AB257" s="95"/>
      <c r="AC257" s="95"/>
      <c r="AD257" s="95"/>
      <c r="AE257" s="95"/>
      <c r="AF257" s="95"/>
      <c r="AG257" s="95"/>
      <c r="AH257" s="95"/>
      <c r="AI257" s="95"/>
      <c r="AJ257" s="95"/>
      <c r="AK257" s="95"/>
      <c r="AL257" s="95"/>
      <c r="AM257" s="95"/>
      <c r="AN257" s="95"/>
      <c r="AO257" s="95"/>
      <c r="AP257" s="95"/>
      <c r="AQ257" s="95"/>
      <c r="AR257" s="95"/>
      <c r="AS257" s="95"/>
      <c r="AT257" s="95"/>
      <c r="AU257" s="95"/>
      <c r="AV257" s="95"/>
    </row>
    <row r="258" spans="1:48" ht="18.75" x14ac:dyDescent="0.3">
      <c r="A258" s="73" t="s">
        <v>16365</v>
      </c>
      <c r="B258" s="92" t="s">
        <v>15579</v>
      </c>
      <c r="C258" s="92" t="s">
        <v>8710</v>
      </c>
      <c r="D258" s="94">
        <v>204681</v>
      </c>
      <c r="E258" s="95" t="s">
        <v>17010</v>
      </c>
      <c r="F258" s="95"/>
      <c r="G258" s="95"/>
      <c r="H258" s="95"/>
      <c r="I258" s="95"/>
      <c r="J258" s="95"/>
      <c r="K258" s="95"/>
      <c r="L258" s="95"/>
      <c r="M258" s="95"/>
      <c r="N258" s="96"/>
      <c r="O258" s="96"/>
      <c r="P258" s="95"/>
      <c r="Q258" s="95"/>
      <c r="R258" s="95"/>
      <c r="S258" s="95"/>
      <c r="T258" s="95"/>
      <c r="U258" s="95"/>
      <c r="V258" s="95"/>
      <c r="W258" s="95"/>
      <c r="X258" s="95"/>
      <c r="Y258" s="95"/>
      <c r="Z258" s="95"/>
      <c r="AA258" s="95"/>
      <c r="AB258" s="95"/>
      <c r="AC258" s="95"/>
      <c r="AD258" s="95"/>
      <c r="AE258" s="95"/>
      <c r="AF258" s="95"/>
      <c r="AG258" s="95"/>
      <c r="AH258" s="95"/>
      <c r="AI258" s="95"/>
      <c r="AJ258" s="95"/>
      <c r="AK258" s="95"/>
      <c r="AL258" s="95"/>
      <c r="AM258" s="95"/>
      <c r="AN258" s="95"/>
      <c r="AO258" s="95"/>
      <c r="AP258" s="95"/>
      <c r="AQ258" s="95"/>
      <c r="AR258" s="95"/>
      <c r="AS258" s="95"/>
      <c r="AT258" s="95"/>
      <c r="AU258" s="95"/>
      <c r="AV258" s="95"/>
    </row>
    <row r="259" spans="1:48" ht="18.75" x14ac:dyDescent="0.3">
      <c r="A259" s="73" t="s">
        <v>16366</v>
      </c>
      <c r="B259" s="92" t="s">
        <v>15579</v>
      </c>
      <c r="C259" s="92" t="s">
        <v>8707</v>
      </c>
      <c r="D259" s="94">
        <v>204658</v>
      </c>
      <c r="E259" s="95" t="s">
        <v>17010</v>
      </c>
      <c r="F259" s="95"/>
      <c r="G259" s="95"/>
      <c r="H259" s="95"/>
      <c r="I259" s="95"/>
      <c r="J259" s="95"/>
      <c r="K259" s="95"/>
      <c r="L259" s="95"/>
      <c r="M259" s="95"/>
      <c r="N259" s="96"/>
      <c r="O259" s="96"/>
      <c r="P259" s="95"/>
      <c r="Q259" s="95"/>
      <c r="R259" s="95"/>
      <c r="S259" s="95"/>
      <c r="T259" s="95"/>
      <c r="U259" s="95"/>
      <c r="V259" s="95"/>
      <c r="W259" s="95"/>
      <c r="X259" s="95"/>
      <c r="Y259" s="95"/>
      <c r="Z259" s="95"/>
      <c r="AA259" s="95"/>
      <c r="AB259" s="95"/>
      <c r="AC259" s="95"/>
      <c r="AD259" s="95"/>
      <c r="AE259" s="95"/>
      <c r="AF259" s="95"/>
      <c r="AG259" s="95"/>
      <c r="AH259" s="95"/>
      <c r="AI259" s="95"/>
      <c r="AJ259" s="95"/>
      <c r="AK259" s="95"/>
      <c r="AL259" s="95"/>
      <c r="AM259" s="95"/>
      <c r="AN259" s="95"/>
      <c r="AO259" s="95"/>
      <c r="AP259" s="95"/>
      <c r="AQ259" s="95"/>
      <c r="AR259" s="95"/>
      <c r="AS259" s="95"/>
      <c r="AT259" s="95"/>
      <c r="AU259" s="95"/>
      <c r="AV259" s="95"/>
    </row>
    <row r="260" spans="1:48" ht="18.75" x14ac:dyDescent="0.3">
      <c r="A260" s="73" t="s">
        <v>16367</v>
      </c>
      <c r="B260" s="92" t="s">
        <v>15579</v>
      </c>
      <c r="C260" s="92" t="s">
        <v>15572</v>
      </c>
      <c r="D260" s="94">
        <v>204677</v>
      </c>
      <c r="E260" s="95" t="s">
        <v>17046</v>
      </c>
      <c r="F260" s="95"/>
      <c r="G260" s="95"/>
      <c r="H260" s="95"/>
      <c r="I260" s="95"/>
      <c r="J260" s="95"/>
      <c r="K260" s="95"/>
      <c r="L260" s="95"/>
      <c r="M260" s="95"/>
      <c r="N260" s="96"/>
      <c r="O260" s="96"/>
      <c r="P260" s="95"/>
      <c r="Q260" s="95"/>
      <c r="R260" s="95"/>
      <c r="S260" s="95"/>
      <c r="T260" s="95"/>
      <c r="U260" s="95"/>
      <c r="V260" s="95"/>
      <c r="W260" s="95"/>
      <c r="X260" s="95"/>
      <c r="Y260" s="95"/>
      <c r="Z260" s="95"/>
      <c r="AA260" s="95"/>
      <c r="AB260" s="95"/>
      <c r="AC260" s="95"/>
      <c r="AD260" s="95"/>
      <c r="AE260" s="95"/>
      <c r="AF260" s="95"/>
      <c r="AG260" s="95"/>
      <c r="AH260" s="95"/>
      <c r="AI260" s="95"/>
      <c r="AJ260" s="95"/>
      <c r="AK260" s="95"/>
      <c r="AL260" s="95"/>
      <c r="AM260" s="95"/>
      <c r="AN260" s="95"/>
      <c r="AO260" s="95"/>
      <c r="AP260" s="95"/>
      <c r="AQ260" s="95"/>
      <c r="AR260" s="95"/>
      <c r="AS260" s="95"/>
      <c r="AT260" s="95"/>
      <c r="AU260" s="95"/>
      <c r="AV260" s="95"/>
    </row>
    <row r="261" spans="1:48" ht="18.75" x14ac:dyDescent="0.3">
      <c r="A261" s="73" t="s">
        <v>17360</v>
      </c>
      <c r="B261" s="92" t="s">
        <v>15579</v>
      </c>
      <c r="C261" s="92" t="s">
        <v>8709</v>
      </c>
      <c r="D261" s="94">
        <v>2046771</v>
      </c>
      <c r="E261" s="95" t="s">
        <v>17046</v>
      </c>
      <c r="F261" s="95"/>
      <c r="G261" s="95"/>
      <c r="H261" s="95"/>
      <c r="I261" s="95"/>
      <c r="J261" s="95"/>
      <c r="K261" s="95"/>
      <c r="L261" s="95"/>
      <c r="M261" s="95"/>
      <c r="N261" s="96"/>
      <c r="O261" s="96"/>
      <c r="P261" s="95"/>
      <c r="Q261" s="95"/>
      <c r="R261" s="95"/>
      <c r="S261" s="95"/>
      <c r="T261" s="95"/>
      <c r="U261" s="95"/>
      <c r="V261" s="95"/>
      <c r="W261" s="95"/>
      <c r="X261" s="95"/>
      <c r="Y261" s="95"/>
      <c r="Z261" s="95"/>
      <c r="AA261" s="95"/>
      <c r="AB261" s="95"/>
      <c r="AC261" s="95"/>
      <c r="AD261" s="95"/>
      <c r="AE261" s="95"/>
      <c r="AF261" s="95"/>
      <c r="AG261" s="95"/>
      <c r="AH261" s="95"/>
      <c r="AI261" s="95"/>
      <c r="AJ261" s="95"/>
      <c r="AK261" s="95"/>
      <c r="AL261" s="95"/>
      <c r="AM261" s="95"/>
      <c r="AN261" s="95"/>
      <c r="AO261" s="95"/>
      <c r="AP261" s="95"/>
      <c r="AQ261" s="95"/>
      <c r="AR261" s="95"/>
      <c r="AS261" s="95"/>
      <c r="AT261" s="95"/>
      <c r="AU261" s="95"/>
      <c r="AV261" s="95"/>
    </row>
    <row r="262" spans="1:48" ht="18.75" x14ac:dyDescent="0.3">
      <c r="A262" s="73" t="s">
        <v>17361</v>
      </c>
      <c r="B262" s="92" t="s">
        <v>15579</v>
      </c>
      <c r="C262" s="92" t="s">
        <v>14614</v>
      </c>
      <c r="D262" s="94">
        <v>2046121</v>
      </c>
      <c r="E262" s="95" t="s">
        <v>17047</v>
      </c>
      <c r="F262" s="95"/>
      <c r="G262" s="95"/>
      <c r="H262" s="95"/>
      <c r="I262" s="95"/>
      <c r="J262" s="95"/>
      <c r="K262" s="95"/>
      <c r="L262" s="95"/>
      <c r="M262" s="95"/>
      <c r="N262" s="96"/>
      <c r="O262" s="96"/>
      <c r="P262" s="95"/>
      <c r="Q262" s="95"/>
      <c r="R262" s="95"/>
      <c r="S262" s="95"/>
      <c r="T262" s="95"/>
      <c r="U262" s="95"/>
      <c r="V262" s="95"/>
      <c r="W262" s="95"/>
      <c r="X262" s="95"/>
      <c r="Y262" s="95"/>
      <c r="Z262" s="95"/>
      <c r="AA262" s="95"/>
      <c r="AB262" s="95"/>
      <c r="AC262" s="95"/>
      <c r="AD262" s="95"/>
      <c r="AE262" s="95"/>
      <c r="AF262" s="95"/>
      <c r="AG262" s="95"/>
      <c r="AH262" s="95"/>
      <c r="AI262" s="95"/>
      <c r="AJ262" s="95"/>
      <c r="AK262" s="95"/>
      <c r="AL262" s="95"/>
      <c r="AM262" s="95"/>
      <c r="AN262" s="95"/>
      <c r="AO262" s="95"/>
      <c r="AP262" s="95"/>
      <c r="AQ262" s="95"/>
      <c r="AR262" s="95"/>
      <c r="AS262" s="95"/>
      <c r="AT262" s="95"/>
      <c r="AU262" s="95"/>
      <c r="AV262" s="95"/>
    </row>
    <row r="263" spans="1:48" ht="18.75" x14ac:dyDescent="0.3">
      <c r="A263" s="73" t="s">
        <v>16368</v>
      </c>
      <c r="B263" s="92" t="s">
        <v>15579</v>
      </c>
      <c r="C263" s="92" t="s">
        <v>7582</v>
      </c>
      <c r="D263" s="94">
        <v>204572</v>
      </c>
      <c r="E263" s="95" t="s">
        <v>17048</v>
      </c>
      <c r="F263" s="95"/>
      <c r="G263" s="95"/>
      <c r="H263" s="95"/>
      <c r="I263" s="95"/>
      <c r="J263" s="95"/>
      <c r="K263" s="95"/>
      <c r="L263" s="95"/>
      <c r="M263" s="95"/>
      <c r="N263" s="96"/>
      <c r="O263" s="96"/>
      <c r="P263" s="95"/>
      <c r="Q263" s="95"/>
      <c r="R263" s="95"/>
      <c r="S263" s="95"/>
      <c r="T263" s="95"/>
      <c r="U263" s="95"/>
      <c r="V263" s="95"/>
      <c r="W263" s="95"/>
      <c r="X263" s="95"/>
      <c r="Y263" s="95"/>
      <c r="Z263" s="95"/>
      <c r="AA263" s="95"/>
      <c r="AB263" s="95"/>
      <c r="AC263" s="95"/>
      <c r="AD263" s="95"/>
      <c r="AE263" s="95"/>
      <c r="AF263" s="95"/>
      <c r="AG263" s="95"/>
      <c r="AH263" s="95"/>
      <c r="AI263" s="95"/>
      <c r="AJ263" s="95"/>
      <c r="AK263" s="95"/>
      <c r="AL263" s="95"/>
      <c r="AM263" s="95"/>
      <c r="AN263" s="95"/>
      <c r="AO263" s="95"/>
      <c r="AP263" s="95"/>
      <c r="AQ263" s="95"/>
      <c r="AR263" s="95"/>
      <c r="AS263" s="95"/>
      <c r="AT263" s="95"/>
      <c r="AU263" s="95"/>
      <c r="AV263" s="95"/>
    </row>
    <row r="264" spans="1:48" ht="18.75" x14ac:dyDescent="0.3">
      <c r="A264" s="73" t="s">
        <v>16369</v>
      </c>
      <c r="B264" s="92" t="s">
        <v>15579</v>
      </c>
      <c r="C264" s="92" t="s">
        <v>7610</v>
      </c>
      <c r="D264" s="94">
        <v>204613</v>
      </c>
      <c r="E264" s="95" t="s">
        <v>17049</v>
      </c>
      <c r="F264" s="95"/>
      <c r="G264" s="95"/>
      <c r="H264" s="95"/>
      <c r="I264" s="95"/>
      <c r="J264" s="95"/>
      <c r="K264" s="95"/>
      <c r="L264" s="95"/>
      <c r="M264" s="95"/>
      <c r="N264" s="96"/>
      <c r="O264" s="96"/>
      <c r="P264" s="95"/>
      <c r="Q264" s="95"/>
      <c r="R264" s="95"/>
      <c r="S264" s="95"/>
      <c r="T264" s="95"/>
      <c r="U264" s="95"/>
      <c r="V264" s="95"/>
      <c r="W264" s="95"/>
      <c r="X264" s="95"/>
      <c r="Y264" s="95"/>
      <c r="Z264" s="95"/>
      <c r="AA264" s="95"/>
      <c r="AB264" s="95"/>
      <c r="AC264" s="95"/>
      <c r="AD264" s="95"/>
      <c r="AE264" s="95"/>
      <c r="AF264" s="95"/>
      <c r="AG264" s="95"/>
      <c r="AH264" s="95"/>
      <c r="AI264" s="95"/>
      <c r="AJ264" s="95"/>
      <c r="AK264" s="95"/>
      <c r="AL264" s="95"/>
      <c r="AM264" s="95"/>
      <c r="AN264" s="95"/>
      <c r="AO264" s="95"/>
      <c r="AP264" s="95"/>
      <c r="AQ264" s="95"/>
      <c r="AR264" s="95"/>
      <c r="AS264" s="95"/>
      <c r="AT264" s="95"/>
      <c r="AU264" s="95"/>
      <c r="AV264" s="95"/>
    </row>
    <row r="265" spans="1:48" ht="18.75" x14ac:dyDescent="0.3">
      <c r="A265" s="73" t="s">
        <v>16370</v>
      </c>
      <c r="B265" s="92" t="s">
        <v>15579</v>
      </c>
      <c r="C265" s="92" t="s">
        <v>7611</v>
      </c>
      <c r="D265" s="94">
        <v>204614</v>
      </c>
      <c r="E265" s="95" t="s">
        <v>17050</v>
      </c>
      <c r="F265" s="95"/>
      <c r="G265" s="95"/>
      <c r="H265" s="95"/>
      <c r="I265" s="95"/>
      <c r="J265" s="95"/>
      <c r="K265" s="95"/>
      <c r="L265" s="95"/>
      <c r="M265" s="95"/>
      <c r="N265" s="96"/>
      <c r="O265" s="96"/>
      <c r="P265" s="95"/>
      <c r="Q265" s="95"/>
      <c r="R265" s="95"/>
      <c r="S265" s="95"/>
      <c r="T265" s="95"/>
      <c r="U265" s="95"/>
      <c r="V265" s="95"/>
      <c r="W265" s="95"/>
      <c r="X265" s="95"/>
      <c r="Y265" s="95"/>
      <c r="Z265" s="95"/>
      <c r="AA265" s="95"/>
      <c r="AB265" s="95"/>
      <c r="AC265" s="95"/>
      <c r="AD265" s="95"/>
      <c r="AE265" s="95"/>
      <c r="AF265" s="95"/>
      <c r="AG265" s="95"/>
      <c r="AH265" s="95"/>
      <c r="AI265" s="95"/>
      <c r="AJ265" s="95"/>
      <c r="AK265" s="95"/>
      <c r="AL265" s="95"/>
      <c r="AM265" s="95"/>
      <c r="AN265" s="95"/>
      <c r="AO265" s="95"/>
      <c r="AP265" s="95"/>
      <c r="AQ265" s="95"/>
      <c r="AR265" s="95"/>
      <c r="AS265" s="95"/>
      <c r="AT265" s="95"/>
      <c r="AU265" s="95"/>
      <c r="AV265" s="95"/>
    </row>
    <row r="266" spans="1:48" ht="18.75" x14ac:dyDescent="0.3">
      <c r="A266" s="73" t="s">
        <v>16371</v>
      </c>
      <c r="B266" s="92" t="s">
        <v>15579</v>
      </c>
      <c r="C266" s="92" t="s">
        <v>9385</v>
      </c>
      <c r="D266" s="94">
        <v>630827</v>
      </c>
      <c r="E266" s="95" t="s">
        <v>17051</v>
      </c>
      <c r="F266" s="95"/>
      <c r="G266" s="95"/>
      <c r="H266" s="95"/>
      <c r="I266" s="95"/>
      <c r="J266" s="95"/>
      <c r="K266" s="95"/>
      <c r="L266" s="95"/>
      <c r="M266" s="95"/>
      <c r="N266" s="96"/>
      <c r="O266" s="96"/>
      <c r="P266" s="95"/>
      <c r="Q266" s="95"/>
      <c r="R266" s="95"/>
      <c r="S266" s="95"/>
      <c r="T266" s="95"/>
      <c r="U266" s="95"/>
      <c r="V266" s="95"/>
      <c r="W266" s="95"/>
      <c r="X266" s="95"/>
      <c r="Y266" s="95"/>
      <c r="Z266" s="95"/>
      <c r="AA266" s="95"/>
      <c r="AB266" s="95"/>
      <c r="AC266" s="95"/>
      <c r="AD266" s="95"/>
      <c r="AE266" s="95"/>
      <c r="AF266" s="95"/>
      <c r="AG266" s="95"/>
      <c r="AH266" s="95"/>
      <c r="AI266" s="95"/>
      <c r="AJ266" s="95"/>
      <c r="AK266" s="95"/>
      <c r="AL266" s="95"/>
      <c r="AM266" s="95"/>
      <c r="AN266" s="95"/>
      <c r="AO266" s="95"/>
      <c r="AP266" s="95"/>
      <c r="AQ266" s="95"/>
      <c r="AR266" s="95"/>
      <c r="AS266" s="95"/>
      <c r="AT266" s="95"/>
      <c r="AU266" s="95"/>
      <c r="AV266" s="95"/>
    </row>
    <row r="267" spans="1:48" ht="18.75" x14ac:dyDescent="0.3">
      <c r="A267" s="73" t="s">
        <v>16372</v>
      </c>
      <c r="B267" s="92" t="s">
        <v>15579</v>
      </c>
      <c r="C267" s="92" t="s">
        <v>7612</v>
      </c>
      <c r="D267" s="94">
        <v>204615</v>
      </c>
      <c r="E267" s="95" t="s">
        <v>17052</v>
      </c>
      <c r="F267" s="95"/>
      <c r="G267" s="95"/>
      <c r="H267" s="95"/>
      <c r="I267" s="95"/>
      <c r="J267" s="95"/>
      <c r="K267" s="95"/>
      <c r="L267" s="95"/>
      <c r="M267" s="95"/>
      <c r="N267" s="96"/>
      <c r="O267" s="96"/>
      <c r="P267" s="95"/>
      <c r="Q267" s="95"/>
      <c r="R267" s="95"/>
      <c r="S267" s="95"/>
      <c r="T267" s="95"/>
      <c r="U267" s="95"/>
      <c r="V267" s="95"/>
      <c r="W267" s="95"/>
      <c r="X267" s="95"/>
      <c r="Y267" s="95"/>
      <c r="Z267" s="95"/>
      <c r="AA267" s="95"/>
      <c r="AB267" s="95"/>
      <c r="AC267" s="95"/>
      <c r="AD267" s="95"/>
      <c r="AE267" s="95"/>
      <c r="AF267" s="95"/>
      <c r="AG267" s="95"/>
      <c r="AH267" s="95"/>
      <c r="AI267" s="95"/>
      <c r="AJ267" s="95"/>
      <c r="AK267" s="95"/>
      <c r="AL267" s="95"/>
      <c r="AM267" s="95"/>
      <c r="AN267" s="95"/>
      <c r="AO267" s="95"/>
      <c r="AP267" s="95"/>
      <c r="AQ267" s="95"/>
      <c r="AR267" s="95"/>
      <c r="AS267" s="95"/>
      <c r="AT267" s="95"/>
      <c r="AU267" s="95"/>
      <c r="AV267" s="95"/>
    </row>
    <row r="268" spans="1:48" ht="18.75" x14ac:dyDescent="0.3">
      <c r="A268" s="73" t="s">
        <v>16373</v>
      </c>
      <c r="B268" s="92" t="s">
        <v>15579</v>
      </c>
      <c r="C268" s="92" t="s">
        <v>7613</v>
      </c>
      <c r="D268" s="94">
        <v>204616</v>
      </c>
      <c r="E268" s="95" t="s">
        <v>17037</v>
      </c>
      <c r="F268" s="95"/>
      <c r="G268" s="95"/>
      <c r="H268" s="95"/>
      <c r="I268" s="95"/>
      <c r="J268" s="95"/>
      <c r="K268" s="95"/>
      <c r="L268" s="95"/>
      <c r="M268" s="95"/>
      <c r="N268" s="96"/>
      <c r="O268" s="96"/>
      <c r="P268" s="95"/>
      <c r="Q268" s="95"/>
      <c r="R268" s="95"/>
      <c r="S268" s="95"/>
      <c r="T268" s="95"/>
      <c r="U268" s="95"/>
      <c r="V268" s="95"/>
      <c r="W268" s="95"/>
      <c r="X268" s="95"/>
      <c r="Y268" s="95"/>
      <c r="Z268" s="95"/>
      <c r="AA268" s="95"/>
      <c r="AB268" s="95"/>
      <c r="AC268" s="95"/>
      <c r="AD268" s="95"/>
      <c r="AE268" s="95"/>
      <c r="AF268" s="95"/>
      <c r="AG268" s="95"/>
      <c r="AH268" s="95"/>
      <c r="AI268" s="95"/>
      <c r="AJ268" s="95"/>
      <c r="AK268" s="95"/>
      <c r="AL268" s="95"/>
      <c r="AM268" s="95"/>
      <c r="AN268" s="95"/>
      <c r="AO268" s="95"/>
      <c r="AP268" s="95"/>
      <c r="AQ268" s="95"/>
      <c r="AR268" s="95"/>
      <c r="AS268" s="95"/>
      <c r="AT268" s="95"/>
      <c r="AU268" s="95"/>
      <c r="AV268" s="95"/>
    </row>
    <row r="269" spans="1:48" ht="18.75" x14ac:dyDescent="0.3">
      <c r="A269" s="73" t="s">
        <v>16374</v>
      </c>
      <c r="B269" s="92" t="s">
        <v>15579</v>
      </c>
      <c r="C269" s="92" t="s">
        <v>7614</v>
      </c>
      <c r="D269" s="94">
        <v>204617</v>
      </c>
      <c r="E269" s="95" t="s">
        <v>17053</v>
      </c>
      <c r="F269" s="95" t="s">
        <v>17054</v>
      </c>
      <c r="G269" s="95"/>
      <c r="H269" s="95"/>
      <c r="I269" s="95"/>
      <c r="J269" s="95"/>
      <c r="K269" s="95"/>
      <c r="L269" s="95"/>
      <c r="M269" s="95"/>
      <c r="N269" s="96"/>
      <c r="O269" s="96"/>
      <c r="P269" s="95"/>
      <c r="Q269" s="95"/>
      <c r="R269" s="95"/>
      <c r="S269" s="95"/>
      <c r="T269" s="95"/>
      <c r="U269" s="95"/>
      <c r="V269" s="95"/>
      <c r="W269" s="95"/>
      <c r="X269" s="95"/>
      <c r="Y269" s="95"/>
      <c r="Z269" s="95"/>
      <c r="AA269" s="95"/>
      <c r="AB269" s="95"/>
      <c r="AC269" s="95"/>
      <c r="AD269" s="95"/>
      <c r="AE269" s="95"/>
      <c r="AF269" s="95"/>
      <c r="AG269" s="95"/>
      <c r="AH269" s="95"/>
      <c r="AI269" s="95"/>
      <c r="AJ269" s="95"/>
      <c r="AK269" s="95"/>
      <c r="AL269" s="95"/>
      <c r="AM269" s="95"/>
      <c r="AN269" s="95"/>
      <c r="AO269" s="95"/>
      <c r="AP269" s="95"/>
      <c r="AQ269" s="95"/>
      <c r="AR269" s="95"/>
      <c r="AS269" s="95"/>
      <c r="AT269" s="95"/>
      <c r="AU269" s="95"/>
      <c r="AV269" s="95"/>
    </row>
    <row r="270" spans="1:48" ht="18.75" x14ac:dyDescent="0.3">
      <c r="A270" s="73" t="s">
        <v>17362</v>
      </c>
      <c r="B270" s="92" t="s">
        <v>15579</v>
      </c>
      <c r="C270" s="92" t="s">
        <v>14750</v>
      </c>
      <c r="D270" s="94">
        <v>2046171</v>
      </c>
      <c r="E270" s="95" t="s">
        <v>17055</v>
      </c>
      <c r="F270" s="95"/>
      <c r="G270" s="95"/>
      <c r="H270" s="95"/>
      <c r="I270" s="95"/>
      <c r="J270" s="95"/>
      <c r="K270" s="95"/>
      <c r="L270" s="95"/>
      <c r="M270" s="95"/>
      <c r="N270" s="96"/>
      <c r="O270" s="96"/>
      <c r="P270" s="95"/>
      <c r="Q270" s="95"/>
      <c r="R270" s="95"/>
      <c r="S270" s="95"/>
      <c r="T270" s="95"/>
      <c r="U270" s="95"/>
      <c r="V270" s="95"/>
      <c r="W270" s="95"/>
      <c r="X270" s="95"/>
      <c r="Y270" s="95"/>
      <c r="Z270" s="95"/>
      <c r="AA270" s="95"/>
      <c r="AB270" s="95"/>
      <c r="AC270" s="95"/>
      <c r="AD270" s="95"/>
      <c r="AE270" s="95"/>
      <c r="AF270" s="95"/>
      <c r="AG270" s="95"/>
      <c r="AH270" s="95"/>
      <c r="AI270" s="95"/>
      <c r="AJ270" s="95"/>
      <c r="AK270" s="95"/>
      <c r="AL270" s="95"/>
      <c r="AM270" s="95"/>
      <c r="AN270" s="95"/>
      <c r="AO270" s="95"/>
      <c r="AP270" s="95"/>
      <c r="AQ270" s="95"/>
      <c r="AR270" s="95"/>
      <c r="AS270" s="95"/>
      <c r="AT270" s="95"/>
      <c r="AU270" s="95"/>
      <c r="AV270" s="95"/>
    </row>
    <row r="271" spans="1:48" ht="18.75" x14ac:dyDescent="0.3">
      <c r="A271" s="73" t="s">
        <v>16376</v>
      </c>
      <c r="B271" s="92" t="s">
        <v>15579</v>
      </c>
      <c r="C271" s="92" t="s">
        <v>15574</v>
      </c>
      <c r="D271" s="94">
        <v>204619</v>
      </c>
      <c r="E271" s="95" t="s">
        <v>17056</v>
      </c>
      <c r="F271" s="95"/>
      <c r="G271" s="95"/>
      <c r="H271" s="95"/>
      <c r="I271" s="95"/>
      <c r="J271" s="95"/>
      <c r="K271" s="95"/>
      <c r="L271" s="95"/>
      <c r="M271" s="95"/>
      <c r="N271" s="96"/>
      <c r="O271" s="96"/>
      <c r="P271" s="95"/>
      <c r="Q271" s="95"/>
      <c r="R271" s="95"/>
      <c r="S271" s="95"/>
      <c r="T271" s="95"/>
      <c r="U271" s="95"/>
      <c r="V271" s="95"/>
      <c r="W271" s="95"/>
      <c r="X271" s="95"/>
      <c r="Y271" s="95"/>
      <c r="Z271" s="95"/>
      <c r="AA271" s="95"/>
      <c r="AB271" s="95"/>
      <c r="AC271" s="95"/>
      <c r="AD271" s="95"/>
      <c r="AE271" s="95"/>
      <c r="AF271" s="95"/>
      <c r="AG271" s="95"/>
      <c r="AH271" s="95"/>
      <c r="AI271" s="95"/>
      <c r="AJ271" s="95"/>
      <c r="AK271" s="95"/>
      <c r="AL271" s="95"/>
      <c r="AM271" s="95"/>
      <c r="AN271" s="95"/>
      <c r="AO271" s="95"/>
      <c r="AP271" s="95"/>
      <c r="AQ271" s="95"/>
      <c r="AR271" s="95"/>
      <c r="AS271" s="95"/>
      <c r="AT271" s="95"/>
      <c r="AU271" s="95"/>
      <c r="AV271" s="95"/>
    </row>
    <row r="272" spans="1:48" ht="18.75" x14ac:dyDescent="0.3">
      <c r="A272" s="73" t="s">
        <v>17363</v>
      </c>
      <c r="B272" s="92" t="s">
        <v>15579</v>
      </c>
      <c r="C272" s="92" t="s">
        <v>14743</v>
      </c>
      <c r="D272" s="94">
        <v>2046172</v>
      </c>
      <c r="E272" s="95" t="s">
        <v>17005</v>
      </c>
      <c r="F272" s="95"/>
      <c r="G272" s="95"/>
      <c r="H272" s="95"/>
      <c r="I272" s="95"/>
      <c r="J272" s="95"/>
      <c r="K272" s="95"/>
      <c r="L272" s="95"/>
      <c r="M272" s="95"/>
      <c r="N272" s="96"/>
      <c r="O272" s="96"/>
      <c r="P272" s="95"/>
      <c r="Q272" s="95"/>
      <c r="R272" s="95"/>
      <c r="S272" s="95"/>
      <c r="T272" s="95"/>
      <c r="U272" s="95"/>
      <c r="V272" s="95"/>
      <c r="W272" s="95"/>
      <c r="X272" s="95"/>
      <c r="Y272" s="95"/>
      <c r="Z272" s="95"/>
      <c r="AA272" s="95"/>
      <c r="AB272" s="95"/>
      <c r="AC272" s="95"/>
      <c r="AD272" s="95"/>
      <c r="AE272" s="95"/>
      <c r="AF272" s="95"/>
      <c r="AG272" s="95"/>
      <c r="AH272" s="95"/>
      <c r="AI272" s="95"/>
      <c r="AJ272" s="95"/>
      <c r="AK272" s="95"/>
      <c r="AL272" s="95"/>
      <c r="AM272" s="95"/>
      <c r="AN272" s="95"/>
      <c r="AO272" s="95"/>
      <c r="AP272" s="95"/>
      <c r="AQ272" s="95"/>
      <c r="AR272" s="95"/>
      <c r="AS272" s="95"/>
      <c r="AT272" s="95"/>
      <c r="AU272" s="95"/>
      <c r="AV272" s="95"/>
    </row>
    <row r="273" spans="1:48" ht="18.75" x14ac:dyDescent="0.3">
      <c r="A273" s="73" t="s">
        <v>16377</v>
      </c>
      <c r="B273" s="92" t="s">
        <v>15579</v>
      </c>
      <c r="C273" s="92" t="s">
        <v>7615</v>
      </c>
      <c r="D273" s="94">
        <v>204620</v>
      </c>
      <c r="E273" s="95" t="s">
        <v>17009</v>
      </c>
      <c r="F273" s="95"/>
      <c r="G273" s="95"/>
      <c r="H273" s="95"/>
      <c r="I273" s="95"/>
      <c r="J273" s="95"/>
      <c r="K273" s="95"/>
      <c r="L273" s="95"/>
      <c r="M273" s="95"/>
      <c r="N273" s="96"/>
      <c r="O273" s="96"/>
      <c r="P273" s="95"/>
      <c r="Q273" s="95"/>
      <c r="R273" s="95"/>
      <c r="S273" s="95"/>
      <c r="T273" s="95"/>
      <c r="U273" s="95"/>
      <c r="V273" s="95"/>
      <c r="W273" s="95"/>
      <c r="X273" s="95"/>
      <c r="Y273" s="95"/>
      <c r="Z273" s="95"/>
      <c r="AA273" s="95"/>
      <c r="AB273" s="95"/>
      <c r="AC273" s="95"/>
      <c r="AD273" s="95"/>
      <c r="AE273" s="95"/>
      <c r="AF273" s="95"/>
      <c r="AG273" s="95"/>
      <c r="AH273" s="95"/>
      <c r="AI273" s="95"/>
      <c r="AJ273" s="95"/>
      <c r="AK273" s="95"/>
      <c r="AL273" s="95"/>
      <c r="AM273" s="95"/>
      <c r="AN273" s="95"/>
      <c r="AO273" s="95"/>
      <c r="AP273" s="95"/>
      <c r="AQ273" s="95"/>
      <c r="AR273" s="95"/>
      <c r="AS273" s="95"/>
      <c r="AT273" s="95"/>
      <c r="AU273" s="95"/>
      <c r="AV273" s="95"/>
    </row>
    <row r="274" spans="1:48" ht="18.75" x14ac:dyDescent="0.3">
      <c r="A274" s="73" t="s">
        <v>16378</v>
      </c>
      <c r="B274" s="92" t="s">
        <v>15579</v>
      </c>
      <c r="C274" s="92" t="s">
        <v>5189</v>
      </c>
      <c r="D274" s="94">
        <v>204802</v>
      </c>
      <c r="E274" s="95" t="s">
        <v>17057</v>
      </c>
      <c r="F274" s="95"/>
      <c r="G274" s="95"/>
      <c r="H274" s="95"/>
      <c r="I274" s="95"/>
      <c r="J274" s="95"/>
      <c r="K274" s="95"/>
      <c r="L274" s="95"/>
      <c r="M274" s="95"/>
      <c r="N274" s="96"/>
      <c r="O274" s="96"/>
      <c r="P274" s="95"/>
      <c r="Q274" s="95"/>
      <c r="R274" s="95"/>
      <c r="S274" s="95"/>
      <c r="T274" s="95"/>
      <c r="U274" s="95"/>
      <c r="V274" s="95"/>
      <c r="W274" s="95"/>
      <c r="X274" s="95"/>
      <c r="Y274" s="95"/>
      <c r="Z274" s="95"/>
      <c r="AA274" s="95"/>
      <c r="AB274" s="95"/>
      <c r="AC274" s="95"/>
      <c r="AD274" s="95"/>
      <c r="AE274" s="95"/>
      <c r="AF274" s="95"/>
      <c r="AG274" s="95"/>
      <c r="AH274" s="95"/>
      <c r="AI274" s="95"/>
      <c r="AJ274" s="95"/>
      <c r="AK274" s="95"/>
      <c r="AL274" s="95"/>
      <c r="AM274" s="95"/>
      <c r="AN274" s="95"/>
      <c r="AO274" s="95"/>
      <c r="AP274" s="95"/>
      <c r="AQ274" s="95"/>
      <c r="AR274" s="95"/>
      <c r="AS274" s="95"/>
      <c r="AT274" s="95"/>
      <c r="AU274" s="95"/>
      <c r="AV274" s="95"/>
    </row>
    <row r="275" spans="1:48" ht="18.75" x14ac:dyDescent="0.3">
      <c r="A275" s="73" t="s">
        <v>16379</v>
      </c>
      <c r="B275" s="92" t="s">
        <v>15579</v>
      </c>
      <c r="C275" s="92" t="s">
        <v>5190</v>
      </c>
      <c r="D275" s="94">
        <v>204821</v>
      </c>
      <c r="E275" s="95" t="s">
        <v>17058</v>
      </c>
      <c r="F275" s="95"/>
      <c r="G275" s="95"/>
      <c r="H275" s="95"/>
      <c r="I275" s="95"/>
      <c r="J275" s="95"/>
      <c r="K275" s="95"/>
      <c r="L275" s="95"/>
      <c r="M275" s="95"/>
      <c r="N275" s="96"/>
      <c r="O275" s="96"/>
      <c r="P275" s="95"/>
      <c r="Q275" s="95"/>
      <c r="R275" s="95"/>
      <c r="S275" s="95"/>
      <c r="T275" s="95"/>
      <c r="U275" s="95"/>
      <c r="V275" s="95"/>
      <c r="W275" s="95"/>
      <c r="X275" s="95"/>
      <c r="Y275" s="95"/>
      <c r="Z275" s="95"/>
      <c r="AA275" s="95"/>
      <c r="AB275" s="95"/>
      <c r="AC275" s="95"/>
      <c r="AD275" s="95"/>
      <c r="AE275" s="95"/>
      <c r="AF275" s="95"/>
      <c r="AG275" s="95"/>
      <c r="AH275" s="95"/>
      <c r="AI275" s="95"/>
      <c r="AJ275" s="95"/>
      <c r="AK275" s="95"/>
      <c r="AL275" s="95"/>
      <c r="AM275" s="95"/>
      <c r="AN275" s="95"/>
      <c r="AO275" s="95"/>
      <c r="AP275" s="95"/>
      <c r="AQ275" s="95"/>
      <c r="AR275" s="95"/>
      <c r="AS275" s="95"/>
      <c r="AT275" s="95"/>
      <c r="AU275" s="95"/>
      <c r="AV275" s="95"/>
    </row>
    <row r="276" spans="1:48" ht="18.75" x14ac:dyDescent="0.3">
      <c r="A276" s="73" t="s">
        <v>16380</v>
      </c>
      <c r="B276" s="92" t="s">
        <v>15579</v>
      </c>
      <c r="C276" s="92" t="s">
        <v>7616</v>
      </c>
      <c r="D276" s="94">
        <v>204621</v>
      </c>
      <c r="E276" s="95" t="s">
        <v>16994</v>
      </c>
      <c r="F276" s="95"/>
      <c r="G276" s="95"/>
      <c r="H276" s="95"/>
      <c r="I276" s="95"/>
      <c r="J276" s="95"/>
      <c r="K276" s="95"/>
      <c r="L276" s="95"/>
      <c r="M276" s="95"/>
      <c r="N276" s="96"/>
      <c r="O276" s="96"/>
      <c r="P276" s="95"/>
      <c r="Q276" s="95"/>
      <c r="R276" s="95"/>
      <c r="S276" s="95"/>
      <c r="T276" s="95"/>
      <c r="U276" s="95"/>
      <c r="V276" s="95"/>
      <c r="W276" s="95"/>
      <c r="X276" s="95"/>
      <c r="Y276" s="95"/>
      <c r="Z276" s="95"/>
      <c r="AA276" s="95"/>
      <c r="AB276" s="95"/>
      <c r="AC276" s="95"/>
      <c r="AD276" s="95"/>
      <c r="AE276" s="95"/>
      <c r="AF276" s="95"/>
      <c r="AG276" s="95"/>
      <c r="AH276" s="95"/>
      <c r="AI276" s="95"/>
      <c r="AJ276" s="95"/>
      <c r="AK276" s="95"/>
      <c r="AL276" s="95"/>
      <c r="AM276" s="95"/>
      <c r="AN276" s="95"/>
      <c r="AO276" s="95"/>
      <c r="AP276" s="95"/>
      <c r="AQ276" s="95"/>
      <c r="AR276" s="95"/>
      <c r="AS276" s="95"/>
      <c r="AT276" s="95"/>
      <c r="AU276" s="95"/>
      <c r="AV276" s="95"/>
    </row>
    <row r="277" spans="1:48" ht="18.75" x14ac:dyDescent="0.3">
      <c r="A277" s="73" t="s">
        <v>16381</v>
      </c>
      <c r="B277" s="92" t="s">
        <v>15579</v>
      </c>
      <c r="C277" s="92" t="s">
        <v>7617</v>
      </c>
      <c r="D277" s="94">
        <v>204622</v>
      </c>
      <c r="E277" s="95" t="s">
        <v>16994</v>
      </c>
      <c r="F277" s="95"/>
      <c r="G277" s="95"/>
      <c r="H277" s="95"/>
      <c r="I277" s="95"/>
      <c r="J277" s="95"/>
      <c r="K277" s="95"/>
      <c r="L277" s="95"/>
      <c r="M277" s="95"/>
      <c r="N277" s="96"/>
      <c r="O277" s="96"/>
      <c r="P277" s="95"/>
      <c r="Q277" s="95"/>
      <c r="R277" s="95"/>
      <c r="S277" s="95"/>
      <c r="T277" s="95"/>
      <c r="U277" s="95"/>
      <c r="V277" s="95"/>
      <c r="W277" s="95"/>
      <c r="X277" s="95"/>
      <c r="Y277" s="95"/>
      <c r="Z277" s="95"/>
      <c r="AA277" s="95"/>
      <c r="AB277" s="95"/>
      <c r="AC277" s="95"/>
      <c r="AD277" s="95"/>
      <c r="AE277" s="95"/>
      <c r="AF277" s="95"/>
      <c r="AG277" s="95"/>
      <c r="AH277" s="95"/>
      <c r="AI277" s="95"/>
      <c r="AJ277" s="95"/>
      <c r="AK277" s="95"/>
      <c r="AL277" s="95"/>
      <c r="AM277" s="95"/>
      <c r="AN277" s="95"/>
      <c r="AO277" s="95"/>
      <c r="AP277" s="95"/>
      <c r="AQ277" s="95"/>
      <c r="AR277" s="95"/>
      <c r="AS277" s="95"/>
      <c r="AT277" s="95"/>
      <c r="AU277" s="95"/>
      <c r="AV277" s="95"/>
    </row>
    <row r="278" spans="1:48" ht="18.75" x14ac:dyDescent="0.3">
      <c r="A278" s="73" t="s">
        <v>16382</v>
      </c>
      <c r="B278" s="92" t="s">
        <v>15579</v>
      </c>
      <c r="C278" s="92" t="s">
        <v>8711</v>
      </c>
      <c r="D278" s="94">
        <v>204751</v>
      </c>
      <c r="E278" s="95" t="s">
        <v>16994</v>
      </c>
      <c r="F278" s="95"/>
      <c r="G278" s="95"/>
      <c r="H278" s="95"/>
      <c r="I278" s="95"/>
      <c r="J278" s="95"/>
      <c r="K278" s="95"/>
      <c r="L278" s="95"/>
      <c r="M278" s="95"/>
      <c r="N278" s="96"/>
      <c r="O278" s="96"/>
      <c r="P278" s="95"/>
      <c r="Q278" s="95"/>
      <c r="R278" s="95"/>
      <c r="S278" s="95"/>
      <c r="T278" s="95"/>
      <c r="U278" s="95"/>
      <c r="V278" s="95"/>
      <c r="W278" s="95"/>
      <c r="X278" s="95"/>
      <c r="Y278" s="95"/>
      <c r="Z278" s="95"/>
      <c r="AA278" s="95"/>
      <c r="AB278" s="95"/>
      <c r="AC278" s="95"/>
      <c r="AD278" s="95"/>
      <c r="AE278" s="95"/>
      <c r="AF278" s="95"/>
      <c r="AG278" s="95"/>
      <c r="AH278" s="95"/>
      <c r="AI278" s="95"/>
      <c r="AJ278" s="95"/>
      <c r="AK278" s="95"/>
      <c r="AL278" s="95"/>
      <c r="AM278" s="95"/>
      <c r="AN278" s="95"/>
      <c r="AO278" s="95"/>
      <c r="AP278" s="95"/>
      <c r="AQ278" s="95"/>
      <c r="AR278" s="95"/>
      <c r="AS278" s="95"/>
      <c r="AT278" s="95"/>
      <c r="AU278" s="95"/>
      <c r="AV278" s="95"/>
    </row>
    <row r="279" spans="1:48" ht="18.75" x14ac:dyDescent="0.3">
      <c r="A279" s="73" t="s">
        <v>16383</v>
      </c>
      <c r="B279" s="92" t="s">
        <v>15579</v>
      </c>
      <c r="C279" s="92" t="s">
        <v>7618</v>
      </c>
      <c r="D279" s="94">
        <v>204623</v>
      </c>
      <c r="E279" s="95" t="s">
        <v>16994</v>
      </c>
      <c r="F279" s="95"/>
      <c r="G279" s="95"/>
      <c r="H279" s="95"/>
      <c r="I279" s="95"/>
      <c r="J279" s="95"/>
      <c r="K279" s="95"/>
      <c r="L279" s="95"/>
      <c r="M279" s="95"/>
      <c r="N279" s="96"/>
      <c r="O279" s="96"/>
      <c r="P279" s="95"/>
      <c r="Q279" s="95"/>
      <c r="R279" s="95"/>
      <c r="S279" s="95"/>
      <c r="T279" s="95"/>
      <c r="U279" s="95"/>
      <c r="V279" s="95"/>
      <c r="W279" s="95"/>
      <c r="X279" s="95"/>
      <c r="Y279" s="95"/>
      <c r="Z279" s="95"/>
      <c r="AA279" s="95"/>
      <c r="AB279" s="95"/>
      <c r="AC279" s="95"/>
      <c r="AD279" s="95"/>
      <c r="AE279" s="95"/>
      <c r="AF279" s="95"/>
      <c r="AG279" s="95"/>
      <c r="AH279" s="95"/>
      <c r="AI279" s="95"/>
      <c r="AJ279" s="95"/>
      <c r="AK279" s="95"/>
      <c r="AL279" s="95"/>
      <c r="AM279" s="95"/>
      <c r="AN279" s="95"/>
      <c r="AO279" s="95"/>
      <c r="AP279" s="95"/>
      <c r="AQ279" s="95"/>
      <c r="AR279" s="95"/>
      <c r="AS279" s="95"/>
      <c r="AT279" s="95"/>
      <c r="AU279" s="95"/>
      <c r="AV279" s="95"/>
    </row>
    <row r="280" spans="1:48" ht="18.75" x14ac:dyDescent="0.3">
      <c r="A280" s="73" t="s">
        <v>16384</v>
      </c>
      <c r="B280" s="92" t="s">
        <v>15579</v>
      </c>
      <c r="C280" s="92" t="s">
        <v>7619</v>
      </c>
      <c r="D280" s="94">
        <v>204624</v>
      </c>
      <c r="E280" s="95" t="s">
        <v>17059</v>
      </c>
      <c r="F280" s="95"/>
      <c r="G280" s="95"/>
      <c r="H280" s="95"/>
      <c r="I280" s="95"/>
      <c r="J280" s="95"/>
      <c r="K280" s="95"/>
      <c r="L280" s="95"/>
      <c r="M280" s="95"/>
      <c r="N280" s="96"/>
      <c r="O280" s="96"/>
      <c r="P280" s="95"/>
      <c r="Q280" s="95"/>
      <c r="R280" s="95"/>
      <c r="S280" s="95"/>
      <c r="T280" s="95"/>
      <c r="U280" s="95"/>
      <c r="V280" s="95"/>
      <c r="W280" s="95"/>
      <c r="X280" s="95"/>
      <c r="Y280" s="95"/>
      <c r="Z280" s="95"/>
      <c r="AA280" s="95"/>
      <c r="AB280" s="95"/>
      <c r="AC280" s="95"/>
      <c r="AD280" s="95"/>
      <c r="AE280" s="95"/>
      <c r="AF280" s="95"/>
      <c r="AG280" s="95"/>
      <c r="AH280" s="95"/>
      <c r="AI280" s="95"/>
      <c r="AJ280" s="95"/>
      <c r="AK280" s="95"/>
      <c r="AL280" s="95"/>
      <c r="AM280" s="95"/>
      <c r="AN280" s="95"/>
      <c r="AO280" s="95"/>
      <c r="AP280" s="95"/>
      <c r="AQ280" s="95"/>
      <c r="AR280" s="95"/>
      <c r="AS280" s="95"/>
      <c r="AT280" s="95"/>
      <c r="AU280" s="95"/>
      <c r="AV280" s="95"/>
    </row>
    <row r="281" spans="1:48" ht="18.75" x14ac:dyDescent="0.3">
      <c r="A281" s="73" t="s">
        <v>16385</v>
      </c>
      <c r="B281" s="92" t="s">
        <v>15579</v>
      </c>
      <c r="C281" s="92" t="s">
        <v>7620</v>
      </c>
      <c r="D281" s="94">
        <v>204625</v>
      </c>
      <c r="E281" s="95" t="s">
        <v>17060</v>
      </c>
      <c r="F281" s="95"/>
      <c r="G281" s="95"/>
      <c r="H281" s="95"/>
      <c r="I281" s="95"/>
      <c r="J281" s="95"/>
      <c r="K281" s="95"/>
      <c r="L281" s="95"/>
      <c r="M281" s="95"/>
      <c r="N281" s="96"/>
      <c r="O281" s="96"/>
      <c r="P281" s="95"/>
      <c r="Q281" s="95"/>
      <c r="R281" s="95"/>
      <c r="S281" s="95"/>
      <c r="T281" s="95"/>
      <c r="U281" s="95"/>
      <c r="V281" s="95"/>
      <c r="W281" s="95"/>
      <c r="X281" s="95"/>
      <c r="Y281" s="95"/>
      <c r="Z281" s="95"/>
      <c r="AA281" s="95"/>
      <c r="AB281" s="95"/>
      <c r="AC281" s="95"/>
      <c r="AD281" s="95"/>
      <c r="AE281" s="95"/>
      <c r="AF281" s="95"/>
      <c r="AG281" s="95"/>
      <c r="AH281" s="95"/>
      <c r="AI281" s="95"/>
      <c r="AJ281" s="95"/>
      <c r="AK281" s="95"/>
      <c r="AL281" s="95"/>
      <c r="AM281" s="95"/>
      <c r="AN281" s="95"/>
      <c r="AO281" s="95"/>
      <c r="AP281" s="95"/>
      <c r="AQ281" s="95"/>
      <c r="AR281" s="95"/>
      <c r="AS281" s="95"/>
      <c r="AT281" s="95"/>
      <c r="AU281" s="95"/>
      <c r="AV281" s="95"/>
    </row>
    <row r="282" spans="1:48" ht="18.75" x14ac:dyDescent="0.3">
      <c r="A282" s="73" t="s">
        <v>16386</v>
      </c>
      <c r="B282" s="92" t="s">
        <v>15579</v>
      </c>
      <c r="C282" s="92" t="s">
        <v>7621</v>
      </c>
      <c r="D282" s="94">
        <v>204626</v>
      </c>
      <c r="E282" s="95" t="s">
        <v>17061</v>
      </c>
      <c r="F282" s="95"/>
      <c r="G282" s="95"/>
      <c r="H282" s="95"/>
      <c r="I282" s="95"/>
      <c r="J282" s="95"/>
      <c r="K282" s="95"/>
      <c r="L282" s="95"/>
      <c r="M282" s="95"/>
      <c r="N282" s="96"/>
      <c r="O282" s="96"/>
      <c r="P282" s="95"/>
      <c r="Q282" s="95"/>
      <c r="R282" s="95"/>
      <c r="S282" s="95"/>
      <c r="T282" s="95"/>
      <c r="U282" s="95"/>
      <c r="V282" s="95"/>
      <c r="W282" s="95"/>
      <c r="X282" s="95"/>
      <c r="Y282" s="95"/>
      <c r="Z282" s="95"/>
      <c r="AA282" s="95"/>
      <c r="AB282" s="95"/>
      <c r="AC282" s="95"/>
      <c r="AD282" s="95"/>
      <c r="AE282" s="95"/>
      <c r="AF282" s="95"/>
      <c r="AG282" s="95"/>
      <c r="AH282" s="95"/>
      <c r="AI282" s="95"/>
      <c r="AJ282" s="95"/>
      <c r="AK282" s="95"/>
      <c r="AL282" s="95"/>
      <c r="AM282" s="95"/>
      <c r="AN282" s="95"/>
      <c r="AO282" s="95"/>
      <c r="AP282" s="95"/>
      <c r="AQ282" s="95"/>
      <c r="AR282" s="95"/>
      <c r="AS282" s="95"/>
      <c r="AT282" s="95"/>
      <c r="AU282" s="95"/>
      <c r="AV282" s="95"/>
    </row>
    <row r="283" spans="1:48" ht="18.75" x14ac:dyDescent="0.3">
      <c r="A283" s="73" t="s">
        <v>16387</v>
      </c>
      <c r="B283" s="92" t="s">
        <v>15579</v>
      </c>
      <c r="C283" s="92" t="s">
        <v>9386</v>
      </c>
      <c r="D283" s="94">
        <v>630825</v>
      </c>
      <c r="E283" s="95" t="s">
        <v>17062</v>
      </c>
      <c r="F283" s="95"/>
      <c r="G283" s="95"/>
      <c r="H283" s="95"/>
      <c r="I283" s="95"/>
      <c r="J283" s="95"/>
      <c r="K283" s="95"/>
      <c r="L283" s="95"/>
      <c r="M283" s="95"/>
      <c r="N283" s="96"/>
      <c r="O283" s="96"/>
      <c r="P283" s="95"/>
      <c r="Q283" s="95"/>
      <c r="R283" s="95"/>
      <c r="S283" s="95"/>
      <c r="T283" s="95"/>
      <c r="U283" s="95"/>
      <c r="V283" s="95"/>
      <c r="W283" s="95"/>
      <c r="X283" s="95"/>
      <c r="Y283" s="95"/>
      <c r="Z283" s="95"/>
      <c r="AA283" s="95"/>
      <c r="AB283" s="95"/>
      <c r="AC283" s="95"/>
      <c r="AD283" s="95"/>
      <c r="AE283" s="95"/>
      <c r="AF283" s="95"/>
      <c r="AG283" s="95"/>
      <c r="AH283" s="95"/>
      <c r="AI283" s="95"/>
      <c r="AJ283" s="95"/>
      <c r="AK283" s="95"/>
      <c r="AL283" s="95"/>
      <c r="AM283" s="95"/>
      <c r="AN283" s="95"/>
      <c r="AO283" s="95"/>
      <c r="AP283" s="95"/>
      <c r="AQ283" s="95"/>
      <c r="AR283" s="95"/>
      <c r="AS283" s="95"/>
      <c r="AT283" s="95"/>
      <c r="AU283" s="95"/>
      <c r="AV283" s="95"/>
    </row>
    <row r="284" spans="1:48" ht="18.75" x14ac:dyDescent="0.3">
      <c r="A284" s="73" t="s">
        <v>17364</v>
      </c>
      <c r="B284" s="92" t="s">
        <v>15579</v>
      </c>
      <c r="C284" s="92" t="s">
        <v>14585</v>
      </c>
      <c r="D284" s="94">
        <v>6308221</v>
      </c>
      <c r="E284" s="95" t="s">
        <v>16995</v>
      </c>
      <c r="F284" s="95"/>
      <c r="G284" s="95"/>
      <c r="H284" s="95"/>
      <c r="I284" s="95"/>
      <c r="J284" s="95"/>
      <c r="K284" s="95"/>
      <c r="L284" s="95"/>
      <c r="M284" s="95"/>
      <c r="N284" s="96"/>
      <c r="O284" s="96"/>
      <c r="P284" s="95"/>
      <c r="Q284" s="95"/>
      <c r="R284" s="95"/>
      <c r="S284" s="95"/>
      <c r="T284" s="95"/>
      <c r="U284" s="95"/>
      <c r="V284" s="95"/>
      <c r="W284" s="95"/>
      <c r="X284" s="95"/>
      <c r="Y284" s="95"/>
      <c r="Z284" s="95"/>
      <c r="AA284" s="95"/>
      <c r="AB284" s="95"/>
      <c r="AC284" s="95"/>
      <c r="AD284" s="95"/>
      <c r="AE284" s="95"/>
      <c r="AF284" s="95"/>
      <c r="AG284" s="95"/>
      <c r="AH284" s="95"/>
      <c r="AI284" s="95"/>
      <c r="AJ284" s="95"/>
      <c r="AK284" s="95"/>
      <c r="AL284" s="95"/>
      <c r="AM284" s="95"/>
      <c r="AN284" s="95"/>
      <c r="AO284" s="95"/>
      <c r="AP284" s="95"/>
      <c r="AQ284" s="95"/>
      <c r="AR284" s="95"/>
      <c r="AS284" s="95"/>
      <c r="AT284" s="95"/>
      <c r="AU284" s="95"/>
      <c r="AV284" s="95"/>
    </row>
    <row r="285" spans="1:48" ht="18.75" x14ac:dyDescent="0.3">
      <c r="A285" s="73" t="s">
        <v>16388</v>
      </c>
      <c r="B285" s="92" t="s">
        <v>15579</v>
      </c>
      <c r="C285" s="92" t="s">
        <v>7622</v>
      </c>
      <c r="D285" s="94">
        <v>204627</v>
      </c>
      <c r="E285" s="95" t="s">
        <v>17063</v>
      </c>
      <c r="F285" s="95"/>
      <c r="G285" s="95"/>
      <c r="H285" s="95"/>
      <c r="I285" s="95"/>
      <c r="J285" s="95"/>
      <c r="K285" s="95"/>
      <c r="L285" s="95"/>
      <c r="M285" s="95"/>
      <c r="N285" s="96"/>
      <c r="O285" s="96"/>
      <c r="P285" s="95"/>
      <c r="Q285" s="95"/>
      <c r="R285" s="95"/>
      <c r="S285" s="95"/>
      <c r="T285" s="95"/>
      <c r="U285" s="95"/>
      <c r="V285" s="95"/>
      <c r="W285" s="95"/>
      <c r="X285" s="95"/>
      <c r="Y285" s="95"/>
      <c r="Z285" s="95"/>
      <c r="AA285" s="95"/>
      <c r="AB285" s="95"/>
      <c r="AC285" s="95"/>
      <c r="AD285" s="95"/>
      <c r="AE285" s="95"/>
      <c r="AF285" s="95"/>
      <c r="AG285" s="95"/>
      <c r="AH285" s="95"/>
      <c r="AI285" s="95"/>
      <c r="AJ285" s="95"/>
      <c r="AK285" s="95"/>
      <c r="AL285" s="95"/>
      <c r="AM285" s="95"/>
      <c r="AN285" s="95"/>
      <c r="AO285" s="95"/>
      <c r="AP285" s="95"/>
      <c r="AQ285" s="95"/>
      <c r="AR285" s="95"/>
      <c r="AS285" s="95"/>
      <c r="AT285" s="95"/>
      <c r="AU285" s="95"/>
      <c r="AV285" s="95"/>
    </row>
    <row r="286" spans="1:48" ht="18.75" x14ac:dyDescent="0.3">
      <c r="A286" s="73" t="s">
        <v>16389</v>
      </c>
      <c r="B286" s="92" t="s">
        <v>15579</v>
      </c>
      <c r="C286" s="92" t="s">
        <v>7623</v>
      </c>
      <c r="D286" s="94">
        <v>204628</v>
      </c>
      <c r="E286" s="95" t="s">
        <v>17064</v>
      </c>
      <c r="F286" s="95"/>
      <c r="G286" s="95"/>
      <c r="H286" s="95"/>
      <c r="I286" s="95"/>
      <c r="J286" s="95"/>
      <c r="K286" s="95"/>
      <c r="L286" s="95"/>
      <c r="M286" s="95"/>
      <c r="N286" s="96"/>
      <c r="O286" s="96"/>
      <c r="P286" s="95"/>
      <c r="Q286" s="95"/>
      <c r="R286" s="95"/>
      <c r="S286" s="95"/>
      <c r="T286" s="95"/>
      <c r="U286" s="95"/>
      <c r="V286" s="95"/>
      <c r="W286" s="95"/>
      <c r="X286" s="95"/>
      <c r="Y286" s="95"/>
      <c r="Z286" s="95"/>
      <c r="AA286" s="95"/>
      <c r="AB286" s="95"/>
      <c r="AC286" s="95"/>
      <c r="AD286" s="95"/>
      <c r="AE286" s="95"/>
      <c r="AF286" s="95"/>
      <c r="AG286" s="95"/>
      <c r="AH286" s="95"/>
      <c r="AI286" s="95"/>
      <c r="AJ286" s="95"/>
      <c r="AK286" s="95"/>
      <c r="AL286" s="95"/>
      <c r="AM286" s="95"/>
      <c r="AN286" s="95"/>
      <c r="AO286" s="95"/>
      <c r="AP286" s="95"/>
      <c r="AQ286" s="95"/>
      <c r="AR286" s="95"/>
      <c r="AS286" s="95"/>
      <c r="AT286" s="95"/>
      <c r="AU286" s="95"/>
      <c r="AV286" s="95"/>
    </row>
    <row r="287" spans="1:48" ht="18.75" x14ac:dyDescent="0.3">
      <c r="A287" s="73" t="s">
        <v>16390</v>
      </c>
      <c r="B287" s="92" t="s">
        <v>15579</v>
      </c>
      <c r="C287" s="92" t="s">
        <v>7624</v>
      </c>
      <c r="D287" s="94">
        <v>204629</v>
      </c>
      <c r="E287" s="95" t="s">
        <v>17012</v>
      </c>
      <c r="F287" s="95"/>
      <c r="G287" s="95"/>
      <c r="H287" s="95"/>
      <c r="I287" s="95"/>
      <c r="J287" s="95"/>
      <c r="K287" s="95"/>
      <c r="L287" s="95"/>
      <c r="M287" s="95"/>
      <c r="N287" s="96"/>
      <c r="O287" s="96"/>
      <c r="P287" s="95"/>
      <c r="Q287" s="95"/>
      <c r="R287" s="95"/>
      <c r="S287" s="95"/>
      <c r="T287" s="95"/>
      <c r="U287" s="95"/>
      <c r="V287" s="95"/>
      <c r="W287" s="95"/>
      <c r="X287" s="95"/>
      <c r="Y287" s="95"/>
      <c r="Z287" s="95"/>
      <c r="AA287" s="95"/>
      <c r="AB287" s="95"/>
      <c r="AC287" s="95"/>
      <c r="AD287" s="95"/>
      <c r="AE287" s="95"/>
      <c r="AF287" s="95"/>
      <c r="AG287" s="95"/>
      <c r="AH287" s="95"/>
      <c r="AI287" s="95"/>
      <c r="AJ287" s="95"/>
      <c r="AK287" s="95"/>
      <c r="AL287" s="95"/>
      <c r="AM287" s="95"/>
      <c r="AN287" s="95"/>
      <c r="AO287" s="95"/>
      <c r="AP287" s="95"/>
      <c r="AQ287" s="95"/>
      <c r="AR287" s="95"/>
      <c r="AS287" s="95"/>
      <c r="AT287" s="95"/>
      <c r="AU287" s="95"/>
      <c r="AV287" s="95"/>
    </row>
    <row r="288" spans="1:48" ht="18.75" x14ac:dyDescent="0.3">
      <c r="A288" s="73" t="s">
        <v>16391</v>
      </c>
      <c r="B288" s="92" t="s">
        <v>15579</v>
      </c>
      <c r="C288" s="92" t="s">
        <v>8712</v>
      </c>
      <c r="D288" s="94">
        <v>204836</v>
      </c>
      <c r="E288" s="95" t="s">
        <v>17012</v>
      </c>
      <c r="F288" s="95"/>
      <c r="G288" s="95"/>
      <c r="H288" s="95"/>
      <c r="I288" s="95"/>
      <c r="J288" s="95"/>
      <c r="K288" s="95"/>
      <c r="L288" s="95"/>
      <c r="M288" s="95"/>
      <c r="N288" s="96"/>
      <c r="O288" s="96"/>
      <c r="P288" s="95"/>
      <c r="Q288" s="95"/>
      <c r="R288" s="95"/>
      <c r="S288" s="95"/>
      <c r="T288" s="95"/>
      <c r="U288" s="95"/>
      <c r="V288" s="95"/>
      <c r="W288" s="95"/>
      <c r="X288" s="95"/>
      <c r="Y288" s="95"/>
      <c r="Z288" s="95"/>
      <c r="AA288" s="95"/>
      <c r="AB288" s="95"/>
      <c r="AC288" s="95"/>
      <c r="AD288" s="95"/>
      <c r="AE288" s="95"/>
      <c r="AF288" s="95"/>
      <c r="AG288" s="95"/>
      <c r="AH288" s="95"/>
      <c r="AI288" s="95"/>
      <c r="AJ288" s="95"/>
      <c r="AK288" s="95"/>
      <c r="AL288" s="95"/>
      <c r="AM288" s="95"/>
      <c r="AN288" s="95"/>
      <c r="AO288" s="95"/>
      <c r="AP288" s="95"/>
      <c r="AQ288" s="95"/>
      <c r="AR288" s="95"/>
      <c r="AS288" s="95"/>
      <c r="AT288" s="95"/>
      <c r="AU288" s="95"/>
      <c r="AV288" s="95"/>
    </row>
    <row r="289" spans="1:48" ht="18.75" x14ac:dyDescent="0.3">
      <c r="A289" s="73" t="s">
        <v>16334</v>
      </c>
      <c r="B289" s="92" t="s">
        <v>15579</v>
      </c>
      <c r="C289" s="92" t="s">
        <v>14588</v>
      </c>
      <c r="D289" s="94">
        <v>204585</v>
      </c>
      <c r="E289" s="95" t="s">
        <v>17065</v>
      </c>
      <c r="F289" s="95"/>
      <c r="G289" s="95"/>
      <c r="H289" s="95"/>
      <c r="I289" s="95"/>
      <c r="J289" s="95"/>
      <c r="K289" s="95"/>
      <c r="L289" s="95"/>
      <c r="M289" s="95"/>
      <c r="N289" s="96"/>
      <c r="O289" s="96"/>
      <c r="P289" s="95"/>
      <c r="Q289" s="95"/>
      <c r="R289" s="95"/>
      <c r="S289" s="95"/>
      <c r="T289" s="95"/>
      <c r="U289" s="95"/>
      <c r="V289" s="95"/>
      <c r="W289" s="95"/>
      <c r="X289" s="95"/>
      <c r="Y289" s="95"/>
      <c r="Z289" s="95"/>
      <c r="AA289" s="95"/>
      <c r="AB289" s="95"/>
      <c r="AC289" s="95"/>
      <c r="AD289" s="95"/>
      <c r="AE289" s="95"/>
      <c r="AF289" s="95"/>
      <c r="AG289" s="95"/>
      <c r="AH289" s="95"/>
      <c r="AI289" s="95"/>
      <c r="AJ289" s="95"/>
      <c r="AK289" s="95"/>
      <c r="AL289" s="95"/>
      <c r="AM289" s="95"/>
      <c r="AN289" s="95"/>
      <c r="AO289" s="95"/>
      <c r="AP289" s="95"/>
      <c r="AQ289" s="95"/>
      <c r="AR289" s="95"/>
      <c r="AS289" s="95"/>
      <c r="AT289" s="95"/>
      <c r="AU289" s="95"/>
      <c r="AV289" s="95"/>
    </row>
    <row r="290" spans="1:48" ht="18.75" x14ac:dyDescent="0.3">
      <c r="A290" s="73" t="s">
        <v>16392</v>
      </c>
      <c r="B290" s="92" t="s">
        <v>15579</v>
      </c>
      <c r="C290" s="92" t="s">
        <v>7625</v>
      </c>
      <c r="D290" s="94">
        <v>204630</v>
      </c>
      <c r="E290" s="95" t="s">
        <v>17066</v>
      </c>
      <c r="F290" s="95"/>
      <c r="G290" s="95"/>
      <c r="H290" s="95"/>
      <c r="I290" s="95"/>
      <c r="J290" s="95"/>
      <c r="K290" s="95"/>
      <c r="L290" s="95"/>
      <c r="M290" s="95"/>
      <c r="N290" s="96"/>
      <c r="O290" s="96"/>
      <c r="P290" s="95"/>
      <c r="Q290" s="95"/>
      <c r="R290" s="95"/>
      <c r="S290" s="95"/>
      <c r="T290" s="95"/>
      <c r="U290" s="95"/>
      <c r="V290" s="95"/>
      <c r="W290" s="95"/>
      <c r="X290" s="95"/>
      <c r="Y290" s="95"/>
      <c r="Z290" s="95"/>
      <c r="AA290" s="95"/>
      <c r="AB290" s="95"/>
      <c r="AC290" s="95"/>
      <c r="AD290" s="95"/>
      <c r="AE290" s="95"/>
      <c r="AF290" s="95"/>
      <c r="AG290" s="95"/>
      <c r="AH290" s="95"/>
      <c r="AI290" s="95"/>
      <c r="AJ290" s="95"/>
      <c r="AK290" s="95"/>
      <c r="AL290" s="95"/>
      <c r="AM290" s="95"/>
      <c r="AN290" s="95"/>
      <c r="AO290" s="95"/>
      <c r="AP290" s="95"/>
      <c r="AQ290" s="95"/>
      <c r="AR290" s="95"/>
      <c r="AS290" s="95"/>
      <c r="AT290" s="95"/>
      <c r="AU290" s="95"/>
      <c r="AV290" s="95"/>
    </row>
    <row r="291" spans="1:48" ht="18.75" x14ac:dyDescent="0.3">
      <c r="A291" s="73" t="s">
        <v>17365</v>
      </c>
      <c r="B291" s="92" t="s">
        <v>15579</v>
      </c>
      <c r="C291" s="92" t="s">
        <v>14733</v>
      </c>
      <c r="D291" s="94">
        <v>2046302</v>
      </c>
      <c r="E291" s="95" t="s">
        <v>17067</v>
      </c>
      <c r="F291" s="95"/>
      <c r="G291" s="95"/>
      <c r="H291" s="95"/>
      <c r="I291" s="95"/>
      <c r="J291" s="95"/>
      <c r="K291" s="95"/>
      <c r="L291" s="95"/>
      <c r="M291" s="95"/>
      <c r="N291" s="96"/>
      <c r="O291" s="96"/>
      <c r="P291" s="95"/>
      <c r="Q291" s="95"/>
      <c r="R291" s="95"/>
      <c r="S291" s="95"/>
      <c r="T291" s="95"/>
      <c r="U291" s="95"/>
      <c r="V291" s="95"/>
      <c r="W291" s="95"/>
      <c r="X291" s="95"/>
      <c r="Y291" s="95"/>
      <c r="Z291" s="95"/>
      <c r="AA291" s="95"/>
      <c r="AB291" s="95"/>
      <c r="AC291" s="95"/>
      <c r="AD291" s="95"/>
      <c r="AE291" s="95"/>
      <c r="AF291" s="95"/>
      <c r="AG291" s="95"/>
      <c r="AH291" s="95"/>
      <c r="AI291" s="95"/>
      <c r="AJ291" s="95"/>
      <c r="AK291" s="95"/>
      <c r="AL291" s="95"/>
      <c r="AM291" s="95"/>
      <c r="AN291" s="95"/>
      <c r="AO291" s="95"/>
      <c r="AP291" s="95"/>
      <c r="AQ291" s="95"/>
      <c r="AR291" s="95"/>
      <c r="AS291" s="95"/>
      <c r="AT291" s="95"/>
      <c r="AU291" s="95"/>
      <c r="AV291" s="95"/>
    </row>
    <row r="292" spans="1:48" ht="18.75" x14ac:dyDescent="0.3">
      <c r="A292" s="73" t="s">
        <v>16393</v>
      </c>
      <c r="B292" s="92" t="s">
        <v>15579</v>
      </c>
      <c r="C292" s="92" t="s">
        <v>7626</v>
      </c>
      <c r="D292" s="94">
        <v>204631</v>
      </c>
      <c r="E292" s="95" t="s">
        <v>17068</v>
      </c>
      <c r="F292" s="95"/>
      <c r="G292" s="95"/>
      <c r="H292" s="95"/>
      <c r="I292" s="95"/>
      <c r="J292" s="95"/>
      <c r="K292" s="95"/>
      <c r="L292" s="95"/>
      <c r="M292" s="95"/>
      <c r="N292" s="96"/>
      <c r="O292" s="96"/>
      <c r="P292" s="95"/>
      <c r="Q292" s="95"/>
      <c r="R292" s="95"/>
      <c r="S292" s="95"/>
      <c r="T292" s="95"/>
      <c r="U292" s="95"/>
      <c r="V292" s="95"/>
      <c r="W292" s="95"/>
      <c r="X292" s="95"/>
      <c r="Y292" s="95"/>
      <c r="Z292" s="95"/>
      <c r="AA292" s="95"/>
      <c r="AB292" s="95"/>
      <c r="AC292" s="95"/>
      <c r="AD292" s="95"/>
      <c r="AE292" s="95"/>
      <c r="AF292" s="95"/>
      <c r="AG292" s="95"/>
      <c r="AH292" s="95"/>
      <c r="AI292" s="95"/>
      <c r="AJ292" s="95"/>
      <c r="AK292" s="95"/>
      <c r="AL292" s="95"/>
      <c r="AM292" s="95"/>
      <c r="AN292" s="95"/>
      <c r="AO292" s="95"/>
      <c r="AP292" s="95"/>
      <c r="AQ292" s="95"/>
      <c r="AR292" s="95"/>
      <c r="AS292" s="95"/>
      <c r="AT292" s="95"/>
      <c r="AU292" s="95"/>
      <c r="AV292" s="95"/>
    </row>
    <row r="293" spans="1:48" ht="18.75" x14ac:dyDescent="0.3">
      <c r="A293" s="73" t="s">
        <v>16394</v>
      </c>
      <c r="B293" s="92" t="s">
        <v>15579</v>
      </c>
      <c r="C293" s="92" t="s">
        <v>7627</v>
      </c>
      <c r="D293" s="94">
        <v>204632</v>
      </c>
      <c r="E293" s="95" t="s">
        <v>17069</v>
      </c>
      <c r="F293" s="95"/>
      <c r="G293" s="95"/>
      <c r="H293" s="95"/>
      <c r="I293" s="95"/>
      <c r="J293" s="95"/>
      <c r="K293" s="95"/>
      <c r="L293" s="95"/>
      <c r="M293" s="95"/>
      <c r="N293" s="96"/>
      <c r="O293" s="96"/>
      <c r="P293" s="95"/>
      <c r="Q293" s="95"/>
      <c r="R293" s="95"/>
      <c r="S293" s="95"/>
      <c r="T293" s="95"/>
      <c r="U293" s="95"/>
      <c r="V293" s="95"/>
      <c r="W293" s="95"/>
      <c r="X293" s="95"/>
      <c r="Y293" s="95"/>
      <c r="Z293" s="95"/>
      <c r="AA293" s="95"/>
      <c r="AB293" s="95"/>
      <c r="AC293" s="95"/>
      <c r="AD293" s="95"/>
      <c r="AE293" s="95"/>
      <c r="AF293" s="95"/>
      <c r="AG293" s="95"/>
      <c r="AH293" s="95"/>
      <c r="AI293" s="95"/>
      <c r="AJ293" s="95"/>
      <c r="AK293" s="95"/>
      <c r="AL293" s="95"/>
      <c r="AM293" s="95"/>
      <c r="AN293" s="95"/>
      <c r="AO293" s="95"/>
      <c r="AP293" s="95"/>
      <c r="AQ293" s="95"/>
      <c r="AR293" s="95"/>
      <c r="AS293" s="95"/>
      <c r="AT293" s="95"/>
      <c r="AU293" s="95"/>
      <c r="AV293" s="95"/>
    </row>
    <row r="294" spans="1:48" ht="18.75" x14ac:dyDescent="0.3">
      <c r="A294" s="73" t="s">
        <v>16395</v>
      </c>
      <c r="B294" s="92" t="s">
        <v>15579</v>
      </c>
      <c r="C294" s="92" t="s">
        <v>7628</v>
      </c>
      <c r="D294" s="94">
        <v>204633</v>
      </c>
      <c r="E294" s="95" t="s">
        <v>17070</v>
      </c>
      <c r="F294" s="95"/>
      <c r="G294" s="95"/>
      <c r="H294" s="95"/>
      <c r="I294" s="95"/>
      <c r="J294" s="95"/>
      <c r="K294" s="95"/>
      <c r="L294" s="95"/>
      <c r="M294" s="95"/>
      <c r="N294" s="96"/>
      <c r="O294" s="96"/>
      <c r="P294" s="95"/>
      <c r="Q294" s="95"/>
      <c r="R294" s="95"/>
      <c r="S294" s="95"/>
      <c r="T294" s="95"/>
      <c r="U294" s="95"/>
      <c r="V294" s="95"/>
      <c r="W294" s="95"/>
      <c r="X294" s="95"/>
      <c r="Y294" s="95"/>
      <c r="Z294" s="95"/>
      <c r="AA294" s="95"/>
      <c r="AB294" s="95"/>
      <c r="AC294" s="95"/>
      <c r="AD294" s="95"/>
      <c r="AE294" s="95"/>
      <c r="AF294" s="95"/>
      <c r="AG294" s="95"/>
      <c r="AH294" s="95"/>
      <c r="AI294" s="95"/>
      <c r="AJ294" s="95"/>
      <c r="AK294" s="95"/>
      <c r="AL294" s="95"/>
      <c r="AM294" s="95"/>
      <c r="AN294" s="95"/>
      <c r="AO294" s="95"/>
      <c r="AP294" s="95"/>
      <c r="AQ294" s="95"/>
      <c r="AR294" s="95"/>
      <c r="AS294" s="95"/>
      <c r="AT294" s="95"/>
      <c r="AU294" s="95"/>
      <c r="AV294" s="95"/>
    </row>
    <row r="295" spans="1:48" ht="18.75" x14ac:dyDescent="0.3">
      <c r="A295" s="73" t="s">
        <v>15690</v>
      </c>
      <c r="B295" s="92" t="s">
        <v>12123</v>
      </c>
      <c r="C295" s="92" t="s">
        <v>5191</v>
      </c>
      <c r="D295" s="94">
        <v>204855</v>
      </c>
      <c r="E295" s="95" t="s">
        <v>17071</v>
      </c>
      <c r="F295" s="95"/>
      <c r="G295" s="95"/>
      <c r="H295" s="95"/>
      <c r="I295" s="95"/>
      <c r="J295" s="95"/>
      <c r="K295" s="95"/>
      <c r="L295" s="95"/>
      <c r="M295" s="95"/>
      <c r="N295" s="96"/>
      <c r="O295" s="96"/>
      <c r="P295" s="95"/>
      <c r="Q295" s="95"/>
      <c r="R295" s="95"/>
      <c r="S295" s="95"/>
      <c r="T295" s="95"/>
      <c r="U295" s="95"/>
      <c r="V295" s="95"/>
      <c r="W295" s="95"/>
      <c r="X295" s="95"/>
      <c r="Y295" s="95"/>
      <c r="Z295" s="95"/>
      <c r="AA295" s="95"/>
      <c r="AB295" s="95"/>
      <c r="AC295" s="95"/>
      <c r="AD295" s="95"/>
      <c r="AE295" s="95"/>
      <c r="AF295" s="95"/>
      <c r="AG295" s="95"/>
      <c r="AH295" s="95"/>
      <c r="AI295" s="95"/>
      <c r="AJ295" s="95"/>
      <c r="AK295" s="95"/>
      <c r="AL295" s="95"/>
      <c r="AM295" s="95"/>
      <c r="AN295" s="95"/>
      <c r="AO295" s="95"/>
      <c r="AP295" s="95"/>
      <c r="AQ295" s="95"/>
      <c r="AR295" s="95"/>
      <c r="AS295" s="95"/>
      <c r="AT295" s="95"/>
      <c r="AU295" s="95"/>
      <c r="AV295" s="95"/>
    </row>
    <row r="296" spans="1:48" ht="18.75" x14ac:dyDescent="0.3">
      <c r="A296" s="73" t="s">
        <v>15691</v>
      </c>
      <c r="B296" s="92" t="s">
        <v>12123</v>
      </c>
      <c r="C296" s="92" t="s">
        <v>5192</v>
      </c>
      <c r="D296" s="94">
        <v>204874</v>
      </c>
      <c r="E296" s="95" t="s">
        <v>17071</v>
      </c>
      <c r="F296" s="95"/>
      <c r="G296" s="95"/>
      <c r="H296" s="95"/>
      <c r="I296" s="95"/>
      <c r="J296" s="95"/>
      <c r="K296" s="95"/>
      <c r="L296" s="95"/>
      <c r="M296" s="95"/>
      <c r="N296" s="96"/>
      <c r="O296" s="96"/>
      <c r="P296" s="95"/>
      <c r="Q296" s="95"/>
      <c r="R296" s="95"/>
      <c r="S296" s="95"/>
      <c r="T296" s="95"/>
      <c r="U296" s="95"/>
      <c r="V296" s="95"/>
      <c r="W296" s="95"/>
      <c r="X296" s="95"/>
      <c r="Y296" s="95"/>
      <c r="Z296" s="95"/>
      <c r="AA296" s="95"/>
      <c r="AB296" s="95"/>
      <c r="AC296" s="95"/>
      <c r="AD296" s="95"/>
      <c r="AE296" s="95"/>
      <c r="AF296" s="95"/>
      <c r="AG296" s="95"/>
      <c r="AH296" s="95"/>
      <c r="AI296" s="95"/>
      <c r="AJ296" s="95"/>
      <c r="AK296" s="95"/>
      <c r="AL296" s="95"/>
      <c r="AM296" s="95"/>
      <c r="AN296" s="95"/>
      <c r="AO296" s="95"/>
      <c r="AP296" s="95"/>
      <c r="AQ296" s="95"/>
      <c r="AR296" s="95"/>
      <c r="AS296" s="95"/>
      <c r="AT296" s="95"/>
      <c r="AU296" s="95"/>
      <c r="AV296" s="95"/>
    </row>
    <row r="297" spans="1:48" ht="18.75" x14ac:dyDescent="0.3">
      <c r="A297" s="73" t="s">
        <v>15692</v>
      </c>
      <c r="B297" s="92" t="s">
        <v>12123</v>
      </c>
      <c r="C297" s="92" t="s">
        <v>517</v>
      </c>
      <c r="D297" s="94">
        <v>116180</v>
      </c>
      <c r="E297" s="95" t="s">
        <v>17072</v>
      </c>
      <c r="F297" s="95"/>
      <c r="G297" s="95"/>
      <c r="H297" s="95"/>
      <c r="I297" s="95"/>
      <c r="J297" s="95"/>
      <c r="K297" s="95"/>
      <c r="L297" s="95"/>
      <c r="M297" s="95"/>
      <c r="N297" s="96"/>
      <c r="O297" s="96"/>
      <c r="P297" s="95"/>
      <c r="Q297" s="95"/>
      <c r="R297" s="95"/>
      <c r="S297" s="95"/>
      <c r="T297" s="95"/>
      <c r="U297" s="95"/>
      <c r="V297" s="95"/>
      <c r="W297" s="95"/>
      <c r="X297" s="95"/>
      <c r="Y297" s="95"/>
      <c r="Z297" s="95"/>
      <c r="AA297" s="95"/>
      <c r="AB297" s="95"/>
      <c r="AC297" s="95"/>
      <c r="AD297" s="95"/>
      <c r="AE297" s="95"/>
      <c r="AF297" s="95"/>
      <c r="AG297" s="95"/>
      <c r="AH297" s="95"/>
      <c r="AI297" s="95"/>
      <c r="AJ297" s="95"/>
      <c r="AK297" s="95"/>
      <c r="AL297" s="95"/>
      <c r="AM297" s="95"/>
      <c r="AN297" s="95"/>
      <c r="AO297" s="95"/>
      <c r="AP297" s="95"/>
      <c r="AQ297" s="95"/>
      <c r="AR297" s="95"/>
      <c r="AS297" s="95"/>
      <c r="AT297" s="95"/>
      <c r="AU297" s="95"/>
      <c r="AV297" s="95"/>
    </row>
    <row r="298" spans="1:48" ht="18.75" x14ac:dyDescent="0.3">
      <c r="A298" s="73" t="s">
        <v>15693</v>
      </c>
      <c r="B298" s="92" t="s">
        <v>12123</v>
      </c>
      <c r="C298" s="92" t="s">
        <v>518</v>
      </c>
      <c r="D298" s="94">
        <v>116207</v>
      </c>
      <c r="E298" s="95" t="s">
        <v>17072</v>
      </c>
      <c r="F298" s="95"/>
      <c r="G298" s="95"/>
      <c r="H298" s="95"/>
      <c r="I298" s="95"/>
      <c r="J298" s="95"/>
      <c r="K298" s="95"/>
      <c r="L298" s="95"/>
      <c r="M298" s="95"/>
      <c r="N298" s="96"/>
      <c r="O298" s="96"/>
      <c r="P298" s="95"/>
      <c r="Q298" s="95"/>
      <c r="R298" s="95"/>
      <c r="S298" s="95"/>
      <c r="T298" s="95"/>
      <c r="U298" s="95"/>
      <c r="V298" s="95"/>
      <c r="W298" s="95"/>
      <c r="X298" s="95"/>
      <c r="Y298" s="95"/>
      <c r="Z298" s="95"/>
      <c r="AA298" s="95"/>
      <c r="AB298" s="95"/>
      <c r="AC298" s="95"/>
      <c r="AD298" s="95"/>
      <c r="AE298" s="95"/>
      <c r="AF298" s="95"/>
      <c r="AG298" s="95"/>
      <c r="AH298" s="95"/>
      <c r="AI298" s="95"/>
      <c r="AJ298" s="95"/>
      <c r="AK298" s="95"/>
      <c r="AL298" s="95"/>
      <c r="AM298" s="95"/>
      <c r="AN298" s="95"/>
      <c r="AO298" s="95"/>
      <c r="AP298" s="95"/>
      <c r="AQ298" s="95"/>
      <c r="AR298" s="95"/>
      <c r="AS298" s="95"/>
      <c r="AT298" s="95"/>
      <c r="AU298" s="95"/>
      <c r="AV298" s="95"/>
    </row>
    <row r="299" spans="1:48" ht="18.75" x14ac:dyDescent="0.3">
      <c r="A299" s="73" t="s">
        <v>16396</v>
      </c>
      <c r="B299" s="92" t="s">
        <v>15579</v>
      </c>
      <c r="C299" s="92" t="s">
        <v>5197</v>
      </c>
      <c r="D299" s="94">
        <v>205538</v>
      </c>
      <c r="E299" s="95" t="s">
        <v>16880</v>
      </c>
      <c r="F299" s="95" t="s">
        <v>16884</v>
      </c>
      <c r="G299" s="95" t="s">
        <v>16974</v>
      </c>
      <c r="H299" s="95" t="s">
        <v>16975</v>
      </c>
      <c r="I299" s="95" t="s">
        <v>16976</v>
      </c>
      <c r="J299" s="95" t="s">
        <v>16977</v>
      </c>
      <c r="K299" s="95" t="s">
        <v>16971</v>
      </c>
      <c r="L299" s="95" t="s">
        <v>16972</v>
      </c>
      <c r="M299" s="95"/>
      <c r="N299" s="96"/>
      <c r="O299" s="96"/>
      <c r="P299" s="95"/>
      <c r="Q299" s="95"/>
      <c r="R299" s="95"/>
      <c r="S299" s="95"/>
      <c r="T299" s="95"/>
      <c r="U299" s="95"/>
      <c r="V299" s="95"/>
      <c r="W299" s="95"/>
      <c r="X299" s="95"/>
      <c r="Y299" s="95"/>
      <c r="Z299" s="95"/>
      <c r="AA299" s="95"/>
      <c r="AB299" s="95"/>
      <c r="AC299" s="95"/>
      <c r="AD299" s="95"/>
      <c r="AE299" s="95"/>
      <c r="AF299" s="95"/>
      <c r="AG299" s="95"/>
      <c r="AH299" s="95"/>
      <c r="AI299" s="95"/>
      <c r="AJ299" s="95"/>
      <c r="AK299" s="95"/>
      <c r="AL299" s="95"/>
      <c r="AM299" s="95"/>
      <c r="AN299" s="95"/>
      <c r="AO299" s="95"/>
      <c r="AP299" s="95"/>
      <c r="AQ299" s="95"/>
      <c r="AR299" s="95"/>
      <c r="AS299" s="95"/>
      <c r="AT299" s="95"/>
      <c r="AU299" s="95"/>
      <c r="AV299" s="95"/>
    </row>
    <row r="300" spans="1:48" ht="18.75" x14ac:dyDescent="0.3">
      <c r="A300" s="73" t="s">
        <v>16397</v>
      </c>
      <c r="B300" s="92" t="s">
        <v>15579</v>
      </c>
      <c r="C300" s="92" t="s">
        <v>5198</v>
      </c>
      <c r="D300" s="94">
        <v>205561</v>
      </c>
      <c r="E300" s="95" t="s">
        <v>16880</v>
      </c>
      <c r="F300" s="95" t="s">
        <v>16884</v>
      </c>
      <c r="G300" s="95" t="s">
        <v>16974</v>
      </c>
      <c r="H300" s="95" t="s">
        <v>16975</v>
      </c>
      <c r="I300" s="95" t="s">
        <v>16976</v>
      </c>
      <c r="J300" s="95" t="s">
        <v>16977</v>
      </c>
      <c r="K300" s="95" t="s">
        <v>16971</v>
      </c>
      <c r="L300" s="95" t="s">
        <v>16972</v>
      </c>
      <c r="M300" s="95"/>
      <c r="N300" s="96"/>
      <c r="O300" s="96"/>
      <c r="P300" s="95"/>
      <c r="Q300" s="95"/>
      <c r="R300" s="95"/>
      <c r="S300" s="95"/>
      <c r="T300" s="95"/>
      <c r="U300" s="95"/>
      <c r="V300" s="95"/>
      <c r="W300" s="95"/>
      <c r="X300" s="95"/>
      <c r="Y300" s="95"/>
      <c r="Z300" s="95"/>
      <c r="AA300" s="95"/>
      <c r="AB300" s="95"/>
      <c r="AC300" s="95"/>
      <c r="AD300" s="95"/>
      <c r="AE300" s="95"/>
      <c r="AF300" s="95"/>
      <c r="AG300" s="95"/>
      <c r="AH300" s="95"/>
      <c r="AI300" s="95"/>
      <c r="AJ300" s="95"/>
      <c r="AK300" s="95"/>
      <c r="AL300" s="95"/>
      <c r="AM300" s="95"/>
      <c r="AN300" s="95"/>
      <c r="AO300" s="95"/>
      <c r="AP300" s="95"/>
      <c r="AQ300" s="95"/>
      <c r="AR300" s="95"/>
      <c r="AS300" s="95"/>
      <c r="AT300" s="95"/>
      <c r="AU300" s="95"/>
      <c r="AV300" s="95"/>
    </row>
    <row r="301" spans="1:48" ht="18.75" x14ac:dyDescent="0.3">
      <c r="A301" s="73" t="s">
        <v>16398</v>
      </c>
      <c r="B301" s="92" t="s">
        <v>15579</v>
      </c>
      <c r="C301" s="92" t="s">
        <v>7261</v>
      </c>
      <c r="D301" s="94">
        <v>205631</v>
      </c>
      <c r="E301" s="95" t="s">
        <v>16880</v>
      </c>
      <c r="F301" s="95" t="s">
        <v>16884</v>
      </c>
      <c r="G301" s="95" t="s">
        <v>16974</v>
      </c>
      <c r="H301" s="95" t="s">
        <v>16975</v>
      </c>
      <c r="I301" s="95" t="s">
        <v>16976</v>
      </c>
      <c r="J301" s="95" t="s">
        <v>16977</v>
      </c>
      <c r="K301" s="95" t="s">
        <v>16971</v>
      </c>
      <c r="L301" s="95" t="s">
        <v>16972</v>
      </c>
      <c r="M301" s="95"/>
      <c r="N301" s="96"/>
      <c r="O301" s="96"/>
      <c r="P301" s="95"/>
      <c r="Q301" s="95"/>
      <c r="R301" s="95"/>
      <c r="S301" s="95"/>
      <c r="T301" s="95"/>
      <c r="U301" s="95"/>
      <c r="V301" s="95"/>
      <c r="W301" s="95"/>
      <c r="X301" s="95"/>
      <c r="Y301" s="95"/>
      <c r="Z301" s="95"/>
      <c r="AA301" s="95"/>
      <c r="AB301" s="95"/>
      <c r="AC301" s="95"/>
      <c r="AD301" s="95"/>
      <c r="AE301" s="95"/>
      <c r="AF301" s="95"/>
      <c r="AG301" s="95"/>
      <c r="AH301" s="95"/>
      <c r="AI301" s="95"/>
      <c r="AJ301" s="95"/>
      <c r="AK301" s="95"/>
      <c r="AL301" s="95"/>
      <c r="AM301" s="95"/>
      <c r="AN301" s="95"/>
      <c r="AO301" s="95"/>
      <c r="AP301" s="95"/>
      <c r="AQ301" s="95"/>
      <c r="AR301" s="95"/>
      <c r="AS301" s="95"/>
      <c r="AT301" s="95"/>
      <c r="AU301" s="95"/>
      <c r="AV301" s="95"/>
    </row>
    <row r="302" spans="1:48" ht="18.75" x14ac:dyDescent="0.3">
      <c r="A302" s="73" t="s">
        <v>16399</v>
      </c>
      <c r="B302" s="92" t="s">
        <v>15579</v>
      </c>
      <c r="C302" s="92" t="s">
        <v>5209</v>
      </c>
      <c r="D302" s="94">
        <v>205862</v>
      </c>
      <c r="E302" s="95" t="s">
        <v>17073</v>
      </c>
      <c r="F302" s="95" t="s">
        <v>17074</v>
      </c>
      <c r="G302" s="95"/>
      <c r="H302" s="95"/>
      <c r="I302" s="95"/>
      <c r="J302" s="95"/>
      <c r="K302" s="95"/>
      <c r="L302" s="95"/>
      <c r="M302" s="95"/>
      <c r="N302" s="96"/>
      <c r="O302" s="96"/>
      <c r="P302" s="95"/>
      <c r="Q302" s="95"/>
      <c r="R302" s="95"/>
      <c r="S302" s="95"/>
      <c r="T302" s="95"/>
      <c r="U302" s="95"/>
      <c r="V302" s="95"/>
      <c r="W302" s="95"/>
      <c r="X302" s="95"/>
      <c r="Y302" s="95"/>
      <c r="Z302" s="95"/>
      <c r="AA302" s="95"/>
      <c r="AB302" s="95"/>
      <c r="AC302" s="95"/>
      <c r="AD302" s="95"/>
      <c r="AE302" s="95"/>
      <c r="AF302" s="95"/>
      <c r="AG302" s="95"/>
      <c r="AH302" s="95"/>
      <c r="AI302" s="95"/>
      <c r="AJ302" s="95"/>
      <c r="AK302" s="95"/>
      <c r="AL302" s="95"/>
      <c r="AM302" s="95"/>
      <c r="AN302" s="95"/>
      <c r="AO302" s="95"/>
      <c r="AP302" s="95"/>
      <c r="AQ302" s="95"/>
      <c r="AR302" s="95"/>
      <c r="AS302" s="95"/>
      <c r="AT302" s="95"/>
      <c r="AU302" s="95"/>
      <c r="AV302" s="95"/>
    </row>
    <row r="303" spans="1:48" ht="18.75" x14ac:dyDescent="0.3">
      <c r="A303" s="73" t="s">
        <v>16400</v>
      </c>
      <c r="B303" s="92" t="s">
        <v>15579</v>
      </c>
      <c r="C303" s="92" t="s">
        <v>5220</v>
      </c>
      <c r="D303" s="94">
        <v>206102</v>
      </c>
      <c r="E303" s="95" t="s">
        <v>17075</v>
      </c>
      <c r="F303" s="95"/>
      <c r="G303" s="95" t="s">
        <v>17076</v>
      </c>
      <c r="H303" s="95"/>
      <c r="I303" s="95"/>
      <c r="J303" s="95"/>
      <c r="K303" s="95"/>
      <c r="L303" s="95"/>
      <c r="M303" s="95"/>
      <c r="N303" s="96"/>
      <c r="O303" s="96"/>
      <c r="P303" s="95"/>
      <c r="Q303" s="95"/>
      <c r="R303" s="95"/>
      <c r="S303" s="95"/>
      <c r="T303" s="95"/>
      <c r="U303" s="95"/>
      <c r="V303" s="95"/>
      <c r="W303" s="95"/>
      <c r="X303" s="95"/>
      <c r="Y303" s="95"/>
      <c r="Z303" s="95"/>
      <c r="AA303" s="95"/>
      <c r="AB303" s="95"/>
      <c r="AC303" s="95"/>
      <c r="AD303" s="95"/>
      <c r="AE303" s="95"/>
      <c r="AF303" s="95"/>
      <c r="AG303" s="95"/>
      <c r="AH303" s="95"/>
      <c r="AI303" s="95"/>
      <c r="AJ303" s="95"/>
      <c r="AK303" s="95"/>
      <c r="AL303" s="95"/>
      <c r="AM303" s="95"/>
      <c r="AN303" s="95"/>
      <c r="AO303" s="95"/>
      <c r="AP303" s="95"/>
      <c r="AQ303" s="95"/>
      <c r="AR303" s="95"/>
      <c r="AS303" s="95"/>
      <c r="AT303" s="95"/>
      <c r="AU303" s="95"/>
      <c r="AV303" s="95"/>
    </row>
    <row r="304" spans="1:48" ht="18.75" x14ac:dyDescent="0.3">
      <c r="A304" s="73" t="s">
        <v>16401</v>
      </c>
      <c r="B304" s="92" t="s">
        <v>15579</v>
      </c>
      <c r="C304" s="92" t="s">
        <v>5224</v>
      </c>
      <c r="D304" s="94">
        <v>206167</v>
      </c>
      <c r="E304" s="95" t="s">
        <v>17077</v>
      </c>
      <c r="F304" s="95" t="s">
        <v>17075</v>
      </c>
      <c r="G304" s="95" t="s">
        <v>17076</v>
      </c>
      <c r="H304" s="95"/>
      <c r="I304" s="95"/>
      <c r="J304" s="95"/>
      <c r="K304" s="95"/>
      <c r="L304" s="95"/>
      <c r="M304" s="95"/>
      <c r="N304" s="96"/>
      <c r="O304" s="96"/>
      <c r="P304" s="95"/>
      <c r="Q304" s="95"/>
      <c r="R304" s="95"/>
      <c r="S304" s="95"/>
      <c r="T304" s="95"/>
      <c r="U304" s="95"/>
      <c r="V304" s="95"/>
      <c r="W304" s="95"/>
      <c r="X304" s="95"/>
      <c r="Y304" s="95"/>
      <c r="Z304" s="95"/>
      <c r="AA304" s="95"/>
      <c r="AB304" s="95"/>
      <c r="AC304" s="95"/>
      <c r="AD304" s="95"/>
      <c r="AE304" s="95"/>
      <c r="AF304" s="95"/>
      <c r="AG304" s="95"/>
      <c r="AH304" s="95"/>
      <c r="AI304" s="95"/>
      <c r="AJ304" s="95"/>
      <c r="AK304" s="95"/>
      <c r="AL304" s="95"/>
      <c r="AM304" s="95"/>
      <c r="AN304" s="95"/>
      <c r="AO304" s="95"/>
      <c r="AP304" s="95"/>
      <c r="AQ304" s="95"/>
      <c r="AR304" s="95"/>
      <c r="AS304" s="95"/>
      <c r="AT304" s="95"/>
      <c r="AU304" s="95"/>
      <c r="AV304" s="95"/>
    </row>
    <row r="305" spans="1:48" ht="18.75" x14ac:dyDescent="0.3">
      <c r="A305" s="73" t="s">
        <v>16402</v>
      </c>
      <c r="B305" s="92" t="s">
        <v>15579</v>
      </c>
      <c r="C305" s="92" t="s">
        <v>6741</v>
      </c>
      <c r="D305" s="94">
        <v>206297</v>
      </c>
      <c r="E305" s="95" t="s">
        <v>16889</v>
      </c>
      <c r="F305" s="95"/>
      <c r="G305" s="95"/>
      <c r="H305" s="96"/>
      <c r="I305" s="96"/>
      <c r="J305" s="95"/>
      <c r="K305" s="95"/>
      <c r="L305" s="95"/>
      <c r="M305" s="95"/>
      <c r="N305" s="95"/>
      <c r="O305" s="95"/>
      <c r="P305" s="95"/>
      <c r="Q305" s="95"/>
      <c r="R305" s="95"/>
      <c r="S305" s="95"/>
      <c r="T305" s="95"/>
      <c r="U305" s="95"/>
      <c r="V305" s="95"/>
      <c r="W305" s="95"/>
      <c r="X305" s="95"/>
      <c r="Y305" s="95"/>
      <c r="Z305" s="95"/>
      <c r="AA305" s="95"/>
      <c r="AB305" s="95"/>
      <c r="AC305" s="95"/>
      <c r="AD305" s="95"/>
      <c r="AE305" s="95"/>
      <c r="AF305" s="95"/>
      <c r="AG305" s="95"/>
      <c r="AH305" s="95"/>
      <c r="AI305" s="95"/>
      <c r="AJ305" s="95"/>
      <c r="AK305" s="95"/>
      <c r="AL305" s="95"/>
      <c r="AM305" s="95"/>
      <c r="AN305" s="95"/>
      <c r="AO305" s="95"/>
      <c r="AP305" s="95"/>
      <c r="AQ305" s="95"/>
      <c r="AR305" s="95"/>
      <c r="AS305" s="95"/>
      <c r="AT305" s="95"/>
      <c r="AU305" s="95"/>
      <c r="AV305" s="95"/>
    </row>
    <row r="306" spans="1:48" ht="18.75" x14ac:dyDescent="0.3">
      <c r="A306" s="73" t="s">
        <v>16403</v>
      </c>
      <c r="B306" s="92" t="s">
        <v>15579</v>
      </c>
      <c r="C306" s="92" t="s">
        <v>7638</v>
      </c>
      <c r="D306" s="94">
        <v>206315</v>
      </c>
      <c r="E306" s="95" t="s">
        <v>16889</v>
      </c>
      <c r="F306" s="95"/>
      <c r="G306" s="95"/>
      <c r="H306" s="96"/>
      <c r="I306" s="96"/>
      <c r="J306" s="95"/>
      <c r="K306" s="95"/>
      <c r="L306" s="95"/>
      <c r="M306" s="95"/>
      <c r="N306" s="95"/>
      <c r="O306" s="95"/>
      <c r="P306" s="95"/>
      <c r="Q306" s="95"/>
      <c r="R306" s="95"/>
      <c r="S306" s="95"/>
      <c r="T306" s="95"/>
      <c r="U306" s="95"/>
      <c r="V306" s="95"/>
      <c r="W306" s="95"/>
      <c r="X306" s="95"/>
      <c r="Y306" s="95"/>
      <c r="Z306" s="95"/>
      <c r="AA306" s="95"/>
      <c r="AB306" s="95"/>
      <c r="AC306" s="95"/>
      <c r="AD306" s="95"/>
      <c r="AE306" s="95"/>
      <c r="AF306" s="95"/>
      <c r="AG306" s="95"/>
      <c r="AH306" s="95"/>
      <c r="AI306" s="95"/>
      <c r="AJ306" s="95"/>
      <c r="AK306" s="95"/>
      <c r="AL306" s="95"/>
      <c r="AM306" s="95"/>
      <c r="AN306" s="95"/>
      <c r="AO306" s="95"/>
      <c r="AP306" s="95"/>
      <c r="AQ306" s="95"/>
      <c r="AR306" s="95"/>
      <c r="AS306" s="95"/>
      <c r="AT306" s="95"/>
      <c r="AU306" s="95"/>
      <c r="AV306" s="95"/>
    </row>
    <row r="307" spans="1:48" ht="18.75" x14ac:dyDescent="0.3">
      <c r="A307" s="73" t="s">
        <v>16404</v>
      </c>
      <c r="B307" s="92" t="s">
        <v>15579</v>
      </c>
      <c r="C307" s="92" t="s">
        <v>7639</v>
      </c>
      <c r="D307" s="94">
        <v>206329</v>
      </c>
      <c r="E307" s="95" t="s">
        <v>16891</v>
      </c>
      <c r="F307" s="95"/>
      <c r="G307" s="95"/>
      <c r="H307" s="96"/>
      <c r="I307" s="96"/>
      <c r="J307" s="95"/>
      <c r="K307" s="95"/>
      <c r="L307" s="95"/>
      <c r="M307" s="95"/>
      <c r="N307" s="95"/>
      <c r="O307" s="95"/>
      <c r="P307" s="95"/>
      <c r="Q307" s="95"/>
      <c r="R307" s="95"/>
      <c r="S307" s="95"/>
      <c r="T307" s="95"/>
      <c r="U307" s="95"/>
      <c r="V307" s="95"/>
      <c r="W307" s="95"/>
      <c r="X307" s="95"/>
      <c r="Y307" s="95"/>
      <c r="Z307" s="95"/>
      <c r="AA307" s="95"/>
      <c r="AB307" s="95"/>
      <c r="AC307" s="95"/>
      <c r="AD307" s="95"/>
      <c r="AE307" s="95"/>
      <c r="AF307" s="95"/>
      <c r="AG307" s="95"/>
      <c r="AH307" s="95"/>
      <c r="AI307" s="95"/>
      <c r="AJ307" s="95"/>
      <c r="AK307" s="95"/>
      <c r="AL307" s="95"/>
      <c r="AM307" s="95"/>
      <c r="AN307" s="95"/>
      <c r="AO307" s="95"/>
      <c r="AP307" s="95"/>
      <c r="AQ307" s="95"/>
      <c r="AR307" s="95"/>
      <c r="AS307" s="95"/>
      <c r="AT307" s="95"/>
      <c r="AU307" s="95"/>
      <c r="AV307" s="95"/>
    </row>
    <row r="308" spans="1:48" ht="18.75" x14ac:dyDescent="0.3">
      <c r="A308" s="73" t="s">
        <v>15694</v>
      </c>
      <c r="B308" s="92" t="s">
        <v>12123</v>
      </c>
      <c r="C308" s="92" t="s">
        <v>7642</v>
      </c>
      <c r="D308" s="94">
        <v>206371</v>
      </c>
      <c r="E308" s="95" t="s">
        <v>17078</v>
      </c>
      <c r="F308" s="95"/>
      <c r="G308" s="95"/>
      <c r="H308" s="96"/>
      <c r="I308" s="96"/>
      <c r="J308" s="95"/>
      <c r="K308" s="95"/>
      <c r="L308" s="95"/>
      <c r="M308" s="95"/>
      <c r="N308" s="95"/>
      <c r="O308" s="95"/>
      <c r="P308" s="95"/>
      <c r="Q308" s="95"/>
      <c r="R308" s="95"/>
      <c r="S308" s="95"/>
      <c r="T308" s="95"/>
      <c r="U308" s="95"/>
      <c r="V308" s="95"/>
      <c r="W308" s="95"/>
      <c r="X308" s="95"/>
      <c r="Y308" s="95"/>
      <c r="Z308" s="95"/>
      <c r="AA308" s="95"/>
      <c r="AB308" s="95"/>
      <c r="AC308" s="95"/>
      <c r="AD308" s="95"/>
      <c r="AE308" s="95"/>
      <c r="AF308" s="95"/>
      <c r="AG308" s="95"/>
      <c r="AH308" s="95"/>
      <c r="AI308" s="95"/>
      <c r="AJ308" s="95"/>
      <c r="AK308" s="95"/>
      <c r="AL308" s="95"/>
      <c r="AM308" s="95"/>
      <c r="AN308" s="95"/>
      <c r="AO308" s="95"/>
      <c r="AP308" s="95"/>
      <c r="AQ308" s="95"/>
      <c r="AR308" s="95"/>
      <c r="AS308" s="95"/>
      <c r="AT308" s="95"/>
      <c r="AU308" s="95"/>
      <c r="AV308" s="95"/>
    </row>
    <row r="309" spans="1:48" ht="18.75" x14ac:dyDescent="0.3">
      <c r="A309" s="73" t="s">
        <v>16405</v>
      </c>
      <c r="B309" s="92" t="s">
        <v>15579</v>
      </c>
      <c r="C309" s="92" t="s">
        <v>6744</v>
      </c>
      <c r="D309" s="94">
        <v>206386</v>
      </c>
      <c r="E309" s="95" t="s">
        <v>16941</v>
      </c>
      <c r="F309" s="95" t="s">
        <v>16942</v>
      </c>
      <c r="G309" s="95"/>
      <c r="H309" s="96"/>
      <c r="I309" s="96"/>
      <c r="J309" s="95"/>
      <c r="K309" s="95"/>
      <c r="L309" s="95"/>
      <c r="M309" s="95"/>
      <c r="N309" s="95"/>
      <c r="O309" s="95"/>
      <c r="P309" s="95"/>
      <c r="Q309" s="95"/>
      <c r="R309" s="95"/>
      <c r="S309" s="95"/>
      <c r="T309" s="95"/>
      <c r="U309" s="95"/>
      <c r="V309" s="95"/>
      <c r="W309" s="95"/>
      <c r="X309" s="95"/>
      <c r="Y309" s="95"/>
      <c r="Z309" s="95"/>
      <c r="AA309" s="95"/>
      <c r="AB309" s="95"/>
      <c r="AC309" s="95"/>
      <c r="AD309" s="95"/>
      <c r="AE309" s="95"/>
      <c r="AF309" s="95"/>
      <c r="AG309" s="95"/>
      <c r="AH309" s="95"/>
      <c r="AI309" s="95"/>
      <c r="AJ309" s="95"/>
      <c r="AK309" s="95"/>
      <c r="AL309" s="95"/>
      <c r="AM309" s="95"/>
      <c r="AN309" s="95"/>
      <c r="AO309" s="95"/>
      <c r="AP309" s="95"/>
      <c r="AQ309" s="95"/>
      <c r="AR309" s="95"/>
      <c r="AS309" s="95"/>
      <c r="AT309" s="95"/>
      <c r="AU309" s="95"/>
      <c r="AV309" s="95"/>
    </row>
    <row r="310" spans="1:48" ht="18.75" x14ac:dyDescent="0.3">
      <c r="A310" s="73" t="s">
        <v>16406</v>
      </c>
      <c r="B310" s="92" t="s">
        <v>15579</v>
      </c>
      <c r="C310" s="92" t="s">
        <v>7643</v>
      </c>
      <c r="D310" s="94">
        <v>206441</v>
      </c>
      <c r="E310" s="95" t="s">
        <v>16935</v>
      </c>
      <c r="F310" s="95" t="s">
        <v>16933</v>
      </c>
      <c r="G310" s="95" t="s">
        <v>16927</v>
      </c>
      <c r="H310" s="96"/>
      <c r="I310" s="96"/>
      <c r="J310" s="95"/>
      <c r="K310" s="95"/>
      <c r="L310" s="95"/>
      <c r="M310" s="95"/>
      <c r="N310" s="95"/>
      <c r="O310" s="95"/>
      <c r="P310" s="95"/>
      <c r="Q310" s="95"/>
      <c r="R310" s="95"/>
      <c r="S310" s="95"/>
      <c r="T310" s="95"/>
      <c r="U310" s="95"/>
      <c r="V310" s="95"/>
      <c r="W310" s="95"/>
      <c r="X310" s="95"/>
      <c r="Y310" s="95"/>
      <c r="Z310" s="95"/>
      <c r="AA310" s="95"/>
      <c r="AB310" s="95"/>
      <c r="AC310" s="95"/>
      <c r="AD310" s="95"/>
      <c r="AE310" s="95"/>
      <c r="AF310" s="95"/>
      <c r="AG310" s="95"/>
      <c r="AH310" s="95"/>
      <c r="AI310" s="95"/>
      <c r="AJ310" s="95"/>
      <c r="AK310" s="95"/>
      <c r="AL310" s="95"/>
      <c r="AM310" s="95"/>
      <c r="AN310" s="95"/>
      <c r="AO310" s="95"/>
      <c r="AP310" s="95"/>
      <c r="AQ310" s="95"/>
      <c r="AR310" s="95"/>
      <c r="AS310" s="95"/>
      <c r="AT310" s="95"/>
      <c r="AU310" s="95"/>
      <c r="AV310" s="95"/>
    </row>
    <row r="311" spans="1:48" ht="18.75" x14ac:dyDescent="0.3">
      <c r="A311" s="73" t="s">
        <v>16407</v>
      </c>
      <c r="B311" s="92" t="s">
        <v>15579</v>
      </c>
      <c r="C311" s="92" t="s">
        <v>6746</v>
      </c>
      <c r="D311" s="94">
        <v>206475</v>
      </c>
      <c r="E311" s="95" t="s">
        <v>16963</v>
      </c>
      <c r="F311" s="95"/>
      <c r="G311" s="95"/>
      <c r="H311" s="96"/>
      <c r="I311" s="96"/>
      <c r="J311" s="95"/>
      <c r="K311" s="95"/>
      <c r="L311" s="95"/>
      <c r="M311" s="95"/>
      <c r="N311" s="95"/>
      <c r="O311" s="95"/>
      <c r="P311" s="95"/>
      <c r="Q311" s="95"/>
      <c r="R311" s="95"/>
      <c r="S311" s="95"/>
      <c r="T311" s="95"/>
      <c r="U311" s="95"/>
      <c r="V311" s="95"/>
      <c r="W311" s="95"/>
      <c r="X311" s="95"/>
      <c r="Y311" s="95"/>
      <c r="Z311" s="95"/>
      <c r="AA311" s="95"/>
      <c r="AB311" s="95"/>
      <c r="AC311" s="95"/>
      <c r="AD311" s="95"/>
      <c r="AE311" s="95"/>
      <c r="AF311" s="95"/>
      <c r="AG311" s="95"/>
      <c r="AH311" s="95"/>
      <c r="AI311" s="95"/>
      <c r="AJ311" s="95"/>
      <c r="AK311" s="95"/>
      <c r="AL311" s="95"/>
      <c r="AM311" s="95"/>
      <c r="AN311" s="95"/>
      <c r="AO311" s="95"/>
      <c r="AP311" s="95"/>
      <c r="AQ311" s="95"/>
      <c r="AR311" s="95"/>
      <c r="AS311" s="95"/>
      <c r="AT311" s="95"/>
      <c r="AU311" s="95"/>
      <c r="AV311" s="95"/>
    </row>
    <row r="312" spans="1:48" ht="18.75" x14ac:dyDescent="0.3">
      <c r="A312" s="73" t="s">
        <v>16408</v>
      </c>
      <c r="B312" s="92" t="s">
        <v>15579</v>
      </c>
      <c r="C312" s="92" t="s">
        <v>6747</v>
      </c>
      <c r="D312" s="94">
        <v>206507</v>
      </c>
      <c r="E312" s="95" t="s">
        <v>16963</v>
      </c>
      <c r="F312" s="95" t="s">
        <v>16965</v>
      </c>
      <c r="G312" s="95" t="s">
        <v>16965</v>
      </c>
      <c r="H312" s="96"/>
      <c r="I312" s="96"/>
      <c r="J312" s="95"/>
      <c r="K312" s="95"/>
      <c r="L312" s="95"/>
      <c r="M312" s="95"/>
      <c r="N312" s="95"/>
      <c r="O312" s="95"/>
      <c r="P312" s="95"/>
      <c r="Q312" s="95"/>
      <c r="R312" s="95"/>
      <c r="S312" s="95"/>
      <c r="T312" s="95"/>
      <c r="U312" s="95"/>
      <c r="V312" s="95"/>
      <c r="W312" s="95"/>
      <c r="X312" s="95"/>
      <c r="Y312" s="95"/>
      <c r="Z312" s="95"/>
      <c r="AA312" s="95"/>
      <c r="AB312" s="95"/>
      <c r="AC312" s="95"/>
      <c r="AD312" s="95"/>
      <c r="AE312" s="95"/>
      <c r="AF312" s="95"/>
      <c r="AG312" s="95"/>
      <c r="AH312" s="95"/>
      <c r="AI312" s="95"/>
      <c r="AJ312" s="95"/>
      <c r="AK312" s="95"/>
      <c r="AL312" s="95"/>
      <c r="AM312" s="95"/>
      <c r="AN312" s="95"/>
      <c r="AO312" s="95"/>
      <c r="AP312" s="95"/>
      <c r="AQ312" s="95"/>
      <c r="AR312" s="95"/>
      <c r="AS312" s="95"/>
      <c r="AT312" s="95"/>
      <c r="AU312" s="95"/>
      <c r="AV312" s="95"/>
    </row>
    <row r="313" spans="1:48" ht="18.75" x14ac:dyDescent="0.3">
      <c r="A313" s="73" t="s">
        <v>16409</v>
      </c>
      <c r="B313" s="92" t="s">
        <v>15579</v>
      </c>
      <c r="C313" s="92" t="s">
        <v>7644</v>
      </c>
      <c r="D313" s="94">
        <v>206510</v>
      </c>
      <c r="E313" s="95" t="s">
        <v>16966</v>
      </c>
      <c r="F313" s="95" t="s">
        <v>16967</v>
      </c>
      <c r="G313" s="95"/>
      <c r="H313" s="96"/>
      <c r="I313" s="96"/>
      <c r="J313" s="95"/>
      <c r="K313" s="95"/>
      <c r="L313" s="95"/>
      <c r="M313" s="95"/>
      <c r="N313" s="95"/>
      <c r="O313" s="95"/>
      <c r="P313" s="95"/>
      <c r="Q313" s="95"/>
      <c r="R313" s="95"/>
      <c r="S313" s="95"/>
      <c r="T313" s="95"/>
      <c r="U313" s="95"/>
      <c r="V313" s="95"/>
      <c r="W313" s="95"/>
      <c r="X313" s="95"/>
      <c r="Y313" s="95"/>
      <c r="Z313" s="95"/>
      <c r="AA313" s="95"/>
      <c r="AB313" s="95"/>
      <c r="AC313" s="95"/>
      <c r="AD313" s="95"/>
      <c r="AE313" s="95"/>
      <c r="AF313" s="95"/>
      <c r="AG313" s="95"/>
      <c r="AH313" s="95"/>
      <c r="AI313" s="95"/>
      <c r="AJ313" s="95"/>
      <c r="AK313" s="95"/>
      <c r="AL313" s="95"/>
      <c r="AM313" s="95"/>
      <c r="AN313" s="95"/>
      <c r="AO313" s="95"/>
      <c r="AP313" s="95"/>
      <c r="AQ313" s="95"/>
      <c r="AR313" s="95"/>
      <c r="AS313" s="95"/>
      <c r="AT313" s="95"/>
      <c r="AU313" s="95"/>
      <c r="AV313" s="95"/>
    </row>
    <row r="314" spans="1:48" ht="18.75" x14ac:dyDescent="0.3">
      <c r="A314" s="73" t="s">
        <v>15695</v>
      </c>
      <c r="B314" s="92" t="s">
        <v>12123</v>
      </c>
      <c r="C314" s="92" t="s">
        <v>7752</v>
      </c>
      <c r="D314" s="94">
        <v>213595</v>
      </c>
      <c r="E314" s="95" t="s">
        <v>16968</v>
      </c>
      <c r="F314" s="95"/>
      <c r="G314" s="95"/>
      <c r="H314" s="96"/>
      <c r="I314" s="96"/>
      <c r="J314" s="95"/>
      <c r="K314" s="95"/>
      <c r="L314" s="95"/>
      <c r="M314" s="95"/>
      <c r="N314" s="95"/>
      <c r="O314" s="95"/>
      <c r="P314" s="95"/>
      <c r="Q314" s="95"/>
      <c r="R314" s="95"/>
      <c r="S314" s="95"/>
      <c r="T314" s="95"/>
      <c r="U314" s="95"/>
      <c r="V314" s="95"/>
      <c r="W314" s="95"/>
      <c r="X314" s="95"/>
      <c r="Y314" s="95"/>
      <c r="Z314" s="95"/>
      <c r="AA314" s="95"/>
      <c r="AB314" s="95"/>
      <c r="AC314" s="95"/>
      <c r="AD314" s="95"/>
      <c r="AE314" s="95"/>
      <c r="AF314" s="95"/>
      <c r="AG314" s="95"/>
      <c r="AH314" s="95"/>
      <c r="AI314" s="95"/>
      <c r="AJ314" s="95"/>
      <c r="AK314" s="95"/>
      <c r="AL314" s="95"/>
      <c r="AM314" s="95"/>
      <c r="AN314" s="95"/>
      <c r="AO314" s="95"/>
      <c r="AP314" s="95"/>
      <c r="AQ314" s="95"/>
      <c r="AR314" s="95"/>
      <c r="AS314" s="95"/>
      <c r="AT314" s="95"/>
      <c r="AU314" s="95"/>
      <c r="AV314" s="95"/>
    </row>
    <row r="315" spans="1:48" ht="18.75" x14ac:dyDescent="0.3">
      <c r="A315" s="73" t="s">
        <v>16410</v>
      </c>
      <c r="B315" s="92" t="s">
        <v>15579</v>
      </c>
      <c r="C315" s="92" t="s">
        <v>7752</v>
      </c>
      <c r="D315" s="94">
        <v>213595</v>
      </c>
      <c r="E315" s="95" t="s">
        <v>16882</v>
      </c>
      <c r="F315" s="96"/>
      <c r="G315" s="95"/>
      <c r="H315" s="96"/>
      <c r="I315" s="96"/>
      <c r="J315" s="95"/>
      <c r="K315" s="95"/>
      <c r="L315" s="95"/>
      <c r="M315" s="95"/>
      <c r="N315" s="95"/>
      <c r="O315" s="95"/>
      <c r="P315" s="95"/>
      <c r="Q315" s="95"/>
      <c r="R315" s="95"/>
      <c r="S315" s="95"/>
      <c r="T315" s="95"/>
      <c r="U315" s="95"/>
      <c r="V315" s="95"/>
      <c r="W315" s="95"/>
      <c r="X315" s="95"/>
      <c r="Y315" s="95"/>
      <c r="Z315" s="95"/>
      <c r="AA315" s="95"/>
      <c r="AB315" s="95"/>
      <c r="AC315" s="95"/>
      <c r="AD315" s="95"/>
      <c r="AE315" s="95"/>
      <c r="AF315" s="95"/>
      <c r="AG315" s="95"/>
      <c r="AH315" s="95"/>
      <c r="AI315" s="95"/>
      <c r="AJ315" s="95"/>
      <c r="AK315" s="95"/>
      <c r="AL315" s="95"/>
      <c r="AM315" s="95"/>
      <c r="AN315" s="95"/>
      <c r="AO315" s="95"/>
      <c r="AP315" s="95"/>
      <c r="AQ315" s="95"/>
      <c r="AR315" s="95"/>
      <c r="AS315" s="95"/>
      <c r="AT315" s="95"/>
      <c r="AU315" s="95"/>
      <c r="AV315" s="95"/>
    </row>
    <row r="316" spans="1:48" ht="18.75" x14ac:dyDescent="0.3">
      <c r="A316" s="73" t="s">
        <v>16411</v>
      </c>
      <c r="B316" s="92" t="s">
        <v>15579</v>
      </c>
      <c r="C316" s="92" t="s">
        <v>7648</v>
      </c>
      <c r="D316" s="94">
        <v>206660</v>
      </c>
      <c r="E316" s="95" t="s">
        <v>17037</v>
      </c>
      <c r="F316" s="95"/>
      <c r="G316" s="95"/>
      <c r="H316" s="96"/>
      <c r="I316" s="96"/>
      <c r="J316" s="95"/>
      <c r="K316" s="95"/>
      <c r="L316" s="95"/>
      <c r="M316" s="95"/>
      <c r="N316" s="95"/>
      <c r="O316" s="95"/>
      <c r="P316" s="95"/>
      <c r="Q316" s="95"/>
      <c r="R316" s="95"/>
      <c r="S316" s="95"/>
      <c r="T316" s="95"/>
      <c r="U316" s="95"/>
      <c r="V316" s="95"/>
      <c r="W316" s="95"/>
      <c r="X316" s="95"/>
      <c r="Y316" s="95"/>
      <c r="Z316" s="95"/>
      <c r="AA316" s="95"/>
      <c r="AB316" s="95"/>
      <c r="AC316" s="95"/>
      <c r="AD316" s="95"/>
      <c r="AE316" s="95"/>
      <c r="AF316" s="95"/>
      <c r="AG316" s="95"/>
      <c r="AH316" s="95"/>
      <c r="AI316" s="95"/>
      <c r="AJ316" s="95"/>
      <c r="AK316" s="95"/>
      <c r="AL316" s="95"/>
      <c r="AM316" s="95"/>
      <c r="AN316" s="95"/>
      <c r="AO316" s="95"/>
      <c r="AP316" s="95"/>
      <c r="AQ316" s="95"/>
      <c r="AR316" s="95"/>
      <c r="AS316" s="95"/>
      <c r="AT316" s="95"/>
      <c r="AU316" s="95"/>
      <c r="AV316" s="95"/>
    </row>
    <row r="317" spans="1:48" ht="18.75" x14ac:dyDescent="0.3">
      <c r="A317" s="73" t="s">
        <v>16412</v>
      </c>
      <c r="B317" s="92" t="s">
        <v>15579</v>
      </c>
      <c r="C317" s="92" t="s">
        <v>6751</v>
      </c>
      <c r="D317" s="94">
        <v>206687</v>
      </c>
      <c r="E317" s="95" t="s">
        <v>17037</v>
      </c>
      <c r="F317" s="95"/>
      <c r="G317" s="95"/>
      <c r="H317" s="96"/>
      <c r="I317" s="96"/>
      <c r="J317" s="95"/>
      <c r="K317" s="95"/>
      <c r="L317" s="95"/>
      <c r="M317" s="95"/>
      <c r="N317" s="95"/>
      <c r="O317" s="95"/>
      <c r="P317" s="95"/>
      <c r="Q317" s="95"/>
      <c r="R317" s="95"/>
      <c r="S317" s="95"/>
      <c r="T317" s="95"/>
      <c r="U317" s="95"/>
      <c r="V317" s="95"/>
      <c r="W317" s="95"/>
      <c r="X317" s="95"/>
      <c r="Y317" s="95"/>
      <c r="Z317" s="95"/>
      <c r="AA317" s="95"/>
      <c r="AB317" s="95"/>
      <c r="AC317" s="95"/>
      <c r="AD317" s="95"/>
      <c r="AE317" s="95"/>
      <c r="AF317" s="95"/>
      <c r="AG317" s="95"/>
      <c r="AH317" s="95"/>
      <c r="AI317" s="95"/>
      <c r="AJ317" s="95"/>
      <c r="AK317" s="95"/>
      <c r="AL317" s="95"/>
      <c r="AM317" s="95"/>
      <c r="AN317" s="95"/>
      <c r="AO317" s="95"/>
      <c r="AP317" s="95"/>
      <c r="AQ317" s="95"/>
      <c r="AR317" s="95"/>
      <c r="AS317" s="95"/>
      <c r="AT317" s="95"/>
      <c r="AU317" s="95"/>
      <c r="AV317" s="95"/>
    </row>
    <row r="318" spans="1:48" ht="18.75" x14ac:dyDescent="0.3">
      <c r="A318" s="73" t="s">
        <v>15696</v>
      </c>
      <c r="B318" s="92" t="s">
        <v>12123</v>
      </c>
      <c r="C318" s="92" t="s">
        <v>6752</v>
      </c>
      <c r="D318" s="94">
        <v>206719</v>
      </c>
      <c r="E318" s="95" t="s">
        <v>17071</v>
      </c>
      <c r="F318" s="95"/>
      <c r="G318" s="95"/>
      <c r="H318" s="96"/>
      <c r="I318" s="96"/>
      <c r="J318" s="95"/>
      <c r="K318" s="95"/>
      <c r="L318" s="95"/>
      <c r="M318" s="95"/>
      <c r="N318" s="95"/>
      <c r="O318" s="95"/>
      <c r="P318" s="95"/>
      <c r="Q318" s="95"/>
      <c r="R318" s="95"/>
      <c r="S318" s="95"/>
      <c r="T318" s="95"/>
      <c r="U318" s="95"/>
      <c r="V318" s="95"/>
      <c r="W318" s="95"/>
      <c r="X318" s="95"/>
      <c r="Y318" s="95"/>
      <c r="Z318" s="95"/>
      <c r="AA318" s="95"/>
      <c r="AB318" s="95"/>
      <c r="AC318" s="95"/>
      <c r="AD318" s="95"/>
      <c r="AE318" s="95"/>
      <c r="AF318" s="95"/>
      <c r="AG318" s="95"/>
      <c r="AH318" s="95"/>
      <c r="AI318" s="95"/>
      <c r="AJ318" s="95"/>
      <c r="AK318" s="95"/>
      <c r="AL318" s="95"/>
      <c r="AM318" s="95"/>
      <c r="AN318" s="95"/>
      <c r="AO318" s="95"/>
      <c r="AP318" s="95"/>
      <c r="AQ318" s="95"/>
      <c r="AR318" s="95"/>
      <c r="AS318" s="95"/>
      <c r="AT318" s="95"/>
      <c r="AU318" s="95"/>
      <c r="AV318" s="95"/>
    </row>
    <row r="319" spans="1:48" ht="18.75" x14ac:dyDescent="0.3">
      <c r="A319" s="73" t="s">
        <v>16413</v>
      </c>
      <c r="B319" s="92" t="s">
        <v>15579</v>
      </c>
      <c r="C319" s="92" t="s">
        <v>6755</v>
      </c>
      <c r="D319" s="94">
        <v>206742</v>
      </c>
      <c r="E319" s="95" t="s">
        <v>16942</v>
      </c>
      <c r="F319" s="95"/>
      <c r="G319" s="95"/>
      <c r="H319" s="96"/>
      <c r="I319" s="96"/>
      <c r="J319" s="95"/>
      <c r="K319" s="95"/>
      <c r="L319" s="95"/>
      <c r="M319" s="95"/>
      <c r="N319" s="95"/>
      <c r="O319" s="95"/>
      <c r="P319" s="95"/>
      <c r="Q319" s="95"/>
      <c r="R319" s="95"/>
      <c r="S319" s="95"/>
      <c r="T319" s="95"/>
      <c r="U319" s="95"/>
      <c r="V319" s="95"/>
      <c r="W319" s="95"/>
      <c r="X319" s="95"/>
      <c r="Y319" s="95"/>
      <c r="Z319" s="95"/>
      <c r="AA319" s="95"/>
      <c r="AB319" s="95"/>
      <c r="AC319" s="95"/>
      <c r="AD319" s="95"/>
      <c r="AE319" s="95"/>
      <c r="AF319" s="95"/>
      <c r="AG319" s="95"/>
      <c r="AH319" s="95"/>
      <c r="AI319" s="95"/>
      <c r="AJ319" s="95"/>
      <c r="AK319" s="95"/>
      <c r="AL319" s="95"/>
      <c r="AM319" s="95"/>
      <c r="AN319" s="95"/>
      <c r="AO319" s="95"/>
      <c r="AP319" s="95"/>
      <c r="AQ319" s="95"/>
      <c r="AR319" s="95"/>
      <c r="AS319" s="95"/>
      <c r="AT319" s="95"/>
      <c r="AU319" s="95"/>
      <c r="AV319" s="95"/>
    </row>
    <row r="320" spans="1:48" ht="18.75" x14ac:dyDescent="0.3">
      <c r="A320" s="73" t="s">
        <v>16414</v>
      </c>
      <c r="B320" s="92" t="s">
        <v>15579</v>
      </c>
      <c r="C320" s="92" t="s">
        <v>6760</v>
      </c>
      <c r="D320" s="94">
        <v>206850</v>
      </c>
      <c r="E320" s="95" t="s">
        <v>17075</v>
      </c>
      <c r="F320" s="95"/>
      <c r="G320" s="95" t="s">
        <v>17076</v>
      </c>
      <c r="H320" s="96"/>
      <c r="I320" s="96"/>
      <c r="J320" s="95"/>
      <c r="K320" s="95"/>
      <c r="L320" s="95"/>
      <c r="M320" s="95"/>
      <c r="N320" s="95"/>
      <c r="O320" s="95"/>
      <c r="P320" s="95"/>
      <c r="Q320" s="95"/>
      <c r="R320" s="95"/>
      <c r="S320" s="95"/>
      <c r="T320" s="95"/>
      <c r="U320" s="95"/>
      <c r="V320" s="95"/>
      <c r="W320" s="95"/>
      <c r="X320" s="95"/>
      <c r="Y320" s="95"/>
      <c r="Z320" s="95"/>
      <c r="AA320" s="95"/>
      <c r="AB320" s="95"/>
      <c r="AC320" s="95"/>
      <c r="AD320" s="95"/>
      <c r="AE320" s="95"/>
      <c r="AF320" s="95"/>
      <c r="AG320" s="95"/>
      <c r="AH320" s="95"/>
      <c r="AI320" s="95"/>
      <c r="AJ320" s="95"/>
      <c r="AK320" s="95"/>
      <c r="AL320" s="95"/>
      <c r="AM320" s="95"/>
      <c r="AN320" s="95"/>
      <c r="AO320" s="95"/>
      <c r="AP320" s="95"/>
      <c r="AQ320" s="95"/>
      <c r="AR320" s="95"/>
      <c r="AS320" s="95"/>
      <c r="AT320" s="95"/>
      <c r="AU320" s="95"/>
      <c r="AV320" s="95"/>
    </row>
    <row r="321" spans="1:48" ht="18.75" x14ac:dyDescent="0.3">
      <c r="A321" s="73" t="s">
        <v>16415</v>
      </c>
      <c r="B321" s="92" t="s">
        <v>15579</v>
      </c>
      <c r="C321" s="92" t="s">
        <v>6762</v>
      </c>
      <c r="D321" s="94">
        <v>206871</v>
      </c>
      <c r="E321" s="95" t="s">
        <v>17079</v>
      </c>
      <c r="F321" s="95"/>
      <c r="G321" s="95"/>
      <c r="H321" s="96"/>
      <c r="I321" s="96"/>
      <c r="J321" s="95"/>
      <c r="K321" s="95"/>
      <c r="L321" s="95"/>
      <c r="M321" s="95"/>
      <c r="N321" s="95"/>
      <c r="O321" s="95"/>
      <c r="P321" s="95"/>
      <c r="Q321" s="95"/>
      <c r="R321" s="95"/>
      <c r="S321" s="95"/>
      <c r="T321" s="95"/>
      <c r="U321" s="95"/>
      <c r="V321" s="95"/>
      <c r="W321" s="95"/>
      <c r="X321" s="95"/>
      <c r="Y321" s="95"/>
      <c r="Z321" s="95"/>
      <c r="AA321" s="95"/>
      <c r="AB321" s="95"/>
      <c r="AC321" s="95"/>
      <c r="AD321" s="95"/>
      <c r="AE321" s="95"/>
      <c r="AF321" s="95"/>
      <c r="AG321" s="95"/>
      <c r="AH321" s="95"/>
      <c r="AI321" s="95"/>
      <c r="AJ321" s="95"/>
      <c r="AK321" s="95"/>
      <c r="AL321" s="95"/>
      <c r="AM321" s="95"/>
      <c r="AN321" s="95"/>
      <c r="AO321" s="95"/>
      <c r="AP321" s="95"/>
      <c r="AQ321" s="95"/>
      <c r="AR321" s="95"/>
      <c r="AS321" s="95"/>
      <c r="AT321" s="95"/>
      <c r="AU321" s="95"/>
      <c r="AV321" s="95"/>
    </row>
    <row r="322" spans="1:48" ht="18.75" x14ac:dyDescent="0.3">
      <c r="A322" s="73" t="s">
        <v>16416</v>
      </c>
      <c r="B322" s="92" t="s">
        <v>15579</v>
      </c>
      <c r="C322" s="92" t="s">
        <v>6765</v>
      </c>
      <c r="D322" s="94">
        <v>206973</v>
      </c>
      <c r="E322" s="95" t="s">
        <v>17077</v>
      </c>
      <c r="F322" s="95" t="s">
        <v>17075</v>
      </c>
      <c r="G322" s="95" t="s">
        <v>17076</v>
      </c>
      <c r="H322" s="96"/>
      <c r="I322" s="96"/>
      <c r="J322" s="95"/>
      <c r="K322" s="95"/>
      <c r="L322" s="95"/>
      <c r="M322" s="95"/>
      <c r="N322" s="95"/>
      <c r="O322" s="95"/>
      <c r="P322" s="95"/>
      <c r="Q322" s="95"/>
      <c r="R322" s="95"/>
      <c r="S322" s="95"/>
      <c r="T322" s="95"/>
      <c r="U322" s="95"/>
      <c r="V322" s="95"/>
      <c r="W322" s="95"/>
      <c r="X322" s="95"/>
      <c r="Y322" s="95"/>
      <c r="Z322" s="95"/>
      <c r="AA322" s="95"/>
      <c r="AB322" s="95"/>
      <c r="AC322" s="95"/>
      <c r="AD322" s="95"/>
      <c r="AE322" s="95"/>
      <c r="AF322" s="95"/>
      <c r="AG322" s="95"/>
      <c r="AH322" s="95"/>
      <c r="AI322" s="95"/>
      <c r="AJ322" s="95"/>
      <c r="AK322" s="95"/>
      <c r="AL322" s="95"/>
      <c r="AM322" s="95"/>
      <c r="AN322" s="95"/>
      <c r="AO322" s="95"/>
      <c r="AP322" s="95"/>
      <c r="AQ322" s="95"/>
      <c r="AR322" s="95"/>
      <c r="AS322" s="95"/>
      <c r="AT322" s="95"/>
      <c r="AU322" s="95"/>
      <c r="AV322" s="95"/>
    </row>
    <row r="323" spans="1:48" ht="18.75" x14ac:dyDescent="0.3">
      <c r="A323" s="73" t="s">
        <v>16417</v>
      </c>
      <c r="B323" s="92" t="s">
        <v>15579</v>
      </c>
      <c r="C323" s="92" t="s">
        <v>6769</v>
      </c>
      <c r="D323" s="94">
        <v>207043</v>
      </c>
      <c r="E323" s="95" t="s">
        <v>16970</v>
      </c>
      <c r="F323" s="95"/>
      <c r="G323" s="95"/>
      <c r="H323" s="96"/>
      <c r="I323" s="96"/>
      <c r="J323" s="95"/>
      <c r="K323" s="95"/>
      <c r="L323" s="95"/>
      <c r="M323" s="95"/>
      <c r="N323" s="95"/>
      <c r="O323" s="95"/>
      <c r="P323" s="95"/>
      <c r="Q323" s="95"/>
      <c r="R323" s="95"/>
      <c r="S323" s="95"/>
      <c r="T323" s="95"/>
      <c r="U323" s="95"/>
      <c r="V323" s="95"/>
      <c r="W323" s="95"/>
      <c r="X323" s="95"/>
      <c r="Y323" s="95"/>
      <c r="Z323" s="95"/>
      <c r="AA323" s="95"/>
      <c r="AB323" s="95"/>
      <c r="AC323" s="95"/>
      <c r="AD323" s="95"/>
      <c r="AE323" s="95"/>
      <c r="AF323" s="95"/>
      <c r="AG323" s="95"/>
      <c r="AH323" s="95"/>
      <c r="AI323" s="95"/>
      <c r="AJ323" s="95"/>
      <c r="AK323" s="95"/>
      <c r="AL323" s="95"/>
      <c r="AM323" s="95"/>
      <c r="AN323" s="95"/>
      <c r="AO323" s="95"/>
      <c r="AP323" s="95"/>
      <c r="AQ323" s="95"/>
      <c r="AR323" s="95"/>
      <c r="AS323" s="95"/>
      <c r="AT323" s="95"/>
      <c r="AU323" s="95"/>
      <c r="AV323" s="95"/>
    </row>
    <row r="324" spans="1:48" ht="18.75" x14ac:dyDescent="0.3">
      <c r="A324" s="73" t="s">
        <v>16418</v>
      </c>
      <c r="B324" s="92" t="s">
        <v>15579</v>
      </c>
      <c r="C324" s="92" t="s">
        <v>5277</v>
      </c>
      <c r="D324" s="94">
        <v>207439</v>
      </c>
      <c r="E324" s="95" t="s">
        <v>17080</v>
      </c>
      <c r="F324" s="95"/>
      <c r="G324" s="95"/>
      <c r="H324" s="96"/>
      <c r="I324" s="96"/>
      <c r="J324" s="95"/>
      <c r="K324" s="95"/>
      <c r="L324" s="95"/>
      <c r="M324" s="95"/>
      <c r="N324" s="95"/>
      <c r="O324" s="95"/>
      <c r="P324" s="95"/>
      <c r="Q324" s="95"/>
      <c r="R324" s="95"/>
      <c r="S324" s="95"/>
      <c r="T324" s="95"/>
      <c r="U324" s="95"/>
      <c r="V324" s="95"/>
      <c r="W324" s="95"/>
      <c r="X324" s="95"/>
      <c r="Y324" s="95"/>
      <c r="Z324" s="95"/>
      <c r="AA324" s="95"/>
      <c r="AB324" s="95"/>
      <c r="AC324" s="95"/>
      <c r="AD324" s="95"/>
      <c r="AE324" s="95"/>
      <c r="AF324" s="95"/>
      <c r="AG324" s="95"/>
      <c r="AH324" s="95"/>
      <c r="AI324" s="95"/>
      <c r="AJ324" s="95"/>
      <c r="AK324" s="95"/>
      <c r="AL324" s="95"/>
      <c r="AM324" s="95"/>
      <c r="AN324" s="95"/>
      <c r="AO324" s="95"/>
      <c r="AP324" s="95"/>
      <c r="AQ324" s="95"/>
      <c r="AR324" s="95"/>
      <c r="AS324" s="95"/>
      <c r="AT324" s="95"/>
      <c r="AU324" s="95"/>
      <c r="AV324" s="95"/>
    </row>
    <row r="325" spans="1:48" ht="18.75" x14ac:dyDescent="0.3">
      <c r="A325" s="73" t="s">
        <v>16419</v>
      </c>
      <c r="B325" s="92" t="s">
        <v>15579</v>
      </c>
      <c r="C325" s="92" t="s">
        <v>7657</v>
      </c>
      <c r="D325" s="94">
        <v>207514</v>
      </c>
      <c r="E325" s="95" t="s">
        <v>17081</v>
      </c>
      <c r="F325" s="95"/>
      <c r="G325" s="95"/>
      <c r="H325" s="96"/>
      <c r="I325" s="96"/>
      <c r="J325" s="95"/>
      <c r="K325" s="95"/>
      <c r="L325" s="95"/>
      <c r="M325" s="95"/>
      <c r="N325" s="95"/>
      <c r="O325" s="95"/>
      <c r="P325" s="95"/>
      <c r="Q325" s="95"/>
      <c r="R325" s="95"/>
      <c r="S325" s="95"/>
      <c r="T325" s="95"/>
      <c r="U325" s="95"/>
      <c r="V325" s="95"/>
      <c r="W325" s="95"/>
      <c r="X325" s="95"/>
      <c r="Y325" s="95"/>
      <c r="Z325" s="95"/>
      <c r="AA325" s="95"/>
      <c r="AB325" s="95"/>
      <c r="AC325" s="95"/>
      <c r="AD325" s="95"/>
      <c r="AE325" s="95"/>
      <c r="AF325" s="95"/>
      <c r="AG325" s="95"/>
      <c r="AH325" s="95"/>
      <c r="AI325" s="95"/>
      <c r="AJ325" s="95"/>
      <c r="AK325" s="95"/>
      <c r="AL325" s="95"/>
      <c r="AM325" s="95"/>
      <c r="AN325" s="95"/>
      <c r="AO325" s="95"/>
      <c r="AP325" s="95"/>
      <c r="AQ325" s="95"/>
      <c r="AR325" s="95"/>
      <c r="AS325" s="95"/>
      <c r="AT325" s="95"/>
      <c r="AU325" s="95"/>
      <c r="AV325" s="95"/>
    </row>
    <row r="326" spans="1:48" ht="18.75" x14ac:dyDescent="0.3">
      <c r="A326" s="73" t="s">
        <v>16420</v>
      </c>
      <c r="B326" s="92" t="s">
        <v>15579</v>
      </c>
      <c r="C326" s="92" t="s">
        <v>5282</v>
      </c>
      <c r="D326" s="94">
        <v>207505</v>
      </c>
      <c r="E326" s="95" t="s">
        <v>17082</v>
      </c>
      <c r="F326" s="95" t="s">
        <v>17083</v>
      </c>
      <c r="G326" s="95"/>
      <c r="H326" s="96"/>
      <c r="I326" s="96"/>
      <c r="J326" s="95"/>
      <c r="K326" s="95"/>
      <c r="L326" s="95"/>
      <c r="M326" s="95"/>
      <c r="N326" s="95"/>
      <c r="O326" s="95"/>
      <c r="P326" s="95"/>
      <c r="Q326" s="95"/>
      <c r="R326" s="95"/>
      <c r="S326" s="95"/>
      <c r="T326" s="95"/>
      <c r="U326" s="95"/>
      <c r="V326" s="95"/>
      <c r="W326" s="95"/>
      <c r="X326" s="95"/>
      <c r="Y326" s="95"/>
      <c r="Z326" s="95"/>
      <c r="AA326" s="95"/>
      <c r="AB326" s="95"/>
      <c r="AC326" s="95"/>
      <c r="AD326" s="95"/>
      <c r="AE326" s="95"/>
      <c r="AF326" s="95"/>
      <c r="AG326" s="95"/>
      <c r="AH326" s="95"/>
      <c r="AI326" s="95"/>
      <c r="AJ326" s="95"/>
      <c r="AK326" s="95"/>
      <c r="AL326" s="95"/>
      <c r="AM326" s="95"/>
      <c r="AN326" s="95"/>
      <c r="AO326" s="95"/>
      <c r="AP326" s="95"/>
      <c r="AQ326" s="95"/>
      <c r="AR326" s="95"/>
      <c r="AS326" s="95"/>
      <c r="AT326" s="95"/>
      <c r="AU326" s="95"/>
      <c r="AV326" s="95"/>
    </row>
    <row r="327" spans="1:48" ht="18.75" x14ac:dyDescent="0.3">
      <c r="A327" s="73" t="s">
        <v>16421</v>
      </c>
      <c r="B327" s="92" t="s">
        <v>15579</v>
      </c>
      <c r="C327" s="92" t="s">
        <v>5283</v>
      </c>
      <c r="D327" s="94">
        <v>207548</v>
      </c>
      <c r="E327" s="95" t="s">
        <v>17084</v>
      </c>
      <c r="F327" s="95"/>
      <c r="G327" s="95"/>
      <c r="H327" s="96"/>
      <c r="I327" s="96"/>
      <c r="J327" s="95"/>
      <c r="K327" s="95"/>
      <c r="L327" s="95"/>
      <c r="M327" s="95"/>
      <c r="N327" s="95"/>
      <c r="O327" s="95"/>
      <c r="P327" s="95"/>
      <c r="Q327" s="95"/>
      <c r="R327" s="95"/>
      <c r="S327" s="95"/>
      <c r="T327" s="95"/>
      <c r="U327" s="95"/>
      <c r="V327" s="95"/>
      <c r="W327" s="95"/>
      <c r="X327" s="95"/>
      <c r="Y327" s="95"/>
      <c r="Z327" s="95"/>
      <c r="AA327" s="95"/>
      <c r="AB327" s="95"/>
      <c r="AC327" s="95"/>
      <c r="AD327" s="95"/>
      <c r="AE327" s="95"/>
      <c r="AF327" s="95"/>
      <c r="AG327" s="95"/>
      <c r="AH327" s="95"/>
      <c r="AI327" s="95"/>
      <c r="AJ327" s="95"/>
      <c r="AK327" s="95"/>
      <c r="AL327" s="95"/>
      <c r="AM327" s="95"/>
      <c r="AN327" s="95"/>
      <c r="AO327" s="95"/>
      <c r="AP327" s="95"/>
      <c r="AQ327" s="95"/>
      <c r="AR327" s="95"/>
      <c r="AS327" s="95"/>
      <c r="AT327" s="95"/>
      <c r="AU327" s="95"/>
      <c r="AV327" s="95"/>
    </row>
    <row r="328" spans="1:48" ht="18.75" x14ac:dyDescent="0.3">
      <c r="A328" s="73" t="s">
        <v>15697</v>
      </c>
      <c r="B328" s="92" t="s">
        <v>12123</v>
      </c>
      <c r="C328" s="92" t="s">
        <v>9405</v>
      </c>
      <c r="D328" s="94">
        <v>207608</v>
      </c>
      <c r="E328" s="95" t="s">
        <v>16968</v>
      </c>
      <c r="F328" s="95"/>
      <c r="G328" s="95"/>
      <c r="H328" s="96"/>
      <c r="I328" s="96"/>
      <c r="J328" s="95"/>
      <c r="K328" s="95"/>
      <c r="L328" s="95"/>
      <c r="M328" s="95"/>
      <c r="N328" s="95"/>
      <c r="O328" s="95"/>
      <c r="P328" s="95"/>
      <c r="Q328" s="95"/>
      <c r="R328" s="95"/>
      <c r="S328" s="95"/>
      <c r="T328" s="95"/>
      <c r="U328" s="95"/>
      <c r="V328" s="95"/>
      <c r="W328" s="95"/>
      <c r="X328" s="95"/>
      <c r="Y328" s="95"/>
      <c r="Z328" s="95"/>
      <c r="AA328" s="95"/>
      <c r="AB328" s="95"/>
      <c r="AC328" s="95"/>
      <c r="AD328" s="95"/>
      <c r="AE328" s="95"/>
      <c r="AF328" s="95"/>
      <c r="AG328" s="95"/>
      <c r="AH328" s="95"/>
      <c r="AI328" s="95"/>
      <c r="AJ328" s="95"/>
      <c r="AK328" s="95"/>
      <c r="AL328" s="95"/>
      <c r="AM328" s="95"/>
      <c r="AN328" s="95"/>
      <c r="AO328" s="95"/>
      <c r="AP328" s="95"/>
      <c r="AQ328" s="95"/>
      <c r="AR328" s="95"/>
      <c r="AS328" s="95"/>
      <c r="AT328" s="95"/>
      <c r="AU328" s="95"/>
      <c r="AV328" s="95"/>
    </row>
    <row r="329" spans="1:48" ht="18.75" x14ac:dyDescent="0.3">
      <c r="A329" s="73" t="s">
        <v>16422</v>
      </c>
      <c r="B329" s="92" t="s">
        <v>15579</v>
      </c>
      <c r="C329" s="92" t="s">
        <v>9405</v>
      </c>
      <c r="D329" s="94">
        <v>207608</v>
      </c>
      <c r="E329" s="95" t="s">
        <v>16882</v>
      </c>
      <c r="F329" s="96"/>
      <c r="G329" s="95"/>
      <c r="H329" s="96"/>
      <c r="I329" s="96"/>
      <c r="J329" s="95"/>
      <c r="K329" s="95"/>
      <c r="L329" s="95"/>
      <c r="M329" s="95"/>
      <c r="N329" s="95"/>
      <c r="O329" s="95"/>
      <c r="P329" s="95"/>
      <c r="Q329" s="95"/>
      <c r="R329" s="95"/>
      <c r="S329" s="95"/>
      <c r="T329" s="95"/>
      <c r="U329" s="95"/>
      <c r="V329" s="95"/>
      <c r="W329" s="95"/>
      <c r="X329" s="95"/>
      <c r="Y329" s="95"/>
      <c r="Z329" s="95"/>
      <c r="AA329" s="95"/>
      <c r="AB329" s="95"/>
      <c r="AC329" s="95"/>
      <c r="AD329" s="95"/>
      <c r="AE329" s="95"/>
      <c r="AF329" s="95"/>
      <c r="AG329" s="95"/>
      <c r="AH329" s="95"/>
      <c r="AI329" s="95"/>
      <c r="AJ329" s="95"/>
      <c r="AK329" s="95"/>
      <c r="AL329" s="95"/>
      <c r="AM329" s="95"/>
      <c r="AN329" s="95"/>
      <c r="AO329" s="95"/>
      <c r="AP329" s="95"/>
      <c r="AQ329" s="95"/>
      <c r="AR329" s="95"/>
      <c r="AS329" s="95"/>
      <c r="AT329" s="95"/>
      <c r="AU329" s="95"/>
      <c r="AV329" s="95"/>
    </row>
    <row r="330" spans="1:48" ht="18.75" x14ac:dyDescent="0.3">
      <c r="A330" s="73" t="s">
        <v>16423</v>
      </c>
      <c r="B330" s="92" t="s">
        <v>15579</v>
      </c>
      <c r="C330" s="92" t="s">
        <v>9409</v>
      </c>
      <c r="D330" s="94">
        <v>207675</v>
      </c>
      <c r="E330" s="95" t="s">
        <v>16903</v>
      </c>
      <c r="F330" s="95"/>
      <c r="G330" s="95"/>
      <c r="H330" s="96"/>
      <c r="I330" s="96"/>
      <c r="J330" s="95"/>
      <c r="K330" s="95"/>
      <c r="L330" s="95"/>
      <c r="M330" s="95"/>
      <c r="N330" s="95"/>
      <c r="O330" s="95"/>
      <c r="P330" s="95"/>
      <c r="Q330" s="95"/>
      <c r="R330" s="95"/>
      <c r="S330" s="95"/>
      <c r="T330" s="95"/>
      <c r="U330" s="95"/>
      <c r="V330" s="95"/>
      <c r="W330" s="95"/>
      <c r="X330" s="95"/>
      <c r="Y330" s="95"/>
      <c r="Z330" s="95"/>
      <c r="AA330" s="95"/>
      <c r="AB330" s="95"/>
      <c r="AC330" s="95"/>
      <c r="AD330" s="95"/>
      <c r="AE330" s="95"/>
      <c r="AF330" s="95"/>
      <c r="AG330" s="95"/>
      <c r="AH330" s="95"/>
      <c r="AI330" s="95"/>
      <c r="AJ330" s="95"/>
      <c r="AK330" s="95"/>
      <c r="AL330" s="95"/>
      <c r="AM330" s="95"/>
      <c r="AN330" s="95"/>
      <c r="AO330" s="95"/>
      <c r="AP330" s="95"/>
      <c r="AQ330" s="95"/>
      <c r="AR330" s="95"/>
      <c r="AS330" s="95"/>
      <c r="AT330" s="95"/>
      <c r="AU330" s="95"/>
      <c r="AV330" s="95"/>
    </row>
    <row r="331" spans="1:48" ht="18.75" x14ac:dyDescent="0.3">
      <c r="A331" s="73" t="s">
        <v>16424</v>
      </c>
      <c r="B331" s="92" t="s">
        <v>15579</v>
      </c>
      <c r="C331" s="92" t="s">
        <v>8716</v>
      </c>
      <c r="D331" s="94">
        <v>207980</v>
      </c>
      <c r="E331" s="95" t="s">
        <v>17080</v>
      </c>
      <c r="F331" s="95"/>
      <c r="G331" s="95"/>
      <c r="H331" s="96"/>
      <c r="I331" s="96"/>
      <c r="J331" s="95"/>
      <c r="K331" s="95"/>
      <c r="L331" s="95"/>
      <c r="M331" s="95"/>
      <c r="N331" s="95"/>
      <c r="O331" s="95"/>
      <c r="P331" s="95"/>
      <c r="Q331" s="95"/>
      <c r="R331" s="95"/>
      <c r="S331" s="95"/>
      <c r="T331" s="95"/>
      <c r="U331" s="95"/>
      <c r="V331" s="95"/>
      <c r="W331" s="95"/>
      <c r="X331" s="95"/>
      <c r="Y331" s="95"/>
      <c r="Z331" s="95"/>
      <c r="AA331" s="95"/>
      <c r="AB331" s="95"/>
      <c r="AC331" s="95"/>
      <c r="AD331" s="95"/>
      <c r="AE331" s="95"/>
      <c r="AF331" s="95"/>
      <c r="AG331" s="95"/>
      <c r="AH331" s="95"/>
      <c r="AI331" s="95"/>
      <c r="AJ331" s="95"/>
      <c r="AK331" s="95"/>
      <c r="AL331" s="95"/>
      <c r="AM331" s="95"/>
      <c r="AN331" s="95"/>
      <c r="AO331" s="95"/>
      <c r="AP331" s="95"/>
      <c r="AQ331" s="95"/>
      <c r="AR331" s="95"/>
      <c r="AS331" s="95"/>
      <c r="AT331" s="95"/>
      <c r="AU331" s="95"/>
      <c r="AV331" s="95"/>
    </row>
    <row r="332" spans="1:48" ht="18.75" x14ac:dyDescent="0.3">
      <c r="A332" s="73" t="s">
        <v>16425</v>
      </c>
      <c r="B332" s="92" t="s">
        <v>15579</v>
      </c>
      <c r="C332" s="92" t="s">
        <v>6813</v>
      </c>
      <c r="D332" s="94">
        <v>208038</v>
      </c>
      <c r="E332" s="95" t="s">
        <v>17079</v>
      </c>
      <c r="F332" s="95"/>
      <c r="G332" s="95"/>
      <c r="H332" s="96"/>
      <c r="I332" s="96"/>
      <c r="J332" s="95"/>
      <c r="K332" s="95"/>
      <c r="L332" s="95"/>
      <c r="M332" s="95"/>
      <c r="N332" s="95"/>
      <c r="O332" s="95"/>
      <c r="P332" s="95"/>
      <c r="Q332" s="95"/>
      <c r="R332" s="95"/>
      <c r="S332" s="95"/>
      <c r="T332" s="95"/>
      <c r="U332" s="95"/>
      <c r="V332" s="95"/>
      <c r="W332" s="95"/>
      <c r="X332" s="95"/>
      <c r="Y332" s="95"/>
      <c r="Z332" s="95"/>
      <c r="AA332" s="95"/>
      <c r="AB332" s="95"/>
      <c r="AC332" s="95"/>
      <c r="AD332" s="95"/>
      <c r="AE332" s="95"/>
      <c r="AF332" s="95"/>
      <c r="AG332" s="95"/>
      <c r="AH332" s="95"/>
      <c r="AI332" s="95"/>
      <c r="AJ332" s="95"/>
      <c r="AK332" s="95"/>
      <c r="AL332" s="95"/>
      <c r="AM332" s="95"/>
      <c r="AN332" s="95"/>
      <c r="AO332" s="95"/>
      <c r="AP332" s="95"/>
      <c r="AQ332" s="95"/>
      <c r="AR332" s="95"/>
      <c r="AS332" s="95"/>
      <c r="AT332" s="95"/>
      <c r="AU332" s="95"/>
      <c r="AV332" s="95"/>
    </row>
    <row r="333" spans="1:48" ht="18.75" x14ac:dyDescent="0.3">
      <c r="A333" s="73" t="s">
        <v>16426</v>
      </c>
      <c r="B333" s="92" t="s">
        <v>15579</v>
      </c>
      <c r="C333" s="92" t="s">
        <v>6814</v>
      </c>
      <c r="D333" s="94">
        <v>208061</v>
      </c>
      <c r="E333" s="95" t="s">
        <v>17084</v>
      </c>
      <c r="F333" s="95"/>
      <c r="G333" s="95"/>
      <c r="H333" s="96"/>
      <c r="I333" s="96"/>
      <c r="J333" s="95"/>
      <c r="K333" s="95"/>
      <c r="L333" s="95"/>
      <c r="M333" s="95"/>
      <c r="N333" s="95"/>
      <c r="O333" s="95"/>
      <c r="P333" s="95"/>
      <c r="Q333" s="95"/>
      <c r="R333" s="95"/>
      <c r="S333" s="95"/>
      <c r="T333" s="95"/>
      <c r="U333" s="95"/>
      <c r="V333" s="95"/>
      <c r="W333" s="95"/>
      <c r="X333" s="95"/>
      <c r="Y333" s="95"/>
      <c r="Z333" s="95"/>
      <c r="AA333" s="95"/>
      <c r="AB333" s="95"/>
      <c r="AC333" s="95"/>
      <c r="AD333" s="95"/>
      <c r="AE333" s="95"/>
      <c r="AF333" s="95"/>
      <c r="AG333" s="95"/>
      <c r="AH333" s="95"/>
      <c r="AI333" s="95"/>
      <c r="AJ333" s="95"/>
      <c r="AK333" s="95"/>
      <c r="AL333" s="95"/>
      <c r="AM333" s="95"/>
      <c r="AN333" s="95"/>
      <c r="AO333" s="95"/>
      <c r="AP333" s="95"/>
      <c r="AQ333" s="95"/>
      <c r="AR333" s="95"/>
      <c r="AS333" s="95"/>
      <c r="AT333" s="95"/>
      <c r="AU333" s="95"/>
      <c r="AV333" s="95"/>
    </row>
    <row r="334" spans="1:48" ht="18.75" x14ac:dyDescent="0.3">
      <c r="A334" s="73" t="s">
        <v>16427</v>
      </c>
      <c r="B334" s="92" t="s">
        <v>15579</v>
      </c>
      <c r="C334" s="92" t="s">
        <v>9422</v>
      </c>
      <c r="D334" s="94">
        <v>208220</v>
      </c>
      <c r="E334" s="95" t="s">
        <v>17085</v>
      </c>
      <c r="F334" s="95" t="s">
        <v>17086</v>
      </c>
      <c r="G334" s="95"/>
      <c r="H334" s="96"/>
      <c r="I334" s="96"/>
      <c r="J334" s="95"/>
      <c r="K334" s="95"/>
      <c r="L334" s="95"/>
      <c r="M334" s="95"/>
      <c r="N334" s="95"/>
      <c r="O334" s="95"/>
      <c r="P334" s="95"/>
      <c r="Q334" s="95"/>
      <c r="R334" s="95"/>
      <c r="S334" s="95"/>
      <c r="T334" s="95"/>
      <c r="U334" s="95"/>
      <c r="V334" s="95"/>
      <c r="W334" s="95"/>
      <c r="X334" s="95"/>
      <c r="Y334" s="95"/>
      <c r="Z334" s="95"/>
      <c r="AA334" s="95"/>
      <c r="AB334" s="95"/>
      <c r="AC334" s="95"/>
      <c r="AD334" s="95"/>
      <c r="AE334" s="95"/>
      <c r="AF334" s="95"/>
      <c r="AG334" s="95"/>
      <c r="AH334" s="95"/>
      <c r="AI334" s="95"/>
      <c r="AJ334" s="95"/>
      <c r="AK334" s="95"/>
      <c r="AL334" s="95"/>
      <c r="AM334" s="95"/>
      <c r="AN334" s="95"/>
      <c r="AO334" s="95"/>
      <c r="AP334" s="95"/>
      <c r="AQ334" s="95"/>
      <c r="AR334" s="95"/>
      <c r="AS334" s="95"/>
      <c r="AT334" s="95"/>
      <c r="AU334" s="95"/>
      <c r="AV334" s="95"/>
    </row>
    <row r="335" spans="1:48" ht="18.75" x14ac:dyDescent="0.3">
      <c r="A335" s="73" t="s">
        <v>16428</v>
      </c>
      <c r="B335" s="92" t="s">
        <v>15579</v>
      </c>
      <c r="C335" s="92" t="s">
        <v>6822</v>
      </c>
      <c r="D335" s="94">
        <v>208249</v>
      </c>
      <c r="E335" s="95" t="s">
        <v>17085</v>
      </c>
      <c r="F335" s="95" t="s">
        <v>17086</v>
      </c>
      <c r="G335" s="95"/>
      <c r="H335" s="95"/>
      <c r="I335" s="95"/>
      <c r="J335" s="95"/>
      <c r="K335" s="96"/>
      <c r="L335" s="96"/>
      <c r="M335" s="95"/>
      <c r="N335" s="95"/>
      <c r="O335" s="95"/>
      <c r="P335" s="95"/>
      <c r="Q335" s="95"/>
      <c r="R335" s="95"/>
      <c r="S335" s="95"/>
      <c r="T335" s="95"/>
      <c r="U335" s="95"/>
      <c r="V335" s="95"/>
      <c r="W335" s="95"/>
      <c r="X335" s="95"/>
      <c r="Y335" s="95"/>
      <c r="Z335" s="95"/>
      <c r="AA335" s="95"/>
      <c r="AB335" s="95"/>
      <c r="AC335" s="95"/>
      <c r="AD335" s="95"/>
      <c r="AE335" s="95"/>
      <c r="AF335" s="95"/>
      <c r="AG335" s="95"/>
      <c r="AH335" s="95"/>
      <c r="AI335" s="95"/>
      <c r="AJ335" s="95"/>
      <c r="AK335" s="95"/>
      <c r="AL335" s="95"/>
      <c r="AM335" s="95"/>
      <c r="AN335" s="95"/>
      <c r="AO335" s="95"/>
      <c r="AP335" s="95"/>
      <c r="AQ335" s="95"/>
      <c r="AR335" s="95"/>
      <c r="AS335" s="95"/>
      <c r="AT335" s="95"/>
      <c r="AU335" s="95"/>
      <c r="AV335" s="95"/>
    </row>
    <row r="336" spans="1:48" ht="18.75" x14ac:dyDescent="0.3">
      <c r="A336" s="73" t="s">
        <v>16429</v>
      </c>
      <c r="B336" s="92" t="s">
        <v>15579</v>
      </c>
      <c r="C336" s="92" t="s">
        <v>9423</v>
      </c>
      <c r="D336" s="94">
        <v>208250</v>
      </c>
      <c r="E336" s="95" t="s">
        <v>17087</v>
      </c>
      <c r="F336" s="95"/>
      <c r="G336" s="95"/>
      <c r="H336" s="95"/>
      <c r="I336" s="95"/>
      <c r="J336" s="95"/>
      <c r="K336" s="96"/>
      <c r="L336" s="96"/>
      <c r="M336" s="95"/>
      <c r="N336" s="95"/>
      <c r="O336" s="95"/>
      <c r="P336" s="95"/>
      <c r="Q336" s="95"/>
      <c r="R336" s="95"/>
      <c r="S336" s="95"/>
      <c r="T336" s="95"/>
      <c r="U336" s="95"/>
      <c r="V336" s="95"/>
      <c r="W336" s="95"/>
      <c r="X336" s="95"/>
      <c r="Y336" s="95"/>
      <c r="Z336" s="95"/>
      <c r="AA336" s="95"/>
      <c r="AB336" s="95"/>
      <c r="AC336" s="95"/>
      <c r="AD336" s="95"/>
      <c r="AE336" s="95"/>
      <c r="AF336" s="95"/>
      <c r="AG336" s="95"/>
      <c r="AH336" s="95"/>
      <c r="AI336" s="95"/>
      <c r="AJ336" s="95"/>
      <c r="AK336" s="95"/>
      <c r="AL336" s="95"/>
      <c r="AM336" s="95"/>
      <c r="AN336" s="95"/>
      <c r="AO336" s="95"/>
      <c r="AP336" s="95"/>
      <c r="AQ336" s="95"/>
      <c r="AR336" s="95"/>
      <c r="AS336" s="95"/>
      <c r="AT336" s="95"/>
      <c r="AU336" s="95"/>
      <c r="AV336" s="95"/>
    </row>
    <row r="337" spans="1:48" ht="18.75" x14ac:dyDescent="0.3">
      <c r="A337" s="73" t="s">
        <v>16430</v>
      </c>
      <c r="B337" s="92" t="s">
        <v>15579</v>
      </c>
      <c r="C337" s="92" t="s">
        <v>9426</v>
      </c>
      <c r="D337" s="94">
        <v>208256</v>
      </c>
      <c r="E337" s="95" t="s">
        <v>16971</v>
      </c>
      <c r="F337" s="95" t="s">
        <v>16972</v>
      </c>
      <c r="G337" s="95" t="s">
        <v>16884</v>
      </c>
      <c r="H337" s="95" t="s">
        <v>16975</v>
      </c>
      <c r="I337" s="95" t="s">
        <v>16977</v>
      </c>
      <c r="J337" s="95"/>
      <c r="K337" s="96"/>
      <c r="L337" s="96"/>
      <c r="M337" s="95"/>
      <c r="N337" s="95"/>
      <c r="O337" s="95"/>
      <c r="P337" s="95"/>
      <c r="Q337" s="95"/>
      <c r="R337" s="95"/>
      <c r="S337" s="95"/>
      <c r="T337" s="95"/>
      <c r="U337" s="95"/>
      <c r="V337" s="95"/>
      <c r="W337" s="95"/>
      <c r="X337" s="95"/>
      <c r="Y337" s="95"/>
      <c r="Z337" s="95"/>
      <c r="AA337" s="95"/>
      <c r="AB337" s="95"/>
      <c r="AC337" s="95"/>
      <c r="AD337" s="95"/>
      <c r="AE337" s="95"/>
      <c r="AF337" s="95"/>
      <c r="AG337" s="95"/>
      <c r="AH337" s="95"/>
      <c r="AI337" s="95"/>
      <c r="AJ337" s="95"/>
      <c r="AK337" s="95"/>
      <c r="AL337" s="95"/>
      <c r="AM337" s="95"/>
      <c r="AN337" s="95"/>
      <c r="AO337" s="95"/>
      <c r="AP337" s="95"/>
      <c r="AQ337" s="95"/>
      <c r="AR337" s="95"/>
      <c r="AS337" s="95"/>
      <c r="AT337" s="95"/>
      <c r="AU337" s="95"/>
      <c r="AV337" s="95"/>
    </row>
    <row r="338" spans="1:48" ht="18.75" x14ac:dyDescent="0.3">
      <c r="A338" s="73" t="s">
        <v>16431</v>
      </c>
      <c r="B338" s="92" t="s">
        <v>15579</v>
      </c>
      <c r="C338" s="92" t="s">
        <v>9431</v>
      </c>
      <c r="D338" s="94">
        <v>208377</v>
      </c>
      <c r="E338" s="95" t="s">
        <v>16891</v>
      </c>
      <c r="F338" s="95"/>
      <c r="G338" s="95"/>
      <c r="H338" s="95"/>
      <c r="I338" s="95"/>
      <c r="J338" s="95"/>
      <c r="K338" s="96"/>
      <c r="L338" s="96"/>
      <c r="M338" s="95"/>
      <c r="N338" s="95"/>
      <c r="O338" s="95"/>
      <c r="P338" s="95"/>
      <c r="Q338" s="95"/>
      <c r="R338" s="95"/>
      <c r="S338" s="95"/>
      <c r="T338" s="95"/>
      <c r="U338" s="95"/>
      <c r="V338" s="95"/>
      <c r="W338" s="95"/>
      <c r="X338" s="95"/>
      <c r="Y338" s="95"/>
      <c r="Z338" s="95"/>
      <c r="AA338" s="95"/>
      <c r="AB338" s="95"/>
      <c r="AC338" s="95"/>
      <c r="AD338" s="95"/>
      <c r="AE338" s="95"/>
      <c r="AF338" s="95"/>
      <c r="AG338" s="95"/>
      <c r="AH338" s="95"/>
      <c r="AI338" s="95"/>
      <c r="AJ338" s="95"/>
      <c r="AK338" s="95"/>
      <c r="AL338" s="95"/>
      <c r="AM338" s="95"/>
      <c r="AN338" s="95"/>
      <c r="AO338" s="95"/>
      <c r="AP338" s="95"/>
      <c r="AQ338" s="95"/>
      <c r="AR338" s="95"/>
      <c r="AS338" s="95"/>
      <c r="AT338" s="95"/>
      <c r="AU338" s="95"/>
      <c r="AV338" s="95"/>
    </row>
    <row r="339" spans="1:48" ht="18.75" x14ac:dyDescent="0.3">
      <c r="A339" s="73" t="s">
        <v>16432</v>
      </c>
      <c r="B339" s="92" t="s">
        <v>15579</v>
      </c>
      <c r="C339" s="92" t="s">
        <v>9439</v>
      </c>
      <c r="D339" s="94">
        <v>208425</v>
      </c>
      <c r="E339" s="95" t="s">
        <v>17087</v>
      </c>
      <c r="F339" s="95"/>
      <c r="G339" s="95"/>
      <c r="H339" s="95"/>
      <c r="I339" s="95"/>
      <c r="J339" s="95"/>
      <c r="K339" s="96"/>
      <c r="L339" s="96"/>
      <c r="M339" s="95"/>
      <c r="N339" s="95"/>
      <c r="O339" s="95"/>
      <c r="P339" s="95"/>
      <c r="Q339" s="95"/>
      <c r="R339" s="95"/>
      <c r="S339" s="95"/>
      <c r="T339" s="95"/>
      <c r="U339" s="95"/>
      <c r="V339" s="95"/>
      <c r="W339" s="95"/>
      <c r="X339" s="95"/>
      <c r="Y339" s="95"/>
      <c r="Z339" s="95"/>
      <c r="AA339" s="95"/>
      <c r="AB339" s="95"/>
      <c r="AC339" s="95"/>
      <c r="AD339" s="95"/>
      <c r="AE339" s="95"/>
      <c r="AF339" s="95"/>
      <c r="AG339" s="95"/>
      <c r="AH339" s="95"/>
      <c r="AI339" s="95"/>
      <c r="AJ339" s="95"/>
      <c r="AK339" s="95"/>
      <c r="AL339" s="95"/>
      <c r="AM339" s="95"/>
      <c r="AN339" s="95"/>
      <c r="AO339" s="95"/>
      <c r="AP339" s="95"/>
      <c r="AQ339" s="95"/>
      <c r="AR339" s="95"/>
      <c r="AS339" s="95"/>
      <c r="AT339" s="95"/>
      <c r="AU339" s="95"/>
      <c r="AV339" s="95"/>
    </row>
    <row r="340" spans="1:48" ht="18.75" x14ac:dyDescent="0.3">
      <c r="A340" s="73" t="s">
        <v>16433</v>
      </c>
      <c r="B340" s="92" t="s">
        <v>15579</v>
      </c>
      <c r="C340" s="92" t="s">
        <v>6827</v>
      </c>
      <c r="D340" s="94">
        <v>208502</v>
      </c>
      <c r="E340" s="95" t="s">
        <v>17087</v>
      </c>
      <c r="F340" s="95"/>
      <c r="G340" s="95"/>
      <c r="H340" s="95"/>
      <c r="I340" s="95"/>
      <c r="J340" s="95"/>
      <c r="K340" s="96"/>
      <c r="L340" s="96"/>
      <c r="M340" s="95"/>
      <c r="N340" s="95"/>
      <c r="O340" s="95"/>
      <c r="P340" s="95"/>
      <c r="Q340" s="95"/>
      <c r="R340" s="95"/>
      <c r="S340" s="95"/>
      <c r="T340" s="95"/>
      <c r="U340" s="95"/>
      <c r="V340" s="95"/>
      <c r="W340" s="95"/>
      <c r="X340" s="95"/>
      <c r="Y340" s="95"/>
      <c r="Z340" s="95"/>
      <c r="AA340" s="95"/>
      <c r="AB340" s="95"/>
      <c r="AC340" s="95"/>
      <c r="AD340" s="95"/>
      <c r="AE340" s="95"/>
      <c r="AF340" s="95"/>
      <c r="AG340" s="95"/>
      <c r="AH340" s="95"/>
      <c r="AI340" s="95"/>
      <c r="AJ340" s="95"/>
      <c r="AK340" s="95"/>
      <c r="AL340" s="95"/>
      <c r="AM340" s="95"/>
      <c r="AN340" s="95"/>
      <c r="AO340" s="95"/>
      <c r="AP340" s="95"/>
      <c r="AQ340" s="95"/>
      <c r="AR340" s="95"/>
      <c r="AS340" s="95"/>
      <c r="AT340" s="95"/>
      <c r="AU340" s="95"/>
      <c r="AV340" s="95"/>
    </row>
    <row r="341" spans="1:48" ht="18.75" x14ac:dyDescent="0.3">
      <c r="A341" s="73" t="s">
        <v>16434</v>
      </c>
      <c r="B341" s="92" t="s">
        <v>15579</v>
      </c>
      <c r="C341" s="92" t="s">
        <v>6829</v>
      </c>
      <c r="D341" s="94">
        <v>208606</v>
      </c>
      <c r="E341" s="95" t="s">
        <v>17087</v>
      </c>
      <c r="F341" s="95"/>
      <c r="G341" s="95"/>
      <c r="H341" s="95"/>
      <c r="I341" s="95"/>
      <c r="J341" s="95"/>
      <c r="K341" s="96"/>
      <c r="L341" s="96"/>
      <c r="M341" s="95"/>
      <c r="N341" s="95"/>
      <c r="O341" s="95"/>
      <c r="P341" s="95"/>
      <c r="Q341" s="95"/>
      <c r="R341" s="95"/>
      <c r="S341" s="95"/>
      <c r="T341" s="95"/>
      <c r="U341" s="95"/>
      <c r="V341" s="95"/>
      <c r="W341" s="95"/>
      <c r="X341" s="95"/>
      <c r="Y341" s="95"/>
      <c r="Z341" s="95"/>
      <c r="AA341" s="95"/>
      <c r="AB341" s="95"/>
      <c r="AC341" s="95"/>
      <c r="AD341" s="95"/>
      <c r="AE341" s="95"/>
      <c r="AF341" s="95"/>
      <c r="AG341" s="95"/>
      <c r="AH341" s="95"/>
      <c r="AI341" s="95"/>
      <c r="AJ341" s="95"/>
      <c r="AK341" s="95"/>
      <c r="AL341" s="95"/>
      <c r="AM341" s="95"/>
      <c r="AN341" s="95"/>
      <c r="AO341" s="95"/>
      <c r="AP341" s="95"/>
      <c r="AQ341" s="95"/>
      <c r="AR341" s="95"/>
      <c r="AS341" s="95"/>
      <c r="AT341" s="95"/>
      <c r="AU341" s="95"/>
      <c r="AV341" s="95"/>
    </row>
    <row r="342" spans="1:48" ht="18.75" x14ac:dyDescent="0.3">
      <c r="A342" s="73" t="s">
        <v>16435</v>
      </c>
      <c r="B342" s="92" t="s">
        <v>15579</v>
      </c>
      <c r="C342" s="92" t="s">
        <v>6830</v>
      </c>
      <c r="D342" s="94">
        <v>208682</v>
      </c>
      <c r="E342" s="95" t="s">
        <v>17087</v>
      </c>
      <c r="F342" s="95"/>
      <c r="G342" s="95"/>
      <c r="H342" s="95"/>
      <c r="I342" s="95"/>
      <c r="J342" s="95"/>
      <c r="K342" s="96"/>
      <c r="L342" s="96"/>
      <c r="M342" s="95"/>
      <c r="N342" s="95"/>
      <c r="O342" s="95"/>
      <c r="P342" s="95"/>
      <c r="Q342" s="95"/>
      <c r="R342" s="95"/>
      <c r="S342" s="95"/>
      <c r="T342" s="95"/>
      <c r="U342" s="95"/>
      <c r="V342" s="95"/>
      <c r="W342" s="95"/>
      <c r="X342" s="95"/>
      <c r="Y342" s="95"/>
      <c r="Z342" s="95"/>
      <c r="AA342" s="95"/>
      <c r="AB342" s="95"/>
      <c r="AC342" s="95"/>
      <c r="AD342" s="95"/>
      <c r="AE342" s="95"/>
      <c r="AF342" s="95"/>
      <c r="AG342" s="95"/>
      <c r="AH342" s="95"/>
      <c r="AI342" s="95"/>
      <c r="AJ342" s="95"/>
      <c r="AK342" s="95"/>
      <c r="AL342" s="95"/>
      <c r="AM342" s="95"/>
      <c r="AN342" s="95"/>
      <c r="AO342" s="95"/>
      <c r="AP342" s="95"/>
      <c r="AQ342" s="95"/>
      <c r="AR342" s="95"/>
      <c r="AS342" s="95"/>
      <c r="AT342" s="95"/>
      <c r="AU342" s="95"/>
      <c r="AV342" s="95"/>
    </row>
    <row r="343" spans="1:48" ht="18.75" x14ac:dyDescent="0.3">
      <c r="A343" s="73" t="s">
        <v>16436</v>
      </c>
      <c r="B343" s="92" t="s">
        <v>15579</v>
      </c>
      <c r="C343" s="92" t="s">
        <v>6831</v>
      </c>
      <c r="D343" s="94">
        <v>208729</v>
      </c>
      <c r="E343" s="95" t="s">
        <v>17087</v>
      </c>
      <c r="F343" s="95"/>
      <c r="G343" s="95"/>
      <c r="H343" s="95"/>
      <c r="I343" s="95"/>
      <c r="J343" s="95"/>
      <c r="K343" s="96"/>
      <c r="L343" s="96"/>
      <c r="M343" s="95"/>
      <c r="N343" s="95"/>
      <c r="O343" s="95"/>
      <c r="P343" s="95"/>
      <c r="Q343" s="95"/>
      <c r="R343" s="95"/>
      <c r="S343" s="95"/>
      <c r="T343" s="95"/>
      <c r="U343" s="95"/>
      <c r="V343" s="95"/>
      <c r="W343" s="95"/>
      <c r="X343" s="95"/>
      <c r="Y343" s="95"/>
      <c r="Z343" s="95"/>
      <c r="AA343" s="95"/>
      <c r="AB343" s="95"/>
      <c r="AC343" s="95"/>
      <c r="AD343" s="95"/>
      <c r="AE343" s="95"/>
      <c r="AF343" s="95"/>
      <c r="AG343" s="95"/>
      <c r="AH343" s="95"/>
      <c r="AI343" s="95"/>
      <c r="AJ343" s="95"/>
      <c r="AK343" s="95"/>
      <c r="AL343" s="95"/>
      <c r="AM343" s="95"/>
      <c r="AN343" s="95"/>
      <c r="AO343" s="95"/>
      <c r="AP343" s="95"/>
      <c r="AQ343" s="95"/>
      <c r="AR343" s="95"/>
      <c r="AS343" s="95"/>
      <c r="AT343" s="95"/>
      <c r="AU343" s="95"/>
      <c r="AV343" s="95"/>
    </row>
    <row r="344" spans="1:48" ht="18.75" x14ac:dyDescent="0.3">
      <c r="A344" s="73" t="s">
        <v>16437</v>
      </c>
      <c r="B344" s="92" t="s">
        <v>15579</v>
      </c>
      <c r="C344" s="92" t="s">
        <v>8717</v>
      </c>
      <c r="D344" s="94">
        <v>208733</v>
      </c>
      <c r="E344" s="95" t="s">
        <v>17087</v>
      </c>
      <c r="F344" s="95"/>
      <c r="G344" s="95"/>
      <c r="H344" s="95"/>
      <c r="I344" s="95"/>
      <c r="J344" s="95"/>
      <c r="K344" s="96"/>
      <c r="L344" s="96"/>
      <c r="M344" s="95"/>
      <c r="N344" s="95"/>
      <c r="O344" s="95"/>
      <c r="P344" s="95"/>
      <c r="Q344" s="95"/>
      <c r="R344" s="95"/>
      <c r="S344" s="95"/>
      <c r="T344" s="95"/>
      <c r="U344" s="95"/>
      <c r="V344" s="95"/>
      <c r="W344" s="95"/>
      <c r="X344" s="95"/>
      <c r="Y344" s="95"/>
      <c r="Z344" s="95"/>
      <c r="AA344" s="95"/>
      <c r="AB344" s="95"/>
      <c r="AC344" s="95"/>
      <c r="AD344" s="95"/>
      <c r="AE344" s="95"/>
      <c r="AF344" s="95"/>
      <c r="AG344" s="95"/>
      <c r="AH344" s="95"/>
      <c r="AI344" s="95"/>
      <c r="AJ344" s="95"/>
      <c r="AK344" s="95"/>
      <c r="AL344" s="95"/>
      <c r="AM344" s="95"/>
      <c r="AN344" s="95"/>
      <c r="AO344" s="95"/>
      <c r="AP344" s="95"/>
      <c r="AQ344" s="95"/>
      <c r="AR344" s="95"/>
      <c r="AS344" s="95"/>
      <c r="AT344" s="95"/>
      <c r="AU344" s="95"/>
      <c r="AV344" s="95"/>
    </row>
    <row r="345" spans="1:48" ht="18.75" x14ac:dyDescent="0.3">
      <c r="A345" s="73" t="s">
        <v>16438</v>
      </c>
      <c r="B345" s="92" t="s">
        <v>15579</v>
      </c>
      <c r="C345" s="92" t="s">
        <v>9441</v>
      </c>
      <c r="D345" s="94">
        <v>208752</v>
      </c>
      <c r="E345" s="95" t="s">
        <v>16944</v>
      </c>
      <c r="F345" s="95"/>
      <c r="G345" s="95"/>
      <c r="H345" s="95"/>
      <c r="I345" s="95"/>
      <c r="J345" s="95"/>
      <c r="K345" s="96"/>
      <c r="L345" s="96"/>
      <c r="M345" s="95"/>
      <c r="N345" s="95"/>
      <c r="O345" s="95"/>
      <c r="P345" s="95"/>
      <c r="Q345" s="95"/>
      <c r="R345" s="95"/>
      <c r="S345" s="95"/>
      <c r="T345" s="95"/>
      <c r="U345" s="95"/>
      <c r="V345" s="95"/>
      <c r="W345" s="95"/>
      <c r="X345" s="95"/>
      <c r="Y345" s="95"/>
      <c r="Z345" s="95"/>
      <c r="AA345" s="95"/>
      <c r="AB345" s="95"/>
      <c r="AC345" s="95"/>
      <c r="AD345" s="95"/>
      <c r="AE345" s="95"/>
      <c r="AF345" s="95"/>
      <c r="AG345" s="95"/>
      <c r="AH345" s="95"/>
      <c r="AI345" s="95"/>
      <c r="AJ345" s="95"/>
      <c r="AK345" s="95"/>
      <c r="AL345" s="95"/>
      <c r="AM345" s="95"/>
      <c r="AN345" s="95"/>
      <c r="AO345" s="95"/>
      <c r="AP345" s="95"/>
      <c r="AQ345" s="95"/>
      <c r="AR345" s="95"/>
      <c r="AS345" s="95"/>
      <c r="AT345" s="95"/>
      <c r="AU345" s="95"/>
      <c r="AV345" s="95"/>
    </row>
    <row r="346" spans="1:48" ht="18.75" x14ac:dyDescent="0.3">
      <c r="A346" s="73" t="s">
        <v>16439</v>
      </c>
      <c r="B346" s="92" t="s">
        <v>15579</v>
      </c>
      <c r="C346" s="92" t="s">
        <v>9442</v>
      </c>
      <c r="D346" s="94">
        <v>208731</v>
      </c>
      <c r="E346" s="95" t="s">
        <v>16944</v>
      </c>
      <c r="F346" s="95"/>
      <c r="G346" s="95"/>
      <c r="H346" s="95"/>
      <c r="I346" s="95"/>
      <c r="J346" s="95"/>
      <c r="K346" s="96"/>
      <c r="L346" s="96"/>
      <c r="M346" s="95"/>
      <c r="N346" s="95"/>
      <c r="O346" s="95"/>
      <c r="P346" s="95"/>
      <c r="Q346" s="95"/>
      <c r="R346" s="95"/>
      <c r="S346" s="95"/>
      <c r="T346" s="95"/>
      <c r="U346" s="95"/>
      <c r="V346" s="95"/>
      <c r="W346" s="95"/>
      <c r="X346" s="95"/>
      <c r="Y346" s="95"/>
      <c r="Z346" s="95"/>
      <c r="AA346" s="95"/>
      <c r="AB346" s="95"/>
      <c r="AC346" s="95"/>
      <c r="AD346" s="95"/>
      <c r="AE346" s="95"/>
      <c r="AF346" s="95"/>
      <c r="AG346" s="95"/>
      <c r="AH346" s="95"/>
      <c r="AI346" s="95"/>
      <c r="AJ346" s="95"/>
      <c r="AK346" s="95"/>
      <c r="AL346" s="95"/>
      <c r="AM346" s="95"/>
      <c r="AN346" s="95"/>
      <c r="AO346" s="95"/>
      <c r="AP346" s="95"/>
      <c r="AQ346" s="95"/>
      <c r="AR346" s="95"/>
      <c r="AS346" s="95"/>
      <c r="AT346" s="95"/>
      <c r="AU346" s="95"/>
      <c r="AV346" s="95"/>
    </row>
    <row r="347" spans="1:48" ht="18.75" x14ac:dyDescent="0.3">
      <c r="A347" s="73" t="s">
        <v>16440</v>
      </c>
      <c r="B347" s="92" t="s">
        <v>15579</v>
      </c>
      <c r="C347" s="92" t="s">
        <v>6836</v>
      </c>
      <c r="D347" s="94">
        <v>208894</v>
      </c>
      <c r="E347" s="95" t="s">
        <v>16880</v>
      </c>
      <c r="F347" s="95" t="s">
        <v>16884</v>
      </c>
      <c r="G347" s="95" t="s">
        <v>16974</v>
      </c>
      <c r="H347" s="95" t="s">
        <v>16975</v>
      </c>
      <c r="I347" s="95" t="s">
        <v>16976</v>
      </c>
      <c r="J347" s="95" t="s">
        <v>16977</v>
      </c>
      <c r="K347" s="96"/>
      <c r="L347" s="96"/>
      <c r="M347" s="95"/>
      <c r="N347" s="95"/>
      <c r="O347" s="95"/>
      <c r="P347" s="95"/>
      <c r="Q347" s="95"/>
      <c r="R347" s="95"/>
      <c r="S347" s="95"/>
      <c r="T347" s="95"/>
      <c r="U347" s="95"/>
      <c r="V347" s="95"/>
      <c r="W347" s="95"/>
      <c r="X347" s="95"/>
      <c r="Y347" s="95"/>
      <c r="Z347" s="95"/>
      <c r="AA347" s="95"/>
      <c r="AB347" s="95"/>
      <c r="AC347" s="95"/>
      <c r="AD347" s="95"/>
      <c r="AE347" s="95"/>
      <c r="AF347" s="95"/>
      <c r="AG347" s="95"/>
      <c r="AH347" s="95"/>
      <c r="AI347" s="95"/>
      <c r="AJ347" s="95"/>
      <c r="AK347" s="95"/>
      <c r="AL347" s="95"/>
      <c r="AM347" s="95"/>
      <c r="AN347" s="95"/>
      <c r="AO347" s="95"/>
      <c r="AP347" s="95"/>
      <c r="AQ347" s="95"/>
      <c r="AR347" s="95"/>
      <c r="AS347" s="95"/>
      <c r="AT347" s="95"/>
      <c r="AU347" s="95"/>
      <c r="AV347" s="95"/>
    </row>
    <row r="348" spans="1:48" ht="18.75" x14ac:dyDescent="0.3">
      <c r="A348" s="73" t="s">
        <v>16441</v>
      </c>
      <c r="B348" s="92" t="s">
        <v>15579</v>
      </c>
      <c r="C348" s="92" t="s">
        <v>9445</v>
      </c>
      <c r="D348" s="94">
        <v>209047</v>
      </c>
      <c r="E348" s="95" t="s">
        <v>16973</v>
      </c>
      <c r="F348" s="95" t="s">
        <v>16970</v>
      </c>
      <c r="G348" s="95"/>
      <c r="H348" s="95"/>
      <c r="I348" s="95"/>
      <c r="J348" s="95"/>
      <c r="K348" s="96"/>
      <c r="L348" s="96"/>
      <c r="M348" s="95"/>
      <c r="N348" s="95"/>
      <c r="O348" s="95"/>
      <c r="P348" s="95"/>
      <c r="Q348" s="95"/>
      <c r="R348" s="95"/>
      <c r="S348" s="95"/>
      <c r="T348" s="95"/>
      <c r="U348" s="95"/>
      <c r="V348" s="95"/>
      <c r="W348" s="95"/>
      <c r="X348" s="95"/>
      <c r="Y348" s="95"/>
      <c r="Z348" s="95"/>
      <c r="AA348" s="95"/>
      <c r="AB348" s="95"/>
      <c r="AC348" s="95"/>
      <c r="AD348" s="95"/>
      <c r="AE348" s="95"/>
      <c r="AF348" s="95"/>
      <c r="AG348" s="95"/>
      <c r="AH348" s="95"/>
      <c r="AI348" s="95"/>
      <c r="AJ348" s="95"/>
      <c r="AK348" s="95"/>
      <c r="AL348" s="95"/>
      <c r="AM348" s="95"/>
      <c r="AN348" s="95"/>
      <c r="AO348" s="95"/>
      <c r="AP348" s="95"/>
      <c r="AQ348" s="95"/>
      <c r="AR348" s="95"/>
      <c r="AS348" s="95"/>
      <c r="AT348" s="95"/>
      <c r="AU348" s="95"/>
      <c r="AV348" s="95"/>
    </row>
    <row r="349" spans="1:48" ht="18.75" x14ac:dyDescent="0.3">
      <c r="A349" s="73" t="s">
        <v>16442</v>
      </c>
      <c r="B349" s="92" t="s">
        <v>15579</v>
      </c>
      <c r="C349" s="92" t="s">
        <v>7690</v>
      </c>
      <c r="D349" s="94">
        <v>209111</v>
      </c>
      <c r="E349" s="95" t="s">
        <v>17077</v>
      </c>
      <c r="F349" s="95"/>
      <c r="G349" s="95"/>
      <c r="H349" s="95"/>
      <c r="I349" s="95"/>
      <c r="J349" s="95"/>
      <c r="K349" s="96"/>
      <c r="L349" s="96"/>
      <c r="M349" s="95"/>
      <c r="N349" s="95"/>
      <c r="O349" s="95"/>
      <c r="P349" s="95"/>
      <c r="Q349" s="95"/>
      <c r="R349" s="95"/>
      <c r="S349" s="95"/>
      <c r="T349" s="95"/>
      <c r="U349" s="95"/>
      <c r="V349" s="95"/>
      <c r="W349" s="95"/>
      <c r="X349" s="95"/>
      <c r="Y349" s="95"/>
      <c r="Z349" s="95"/>
      <c r="AA349" s="95"/>
      <c r="AB349" s="95"/>
      <c r="AC349" s="95"/>
      <c r="AD349" s="95"/>
      <c r="AE349" s="95"/>
      <c r="AF349" s="95"/>
      <c r="AG349" s="95"/>
      <c r="AH349" s="95"/>
      <c r="AI349" s="95"/>
      <c r="AJ349" s="95"/>
      <c r="AK349" s="95"/>
      <c r="AL349" s="95"/>
      <c r="AM349" s="95"/>
      <c r="AN349" s="95"/>
      <c r="AO349" s="95"/>
      <c r="AP349" s="95"/>
      <c r="AQ349" s="95"/>
      <c r="AR349" s="95"/>
      <c r="AS349" s="95"/>
      <c r="AT349" s="95"/>
      <c r="AU349" s="95"/>
      <c r="AV349" s="95"/>
    </row>
    <row r="350" spans="1:48" ht="18.75" x14ac:dyDescent="0.3">
      <c r="A350" s="73" t="s">
        <v>16443</v>
      </c>
      <c r="B350" s="92" t="s">
        <v>15579</v>
      </c>
      <c r="C350" s="92" t="s">
        <v>5352</v>
      </c>
      <c r="D350" s="94">
        <v>209986</v>
      </c>
      <c r="E350" s="95" t="s">
        <v>16973</v>
      </c>
      <c r="F350" s="95" t="s">
        <v>16970</v>
      </c>
      <c r="G350" s="95"/>
      <c r="H350" s="95"/>
      <c r="I350" s="95"/>
      <c r="J350" s="95"/>
      <c r="K350" s="96"/>
      <c r="L350" s="96"/>
      <c r="M350" s="95"/>
      <c r="N350" s="95"/>
      <c r="O350" s="95"/>
      <c r="P350" s="95"/>
      <c r="Q350" s="95"/>
      <c r="R350" s="95"/>
      <c r="S350" s="95"/>
      <c r="T350" s="95"/>
      <c r="U350" s="95"/>
      <c r="V350" s="95"/>
      <c r="W350" s="95"/>
      <c r="X350" s="95"/>
      <c r="Y350" s="95"/>
      <c r="Z350" s="95"/>
      <c r="AA350" s="95"/>
      <c r="AB350" s="95"/>
      <c r="AC350" s="95"/>
      <c r="AD350" s="95"/>
      <c r="AE350" s="95"/>
      <c r="AF350" s="95"/>
      <c r="AG350" s="95"/>
      <c r="AH350" s="95"/>
      <c r="AI350" s="95"/>
      <c r="AJ350" s="95"/>
      <c r="AK350" s="95"/>
      <c r="AL350" s="95"/>
      <c r="AM350" s="95"/>
      <c r="AN350" s="95"/>
      <c r="AO350" s="95"/>
      <c r="AP350" s="95"/>
      <c r="AQ350" s="95"/>
      <c r="AR350" s="95"/>
      <c r="AS350" s="95"/>
      <c r="AT350" s="95"/>
      <c r="AU350" s="95"/>
      <c r="AV350" s="95"/>
    </row>
    <row r="351" spans="1:48" ht="18.75" x14ac:dyDescent="0.3">
      <c r="A351" s="73" t="s">
        <v>16444</v>
      </c>
      <c r="B351" s="92" t="s">
        <v>15579</v>
      </c>
      <c r="C351" s="92" t="s">
        <v>7703</v>
      </c>
      <c r="D351" s="94">
        <v>209990</v>
      </c>
      <c r="E351" s="95" t="s">
        <v>16973</v>
      </c>
      <c r="F351" s="95" t="s">
        <v>16970</v>
      </c>
      <c r="G351" s="95"/>
      <c r="H351" s="95"/>
      <c r="I351" s="95"/>
      <c r="J351" s="95"/>
      <c r="K351" s="96"/>
      <c r="L351" s="96"/>
      <c r="M351" s="95"/>
      <c r="N351" s="95"/>
      <c r="O351" s="95"/>
      <c r="P351" s="95"/>
      <c r="Q351" s="95"/>
      <c r="R351" s="95"/>
      <c r="S351" s="95"/>
      <c r="T351" s="95"/>
      <c r="U351" s="95"/>
      <c r="V351" s="95"/>
      <c r="W351" s="95"/>
      <c r="X351" s="95"/>
      <c r="Y351" s="95"/>
      <c r="Z351" s="95"/>
      <c r="AA351" s="95"/>
      <c r="AB351" s="95"/>
      <c r="AC351" s="95"/>
      <c r="AD351" s="95"/>
      <c r="AE351" s="95"/>
      <c r="AF351" s="95"/>
      <c r="AG351" s="95"/>
      <c r="AH351" s="95"/>
      <c r="AI351" s="95"/>
      <c r="AJ351" s="95"/>
      <c r="AK351" s="95"/>
      <c r="AL351" s="95"/>
      <c r="AM351" s="95"/>
      <c r="AN351" s="95"/>
      <c r="AO351" s="95"/>
      <c r="AP351" s="95"/>
      <c r="AQ351" s="95"/>
      <c r="AR351" s="95"/>
      <c r="AS351" s="95"/>
      <c r="AT351" s="95"/>
      <c r="AU351" s="95"/>
      <c r="AV351" s="95"/>
    </row>
    <row r="352" spans="1:48" ht="18.75" x14ac:dyDescent="0.3">
      <c r="A352" s="73" t="s">
        <v>15698</v>
      </c>
      <c r="B352" s="92" t="s">
        <v>12123</v>
      </c>
      <c r="C352" s="92" t="s">
        <v>15566</v>
      </c>
      <c r="D352" s="94">
        <v>210026</v>
      </c>
      <c r="E352" s="95" t="s">
        <v>16981</v>
      </c>
      <c r="F352" s="95"/>
      <c r="G352" s="95"/>
      <c r="H352" s="95"/>
      <c r="I352" s="95"/>
      <c r="J352" s="95"/>
      <c r="K352" s="96"/>
      <c r="L352" s="96"/>
      <c r="M352" s="95"/>
      <c r="N352" s="95"/>
      <c r="O352" s="95"/>
      <c r="P352" s="95"/>
      <c r="Q352" s="95"/>
      <c r="R352" s="95"/>
      <c r="S352" s="95"/>
      <c r="T352" s="95"/>
      <c r="U352" s="95"/>
      <c r="V352" s="95"/>
      <c r="W352" s="95"/>
      <c r="X352" s="95"/>
      <c r="Y352" s="95"/>
      <c r="Z352" s="95"/>
      <c r="AA352" s="95"/>
      <c r="AB352" s="95"/>
      <c r="AC352" s="95"/>
      <c r="AD352" s="95"/>
      <c r="AE352" s="95"/>
      <c r="AF352" s="95"/>
      <c r="AG352" s="95"/>
      <c r="AH352" s="95"/>
      <c r="AI352" s="95"/>
      <c r="AJ352" s="95"/>
      <c r="AK352" s="95"/>
      <c r="AL352" s="95"/>
      <c r="AM352" s="95"/>
      <c r="AN352" s="95"/>
      <c r="AO352" s="95"/>
      <c r="AP352" s="95"/>
      <c r="AQ352" s="95"/>
      <c r="AR352" s="95"/>
      <c r="AS352" s="95"/>
      <c r="AT352" s="95"/>
      <c r="AU352" s="95"/>
      <c r="AV352" s="95"/>
    </row>
    <row r="353" spans="1:48" ht="18.75" x14ac:dyDescent="0.3">
      <c r="A353" s="73" t="s">
        <v>16445</v>
      </c>
      <c r="B353" s="92" t="s">
        <v>15579</v>
      </c>
      <c r="C353" s="92" t="s">
        <v>8467</v>
      </c>
      <c r="D353" s="94">
        <v>208305</v>
      </c>
      <c r="E353" s="95" t="s">
        <v>16903</v>
      </c>
      <c r="F353" s="95"/>
      <c r="G353" s="95"/>
      <c r="H353" s="95"/>
      <c r="I353" s="95"/>
      <c r="J353" s="95"/>
      <c r="K353" s="96"/>
      <c r="L353" s="96"/>
      <c r="M353" s="95"/>
      <c r="N353" s="95"/>
      <c r="O353" s="95"/>
      <c r="P353" s="95"/>
      <c r="Q353" s="95"/>
      <c r="R353" s="95"/>
      <c r="S353" s="95"/>
      <c r="T353" s="95"/>
      <c r="U353" s="95"/>
      <c r="V353" s="95"/>
      <c r="W353" s="95"/>
      <c r="X353" s="95"/>
      <c r="Y353" s="95"/>
      <c r="Z353" s="95"/>
      <c r="AA353" s="95"/>
      <c r="AB353" s="95"/>
      <c r="AC353" s="95"/>
      <c r="AD353" s="95"/>
      <c r="AE353" s="95"/>
      <c r="AF353" s="95"/>
      <c r="AG353" s="95"/>
      <c r="AH353" s="95"/>
      <c r="AI353" s="95"/>
      <c r="AJ353" s="95"/>
      <c r="AK353" s="95"/>
      <c r="AL353" s="95"/>
      <c r="AM353" s="95"/>
      <c r="AN353" s="95"/>
      <c r="AO353" s="95"/>
      <c r="AP353" s="95"/>
      <c r="AQ353" s="95"/>
      <c r="AR353" s="95"/>
      <c r="AS353" s="95"/>
      <c r="AT353" s="95"/>
      <c r="AU353" s="95"/>
      <c r="AV353" s="95"/>
    </row>
    <row r="354" spans="1:48" ht="18.75" x14ac:dyDescent="0.3">
      <c r="A354" s="73" t="s">
        <v>15699</v>
      </c>
      <c r="B354" s="92" t="s">
        <v>12123</v>
      </c>
      <c r="C354" s="92" t="s">
        <v>7711</v>
      </c>
      <c r="D354" s="94">
        <v>210127</v>
      </c>
      <c r="E354" s="95" t="s">
        <v>16878</v>
      </c>
      <c r="F354" s="95"/>
      <c r="G354" s="95"/>
      <c r="H354" s="95"/>
      <c r="I354" s="95"/>
      <c r="J354" s="95"/>
      <c r="K354" s="96"/>
      <c r="L354" s="96"/>
      <c r="M354" s="95"/>
      <c r="N354" s="95"/>
      <c r="O354" s="95"/>
      <c r="P354" s="95"/>
      <c r="Q354" s="95"/>
      <c r="R354" s="95"/>
      <c r="S354" s="95"/>
      <c r="T354" s="95"/>
      <c r="U354" s="95"/>
      <c r="V354" s="95"/>
      <c r="W354" s="95"/>
      <c r="X354" s="95"/>
      <c r="Y354" s="95"/>
      <c r="Z354" s="95"/>
      <c r="AA354" s="95"/>
      <c r="AB354" s="95"/>
      <c r="AC354" s="95"/>
      <c r="AD354" s="95"/>
      <c r="AE354" s="95"/>
      <c r="AF354" s="95"/>
      <c r="AG354" s="95"/>
      <c r="AH354" s="95"/>
      <c r="AI354" s="95"/>
      <c r="AJ354" s="95"/>
      <c r="AK354" s="95"/>
      <c r="AL354" s="95"/>
      <c r="AM354" s="95"/>
      <c r="AN354" s="95"/>
      <c r="AO354" s="95"/>
      <c r="AP354" s="95"/>
      <c r="AQ354" s="95"/>
      <c r="AR354" s="95"/>
      <c r="AS354" s="95"/>
      <c r="AT354" s="95"/>
      <c r="AU354" s="95"/>
      <c r="AV354" s="95"/>
    </row>
    <row r="355" spans="1:48" ht="18.75" x14ac:dyDescent="0.3">
      <c r="A355" s="73" t="s">
        <v>16446</v>
      </c>
      <c r="B355" s="92" t="s">
        <v>15579</v>
      </c>
      <c r="C355" s="92" t="s">
        <v>7711</v>
      </c>
      <c r="D355" s="94">
        <v>210127</v>
      </c>
      <c r="E355" s="95" t="s">
        <v>16880</v>
      </c>
      <c r="F355" s="95" t="s">
        <v>16882</v>
      </c>
      <c r="G355" s="96"/>
      <c r="H355" s="95"/>
      <c r="I355" s="95"/>
      <c r="J355" s="95"/>
      <c r="K355" s="96"/>
      <c r="L355" s="96"/>
      <c r="M355" s="95"/>
      <c r="N355" s="95"/>
      <c r="O355" s="95"/>
      <c r="P355" s="95"/>
      <c r="Q355" s="95"/>
      <c r="R355" s="95"/>
      <c r="S355" s="95"/>
      <c r="T355" s="95"/>
      <c r="U355" s="95"/>
      <c r="V355" s="95"/>
      <c r="W355" s="95"/>
      <c r="X355" s="95"/>
      <c r="Y355" s="95"/>
      <c r="Z355" s="95"/>
      <c r="AA355" s="95"/>
      <c r="AB355" s="95"/>
      <c r="AC355" s="95"/>
      <c r="AD355" s="95"/>
      <c r="AE355" s="95"/>
      <c r="AF355" s="95"/>
      <c r="AG355" s="95"/>
      <c r="AH355" s="95"/>
      <c r="AI355" s="95"/>
      <c r="AJ355" s="95"/>
      <c r="AK355" s="95"/>
      <c r="AL355" s="95"/>
      <c r="AM355" s="95"/>
      <c r="AN355" s="95"/>
      <c r="AO355" s="95"/>
      <c r="AP355" s="95"/>
      <c r="AQ355" s="95"/>
      <c r="AR355" s="95"/>
      <c r="AS355" s="95"/>
      <c r="AT355" s="95"/>
      <c r="AU355" s="95"/>
      <c r="AV355" s="95"/>
    </row>
    <row r="356" spans="1:48" ht="18.75" x14ac:dyDescent="0.3">
      <c r="A356" s="73" t="s">
        <v>16447</v>
      </c>
      <c r="B356" s="92" t="s">
        <v>15579</v>
      </c>
      <c r="C356" s="92" t="s">
        <v>5357</v>
      </c>
      <c r="D356" s="94">
        <v>210146</v>
      </c>
      <c r="E356" s="95" t="s">
        <v>16894</v>
      </c>
      <c r="F356" s="95" t="s">
        <v>16895</v>
      </c>
      <c r="G356" s="95" t="s">
        <v>16896</v>
      </c>
      <c r="H356" s="95" t="s">
        <v>16897</v>
      </c>
      <c r="I356" s="95" t="s">
        <v>16898</v>
      </c>
      <c r="J356" s="95"/>
      <c r="K356" s="96"/>
      <c r="L356" s="96"/>
      <c r="M356" s="95"/>
      <c r="N356" s="95"/>
      <c r="O356" s="95"/>
      <c r="P356" s="95"/>
      <c r="Q356" s="95"/>
      <c r="R356" s="95"/>
      <c r="S356" s="95"/>
      <c r="T356" s="95"/>
      <c r="U356" s="95"/>
      <c r="V356" s="95"/>
      <c r="W356" s="95"/>
      <c r="X356" s="95"/>
      <c r="Y356" s="95"/>
      <c r="Z356" s="95"/>
      <c r="AA356" s="95"/>
      <c r="AB356" s="95"/>
      <c r="AC356" s="95"/>
      <c r="AD356" s="95"/>
      <c r="AE356" s="95"/>
      <c r="AF356" s="95"/>
      <c r="AG356" s="95"/>
      <c r="AH356" s="95"/>
      <c r="AI356" s="95"/>
      <c r="AJ356" s="95"/>
      <c r="AK356" s="95"/>
      <c r="AL356" s="95"/>
      <c r="AM356" s="95"/>
      <c r="AN356" s="95"/>
      <c r="AO356" s="95"/>
      <c r="AP356" s="95"/>
      <c r="AQ356" s="95"/>
      <c r="AR356" s="95"/>
      <c r="AS356" s="95"/>
      <c r="AT356" s="95"/>
      <c r="AU356" s="95"/>
      <c r="AV356" s="95"/>
    </row>
    <row r="357" spans="1:48" ht="18.75" x14ac:dyDescent="0.3">
      <c r="A357" s="73" t="s">
        <v>16448</v>
      </c>
      <c r="B357" s="92" t="s">
        <v>15579</v>
      </c>
      <c r="C357" s="92" t="s">
        <v>9447</v>
      </c>
      <c r="D357" s="94">
        <v>210196</v>
      </c>
      <c r="E357" s="95" t="s">
        <v>17088</v>
      </c>
      <c r="F357" s="95" t="s">
        <v>16926</v>
      </c>
      <c r="G357" s="95" t="s">
        <v>16925</v>
      </c>
      <c r="H357" s="95" t="s">
        <v>16930</v>
      </c>
      <c r="I357" s="95" t="s">
        <v>17089</v>
      </c>
      <c r="J357" s="95"/>
      <c r="K357" s="96"/>
      <c r="L357" s="96"/>
      <c r="M357" s="95"/>
      <c r="N357" s="95"/>
      <c r="O357" s="95"/>
      <c r="P357" s="95"/>
      <c r="Q357" s="95"/>
      <c r="R357" s="95"/>
      <c r="S357" s="95"/>
      <c r="T357" s="95"/>
      <c r="U357" s="95"/>
      <c r="V357" s="95"/>
      <c r="W357" s="95"/>
      <c r="X357" s="95"/>
      <c r="Y357" s="95"/>
      <c r="Z357" s="95"/>
      <c r="AA357" s="95"/>
      <c r="AB357" s="95"/>
      <c r="AC357" s="95"/>
      <c r="AD357" s="95"/>
      <c r="AE357" s="95"/>
      <c r="AF357" s="95"/>
      <c r="AG357" s="95"/>
      <c r="AH357" s="95"/>
      <c r="AI357" s="95"/>
      <c r="AJ357" s="95"/>
      <c r="AK357" s="95"/>
      <c r="AL357" s="95"/>
      <c r="AM357" s="95"/>
      <c r="AN357" s="95"/>
      <c r="AO357" s="95"/>
      <c r="AP357" s="95"/>
      <c r="AQ357" s="95"/>
      <c r="AR357" s="95"/>
      <c r="AS357" s="95"/>
      <c r="AT357" s="95"/>
      <c r="AU357" s="95"/>
      <c r="AV357" s="95"/>
    </row>
    <row r="358" spans="1:48" ht="18.75" x14ac:dyDescent="0.3">
      <c r="A358" s="73" t="s">
        <v>16449</v>
      </c>
      <c r="B358" s="92" t="s">
        <v>15579</v>
      </c>
      <c r="C358" s="92" t="s">
        <v>5360</v>
      </c>
      <c r="D358" s="94">
        <v>210201</v>
      </c>
      <c r="E358" s="95" t="s">
        <v>17090</v>
      </c>
      <c r="F358" s="95" t="s">
        <v>16963</v>
      </c>
      <c r="G358" s="95" t="s">
        <v>17091</v>
      </c>
      <c r="H358" s="95" t="s">
        <v>16965</v>
      </c>
      <c r="I358" s="95"/>
      <c r="J358" s="95"/>
      <c r="K358" s="96"/>
      <c r="L358" s="96"/>
      <c r="M358" s="95"/>
      <c r="N358" s="95"/>
      <c r="O358" s="95"/>
      <c r="P358" s="95"/>
      <c r="Q358" s="95"/>
      <c r="R358" s="95"/>
      <c r="S358" s="95"/>
      <c r="T358" s="95"/>
      <c r="U358" s="95"/>
      <c r="V358" s="95"/>
      <c r="W358" s="95"/>
      <c r="X358" s="95"/>
      <c r="Y358" s="95"/>
      <c r="Z358" s="95"/>
      <c r="AA358" s="95"/>
      <c r="AB358" s="95"/>
      <c r="AC358" s="95"/>
      <c r="AD358" s="95"/>
      <c r="AE358" s="95"/>
      <c r="AF358" s="95"/>
      <c r="AG358" s="95"/>
      <c r="AH358" s="95"/>
      <c r="AI358" s="95"/>
      <c r="AJ358" s="95"/>
      <c r="AK358" s="95"/>
      <c r="AL358" s="95"/>
      <c r="AM358" s="95"/>
      <c r="AN358" s="95"/>
      <c r="AO358" s="95"/>
      <c r="AP358" s="95"/>
      <c r="AQ358" s="95"/>
      <c r="AR358" s="95"/>
      <c r="AS358" s="95"/>
      <c r="AT358" s="95"/>
      <c r="AU358" s="95"/>
      <c r="AV358" s="95"/>
    </row>
    <row r="359" spans="1:48" ht="18.75" x14ac:dyDescent="0.3">
      <c r="A359" s="73" t="s">
        <v>16450</v>
      </c>
      <c r="B359" s="92" t="s">
        <v>15579</v>
      </c>
      <c r="C359" s="92" t="s">
        <v>5361</v>
      </c>
      <c r="D359" s="94">
        <v>210235</v>
      </c>
      <c r="E359" s="95" t="s">
        <v>16946</v>
      </c>
      <c r="F359" s="95" t="s">
        <v>17088</v>
      </c>
      <c r="G359" s="95"/>
      <c r="H359" s="95"/>
      <c r="I359" s="95"/>
      <c r="J359" s="95"/>
      <c r="K359" s="96"/>
      <c r="L359" s="96"/>
      <c r="M359" s="95"/>
      <c r="N359" s="95"/>
      <c r="O359" s="95"/>
      <c r="P359" s="95"/>
      <c r="Q359" s="95"/>
      <c r="R359" s="95"/>
      <c r="S359" s="95"/>
      <c r="T359" s="95"/>
      <c r="U359" s="95"/>
      <c r="V359" s="95"/>
      <c r="W359" s="95"/>
      <c r="X359" s="95"/>
      <c r="Y359" s="95"/>
      <c r="Z359" s="95"/>
      <c r="AA359" s="95"/>
      <c r="AB359" s="95"/>
      <c r="AC359" s="95"/>
      <c r="AD359" s="95"/>
      <c r="AE359" s="95"/>
      <c r="AF359" s="95"/>
      <c r="AG359" s="95"/>
      <c r="AH359" s="95"/>
      <c r="AI359" s="95"/>
      <c r="AJ359" s="95"/>
      <c r="AK359" s="95"/>
      <c r="AL359" s="95"/>
      <c r="AM359" s="95"/>
      <c r="AN359" s="95"/>
      <c r="AO359" s="95"/>
      <c r="AP359" s="95"/>
      <c r="AQ359" s="95"/>
      <c r="AR359" s="95"/>
      <c r="AS359" s="95"/>
      <c r="AT359" s="95"/>
      <c r="AU359" s="95"/>
      <c r="AV359" s="95"/>
    </row>
    <row r="360" spans="1:48" ht="18.75" x14ac:dyDescent="0.3">
      <c r="A360" s="73" t="s">
        <v>16451</v>
      </c>
      <c r="B360" s="92" t="s">
        <v>15579</v>
      </c>
      <c r="C360" s="92" t="s">
        <v>5362</v>
      </c>
      <c r="D360" s="94">
        <v>210246</v>
      </c>
      <c r="E360" s="95" t="s">
        <v>16949</v>
      </c>
      <c r="F360" s="95" t="s">
        <v>16945</v>
      </c>
      <c r="G360" s="95"/>
      <c r="H360" s="95"/>
      <c r="I360" s="95"/>
      <c r="J360" s="95"/>
      <c r="K360" s="96"/>
      <c r="L360" s="96"/>
      <c r="M360" s="95"/>
      <c r="N360" s="95"/>
      <c r="O360" s="95"/>
      <c r="P360" s="95"/>
      <c r="Q360" s="95"/>
      <c r="R360" s="95"/>
      <c r="S360" s="95"/>
      <c r="T360" s="95"/>
      <c r="U360" s="95"/>
      <c r="V360" s="95"/>
      <c r="W360" s="95"/>
      <c r="X360" s="95"/>
      <c r="Y360" s="95"/>
      <c r="Z360" s="95"/>
      <c r="AA360" s="95"/>
      <c r="AB360" s="95"/>
      <c r="AC360" s="95"/>
      <c r="AD360" s="95"/>
      <c r="AE360" s="95"/>
      <c r="AF360" s="95"/>
      <c r="AG360" s="95"/>
      <c r="AH360" s="95"/>
      <c r="AI360" s="95"/>
      <c r="AJ360" s="95"/>
      <c r="AK360" s="95"/>
      <c r="AL360" s="95"/>
      <c r="AM360" s="95"/>
      <c r="AN360" s="95"/>
      <c r="AO360" s="95"/>
      <c r="AP360" s="95"/>
      <c r="AQ360" s="95"/>
      <c r="AR360" s="95"/>
      <c r="AS360" s="95"/>
      <c r="AT360" s="95"/>
      <c r="AU360" s="95"/>
      <c r="AV360" s="95"/>
    </row>
    <row r="361" spans="1:48" ht="18.75" x14ac:dyDescent="0.3">
      <c r="A361" s="73" t="s">
        <v>16452</v>
      </c>
      <c r="B361" s="92" t="s">
        <v>15579</v>
      </c>
      <c r="C361" s="92" t="s">
        <v>9448</v>
      </c>
      <c r="D361" s="94">
        <v>210250</v>
      </c>
      <c r="E361" s="95" t="s">
        <v>17092</v>
      </c>
      <c r="F361" s="95"/>
      <c r="G361" s="95"/>
      <c r="H361" s="95"/>
      <c r="I361" s="95"/>
      <c r="J361" s="95"/>
      <c r="K361" s="96"/>
      <c r="L361" s="96"/>
      <c r="M361" s="95"/>
      <c r="N361" s="95"/>
      <c r="O361" s="95"/>
      <c r="P361" s="95"/>
      <c r="Q361" s="95"/>
      <c r="R361" s="95"/>
      <c r="S361" s="95"/>
      <c r="T361" s="95"/>
      <c r="U361" s="95"/>
      <c r="V361" s="95"/>
      <c r="W361" s="95"/>
      <c r="X361" s="95"/>
      <c r="Y361" s="95"/>
      <c r="Z361" s="95"/>
      <c r="AA361" s="95"/>
      <c r="AB361" s="95"/>
      <c r="AC361" s="95"/>
      <c r="AD361" s="95"/>
      <c r="AE361" s="95"/>
      <c r="AF361" s="95"/>
      <c r="AG361" s="95"/>
      <c r="AH361" s="95"/>
      <c r="AI361" s="95"/>
      <c r="AJ361" s="95"/>
      <c r="AK361" s="95"/>
      <c r="AL361" s="95"/>
      <c r="AM361" s="95"/>
      <c r="AN361" s="95"/>
      <c r="AO361" s="95"/>
      <c r="AP361" s="95"/>
      <c r="AQ361" s="95"/>
      <c r="AR361" s="95"/>
      <c r="AS361" s="95"/>
      <c r="AT361" s="95"/>
      <c r="AU361" s="95"/>
      <c r="AV361" s="95"/>
    </row>
    <row r="362" spans="1:48" ht="18.75" x14ac:dyDescent="0.3">
      <c r="A362" s="73" t="s">
        <v>16453</v>
      </c>
      <c r="B362" s="92" t="s">
        <v>15579</v>
      </c>
      <c r="C362" s="92" t="s">
        <v>5363</v>
      </c>
      <c r="D362" s="94">
        <v>210269</v>
      </c>
      <c r="E362" s="95" t="s">
        <v>17085</v>
      </c>
      <c r="F362" s="95" t="s">
        <v>17086</v>
      </c>
      <c r="G362" s="95"/>
      <c r="H362" s="95"/>
      <c r="I362" s="95"/>
      <c r="J362" s="95"/>
      <c r="K362" s="96"/>
      <c r="L362" s="96"/>
      <c r="M362" s="95"/>
      <c r="N362" s="95"/>
      <c r="O362" s="95"/>
      <c r="P362" s="95"/>
      <c r="Q362" s="95"/>
      <c r="R362" s="95"/>
      <c r="S362" s="95"/>
      <c r="T362" s="95"/>
      <c r="U362" s="95"/>
      <c r="V362" s="95"/>
      <c r="W362" s="95"/>
      <c r="X362" s="95"/>
      <c r="Y362" s="95"/>
      <c r="Z362" s="95"/>
      <c r="AA362" s="95"/>
      <c r="AB362" s="95"/>
      <c r="AC362" s="95"/>
      <c r="AD362" s="95"/>
      <c r="AE362" s="95"/>
      <c r="AF362" s="95"/>
      <c r="AG362" s="95"/>
      <c r="AH362" s="95"/>
      <c r="AI362" s="95"/>
      <c r="AJ362" s="95"/>
      <c r="AK362" s="95"/>
      <c r="AL362" s="95"/>
      <c r="AM362" s="95"/>
      <c r="AN362" s="95"/>
      <c r="AO362" s="95"/>
      <c r="AP362" s="95"/>
      <c r="AQ362" s="95"/>
      <c r="AR362" s="95"/>
      <c r="AS362" s="95"/>
      <c r="AT362" s="95"/>
      <c r="AU362" s="95"/>
      <c r="AV362" s="95"/>
    </row>
    <row r="363" spans="1:48" ht="18.75" x14ac:dyDescent="0.3">
      <c r="A363" s="73" t="s">
        <v>15700</v>
      </c>
      <c r="B363" s="92" t="s">
        <v>12123</v>
      </c>
      <c r="C363" s="92" t="s">
        <v>9449</v>
      </c>
      <c r="D363" s="94">
        <v>210270</v>
      </c>
      <c r="E363" s="95" t="s">
        <v>16917</v>
      </c>
      <c r="F363" s="95"/>
      <c r="G363" s="95"/>
      <c r="H363" s="95"/>
      <c r="I363" s="95"/>
      <c r="J363" s="95"/>
      <c r="K363" s="96"/>
      <c r="L363" s="96"/>
      <c r="M363" s="95"/>
      <c r="N363" s="95"/>
      <c r="O363" s="95"/>
      <c r="P363" s="95"/>
      <c r="Q363" s="95"/>
      <c r="R363" s="95"/>
      <c r="S363" s="95"/>
      <c r="T363" s="95"/>
      <c r="U363" s="95"/>
      <c r="V363" s="95"/>
      <c r="W363" s="95"/>
      <c r="X363" s="95"/>
      <c r="Y363" s="95"/>
      <c r="Z363" s="95"/>
      <c r="AA363" s="95"/>
      <c r="AB363" s="95"/>
      <c r="AC363" s="95"/>
      <c r="AD363" s="95"/>
      <c r="AE363" s="95"/>
      <c r="AF363" s="95"/>
      <c r="AG363" s="95"/>
      <c r="AH363" s="95"/>
      <c r="AI363" s="95"/>
      <c r="AJ363" s="95"/>
      <c r="AK363" s="95"/>
      <c r="AL363" s="95"/>
      <c r="AM363" s="95"/>
      <c r="AN363" s="95"/>
      <c r="AO363" s="95"/>
      <c r="AP363" s="95"/>
      <c r="AQ363" s="95"/>
      <c r="AR363" s="95"/>
      <c r="AS363" s="95"/>
      <c r="AT363" s="95"/>
      <c r="AU363" s="95"/>
      <c r="AV363" s="95"/>
    </row>
    <row r="364" spans="1:48" ht="18.75" x14ac:dyDescent="0.3">
      <c r="A364" s="73" t="s">
        <v>16454</v>
      </c>
      <c r="B364" s="92" t="s">
        <v>15579</v>
      </c>
      <c r="C364" s="92" t="s">
        <v>9450</v>
      </c>
      <c r="D364" s="94">
        <v>210271</v>
      </c>
      <c r="E364" s="95" t="s">
        <v>17093</v>
      </c>
      <c r="F364" s="95" t="s">
        <v>17094</v>
      </c>
      <c r="G364" s="95"/>
      <c r="H364" s="95"/>
      <c r="I364" s="95"/>
      <c r="J364" s="95"/>
      <c r="K364" s="96"/>
      <c r="L364" s="96"/>
      <c r="M364" s="95"/>
      <c r="N364" s="95"/>
      <c r="O364" s="95"/>
      <c r="P364" s="95"/>
      <c r="Q364" s="95"/>
      <c r="R364" s="95"/>
      <c r="S364" s="95"/>
      <c r="T364" s="95"/>
      <c r="U364" s="95"/>
      <c r="V364" s="95"/>
      <c r="W364" s="95"/>
      <c r="X364" s="95"/>
      <c r="Y364" s="95"/>
      <c r="Z364" s="95"/>
      <c r="AA364" s="95"/>
      <c r="AB364" s="95"/>
      <c r="AC364" s="95"/>
      <c r="AD364" s="95"/>
      <c r="AE364" s="95"/>
      <c r="AF364" s="95"/>
      <c r="AG364" s="95"/>
      <c r="AH364" s="95"/>
      <c r="AI364" s="95"/>
      <c r="AJ364" s="95"/>
      <c r="AK364" s="95"/>
      <c r="AL364" s="95"/>
      <c r="AM364" s="95"/>
      <c r="AN364" s="95"/>
      <c r="AO364" s="95"/>
      <c r="AP364" s="95"/>
      <c r="AQ364" s="95"/>
      <c r="AR364" s="95"/>
      <c r="AS364" s="95"/>
      <c r="AT364" s="95"/>
      <c r="AU364" s="95"/>
      <c r="AV364" s="95"/>
    </row>
    <row r="365" spans="1:48" ht="18.75" x14ac:dyDescent="0.3">
      <c r="A365" s="73" t="s">
        <v>16455</v>
      </c>
      <c r="B365" s="92" t="s">
        <v>15579</v>
      </c>
      <c r="C365" s="92" t="s">
        <v>5369</v>
      </c>
      <c r="D365" s="94">
        <v>210396</v>
      </c>
      <c r="E365" s="95" t="s">
        <v>17095</v>
      </c>
      <c r="F365" s="95"/>
      <c r="G365" s="95"/>
      <c r="H365" s="95"/>
      <c r="I365" s="95"/>
      <c r="J365" s="95"/>
      <c r="K365" s="96"/>
      <c r="L365" s="96"/>
      <c r="M365" s="95"/>
      <c r="N365" s="95"/>
      <c r="O365" s="95"/>
      <c r="P365" s="95"/>
      <c r="Q365" s="95"/>
      <c r="R365" s="95"/>
      <c r="S365" s="95"/>
      <c r="T365" s="95"/>
      <c r="U365" s="95"/>
      <c r="V365" s="95"/>
      <c r="W365" s="95"/>
      <c r="X365" s="95"/>
      <c r="Y365" s="95"/>
      <c r="Z365" s="95"/>
      <c r="AA365" s="95"/>
      <c r="AB365" s="95"/>
      <c r="AC365" s="95"/>
      <c r="AD365" s="95"/>
      <c r="AE365" s="95"/>
      <c r="AF365" s="95"/>
      <c r="AG365" s="95"/>
      <c r="AH365" s="95"/>
      <c r="AI365" s="95"/>
      <c r="AJ365" s="95"/>
      <c r="AK365" s="95"/>
      <c r="AL365" s="95"/>
      <c r="AM365" s="95"/>
      <c r="AN365" s="95"/>
      <c r="AO365" s="95"/>
      <c r="AP365" s="95"/>
      <c r="AQ365" s="95"/>
      <c r="AR365" s="95"/>
      <c r="AS365" s="95"/>
      <c r="AT365" s="95"/>
      <c r="AU365" s="95"/>
      <c r="AV365" s="95"/>
    </row>
    <row r="366" spans="1:48" ht="18.75" x14ac:dyDescent="0.3">
      <c r="A366" s="73" t="s">
        <v>15701</v>
      </c>
      <c r="B366" s="92" t="s">
        <v>12123</v>
      </c>
      <c r="C366" s="92" t="s">
        <v>527</v>
      </c>
      <c r="D366" s="94">
        <v>116955</v>
      </c>
      <c r="E366" s="95" t="s">
        <v>16899</v>
      </c>
      <c r="F366" s="95"/>
      <c r="G366" s="95"/>
      <c r="H366" s="95"/>
      <c r="I366" s="95"/>
      <c r="J366" s="95"/>
      <c r="K366" s="96"/>
      <c r="L366" s="96"/>
      <c r="M366" s="95"/>
      <c r="N366" s="95"/>
      <c r="O366" s="95"/>
      <c r="P366" s="95"/>
      <c r="Q366" s="95"/>
      <c r="R366" s="95"/>
      <c r="S366" s="95"/>
      <c r="T366" s="95"/>
      <c r="U366" s="95"/>
      <c r="V366" s="95"/>
      <c r="W366" s="95"/>
      <c r="X366" s="95"/>
      <c r="Y366" s="95"/>
      <c r="Z366" s="95"/>
      <c r="AA366" s="95"/>
      <c r="AB366" s="95"/>
      <c r="AC366" s="95"/>
      <c r="AD366" s="95"/>
      <c r="AE366" s="95"/>
      <c r="AF366" s="95"/>
      <c r="AG366" s="95"/>
      <c r="AH366" s="95"/>
      <c r="AI366" s="95"/>
      <c r="AJ366" s="95"/>
      <c r="AK366" s="95"/>
      <c r="AL366" s="95"/>
      <c r="AM366" s="95"/>
      <c r="AN366" s="95"/>
      <c r="AO366" s="95"/>
      <c r="AP366" s="95"/>
      <c r="AQ366" s="95"/>
      <c r="AR366" s="95"/>
      <c r="AS366" s="95"/>
      <c r="AT366" s="95"/>
      <c r="AU366" s="95"/>
      <c r="AV366" s="95"/>
    </row>
    <row r="367" spans="1:48" ht="18.75" x14ac:dyDescent="0.3">
      <c r="A367" s="73" t="s">
        <v>16456</v>
      </c>
      <c r="B367" s="92" t="s">
        <v>15579</v>
      </c>
      <c r="C367" s="92" t="s">
        <v>6870</v>
      </c>
      <c r="D367" s="94">
        <v>210606</v>
      </c>
      <c r="E367" s="95" t="s">
        <v>16882</v>
      </c>
      <c r="F367" s="95"/>
      <c r="G367" s="95"/>
      <c r="H367" s="95"/>
      <c r="I367" s="95"/>
      <c r="J367" s="95"/>
      <c r="K367" s="96"/>
      <c r="L367" s="96"/>
      <c r="M367" s="95"/>
      <c r="N367" s="95"/>
      <c r="O367" s="95"/>
      <c r="P367" s="95"/>
      <c r="Q367" s="95"/>
      <c r="R367" s="95"/>
      <c r="S367" s="95"/>
      <c r="T367" s="95"/>
      <c r="U367" s="95"/>
      <c r="V367" s="95"/>
      <c r="W367" s="95"/>
      <c r="X367" s="95"/>
      <c r="Y367" s="95"/>
      <c r="Z367" s="95"/>
      <c r="AA367" s="95"/>
      <c r="AB367" s="95"/>
      <c r="AC367" s="95"/>
      <c r="AD367" s="95"/>
      <c r="AE367" s="95"/>
      <c r="AF367" s="95"/>
      <c r="AG367" s="95"/>
      <c r="AH367" s="95"/>
      <c r="AI367" s="95"/>
      <c r="AJ367" s="95"/>
      <c r="AK367" s="95"/>
      <c r="AL367" s="95"/>
      <c r="AM367" s="95"/>
      <c r="AN367" s="95"/>
      <c r="AO367" s="95"/>
      <c r="AP367" s="95"/>
      <c r="AQ367" s="95"/>
      <c r="AR367" s="95"/>
      <c r="AS367" s="95"/>
      <c r="AT367" s="95"/>
      <c r="AU367" s="95"/>
      <c r="AV367" s="95"/>
    </row>
    <row r="368" spans="1:48" ht="18.75" x14ac:dyDescent="0.3">
      <c r="A368" s="73" t="s">
        <v>15702</v>
      </c>
      <c r="B368" s="92" t="s">
        <v>12123</v>
      </c>
      <c r="C368" s="92" t="s">
        <v>6869</v>
      </c>
      <c r="D368" s="94">
        <v>210593</v>
      </c>
      <c r="E368" s="95" t="s">
        <v>16878</v>
      </c>
      <c r="F368" s="95"/>
      <c r="G368" s="95"/>
      <c r="H368" s="95"/>
      <c r="I368" s="95"/>
      <c r="J368" s="95"/>
      <c r="K368" s="96"/>
      <c r="L368" s="96"/>
      <c r="M368" s="95"/>
      <c r="N368" s="95"/>
      <c r="O368" s="95"/>
      <c r="P368" s="95"/>
      <c r="Q368" s="95"/>
      <c r="R368" s="95"/>
      <c r="S368" s="95"/>
      <c r="T368" s="95"/>
      <c r="U368" s="95"/>
      <c r="V368" s="95"/>
      <c r="W368" s="95"/>
      <c r="X368" s="95"/>
      <c r="Y368" s="95"/>
      <c r="Z368" s="95"/>
      <c r="AA368" s="95"/>
      <c r="AB368" s="95"/>
      <c r="AC368" s="95"/>
      <c r="AD368" s="95"/>
      <c r="AE368" s="95"/>
      <c r="AF368" s="95"/>
      <c r="AG368" s="95"/>
      <c r="AH368" s="95"/>
      <c r="AI368" s="95"/>
      <c r="AJ368" s="95"/>
      <c r="AK368" s="95"/>
      <c r="AL368" s="95"/>
      <c r="AM368" s="95"/>
      <c r="AN368" s="95"/>
      <c r="AO368" s="95"/>
      <c r="AP368" s="95"/>
      <c r="AQ368" s="95"/>
      <c r="AR368" s="95"/>
      <c r="AS368" s="95"/>
      <c r="AT368" s="95"/>
      <c r="AU368" s="95"/>
      <c r="AV368" s="95"/>
    </row>
    <row r="369" spans="1:48" ht="18.75" x14ac:dyDescent="0.3">
      <c r="A369" s="73" t="s">
        <v>16457</v>
      </c>
      <c r="B369" s="92" t="s">
        <v>15579</v>
      </c>
      <c r="C369" s="92" t="s">
        <v>6869</v>
      </c>
      <c r="D369" s="94">
        <v>210593</v>
      </c>
      <c r="E369" s="95" t="s">
        <v>16880</v>
      </c>
      <c r="F369" s="95" t="s">
        <v>16882</v>
      </c>
      <c r="G369" s="96"/>
      <c r="H369" s="95"/>
      <c r="I369" s="95"/>
      <c r="J369" s="95"/>
      <c r="K369" s="96"/>
      <c r="L369" s="96"/>
      <c r="M369" s="95"/>
      <c r="N369" s="95"/>
      <c r="O369" s="95"/>
      <c r="P369" s="95"/>
      <c r="Q369" s="95"/>
      <c r="R369" s="95"/>
      <c r="S369" s="95"/>
      <c r="T369" s="95"/>
      <c r="U369" s="95"/>
      <c r="V369" s="95"/>
      <c r="W369" s="95"/>
      <c r="X369" s="95"/>
      <c r="Y369" s="95"/>
      <c r="Z369" s="95"/>
      <c r="AA369" s="95"/>
      <c r="AB369" s="95"/>
      <c r="AC369" s="95"/>
      <c r="AD369" s="95"/>
      <c r="AE369" s="95"/>
      <c r="AF369" s="95"/>
      <c r="AG369" s="95"/>
      <c r="AH369" s="95"/>
      <c r="AI369" s="95"/>
      <c r="AJ369" s="95"/>
      <c r="AK369" s="95"/>
      <c r="AL369" s="95"/>
      <c r="AM369" s="95"/>
      <c r="AN369" s="95"/>
      <c r="AO369" s="95"/>
      <c r="AP369" s="95"/>
      <c r="AQ369" s="95"/>
      <c r="AR369" s="95"/>
      <c r="AS369" s="95"/>
      <c r="AT369" s="95"/>
      <c r="AU369" s="95"/>
      <c r="AV369" s="95"/>
    </row>
    <row r="370" spans="1:48" ht="18.75" x14ac:dyDescent="0.3">
      <c r="A370" s="73" t="s">
        <v>15703</v>
      </c>
      <c r="B370" s="92" t="s">
        <v>12123</v>
      </c>
      <c r="C370" s="92" t="s">
        <v>530</v>
      </c>
      <c r="D370" s="94">
        <v>117356</v>
      </c>
      <c r="E370" s="95" t="s">
        <v>17096</v>
      </c>
      <c r="F370" s="95" t="s">
        <v>17097</v>
      </c>
      <c r="G370" s="95" t="s">
        <v>17098</v>
      </c>
      <c r="H370" s="95" t="s">
        <v>17099</v>
      </c>
      <c r="I370" s="95" t="s">
        <v>17100</v>
      </c>
      <c r="J370" s="95" t="s">
        <v>17101</v>
      </c>
      <c r="K370" s="95"/>
      <c r="L370" s="96"/>
      <c r="M370" s="96"/>
      <c r="N370" s="95"/>
      <c r="O370" s="95"/>
      <c r="P370" s="95"/>
      <c r="Q370" s="95"/>
      <c r="R370" s="95"/>
      <c r="S370" s="95"/>
      <c r="T370" s="95"/>
      <c r="U370" s="95"/>
      <c r="V370" s="95"/>
      <c r="W370" s="95"/>
      <c r="X370" s="95"/>
      <c r="Y370" s="95"/>
      <c r="Z370" s="95"/>
      <c r="AA370" s="95"/>
      <c r="AB370" s="95"/>
      <c r="AC370" s="95"/>
      <c r="AD370" s="95"/>
      <c r="AE370" s="95"/>
      <c r="AF370" s="95"/>
      <c r="AG370" s="95"/>
      <c r="AH370" s="95"/>
      <c r="AI370" s="95"/>
      <c r="AJ370" s="95"/>
      <c r="AK370" s="95"/>
      <c r="AL370" s="95"/>
      <c r="AM370" s="95"/>
      <c r="AN370" s="95"/>
      <c r="AO370" s="95"/>
      <c r="AP370" s="95"/>
      <c r="AQ370" s="95"/>
      <c r="AR370" s="95"/>
      <c r="AS370" s="95"/>
      <c r="AT370" s="95"/>
      <c r="AU370" s="95"/>
      <c r="AV370" s="95"/>
    </row>
    <row r="371" spans="1:48" ht="18.75" x14ac:dyDescent="0.3">
      <c r="A371" s="73" t="s">
        <v>15704</v>
      </c>
      <c r="B371" s="92" t="s">
        <v>12123</v>
      </c>
      <c r="C371" s="92" t="s">
        <v>1471</v>
      </c>
      <c r="D371" s="94">
        <v>117360</v>
      </c>
      <c r="E371" s="95" t="s">
        <v>17096</v>
      </c>
      <c r="F371" s="95" t="s">
        <v>17097</v>
      </c>
      <c r="G371" s="95" t="s">
        <v>17098</v>
      </c>
      <c r="H371" s="95" t="s">
        <v>17099</v>
      </c>
      <c r="I371" s="95" t="s">
        <v>17100</v>
      </c>
      <c r="J371" s="95" t="s">
        <v>17101</v>
      </c>
      <c r="K371" s="95" t="s">
        <v>17102</v>
      </c>
      <c r="L371" s="96"/>
      <c r="M371" s="96"/>
      <c r="N371" s="95"/>
      <c r="O371" s="95"/>
      <c r="P371" s="95"/>
      <c r="Q371" s="95"/>
      <c r="R371" s="95"/>
      <c r="S371" s="95"/>
      <c r="T371" s="95"/>
      <c r="U371" s="95"/>
      <c r="V371" s="95"/>
      <c r="W371" s="95"/>
      <c r="X371" s="95"/>
      <c r="Y371" s="95"/>
      <c r="Z371" s="95"/>
      <c r="AA371" s="95"/>
      <c r="AB371" s="95"/>
      <c r="AC371" s="95"/>
      <c r="AD371" s="95"/>
      <c r="AE371" s="95"/>
      <c r="AF371" s="95"/>
      <c r="AG371" s="95"/>
      <c r="AH371" s="95"/>
      <c r="AI371" s="95"/>
      <c r="AJ371" s="95"/>
      <c r="AK371" s="95"/>
      <c r="AL371" s="95"/>
      <c r="AM371" s="95"/>
      <c r="AN371" s="95"/>
      <c r="AO371" s="95"/>
      <c r="AP371" s="95"/>
      <c r="AQ371" s="95"/>
      <c r="AR371" s="95"/>
      <c r="AS371" s="95"/>
      <c r="AT371" s="95"/>
      <c r="AU371" s="95"/>
      <c r="AV371" s="95"/>
    </row>
    <row r="372" spans="1:48" ht="18.75" x14ac:dyDescent="0.3">
      <c r="A372" s="73" t="s">
        <v>15705</v>
      </c>
      <c r="B372" s="92" t="s">
        <v>12123</v>
      </c>
      <c r="C372" s="92" t="s">
        <v>1472</v>
      </c>
      <c r="D372" s="94">
        <v>117375</v>
      </c>
      <c r="E372" s="95" t="s">
        <v>17096</v>
      </c>
      <c r="F372" s="95" t="s">
        <v>17097</v>
      </c>
      <c r="G372" s="95" t="s">
        <v>17098</v>
      </c>
      <c r="H372" s="95" t="s">
        <v>17099</v>
      </c>
      <c r="I372" s="95" t="s">
        <v>17100</v>
      </c>
      <c r="J372" s="95" t="s">
        <v>17101</v>
      </c>
      <c r="K372" s="95" t="s">
        <v>17102</v>
      </c>
      <c r="L372" s="96"/>
      <c r="M372" s="96"/>
      <c r="N372" s="95"/>
      <c r="O372" s="95"/>
      <c r="P372" s="95"/>
      <c r="Q372" s="95"/>
      <c r="R372" s="95"/>
      <c r="S372" s="95"/>
      <c r="T372" s="95"/>
      <c r="U372" s="95"/>
      <c r="V372" s="95"/>
      <c r="W372" s="95"/>
      <c r="X372" s="95"/>
      <c r="Y372" s="95"/>
      <c r="Z372" s="95"/>
      <c r="AA372" s="95"/>
      <c r="AB372" s="95"/>
      <c r="AC372" s="95"/>
      <c r="AD372" s="95"/>
      <c r="AE372" s="95"/>
      <c r="AF372" s="95"/>
      <c r="AG372" s="95"/>
      <c r="AH372" s="95"/>
      <c r="AI372" s="95"/>
      <c r="AJ372" s="95"/>
      <c r="AK372" s="95"/>
      <c r="AL372" s="95"/>
      <c r="AM372" s="95"/>
      <c r="AN372" s="95"/>
      <c r="AO372" s="95"/>
      <c r="AP372" s="95"/>
      <c r="AQ372" s="95"/>
      <c r="AR372" s="95"/>
      <c r="AS372" s="95"/>
      <c r="AT372" s="95"/>
      <c r="AU372" s="95"/>
      <c r="AV372" s="95"/>
    </row>
    <row r="373" spans="1:48" ht="18.75" x14ac:dyDescent="0.3">
      <c r="A373" s="73" t="s">
        <v>15706</v>
      </c>
      <c r="B373" s="92" t="s">
        <v>12123</v>
      </c>
      <c r="C373" s="92" t="s">
        <v>1473</v>
      </c>
      <c r="D373" s="94">
        <v>117394</v>
      </c>
      <c r="E373" s="95" t="s">
        <v>17102</v>
      </c>
      <c r="F373" s="95" t="s">
        <v>17103</v>
      </c>
      <c r="G373" s="95" t="s">
        <v>17104</v>
      </c>
      <c r="H373" s="95" t="s">
        <v>17105</v>
      </c>
      <c r="I373" s="95"/>
      <c r="J373" s="95"/>
      <c r="K373" s="96"/>
      <c r="L373" s="96"/>
      <c r="M373" s="95"/>
      <c r="N373" s="95"/>
      <c r="O373" s="95"/>
      <c r="P373" s="95"/>
      <c r="Q373" s="95"/>
      <c r="R373" s="95"/>
      <c r="S373" s="95"/>
      <c r="T373" s="95"/>
      <c r="U373" s="95"/>
      <c r="V373" s="95"/>
      <c r="W373" s="95"/>
      <c r="X373" s="95"/>
      <c r="Y373" s="95"/>
      <c r="Z373" s="95"/>
      <c r="AA373" s="95"/>
      <c r="AB373" s="95"/>
      <c r="AC373" s="95"/>
      <c r="AD373" s="95"/>
      <c r="AE373" s="95"/>
      <c r="AF373" s="95"/>
      <c r="AG373" s="95"/>
      <c r="AH373" s="95"/>
      <c r="AI373" s="95"/>
      <c r="AJ373" s="95"/>
      <c r="AK373" s="95"/>
      <c r="AL373" s="95"/>
      <c r="AM373" s="95"/>
      <c r="AN373" s="95"/>
      <c r="AO373" s="95"/>
      <c r="AP373" s="95"/>
      <c r="AQ373" s="95"/>
      <c r="AR373" s="95"/>
      <c r="AS373" s="95"/>
      <c r="AT373" s="95"/>
      <c r="AU373" s="95"/>
      <c r="AV373" s="95"/>
    </row>
    <row r="374" spans="1:48" ht="18.75" x14ac:dyDescent="0.3">
      <c r="A374" s="73" t="s">
        <v>16458</v>
      </c>
      <c r="B374" s="92" t="s">
        <v>15579</v>
      </c>
      <c r="C374" s="92" t="s">
        <v>1473</v>
      </c>
      <c r="D374" s="94">
        <v>117394</v>
      </c>
      <c r="E374" s="95" t="s">
        <v>16945</v>
      </c>
      <c r="F374" s="95"/>
      <c r="G374" s="95"/>
      <c r="H374" s="95"/>
      <c r="I374" s="96"/>
      <c r="J374" s="96"/>
      <c r="K374" s="96"/>
      <c r="L374" s="96"/>
      <c r="M374" s="95"/>
      <c r="N374" s="95"/>
      <c r="O374" s="95"/>
      <c r="P374" s="95"/>
      <c r="Q374" s="95"/>
      <c r="R374" s="95"/>
      <c r="S374" s="95"/>
      <c r="T374" s="95"/>
      <c r="U374" s="95"/>
      <c r="V374" s="95"/>
      <c r="W374" s="95"/>
      <c r="X374" s="95"/>
      <c r="Y374" s="95"/>
      <c r="Z374" s="95"/>
      <c r="AA374" s="95"/>
      <c r="AB374" s="95"/>
      <c r="AC374" s="95"/>
      <c r="AD374" s="95"/>
      <c r="AE374" s="95"/>
      <c r="AF374" s="95"/>
      <c r="AG374" s="95"/>
      <c r="AH374" s="95"/>
      <c r="AI374" s="95"/>
      <c r="AJ374" s="95"/>
      <c r="AK374" s="95"/>
      <c r="AL374" s="95"/>
      <c r="AM374" s="95"/>
      <c r="AN374" s="95"/>
      <c r="AO374" s="95"/>
      <c r="AP374" s="95"/>
      <c r="AQ374" s="95"/>
      <c r="AR374" s="95"/>
      <c r="AS374" s="95"/>
      <c r="AT374" s="95"/>
      <c r="AU374" s="95"/>
      <c r="AV374" s="95"/>
    </row>
    <row r="375" spans="1:48" ht="18.75" x14ac:dyDescent="0.3">
      <c r="A375" s="73" t="s">
        <v>15707</v>
      </c>
      <c r="B375" s="92" t="s">
        <v>12123</v>
      </c>
      <c r="C375" s="92" t="s">
        <v>1474</v>
      </c>
      <c r="D375" s="94">
        <v>117411</v>
      </c>
      <c r="E375" s="95" t="s">
        <v>17102</v>
      </c>
      <c r="F375" s="95" t="s">
        <v>17106</v>
      </c>
      <c r="G375" s="95" t="s">
        <v>17107</v>
      </c>
      <c r="H375" s="95"/>
      <c r="I375" s="96"/>
      <c r="J375" s="96"/>
      <c r="K375" s="95"/>
      <c r="L375" s="95"/>
      <c r="M375" s="95"/>
      <c r="N375" s="95"/>
      <c r="O375" s="95"/>
      <c r="P375" s="95"/>
      <c r="Q375" s="95"/>
      <c r="R375" s="95"/>
      <c r="S375" s="95"/>
      <c r="T375" s="95"/>
      <c r="U375" s="95"/>
      <c r="V375" s="95"/>
      <c r="W375" s="95"/>
      <c r="X375" s="95"/>
      <c r="Y375" s="95"/>
      <c r="Z375" s="95"/>
      <c r="AA375" s="95"/>
      <c r="AB375" s="95"/>
      <c r="AC375" s="95"/>
      <c r="AD375" s="95"/>
      <c r="AE375" s="95"/>
      <c r="AF375" s="95"/>
      <c r="AG375" s="95"/>
      <c r="AH375" s="95"/>
      <c r="AI375" s="95"/>
      <c r="AJ375" s="95"/>
      <c r="AK375" s="95"/>
      <c r="AL375" s="95"/>
      <c r="AM375" s="95"/>
      <c r="AN375" s="95"/>
      <c r="AO375" s="95"/>
      <c r="AP375" s="95"/>
      <c r="AQ375" s="95"/>
      <c r="AR375" s="95"/>
      <c r="AS375" s="95"/>
      <c r="AT375" s="95"/>
      <c r="AU375" s="95"/>
      <c r="AV375" s="95"/>
    </row>
    <row r="376" spans="1:48" ht="18.75" x14ac:dyDescent="0.3">
      <c r="A376" s="73" t="s">
        <v>16459</v>
      </c>
      <c r="B376" s="92" t="s">
        <v>15579</v>
      </c>
      <c r="C376" s="92" t="s">
        <v>1474</v>
      </c>
      <c r="D376" s="94">
        <v>117411</v>
      </c>
      <c r="E376" s="95" t="s">
        <v>16945</v>
      </c>
      <c r="F376" s="95"/>
      <c r="G376" s="95"/>
      <c r="H376" s="96"/>
      <c r="I376" s="96"/>
      <c r="J376" s="96"/>
      <c r="K376" s="95"/>
      <c r="L376" s="95"/>
      <c r="M376" s="95"/>
      <c r="N376" s="95"/>
      <c r="O376" s="95"/>
      <c r="P376" s="95"/>
      <c r="Q376" s="95"/>
      <c r="R376" s="95"/>
      <c r="S376" s="95"/>
      <c r="T376" s="95"/>
      <c r="U376" s="95"/>
      <c r="V376" s="95"/>
      <c r="W376" s="95"/>
      <c r="X376" s="95"/>
      <c r="Y376" s="95"/>
      <c r="Z376" s="95"/>
      <c r="AA376" s="95"/>
      <c r="AB376" s="95"/>
      <c r="AC376" s="95"/>
      <c r="AD376" s="95"/>
      <c r="AE376" s="95"/>
      <c r="AF376" s="95"/>
      <c r="AG376" s="95"/>
      <c r="AH376" s="95"/>
      <c r="AI376" s="95"/>
      <c r="AJ376" s="95"/>
      <c r="AK376" s="95"/>
      <c r="AL376" s="95"/>
      <c r="AM376" s="95"/>
      <c r="AN376" s="95"/>
      <c r="AO376" s="95"/>
      <c r="AP376" s="95"/>
      <c r="AQ376" s="95"/>
      <c r="AR376" s="95"/>
      <c r="AS376" s="95"/>
      <c r="AT376" s="95"/>
      <c r="AU376" s="95"/>
      <c r="AV376" s="95"/>
    </row>
    <row r="377" spans="1:48" ht="18.75" x14ac:dyDescent="0.3">
      <c r="A377" s="73" t="s">
        <v>15708</v>
      </c>
      <c r="B377" s="92" t="s">
        <v>12123</v>
      </c>
      <c r="C377" s="92" t="s">
        <v>1475</v>
      </c>
      <c r="D377" s="94">
        <v>117430</v>
      </c>
      <c r="E377" s="95" t="s">
        <v>17108</v>
      </c>
      <c r="F377" s="95" t="s">
        <v>17102</v>
      </c>
      <c r="G377" s="95" t="s">
        <v>17097</v>
      </c>
      <c r="H377" s="96"/>
      <c r="I377" s="96"/>
      <c r="J377" s="95"/>
      <c r="K377" s="95"/>
      <c r="L377" s="95"/>
      <c r="M377" s="95"/>
      <c r="N377" s="95"/>
      <c r="O377" s="95"/>
      <c r="P377" s="95"/>
      <c r="Q377" s="95"/>
      <c r="R377" s="95"/>
      <c r="S377" s="95"/>
      <c r="T377" s="95"/>
      <c r="U377" s="95"/>
      <c r="V377" s="95"/>
      <c r="W377" s="95"/>
      <c r="X377" s="95"/>
      <c r="Y377" s="95"/>
      <c r="Z377" s="95"/>
      <c r="AA377" s="95"/>
      <c r="AB377" s="95"/>
      <c r="AC377" s="95"/>
      <c r="AD377" s="95"/>
      <c r="AE377" s="95"/>
      <c r="AF377" s="95"/>
      <c r="AG377" s="95"/>
      <c r="AH377" s="95"/>
      <c r="AI377" s="95"/>
      <c r="AJ377" s="95"/>
      <c r="AK377" s="95"/>
      <c r="AL377" s="95"/>
      <c r="AM377" s="95"/>
      <c r="AN377" s="95"/>
      <c r="AO377" s="95"/>
      <c r="AP377" s="95"/>
      <c r="AQ377" s="95"/>
      <c r="AR377" s="95"/>
      <c r="AS377" s="95"/>
      <c r="AT377" s="95"/>
      <c r="AU377" s="95"/>
      <c r="AV377" s="95"/>
    </row>
    <row r="378" spans="1:48" ht="18.75" x14ac:dyDescent="0.3">
      <c r="A378" s="73" t="s">
        <v>15709</v>
      </c>
      <c r="B378" s="92" t="s">
        <v>12123</v>
      </c>
      <c r="C378" s="92" t="s">
        <v>1476</v>
      </c>
      <c r="D378" s="94">
        <v>117452</v>
      </c>
      <c r="E378" s="95" t="s">
        <v>17102</v>
      </c>
      <c r="F378" s="95"/>
      <c r="G378" s="95"/>
      <c r="H378" s="96"/>
      <c r="I378" s="96"/>
      <c r="J378" s="95"/>
      <c r="K378" s="95"/>
      <c r="L378" s="95"/>
      <c r="M378" s="95"/>
      <c r="N378" s="95"/>
      <c r="O378" s="95"/>
      <c r="P378" s="95"/>
      <c r="Q378" s="95"/>
      <c r="R378" s="95"/>
      <c r="S378" s="95"/>
      <c r="T378" s="95"/>
      <c r="U378" s="95"/>
      <c r="V378" s="95"/>
      <c r="W378" s="95"/>
      <c r="X378" s="95"/>
      <c r="Y378" s="95"/>
      <c r="Z378" s="95"/>
      <c r="AA378" s="95"/>
      <c r="AB378" s="95"/>
      <c r="AC378" s="95"/>
      <c r="AD378" s="95"/>
      <c r="AE378" s="95"/>
      <c r="AF378" s="95"/>
      <c r="AG378" s="95"/>
      <c r="AH378" s="95"/>
      <c r="AI378" s="95"/>
      <c r="AJ378" s="95"/>
      <c r="AK378" s="95"/>
      <c r="AL378" s="95"/>
      <c r="AM378" s="95"/>
      <c r="AN378" s="95"/>
      <c r="AO378" s="95"/>
      <c r="AP378" s="95"/>
      <c r="AQ378" s="95"/>
      <c r="AR378" s="95"/>
      <c r="AS378" s="95"/>
      <c r="AT378" s="95"/>
      <c r="AU378" s="95"/>
      <c r="AV378" s="95"/>
    </row>
    <row r="379" spans="1:48" ht="18.75" x14ac:dyDescent="0.3">
      <c r="A379" s="73" t="s">
        <v>15710</v>
      </c>
      <c r="B379" s="92" t="s">
        <v>12123</v>
      </c>
      <c r="C379" s="92" t="s">
        <v>5432</v>
      </c>
      <c r="D379" s="94">
        <v>212692</v>
      </c>
      <c r="E379" s="95" t="s">
        <v>17109</v>
      </c>
      <c r="F379" s="95" t="s">
        <v>16899</v>
      </c>
      <c r="G379" s="95"/>
      <c r="H379" s="96"/>
      <c r="I379" s="96"/>
      <c r="J379" s="95"/>
      <c r="K379" s="95"/>
      <c r="L379" s="95"/>
      <c r="M379" s="95"/>
      <c r="N379" s="95"/>
      <c r="O379" s="95"/>
      <c r="P379" s="95"/>
      <c r="Q379" s="95"/>
      <c r="R379" s="95"/>
      <c r="S379" s="95"/>
      <c r="T379" s="95"/>
      <c r="U379" s="95"/>
      <c r="V379" s="95"/>
      <c r="W379" s="95"/>
      <c r="X379" s="95"/>
      <c r="Y379" s="95"/>
      <c r="Z379" s="95"/>
      <c r="AA379" s="95"/>
      <c r="AB379" s="95"/>
      <c r="AC379" s="95"/>
      <c r="AD379" s="95"/>
      <c r="AE379" s="95"/>
      <c r="AF379" s="95"/>
      <c r="AG379" s="95"/>
      <c r="AH379" s="95"/>
      <c r="AI379" s="95"/>
      <c r="AJ379" s="95"/>
      <c r="AK379" s="95"/>
      <c r="AL379" s="95"/>
      <c r="AM379" s="95"/>
      <c r="AN379" s="95"/>
      <c r="AO379" s="95"/>
      <c r="AP379" s="95"/>
      <c r="AQ379" s="95"/>
      <c r="AR379" s="95"/>
      <c r="AS379" s="95"/>
      <c r="AT379" s="95"/>
      <c r="AU379" s="95"/>
      <c r="AV379" s="95"/>
    </row>
    <row r="380" spans="1:48" ht="18.75" x14ac:dyDescent="0.3">
      <c r="A380" s="73" t="s">
        <v>15711</v>
      </c>
      <c r="B380" s="92" t="s">
        <v>12123</v>
      </c>
      <c r="C380" s="92" t="s">
        <v>9330</v>
      </c>
      <c r="D380" s="94">
        <v>677236</v>
      </c>
      <c r="E380" s="95" t="s">
        <v>17110</v>
      </c>
      <c r="F380" s="95"/>
      <c r="G380" s="95"/>
      <c r="H380" s="96"/>
      <c r="I380" s="96"/>
      <c r="J380" s="95"/>
      <c r="K380" s="95"/>
      <c r="L380" s="95"/>
      <c r="M380" s="95"/>
      <c r="N380" s="95"/>
      <c r="O380" s="95"/>
      <c r="P380" s="95"/>
      <c r="Q380" s="95"/>
      <c r="R380" s="95"/>
      <c r="S380" s="95"/>
      <c r="T380" s="95"/>
      <c r="U380" s="95"/>
      <c r="V380" s="95"/>
      <c r="W380" s="95"/>
      <c r="X380" s="95"/>
      <c r="Y380" s="95"/>
      <c r="Z380" s="95"/>
      <c r="AA380" s="95"/>
      <c r="AB380" s="95"/>
      <c r="AC380" s="95"/>
      <c r="AD380" s="95"/>
      <c r="AE380" s="95"/>
      <c r="AF380" s="95"/>
      <c r="AG380" s="95"/>
      <c r="AH380" s="95"/>
      <c r="AI380" s="95"/>
      <c r="AJ380" s="95"/>
      <c r="AK380" s="95"/>
      <c r="AL380" s="95"/>
      <c r="AM380" s="95"/>
      <c r="AN380" s="95"/>
      <c r="AO380" s="95"/>
      <c r="AP380" s="95"/>
      <c r="AQ380" s="95"/>
      <c r="AR380" s="95"/>
      <c r="AS380" s="95"/>
      <c r="AT380" s="95"/>
      <c r="AU380" s="95"/>
      <c r="AV380" s="95"/>
    </row>
    <row r="381" spans="1:48" ht="18.75" x14ac:dyDescent="0.3">
      <c r="A381" s="73" t="s">
        <v>16460</v>
      </c>
      <c r="B381" s="92" t="s">
        <v>15579</v>
      </c>
      <c r="C381" s="92" t="s">
        <v>5539</v>
      </c>
      <c r="D381" s="94">
        <v>216072</v>
      </c>
      <c r="E381" s="95" t="s">
        <v>16880</v>
      </c>
      <c r="F381" s="95" t="s">
        <v>16884</v>
      </c>
      <c r="G381" s="95" t="s">
        <v>16974</v>
      </c>
      <c r="H381" s="95" t="s">
        <v>16975</v>
      </c>
      <c r="I381" s="95" t="s">
        <v>16976</v>
      </c>
      <c r="J381" s="95" t="s">
        <v>16977</v>
      </c>
      <c r="K381" s="95" t="s">
        <v>17111</v>
      </c>
      <c r="L381" s="96"/>
      <c r="M381" s="96"/>
      <c r="N381" s="95"/>
      <c r="O381" s="95"/>
      <c r="P381" s="95"/>
      <c r="Q381" s="95"/>
      <c r="R381" s="95"/>
      <c r="S381" s="95"/>
      <c r="T381" s="95"/>
      <c r="U381" s="95"/>
      <c r="V381" s="95"/>
      <c r="W381" s="95"/>
      <c r="X381" s="95"/>
      <c r="Y381" s="95"/>
      <c r="Z381" s="95"/>
      <c r="AA381" s="95"/>
      <c r="AB381" s="95"/>
      <c r="AC381" s="95"/>
      <c r="AD381" s="95"/>
      <c r="AE381" s="95"/>
      <c r="AF381" s="95"/>
      <c r="AG381" s="95"/>
      <c r="AH381" s="95"/>
      <c r="AI381" s="95"/>
      <c r="AJ381" s="95"/>
      <c r="AK381" s="95"/>
      <c r="AL381" s="95"/>
      <c r="AM381" s="95"/>
      <c r="AN381" s="95"/>
      <c r="AO381" s="95"/>
      <c r="AP381" s="95"/>
      <c r="AQ381" s="95"/>
      <c r="AR381" s="95"/>
      <c r="AS381" s="95"/>
      <c r="AT381" s="95"/>
      <c r="AU381" s="95"/>
      <c r="AV381" s="95"/>
    </row>
    <row r="382" spans="1:48" ht="18.75" x14ac:dyDescent="0.3">
      <c r="A382" s="73" t="s">
        <v>16461</v>
      </c>
      <c r="B382" s="92" t="s">
        <v>15579</v>
      </c>
      <c r="C382" s="92" t="s">
        <v>5450</v>
      </c>
      <c r="D382" s="94">
        <v>213229</v>
      </c>
      <c r="E382" s="95" t="s">
        <v>17112</v>
      </c>
      <c r="F382" s="95" t="s">
        <v>17113</v>
      </c>
      <c r="G382" s="95" t="s">
        <v>16880</v>
      </c>
      <c r="H382" s="95" t="s">
        <v>16884</v>
      </c>
      <c r="I382" s="95" t="s">
        <v>16974</v>
      </c>
      <c r="J382" s="95" t="s">
        <v>16975</v>
      </c>
      <c r="K382" s="95" t="s">
        <v>16976</v>
      </c>
      <c r="L382" s="95" t="s">
        <v>16977</v>
      </c>
      <c r="M382" s="95" t="s">
        <v>16963</v>
      </c>
      <c r="N382" s="95" t="s">
        <v>16965</v>
      </c>
      <c r="O382" s="95"/>
      <c r="P382" s="95"/>
      <c r="Q382" s="95"/>
      <c r="R382" s="95"/>
      <c r="S382" s="95"/>
      <c r="T382" s="95"/>
      <c r="U382" s="95"/>
      <c r="V382" s="95"/>
      <c r="W382" s="95"/>
      <c r="X382" s="95"/>
      <c r="Y382" s="95"/>
      <c r="Z382" s="95"/>
      <c r="AA382" s="95"/>
      <c r="AB382" s="95"/>
      <c r="AC382" s="95"/>
      <c r="AD382" s="95"/>
      <c r="AE382" s="95"/>
      <c r="AF382" s="95"/>
      <c r="AG382" s="95"/>
      <c r="AH382" s="95"/>
      <c r="AI382" s="95"/>
      <c r="AJ382" s="95"/>
      <c r="AK382" s="95"/>
      <c r="AL382" s="95"/>
      <c r="AM382" s="95"/>
      <c r="AN382" s="95"/>
      <c r="AO382" s="95"/>
      <c r="AP382" s="95"/>
      <c r="AQ382" s="95"/>
      <c r="AR382" s="95"/>
      <c r="AS382" s="95"/>
      <c r="AT382" s="95"/>
      <c r="AU382" s="95"/>
      <c r="AV382" s="95"/>
    </row>
    <row r="383" spans="1:48" ht="18.75" x14ac:dyDescent="0.3">
      <c r="A383" s="73" t="s">
        <v>16462</v>
      </c>
      <c r="B383" s="92" t="s">
        <v>15579</v>
      </c>
      <c r="C383" s="92" t="s">
        <v>5454</v>
      </c>
      <c r="D383" s="94">
        <v>213322</v>
      </c>
      <c r="E383" s="95" t="s">
        <v>16880</v>
      </c>
      <c r="F383" s="95" t="s">
        <v>16884</v>
      </c>
      <c r="G383" s="95" t="s">
        <v>16974</v>
      </c>
      <c r="H383" s="95" t="s">
        <v>16975</v>
      </c>
      <c r="I383" s="95" t="s">
        <v>16976</v>
      </c>
      <c r="J383" s="95" t="s">
        <v>16977</v>
      </c>
      <c r="K383" s="95" t="s">
        <v>16963</v>
      </c>
      <c r="L383" s="95" t="s">
        <v>16965</v>
      </c>
      <c r="M383" s="96"/>
      <c r="N383" s="96"/>
      <c r="O383" s="95"/>
      <c r="P383" s="95"/>
      <c r="Q383" s="95"/>
      <c r="R383" s="95"/>
      <c r="S383" s="95"/>
      <c r="T383" s="95"/>
      <c r="U383" s="95"/>
      <c r="V383" s="95"/>
      <c r="W383" s="95"/>
      <c r="X383" s="95"/>
      <c r="Y383" s="95"/>
      <c r="Z383" s="95"/>
      <c r="AA383" s="95"/>
      <c r="AB383" s="95"/>
      <c r="AC383" s="95"/>
      <c r="AD383" s="95"/>
      <c r="AE383" s="95"/>
      <c r="AF383" s="95"/>
      <c r="AG383" s="95"/>
      <c r="AH383" s="95"/>
      <c r="AI383" s="95"/>
      <c r="AJ383" s="95"/>
      <c r="AK383" s="95"/>
      <c r="AL383" s="95"/>
      <c r="AM383" s="95"/>
      <c r="AN383" s="95"/>
      <c r="AO383" s="95"/>
      <c r="AP383" s="95"/>
      <c r="AQ383" s="95"/>
      <c r="AR383" s="95"/>
      <c r="AS383" s="95"/>
      <c r="AT383" s="95"/>
      <c r="AU383" s="95"/>
      <c r="AV383" s="95"/>
    </row>
    <row r="384" spans="1:48" ht="18.75" x14ac:dyDescent="0.3">
      <c r="A384" s="73" t="s">
        <v>16463</v>
      </c>
      <c r="B384" s="92" t="s">
        <v>15579</v>
      </c>
      <c r="C384" s="92" t="s">
        <v>5457</v>
      </c>
      <c r="D384" s="94">
        <v>213411</v>
      </c>
      <c r="E384" s="95" t="s">
        <v>16988</v>
      </c>
      <c r="F384" s="95" t="s">
        <v>17114</v>
      </c>
      <c r="G384" s="95" t="s">
        <v>16880</v>
      </c>
      <c r="H384" s="95" t="s">
        <v>16884</v>
      </c>
      <c r="I384" s="95" t="s">
        <v>16974</v>
      </c>
      <c r="J384" s="95" t="s">
        <v>16975</v>
      </c>
      <c r="K384" s="95" t="s">
        <v>16976</v>
      </c>
      <c r="L384" s="95" t="s">
        <v>16977</v>
      </c>
      <c r="M384" s="95" t="s">
        <v>16987</v>
      </c>
      <c r="N384" s="95" t="s">
        <v>16985</v>
      </c>
      <c r="O384" s="95" t="s">
        <v>17115</v>
      </c>
      <c r="P384" s="95" t="s">
        <v>17111</v>
      </c>
      <c r="Q384" s="95"/>
      <c r="R384" s="95"/>
      <c r="S384" s="95"/>
      <c r="T384" s="95"/>
      <c r="U384" s="95"/>
      <c r="V384" s="95"/>
      <c r="W384" s="95"/>
      <c r="X384" s="95"/>
      <c r="Y384" s="95"/>
      <c r="Z384" s="95"/>
      <c r="AA384" s="95"/>
      <c r="AB384" s="95"/>
      <c r="AC384" s="95"/>
      <c r="AD384" s="95"/>
      <c r="AE384" s="95"/>
      <c r="AF384" s="95"/>
      <c r="AG384" s="95"/>
      <c r="AH384" s="95"/>
      <c r="AI384" s="95"/>
      <c r="AJ384" s="95"/>
      <c r="AK384" s="95"/>
      <c r="AL384" s="95"/>
      <c r="AM384" s="95"/>
      <c r="AN384" s="95"/>
      <c r="AO384" s="95"/>
      <c r="AP384" s="95"/>
      <c r="AQ384" s="95"/>
      <c r="AR384" s="95"/>
      <c r="AS384" s="95"/>
      <c r="AT384" s="95"/>
      <c r="AU384" s="95"/>
      <c r="AV384" s="95"/>
    </row>
    <row r="385" spans="1:48" ht="18.75" x14ac:dyDescent="0.3">
      <c r="A385" s="73" t="s">
        <v>16464</v>
      </c>
      <c r="B385" s="92" t="s">
        <v>15579</v>
      </c>
      <c r="C385" s="92" t="s">
        <v>5458</v>
      </c>
      <c r="D385" s="94">
        <v>213445</v>
      </c>
      <c r="E385" s="95" t="s">
        <v>17091</v>
      </c>
      <c r="F385" s="95"/>
      <c r="G385" s="95"/>
      <c r="H385" s="95"/>
      <c r="I385" s="95"/>
      <c r="J385" s="95"/>
      <c r="K385" s="95"/>
      <c r="L385" s="96"/>
      <c r="M385" s="96"/>
      <c r="N385" s="95"/>
      <c r="O385" s="95"/>
      <c r="P385" s="95"/>
      <c r="Q385" s="95"/>
      <c r="R385" s="95"/>
      <c r="S385" s="95"/>
      <c r="T385" s="95"/>
      <c r="U385" s="95"/>
      <c r="V385" s="95"/>
      <c r="W385" s="95"/>
      <c r="X385" s="95"/>
      <c r="Y385" s="95"/>
      <c r="Z385" s="95"/>
      <c r="AA385" s="95"/>
      <c r="AB385" s="95"/>
      <c r="AC385" s="95"/>
      <c r="AD385" s="95"/>
      <c r="AE385" s="95"/>
      <c r="AF385" s="95"/>
      <c r="AG385" s="95"/>
      <c r="AH385" s="95"/>
      <c r="AI385" s="95"/>
      <c r="AJ385" s="95"/>
      <c r="AK385" s="95"/>
      <c r="AL385" s="95"/>
      <c r="AM385" s="95"/>
      <c r="AN385" s="95"/>
      <c r="AO385" s="95"/>
      <c r="AP385" s="95"/>
      <c r="AQ385" s="95"/>
      <c r="AR385" s="95"/>
      <c r="AS385" s="95"/>
      <c r="AT385" s="95"/>
      <c r="AU385" s="95"/>
      <c r="AV385" s="95"/>
    </row>
    <row r="386" spans="1:48" ht="18.75" x14ac:dyDescent="0.3">
      <c r="A386" s="73" t="s">
        <v>16465</v>
      </c>
      <c r="B386" s="92" t="s">
        <v>15579</v>
      </c>
      <c r="C386" s="92" t="s">
        <v>5462</v>
      </c>
      <c r="D386" s="94">
        <v>213534</v>
      </c>
      <c r="E386" s="95" t="s">
        <v>16900</v>
      </c>
      <c r="F386" s="95" t="s">
        <v>17116</v>
      </c>
      <c r="G386" s="95" t="s">
        <v>16901</v>
      </c>
      <c r="H386" s="95" t="s">
        <v>17117</v>
      </c>
      <c r="I386" s="95" t="s">
        <v>17118</v>
      </c>
      <c r="J386" s="95" t="s">
        <v>17119</v>
      </c>
      <c r="K386" s="95"/>
      <c r="L386" s="96"/>
      <c r="M386" s="96"/>
      <c r="N386" s="95"/>
      <c r="O386" s="95"/>
      <c r="P386" s="95"/>
      <c r="Q386" s="95"/>
      <c r="R386" s="95"/>
      <c r="S386" s="95"/>
      <c r="T386" s="95"/>
      <c r="U386" s="95"/>
      <c r="V386" s="95"/>
      <c r="W386" s="95"/>
      <c r="X386" s="95"/>
      <c r="Y386" s="95"/>
      <c r="Z386" s="95"/>
      <c r="AA386" s="95"/>
      <c r="AB386" s="95"/>
      <c r="AC386" s="95"/>
      <c r="AD386" s="95"/>
      <c r="AE386" s="95"/>
      <c r="AF386" s="95"/>
      <c r="AG386" s="95"/>
      <c r="AH386" s="95"/>
      <c r="AI386" s="95"/>
      <c r="AJ386" s="95"/>
      <c r="AK386" s="95"/>
      <c r="AL386" s="95"/>
      <c r="AM386" s="95"/>
      <c r="AN386" s="95"/>
      <c r="AO386" s="95"/>
      <c r="AP386" s="95"/>
      <c r="AQ386" s="95"/>
      <c r="AR386" s="95"/>
      <c r="AS386" s="95"/>
      <c r="AT386" s="95"/>
      <c r="AU386" s="95"/>
      <c r="AV386" s="95"/>
    </row>
    <row r="387" spans="1:48" ht="18.75" x14ac:dyDescent="0.3">
      <c r="A387" s="73" t="s">
        <v>16466</v>
      </c>
      <c r="B387" s="92" t="s">
        <v>15579</v>
      </c>
      <c r="C387" s="92" t="s">
        <v>5466</v>
      </c>
      <c r="D387" s="94">
        <v>213680</v>
      </c>
      <c r="E387" s="95" t="s">
        <v>17111</v>
      </c>
      <c r="F387" s="95"/>
      <c r="G387" s="95"/>
      <c r="H387" s="95"/>
      <c r="I387" s="95"/>
      <c r="J387" s="95"/>
      <c r="K387" s="95"/>
      <c r="L387" s="96"/>
      <c r="M387" s="96"/>
      <c r="N387" s="95"/>
      <c r="O387" s="95"/>
      <c r="P387" s="95"/>
      <c r="Q387" s="95"/>
      <c r="R387" s="95"/>
      <c r="S387" s="95"/>
      <c r="T387" s="95"/>
      <c r="U387" s="95"/>
      <c r="V387" s="95"/>
      <c r="W387" s="95"/>
      <c r="X387" s="95"/>
      <c r="Y387" s="95"/>
      <c r="Z387" s="95"/>
      <c r="AA387" s="95"/>
      <c r="AB387" s="95"/>
      <c r="AC387" s="95"/>
      <c r="AD387" s="95"/>
      <c r="AE387" s="95"/>
      <c r="AF387" s="95"/>
      <c r="AG387" s="95"/>
      <c r="AH387" s="95"/>
      <c r="AI387" s="95"/>
      <c r="AJ387" s="95"/>
      <c r="AK387" s="95"/>
      <c r="AL387" s="95"/>
      <c r="AM387" s="95"/>
      <c r="AN387" s="95"/>
      <c r="AO387" s="95"/>
      <c r="AP387" s="95"/>
      <c r="AQ387" s="95"/>
      <c r="AR387" s="95"/>
      <c r="AS387" s="95"/>
      <c r="AT387" s="95"/>
      <c r="AU387" s="95"/>
      <c r="AV387" s="95"/>
    </row>
    <row r="388" spans="1:48" ht="18.75" x14ac:dyDescent="0.3">
      <c r="A388" s="73" t="s">
        <v>16467</v>
      </c>
      <c r="B388" s="92" t="s">
        <v>15579</v>
      </c>
      <c r="C388" s="92" t="s">
        <v>5469</v>
      </c>
      <c r="D388" s="94">
        <v>213750</v>
      </c>
      <c r="E388" s="95" t="s">
        <v>17091</v>
      </c>
      <c r="F388" s="95"/>
      <c r="G388" s="95"/>
      <c r="H388" s="95"/>
      <c r="I388" s="95"/>
      <c r="J388" s="95"/>
      <c r="K388" s="95"/>
      <c r="L388" s="96"/>
      <c r="M388" s="96"/>
      <c r="N388" s="95"/>
      <c r="O388" s="95"/>
      <c r="P388" s="95"/>
      <c r="Q388" s="95"/>
      <c r="R388" s="95"/>
      <c r="S388" s="95"/>
      <c r="T388" s="95"/>
      <c r="U388" s="95"/>
      <c r="V388" s="95"/>
      <c r="W388" s="95"/>
      <c r="X388" s="95"/>
      <c r="Y388" s="95"/>
      <c r="Z388" s="95"/>
      <c r="AA388" s="95"/>
      <c r="AB388" s="95"/>
      <c r="AC388" s="95"/>
      <c r="AD388" s="95"/>
      <c r="AE388" s="95"/>
      <c r="AF388" s="95"/>
      <c r="AG388" s="95"/>
      <c r="AH388" s="95"/>
      <c r="AI388" s="95"/>
      <c r="AJ388" s="95"/>
      <c r="AK388" s="95"/>
      <c r="AL388" s="95"/>
      <c r="AM388" s="95"/>
      <c r="AN388" s="95"/>
      <c r="AO388" s="95"/>
      <c r="AP388" s="95"/>
      <c r="AQ388" s="95"/>
      <c r="AR388" s="95"/>
      <c r="AS388" s="95"/>
      <c r="AT388" s="95"/>
      <c r="AU388" s="95"/>
      <c r="AV388" s="95"/>
    </row>
    <row r="389" spans="1:48" ht="18.75" x14ac:dyDescent="0.3">
      <c r="A389" s="73" t="s">
        <v>16468</v>
      </c>
      <c r="B389" s="92" t="s">
        <v>15579</v>
      </c>
      <c r="C389" s="92" t="s">
        <v>5472</v>
      </c>
      <c r="D389" s="94">
        <v>213869</v>
      </c>
      <c r="E389" s="95" t="s">
        <v>17120</v>
      </c>
      <c r="F389" s="95" t="s">
        <v>17121</v>
      </c>
      <c r="G389" s="95" t="s">
        <v>17122</v>
      </c>
      <c r="H389" s="95"/>
      <c r="I389" s="95" t="s">
        <v>17123</v>
      </c>
      <c r="J389" s="95" t="s">
        <v>17124</v>
      </c>
      <c r="K389" s="95" t="s">
        <v>16894</v>
      </c>
      <c r="L389" s="95" t="s">
        <v>16896</v>
      </c>
      <c r="M389" s="95" t="s">
        <v>16895</v>
      </c>
      <c r="N389" s="95" t="s">
        <v>16897</v>
      </c>
      <c r="O389" s="95" t="s">
        <v>16987</v>
      </c>
      <c r="P389" s="95" t="s">
        <v>16985</v>
      </c>
      <c r="Q389" s="95" t="s">
        <v>16992</v>
      </c>
      <c r="R389" s="95" t="s">
        <v>16993</v>
      </c>
      <c r="S389" s="95" t="s">
        <v>17125</v>
      </c>
      <c r="T389" s="95" t="s">
        <v>16879</v>
      </c>
      <c r="U389" s="95" t="s">
        <v>16883</v>
      </c>
      <c r="V389" s="95" t="s">
        <v>16880</v>
      </c>
      <c r="W389" s="95" t="s">
        <v>16884</v>
      </c>
      <c r="X389" s="95" t="s">
        <v>16976</v>
      </c>
      <c r="Y389" s="95" t="s">
        <v>16977</v>
      </c>
      <c r="Z389" s="95" t="s">
        <v>16974</v>
      </c>
      <c r="AA389" s="95" t="s">
        <v>16975</v>
      </c>
      <c r="AB389" s="95" t="s">
        <v>16976</v>
      </c>
      <c r="AC389" s="95" t="s">
        <v>16884</v>
      </c>
      <c r="AD389" s="95" t="s">
        <v>16988</v>
      </c>
      <c r="AE389" s="95" t="s">
        <v>17114</v>
      </c>
      <c r="AF389" s="95" t="s">
        <v>17115</v>
      </c>
      <c r="AG389" s="95"/>
      <c r="AH389" s="95"/>
      <c r="AI389" s="95"/>
      <c r="AJ389" s="95"/>
      <c r="AK389" s="95"/>
      <c r="AL389" s="95"/>
      <c r="AM389" s="95"/>
      <c r="AN389" s="95"/>
      <c r="AO389" s="95"/>
      <c r="AP389" s="95"/>
      <c r="AQ389" s="95"/>
      <c r="AR389" s="95"/>
      <c r="AS389" s="95"/>
      <c r="AT389" s="95"/>
      <c r="AU389" s="95"/>
      <c r="AV389" s="95"/>
    </row>
    <row r="390" spans="1:48" ht="18.75" x14ac:dyDescent="0.3">
      <c r="A390" s="73" t="s">
        <v>16469</v>
      </c>
      <c r="B390" s="92" t="s">
        <v>15579</v>
      </c>
      <c r="C390" s="92" t="s">
        <v>5488</v>
      </c>
      <c r="D390" s="94">
        <v>214344</v>
      </c>
      <c r="E390" s="95" t="s">
        <v>17091</v>
      </c>
      <c r="F390" s="95"/>
      <c r="G390" s="95"/>
      <c r="H390" s="95"/>
      <c r="I390" s="95"/>
      <c r="J390" s="95"/>
      <c r="K390" s="95"/>
      <c r="L390" s="95"/>
      <c r="M390" s="96"/>
      <c r="N390" s="96"/>
      <c r="O390" s="95"/>
      <c r="P390" s="95"/>
      <c r="Q390" s="95"/>
      <c r="R390" s="95"/>
      <c r="S390" s="95"/>
      <c r="T390" s="95"/>
      <c r="U390" s="95"/>
      <c r="V390" s="95"/>
      <c r="W390" s="95"/>
      <c r="X390" s="95"/>
      <c r="Y390" s="95"/>
      <c r="Z390" s="95"/>
      <c r="AA390" s="95"/>
      <c r="AB390" s="95"/>
      <c r="AC390" s="95"/>
      <c r="AD390" s="95"/>
      <c r="AE390" s="95"/>
      <c r="AF390" s="95"/>
      <c r="AG390" s="95"/>
      <c r="AH390" s="95"/>
      <c r="AI390" s="95"/>
      <c r="AJ390" s="95"/>
      <c r="AK390" s="95"/>
      <c r="AL390" s="95"/>
      <c r="AM390" s="95"/>
      <c r="AN390" s="95"/>
      <c r="AO390" s="95"/>
      <c r="AP390" s="95"/>
      <c r="AQ390" s="95"/>
      <c r="AR390" s="95"/>
      <c r="AS390" s="95"/>
      <c r="AT390" s="95"/>
      <c r="AU390" s="95"/>
      <c r="AV390" s="95"/>
    </row>
    <row r="391" spans="1:48" ht="18.75" x14ac:dyDescent="0.3">
      <c r="A391" s="73" t="s">
        <v>16470</v>
      </c>
      <c r="B391" s="92" t="s">
        <v>15579</v>
      </c>
      <c r="C391" s="92" t="s">
        <v>5500</v>
      </c>
      <c r="D391" s="94">
        <v>214984</v>
      </c>
      <c r="E391" s="95" t="s">
        <v>17126</v>
      </c>
      <c r="F391" s="95" t="s">
        <v>17127</v>
      </c>
      <c r="G391" s="95"/>
      <c r="H391" s="95"/>
      <c r="I391" s="95"/>
      <c r="J391" s="95"/>
      <c r="K391" s="95"/>
      <c r="L391" s="95"/>
      <c r="M391" s="96"/>
      <c r="N391" s="96"/>
      <c r="O391" s="95"/>
      <c r="P391" s="95"/>
      <c r="Q391" s="95"/>
      <c r="R391" s="95"/>
      <c r="S391" s="95"/>
      <c r="T391" s="95"/>
      <c r="U391" s="95"/>
      <c r="V391" s="95"/>
      <c r="W391" s="95"/>
      <c r="X391" s="95"/>
      <c r="Y391" s="95"/>
      <c r="Z391" s="95"/>
      <c r="AA391" s="95"/>
      <c r="AB391" s="95"/>
      <c r="AC391" s="95"/>
      <c r="AD391" s="95"/>
      <c r="AE391" s="95"/>
      <c r="AF391" s="95"/>
      <c r="AG391" s="95"/>
      <c r="AH391" s="95"/>
      <c r="AI391" s="95"/>
      <c r="AJ391" s="95"/>
      <c r="AK391" s="95"/>
      <c r="AL391" s="95"/>
      <c r="AM391" s="95"/>
      <c r="AN391" s="95"/>
      <c r="AO391" s="95"/>
      <c r="AP391" s="95"/>
      <c r="AQ391" s="95"/>
      <c r="AR391" s="95"/>
      <c r="AS391" s="95"/>
      <c r="AT391" s="95"/>
      <c r="AU391" s="95"/>
      <c r="AV391" s="95"/>
    </row>
    <row r="392" spans="1:48" ht="18.75" x14ac:dyDescent="0.3">
      <c r="A392" s="73" t="s">
        <v>16471</v>
      </c>
      <c r="B392" s="92" t="s">
        <v>15579</v>
      </c>
      <c r="C392" s="92" t="s">
        <v>5501</v>
      </c>
      <c r="D392" s="94">
        <v>215012</v>
      </c>
      <c r="E392" s="95" t="s">
        <v>16880</v>
      </c>
      <c r="F392" s="95" t="s">
        <v>16976</v>
      </c>
      <c r="G392" s="95" t="s">
        <v>16881</v>
      </c>
      <c r="H392" s="95" t="s">
        <v>16882</v>
      </c>
      <c r="I392" s="95" t="s">
        <v>16883</v>
      </c>
      <c r="J392" s="95" t="s">
        <v>16884</v>
      </c>
      <c r="K392" s="95" t="s">
        <v>16885</v>
      </c>
      <c r="L392" s="95" t="s">
        <v>16886</v>
      </c>
      <c r="M392" s="96"/>
      <c r="N392" s="96"/>
      <c r="O392" s="95"/>
      <c r="P392" s="95"/>
      <c r="Q392" s="95"/>
      <c r="R392" s="95"/>
      <c r="S392" s="95"/>
      <c r="T392" s="95"/>
      <c r="U392" s="95"/>
      <c r="V392" s="95"/>
      <c r="W392" s="95"/>
      <c r="X392" s="95"/>
      <c r="Y392" s="95"/>
      <c r="Z392" s="95"/>
      <c r="AA392" s="95"/>
      <c r="AB392" s="95"/>
      <c r="AC392" s="95"/>
      <c r="AD392" s="95"/>
      <c r="AE392" s="95"/>
      <c r="AF392" s="95"/>
      <c r="AG392" s="95"/>
      <c r="AH392" s="95"/>
      <c r="AI392" s="95"/>
      <c r="AJ392" s="95"/>
      <c r="AK392" s="95"/>
      <c r="AL392" s="95"/>
      <c r="AM392" s="95"/>
      <c r="AN392" s="95"/>
      <c r="AO392" s="95"/>
      <c r="AP392" s="95"/>
      <c r="AQ392" s="95"/>
      <c r="AR392" s="95"/>
      <c r="AS392" s="95"/>
      <c r="AT392" s="95"/>
      <c r="AU392" s="95"/>
      <c r="AV392" s="95"/>
    </row>
    <row r="393" spans="1:48" ht="18.75" x14ac:dyDescent="0.3">
      <c r="A393" s="73" t="s">
        <v>16472</v>
      </c>
      <c r="B393" s="92" t="s">
        <v>15579</v>
      </c>
      <c r="C393" s="92" t="s">
        <v>5528</v>
      </c>
      <c r="D393" s="94">
        <v>215811</v>
      </c>
      <c r="E393" s="95" t="s">
        <v>16880</v>
      </c>
      <c r="F393" s="95" t="s">
        <v>16884</v>
      </c>
      <c r="G393" s="95" t="s">
        <v>16974</v>
      </c>
      <c r="H393" s="95" t="s">
        <v>16975</v>
      </c>
      <c r="I393" s="95" t="s">
        <v>16976</v>
      </c>
      <c r="J393" s="95" t="s">
        <v>16977</v>
      </c>
      <c r="K393" s="95" t="s">
        <v>16896</v>
      </c>
      <c r="L393" s="95" t="s">
        <v>17128</v>
      </c>
      <c r="M393" s="96"/>
      <c r="N393" s="96"/>
      <c r="O393" s="95"/>
      <c r="P393" s="95"/>
      <c r="Q393" s="95"/>
      <c r="R393" s="95"/>
      <c r="S393" s="95"/>
      <c r="T393" s="95"/>
      <c r="U393" s="95"/>
      <c r="V393" s="95"/>
      <c r="W393" s="95"/>
      <c r="X393" s="95"/>
      <c r="Y393" s="95"/>
      <c r="Z393" s="95"/>
      <c r="AA393" s="95"/>
      <c r="AB393" s="95"/>
      <c r="AC393" s="95"/>
      <c r="AD393" s="95"/>
      <c r="AE393" s="95"/>
      <c r="AF393" s="95"/>
      <c r="AG393" s="95"/>
      <c r="AH393" s="95"/>
      <c r="AI393" s="95"/>
      <c r="AJ393" s="95"/>
      <c r="AK393" s="95"/>
      <c r="AL393" s="95"/>
      <c r="AM393" s="95"/>
      <c r="AN393" s="95"/>
      <c r="AO393" s="95"/>
      <c r="AP393" s="95"/>
      <c r="AQ393" s="95"/>
      <c r="AR393" s="95"/>
      <c r="AS393" s="95"/>
      <c r="AT393" s="95"/>
      <c r="AU393" s="95"/>
      <c r="AV393" s="95"/>
    </row>
    <row r="394" spans="1:48" ht="18.75" x14ac:dyDescent="0.3">
      <c r="A394" s="73" t="s">
        <v>16473</v>
      </c>
      <c r="B394" s="92" t="s">
        <v>15579</v>
      </c>
      <c r="C394" s="92" t="s">
        <v>8476</v>
      </c>
      <c r="D394" s="94">
        <v>213214</v>
      </c>
      <c r="E394" s="95" t="s">
        <v>16880</v>
      </c>
      <c r="F394" s="95" t="s">
        <v>16884</v>
      </c>
      <c r="G394" s="95" t="s">
        <v>16974</v>
      </c>
      <c r="H394" s="95" t="s">
        <v>16975</v>
      </c>
      <c r="I394" s="95" t="s">
        <v>16976</v>
      </c>
      <c r="J394" s="95" t="s">
        <v>16977</v>
      </c>
      <c r="K394" s="95" t="s">
        <v>16965</v>
      </c>
      <c r="L394" s="95"/>
      <c r="M394" s="96"/>
      <c r="N394" s="96"/>
      <c r="O394" s="95"/>
      <c r="P394" s="95"/>
      <c r="Q394" s="95"/>
      <c r="R394" s="95"/>
      <c r="S394" s="95"/>
      <c r="T394" s="95"/>
      <c r="U394" s="95"/>
      <c r="V394" s="95"/>
      <c r="W394" s="95"/>
      <c r="X394" s="95"/>
      <c r="Y394" s="95"/>
      <c r="Z394" s="95"/>
      <c r="AA394" s="95"/>
      <c r="AB394" s="95"/>
      <c r="AC394" s="95"/>
      <c r="AD394" s="95"/>
      <c r="AE394" s="95"/>
      <c r="AF394" s="95"/>
      <c r="AG394" s="95"/>
      <c r="AH394" s="95"/>
      <c r="AI394" s="95"/>
      <c r="AJ394" s="95"/>
      <c r="AK394" s="95"/>
      <c r="AL394" s="95"/>
      <c r="AM394" s="95"/>
      <c r="AN394" s="95"/>
      <c r="AO394" s="95"/>
      <c r="AP394" s="95"/>
      <c r="AQ394" s="95"/>
      <c r="AR394" s="95"/>
      <c r="AS394" s="95"/>
      <c r="AT394" s="95"/>
      <c r="AU394" s="95"/>
      <c r="AV394" s="95"/>
    </row>
    <row r="395" spans="1:48" ht="18.75" x14ac:dyDescent="0.3">
      <c r="A395" s="73" t="s">
        <v>16474</v>
      </c>
      <c r="B395" s="92" t="s">
        <v>15579</v>
      </c>
      <c r="C395" s="92" t="s">
        <v>9113</v>
      </c>
      <c r="D395" s="94">
        <v>413305</v>
      </c>
      <c r="E395" s="95" t="s">
        <v>16900</v>
      </c>
      <c r="F395" s="95" t="s">
        <v>17116</v>
      </c>
      <c r="G395" s="95" t="s">
        <v>16901</v>
      </c>
      <c r="H395" s="95" t="s">
        <v>17117</v>
      </c>
      <c r="I395" s="95" t="s">
        <v>17118</v>
      </c>
      <c r="J395" s="95" t="s">
        <v>17119</v>
      </c>
      <c r="K395" s="95"/>
      <c r="L395" s="95"/>
      <c r="M395" s="96"/>
      <c r="N395" s="96"/>
      <c r="O395" s="95"/>
      <c r="P395" s="95"/>
      <c r="Q395" s="95"/>
      <c r="R395" s="95"/>
      <c r="S395" s="95"/>
      <c r="T395" s="95"/>
      <c r="U395" s="95"/>
      <c r="V395" s="95"/>
      <c r="W395" s="95"/>
      <c r="X395" s="95"/>
      <c r="Y395" s="95"/>
      <c r="Z395" s="95"/>
      <c r="AA395" s="95"/>
      <c r="AB395" s="95"/>
      <c r="AC395" s="95"/>
      <c r="AD395" s="95"/>
      <c r="AE395" s="95"/>
      <c r="AF395" s="95"/>
      <c r="AG395" s="95"/>
      <c r="AH395" s="95"/>
      <c r="AI395" s="95"/>
      <c r="AJ395" s="95"/>
      <c r="AK395" s="95"/>
      <c r="AL395" s="95"/>
      <c r="AM395" s="95"/>
      <c r="AN395" s="95"/>
      <c r="AO395" s="95"/>
      <c r="AP395" s="95"/>
      <c r="AQ395" s="95"/>
      <c r="AR395" s="95"/>
      <c r="AS395" s="95"/>
      <c r="AT395" s="95"/>
      <c r="AU395" s="95"/>
      <c r="AV395" s="95"/>
    </row>
    <row r="396" spans="1:48" ht="18.75" x14ac:dyDescent="0.3">
      <c r="A396" s="73" t="s">
        <v>16475</v>
      </c>
      <c r="B396" s="92" t="s">
        <v>15579</v>
      </c>
      <c r="C396" s="92" t="s">
        <v>5455</v>
      </c>
      <c r="D396" s="94">
        <v>213337</v>
      </c>
      <c r="E396" s="95" t="s">
        <v>17037</v>
      </c>
      <c r="F396" s="95"/>
      <c r="G396" s="95"/>
      <c r="H396" s="95"/>
      <c r="I396" s="95"/>
      <c r="J396" s="95"/>
      <c r="K396" s="95"/>
      <c r="L396" s="95"/>
      <c r="M396" s="96"/>
      <c r="N396" s="96"/>
      <c r="O396" s="95"/>
      <c r="P396" s="95"/>
      <c r="Q396" s="95"/>
      <c r="R396" s="95"/>
      <c r="S396" s="95"/>
      <c r="T396" s="95"/>
      <c r="U396" s="95"/>
      <c r="V396" s="95"/>
      <c r="W396" s="95"/>
      <c r="X396" s="95"/>
      <c r="Y396" s="95"/>
      <c r="Z396" s="95"/>
      <c r="AA396" s="95"/>
      <c r="AB396" s="95"/>
      <c r="AC396" s="95"/>
      <c r="AD396" s="95"/>
      <c r="AE396" s="95"/>
      <c r="AF396" s="95"/>
      <c r="AG396" s="95"/>
      <c r="AH396" s="95"/>
      <c r="AI396" s="95"/>
      <c r="AJ396" s="95"/>
      <c r="AK396" s="95"/>
      <c r="AL396" s="95"/>
      <c r="AM396" s="95"/>
      <c r="AN396" s="95"/>
      <c r="AO396" s="95"/>
      <c r="AP396" s="95"/>
      <c r="AQ396" s="95"/>
      <c r="AR396" s="95"/>
      <c r="AS396" s="95"/>
      <c r="AT396" s="95"/>
      <c r="AU396" s="95"/>
      <c r="AV396" s="95"/>
    </row>
    <row r="397" spans="1:48" ht="18.75" x14ac:dyDescent="0.3">
      <c r="A397" s="73" t="s">
        <v>16476</v>
      </c>
      <c r="B397" s="92" t="s">
        <v>15579</v>
      </c>
      <c r="C397" s="92" t="s">
        <v>5467</v>
      </c>
      <c r="D397" s="94">
        <v>213708</v>
      </c>
      <c r="E397" s="95" t="s">
        <v>17120</v>
      </c>
      <c r="F397" s="95" t="s">
        <v>17121</v>
      </c>
      <c r="G397" s="95" t="s">
        <v>17122</v>
      </c>
      <c r="H397" s="95"/>
      <c r="I397" s="95" t="s">
        <v>17123</v>
      </c>
      <c r="J397" s="95" t="s">
        <v>17124</v>
      </c>
      <c r="K397" s="95" t="s">
        <v>16894</v>
      </c>
      <c r="L397" s="95" t="s">
        <v>16896</v>
      </c>
      <c r="M397" s="95" t="s">
        <v>16895</v>
      </c>
      <c r="N397" s="95" t="s">
        <v>16897</v>
      </c>
      <c r="O397" s="95" t="s">
        <v>16987</v>
      </c>
      <c r="P397" s="95" t="s">
        <v>16985</v>
      </c>
      <c r="Q397" s="95" t="s">
        <v>16992</v>
      </c>
      <c r="R397" s="95" t="s">
        <v>16993</v>
      </c>
      <c r="S397" s="95" t="s">
        <v>17125</v>
      </c>
      <c r="T397" s="95" t="s">
        <v>16879</v>
      </c>
      <c r="U397" s="95" t="s">
        <v>16883</v>
      </c>
      <c r="V397" s="95" t="s">
        <v>16880</v>
      </c>
      <c r="W397" s="95" t="s">
        <v>16884</v>
      </c>
      <c r="X397" s="95" t="s">
        <v>16976</v>
      </c>
      <c r="Y397" s="95" t="s">
        <v>16977</v>
      </c>
      <c r="Z397" s="95" t="s">
        <v>16974</v>
      </c>
      <c r="AA397" s="95" t="s">
        <v>16975</v>
      </c>
      <c r="AB397" s="95" t="s">
        <v>16880</v>
      </c>
      <c r="AC397" s="95" t="s">
        <v>16884</v>
      </c>
      <c r="AD397" s="95"/>
      <c r="AE397" s="95"/>
      <c r="AF397" s="95"/>
      <c r="AG397" s="95"/>
      <c r="AH397" s="95"/>
      <c r="AI397" s="95"/>
      <c r="AJ397" s="95"/>
      <c r="AK397" s="95"/>
      <c r="AL397" s="95"/>
      <c r="AM397" s="95"/>
      <c r="AN397" s="95"/>
      <c r="AO397" s="95"/>
      <c r="AP397" s="95"/>
      <c r="AQ397" s="95"/>
      <c r="AR397" s="95"/>
      <c r="AS397" s="95"/>
      <c r="AT397" s="95"/>
      <c r="AU397" s="95"/>
      <c r="AV397" s="95"/>
    </row>
    <row r="398" spans="1:48" ht="18.75" x14ac:dyDescent="0.3">
      <c r="A398" s="73" t="s">
        <v>16477</v>
      </c>
      <c r="B398" s="92" t="s">
        <v>15579</v>
      </c>
      <c r="C398" s="92" t="s">
        <v>5474</v>
      </c>
      <c r="D398" s="94">
        <v>213958</v>
      </c>
      <c r="E398" s="95" t="s">
        <v>16880</v>
      </c>
      <c r="F398" s="95" t="s">
        <v>16884</v>
      </c>
      <c r="G398" s="95" t="s">
        <v>16974</v>
      </c>
      <c r="H398" s="95" t="s">
        <v>16975</v>
      </c>
      <c r="I398" s="95" t="s">
        <v>16976</v>
      </c>
      <c r="J398" s="95" t="s">
        <v>16977</v>
      </c>
      <c r="K398" s="95" t="s">
        <v>16987</v>
      </c>
      <c r="L398" s="95" t="s">
        <v>16985</v>
      </c>
      <c r="M398" s="96"/>
      <c r="N398" s="96"/>
      <c r="O398" s="95"/>
      <c r="P398" s="95"/>
      <c r="Q398" s="95"/>
      <c r="R398" s="95"/>
      <c r="S398" s="95"/>
      <c r="T398" s="95"/>
      <c r="U398" s="95"/>
      <c r="V398" s="95"/>
      <c r="W398" s="95"/>
      <c r="X398" s="95"/>
      <c r="Y398" s="95"/>
      <c r="Z398" s="95"/>
      <c r="AA398" s="95"/>
      <c r="AB398" s="95"/>
      <c r="AC398" s="95"/>
      <c r="AD398" s="95"/>
      <c r="AE398" s="95"/>
      <c r="AF398" s="95"/>
      <c r="AG398" s="95"/>
      <c r="AH398" s="95"/>
      <c r="AI398" s="95"/>
      <c r="AJ398" s="95"/>
      <c r="AK398" s="95"/>
      <c r="AL398" s="95"/>
      <c r="AM398" s="95"/>
      <c r="AN398" s="95"/>
      <c r="AO398" s="95"/>
      <c r="AP398" s="95"/>
      <c r="AQ398" s="95"/>
      <c r="AR398" s="95"/>
      <c r="AS398" s="95"/>
      <c r="AT398" s="95"/>
      <c r="AU398" s="95"/>
      <c r="AV398" s="95"/>
    </row>
    <row r="399" spans="1:48" ht="18.75" x14ac:dyDescent="0.3">
      <c r="A399" s="73" t="s">
        <v>16478</v>
      </c>
      <c r="B399" s="92" t="s">
        <v>15579</v>
      </c>
      <c r="C399" s="92" t="s">
        <v>5476</v>
      </c>
      <c r="D399" s="94">
        <v>213981</v>
      </c>
      <c r="E399" s="95" t="s">
        <v>16944</v>
      </c>
      <c r="F399" s="95" t="s">
        <v>17129</v>
      </c>
      <c r="G399" s="95" t="s">
        <v>17130</v>
      </c>
      <c r="H399" s="95"/>
      <c r="I399" s="95"/>
      <c r="J399" s="95"/>
      <c r="K399" s="95"/>
      <c r="L399" s="95"/>
      <c r="M399" s="96"/>
      <c r="N399" s="96"/>
      <c r="O399" s="95"/>
      <c r="P399" s="95"/>
      <c r="Q399" s="95"/>
      <c r="R399" s="95"/>
      <c r="S399" s="95"/>
      <c r="T399" s="95"/>
      <c r="U399" s="95"/>
      <c r="V399" s="95"/>
      <c r="W399" s="95"/>
      <c r="X399" s="95"/>
      <c r="Y399" s="95"/>
      <c r="Z399" s="95"/>
      <c r="AA399" s="95"/>
      <c r="AB399" s="95"/>
      <c r="AC399" s="95"/>
      <c r="AD399" s="95"/>
      <c r="AE399" s="95"/>
      <c r="AF399" s="95"/>
      <c r="AG399" s="95"/>
      <c r="AH399" s="95"/>
      <c r="AI399" s="95"/>
      <c r="AJ399" s="95"/>
      <c r="AK399" s="95"/>
      <c r="AL399" s="95"/>
      <c r="AM399" s="95"/>
      <c r="AN399" s="95"/>
      <c r="AO399" s="95"/>
      <c r="AP399" s="95"/>
      <c r="AQ399" s="95"/>
      <c r="AR399" s="95"/>
      <c r="AS399" s="95"/>
      <c r="AT399" s="95"/>
      <c r="AU399" s="95"/>
      <c r="AV399" s="95"/>
    </row>
    <row r="400" spans="1:48" ht="18.75" x14ac:dyDescent="0.3">
      <c r="A400" s="73" t="s">
        <v>16479</v>
      </c>
      <c r="B400" s="92" t="s">
        <v>15579</v>
      </c>
      <c r="C400" s="92" t="s">
        <v>5477</v>
      </c>
      <c r="D400" s="94">
        <v>214014</v>
      </c>
      <c r="E400" s="95" t="s">
        <v>16944</v>
      </c>
      <c r="F400" s="95" t="s">
        <v>17129</v>
      </c>
      <c r="G400" s="95" t="s">
        <v>17130</v>
      </c>
      <c r="H400" s="95" t="s">
        <v>17131</v>
      </c>
      <c r="I400" s="95" t="s">
        <v>17132</v>
      </c>
      <c r="J400" s="95"/>
      <c r="K400" s="95"/>
      <c r="L400" s="95"/>
      <c r="M400" s="96"/>
      <c r="N400" s="96"/>
      <c r="O400" s="95"/>
      <c r="P400" s="95"/>
      <c r="Q400" s="95"/>
      <c r="R400" s="95"/>
      <c r="S400" s="95"/>
      <c r="T400" s="95"/>
      <c r="U400" s="95"/>
      <c r="V400" s="95"/>
      <c r="W400" s="95"/>
      <c r="X400" s="95"/>
      <c r="Y400" s="95"/>
      <c r="Z400" s="95"/>
      <c r="AA400" s="95"/>
      <c r="AB400" s="95"/>
      <c r="AC400" s="95"/>
      <c r="AD400" s="95"/>
      <c r="AE400" s="95"/>
      <c r="AF400" s="95"/>
      <c r="AG400" s="95"/>
      <c r="AH400" s="95"/>
      <c r="AI400" s="95"/>
      <c r="AJ400" s="95"/>
      <c r="AK400" s="95"/>
      <c r="AL400" s="95"/>
      <c r="AM400" s="95"/>
      <c r="AN400" s="95"/>
      <c r="AO400" s="95"/>
      <c r="AP400" s="95"/>
      <c r="AQ400" s="95"/>
      <c r="AR400" s="95"/>
      <c r="AS400" s="95"/>
      <c r="AT400" s="95"/>
      <c r="AU400" s="95"/>
      <c r="AV400" s="95"/>
    </row>
    <row r="401" spans="1:48" ht="18.75" x14ac:dyDescent="0.3">
      <c r="A401" s="73" t="s">
        <v>16480</v>
      </c>
      <c r="B401" s="92" t="s">
        <v>15579</v>
      </c>
      <c r="C401" s="92" t="s">
        <v>7755</v>
      </c>
      <c r="D401" s="94">
        <v>214020</v>
      </c>
      <c r="E401" s="95" t="s">
        <v>16965</v>
      </c>
      <c r="F401" s="95"/>
      <c r="G401" s="95"/>
      <c r="H401" s="95"/>
      <c r="I401" s="95"/>
      <c r="J401" s="95"/>
      <c r="K401" s="95"/>
      <c r="L401" s="95"/>
      <c r="M401" s="96"/>
      <c r="N401" s="96"/>
      <c r="O401" s="95"/>
      <c r="P401" s="95"/>
      <c r="Q401" s="95"/>
      <c r="R401" s="95"/>
      <c r="S401" s="95"/>
      <c r="T401" s="95"/>
      <c r="U401" s="95"/>
      <c r="V401" s="95"/>
      <c r="W401" s="95"/>
      <c r="X401" s="95"/>
      <c r="Y401" s="95"/>
      <c r="Z401" s="95"/>
      <c r="AA401" s="95"/>
      <c r="AB401" s="95"/>
      <c r="AC401" s="95"/>
      <c r="AD401" s="95"/>
      <c r="AE401" s="95"/>
      <c r="AF401" s="95"/>
      <c r="AG401" s="95"/>
      <c r="AH401" s="95"/>
      <c r="AI401" s="95"/>
      <c r="AJ401" s="95"/>
      <c r="AK401" s="95"/>
      <c r="AL401" s="95"/>
      <c r="AM401" s="95"/>
      <c r="AN401" s="95"/>
      <c r="AO401" s="95"/>
      <c r="AP401" s="95"/>
      <c r="AQ401" s="95"/>
      <c r="AR401" s="95"/>
      <c r="AS401" s="95"/>
      <c r="AT401" s="95"/>
      <c r="AU401" s="95"/>
      <c r="AV401" s="95"/>
    </row>
    <row r="402" spans="1:48" ht="18.75" x14ac:dyDescent="0.3">
      <c r="A402" s="73" t="s">
        <v>16481</v>
      </c>
      <c r="B402" s="92" t="s">
        <v>15579</v>
      </c>
      <c r="C402" s="92" t="s">
        <v>5479</v>
      </c>
      <c r="D402" s="94">
        <v>214077</v>
      </c>
      <c r="E402" s="95" t="s">
        <v>16880</v>
      </c>
      <c r="F402" s="95" t="s">
        <v>16976</v>
      </c>
      <c r="G402" s="95" t="s">
        <v>16881</v>
      </c>
      <c r="H402" s="95" t="s">
        <v>16882</v>
      </c>
      <c r="I402" s="95" t="s">
        <v>16883</v>
      </c>
      <c r="J402" s="95" t="s">
        <v>16884</v>
      </c>
      <c r="K402" s="95" t="s">
        <v>16885</v>
      </c>
      <c r="L402" s="95" t="s">
        <v>16886</v>
      </c>
      <c r="M402" s="96"/>
      <c r="N402" s="96"/>
      <c r="O402" s="95"/>
      <c r="P402" s="95"/>
      <c r="Q402" s="95"/>
      <c r="R402" s="95"/>
      <c r="S402" s="95"/>
      <c r="T402" s="95"/>
      <c r="U402" s="95"/>
      <c r="V402" s="95"/>
      <c r="W402" s="95"/>
      <c r="X402" s="95"/>
      <c r="Y402" s="95"/>
      <c r="Z402" s="95"/>
      <c r="AA402" s="95"/>
      <c r="AB402" s="95"/>
      <c r="AC402" s="95"/>
      <c r="AD402" s="95"/>
      <c r="AE402" s="95"/>
      <c r="AF402" s="95"/>
      <c r="AG402" s="95"/>
      <c r="AH402" s="95"/>
      <c r="AI402" s="95"/>
      <c r="AJ402" s="95"/>
      <c r="AK402" s="95"/>
      <c r="AL402" s="95"/>
      <c r="AM402" s="95"/>
      <c r="AN402" s="95"/>
      <c r="AO402" s="95"/>
      <c r="AP402" s="95"/>
      <c r="AQ402" s="95"/>
      <c r="AR402" s="95"/>
      <c r="AS402" s="95"/>
      <c r="AT402" s="95"/>
      <c r="AU402" s="95"/>
      <c r="AV402" s="95"/>
    </row>
    <row r="403" spans="1:48" ht="18.75" x14ac:dyDescent="0.3">
      <c r="A403" s="73" t="s">
        <v>16482</v>
      </c>
      <c r="B403" s="92" t="s">
        <v>15579</v>
      </c>
      <c r="C403" s="92" t="s">
        <v>5480</v>
      </c>
      <c r="D403" s="94">
        <v>214109</v>
      </c>
      <c r="E403" s="95" t="s">
        <v>16900</v>
      </c>
      <c r="F403" s="95" t="s">
        <v>17116</v>
      </c>
      <c r="G403" s="95" t="s">
        <v>16901</v>
      </c>
      <c r="H403" s="95" t="s">
        <v>17117</v>
      </c>
      <c r="I403" s="95" t="s">
        <v>17118</v>
      </c>
      <c r="J403" s="95" t="s">
        <v>17119</v>
      </c>
      <c r="K403" s="95"/>
      <c r="L403" s="95"/>
      <c r="M403" s="96"/>
      <c r="N403" s="96"/>
      <c r="O403" s="95"/>
      <c r="P403" s="95"/>
      <c r="Q403" s="95"/>
      <c r="R403" s="95"/>
      <c r="S403" s="95"/>
      <c r="T403" s="95"/>
      <c r="U403" s="95"/>
      <c r="V403" s="95"/>
      <c r="W403" s="95"/>
      <c r="X403" s="95"/>
      <c r="Y403" s="95"/>
      <c r="Z403" s="95"/>
      <c r="AA403" s="95"/>
      <c r="AB403" s="95"/>
      <c r="AC403" s="95"/>
      <c r="AD403" s="95"/>
      <c r="AE403" s="95"/>
      <c r="AF403" s="95"/>
      <c r="AG403" s="95"/>
      <c r="AH403" s="95"/>
      <c r="AI403" s="95"/>
      <c r="AJ403" s="95"/>
      <c r="AK403" s="95"/>
      <c r="AL403" s="95"/>
      <c r="AM403" s="95"/>
      <c r="AN403" s="95"/>
      <c r="AO403" s="95"/>
      <c r="AP403" s="95"/>
      <c r="AQ403" s="95"/>
      <c r="AR403" s="95"/>
      <c r="AS403" s="95"/>
      <c r="AT403" s="95"/>
      <c r="AU403" s="95"/>
      <c r="AV403" s="95"/>
    </row>
    <row r="404" spans="1:48" ht="18.75" x14ac:dyDescent="0.3">
      <c r="A404" s="73" t="s">
        <v>16483</v>
      </c>
      <c r="B404" s="92" t="s">
        <v>15579</v>
      </c>
      <c r="C404" s="92" t="s">
        <v>5482</v>
      </c>
      <c r="D404" s="94">
        <v>214166</v>
      </c>
      <c r="E404" s="95" t="s">
        <v>17131</v>
      </c>
      <c r="F404" s="95" t="s">
        <v>17088</v>
      </c>
      <c r="G404" s="95" t="s">
        <v>17129</v>
      </c>
      <c r="H404" s="95" t="s">
        <v>16928</v>
      </c>
      <c r="I404" s="95"/>
      <c r="J404" s="95"/>
      <c r="K404" s="95"/>
      <c r="L404" s="95"/>
      <c r="M404" s="96"/>
      <c r="N404" s="96"/>
      <c r="O404" s="95"/>
      <c r="P404" s="95"/>
      <c r="Q404" s="95"/>
      <c r="R404" s="95"/>
      <c r="S404" s="95"/>
      <c r="T404" s="95"/>
      <c r="U404" s="95"/>
      <c r="V404" s="95"/>
      <c r="W404" s="95"/>
      <c r="X404" s="95"/>
      <c r="Y404" s="95"/>
      <c r="Z404" s="95"/>
      <c r="AA404" s="95"/>
      <c r="AB404" s="95"/>
      <c r="AC404" s="95"/>
      <c r="AD404" s="95"/>
      <c r="AE404" s="95"/>
      <c r="AF404" s="95"/>
      <c r="AG404" s="95"/>
      <c r="AH404" s="95"/>
      <c r="AI404" s="95"/>
      <c r="AJ404" s="95"/>
      <c r="AK404" s="95"/>
      <c r="AL404" s="95"/>
      <c r="AM404" s="95"/>
      <c r="AN404" s="95"/>
      <c r="AO404" s="95"/>
      <c r="AP404" s="95"/>
      <c r="AQ404" s="95"/>
      <c r="AR404" s="95"/>
      <c r="AS404" s="95"/>
      <c r="AT404" s="95"/>
      <c r="AU404" s="95"/>
      <c r="AV404" s="95"/>
    </row>
    <row r="405" spans="1:48" ht="18.75" x14ac:dyDescent="0.3">
      <c r="A405" s="73" t="s">
        <v>16484</v>
      </c>
      <c r="B405" s="92" t="s">
        <v>15579</v>
      </c>
      <c r="C405" s="92" t="s">
        <v>7783</v>
      </c>
      <c r="D405" s="94">
        <v>216140</v>
      </c>
      <c r="E405" s="95" t="s">
        <v>16880</v>
      </c>
      <c r="F405" s="95" t="s">
        <v>16880</v>
      </c>
      <c r="G405" s="95" t="s">
        <v>16976</v>
      </c>
      <c r="H405" s="95" t="s">
        <v>16881</v>
      </c>
      <c r="I405" s="95" t="s">
        <v>16882</v>
      </c>
      <c r="J405" s="95" t="s">
        <v>16883</v>
      </c>
      <c r="K405" s="95" t="s">
        <v>16884</v>
      </c>
      <c r="L405" s="95" t="s">
        <v>16885</v>
      </c>
      <c r="M405" s="95" t="s">
        <v>16886</v>
      </c>
      <c r="N405" s="96"/>
      <c r="O405" s="95"/>
      <c r="P405" s="95"/>
      <c r="Q405" s="95"/>
      <c r="R405" s="95"/>
      <c r="S405" s="95"/>
      <c r="T405" s="95"/>
      <c r="U405" s="95"/>
      <c r="V405" s="95"/>
      <c r="W405" s="95"/>
      <c r="X405" s="95"/>
      <c r="Y405" s="95"/>
      <c r="Z405" s="95"/>
      <c r="AA405" s="95"/>
      <c r="AB405" s="95"/>
      <c r="AC405" s="95"/>
      <c r="AD405" s="95"/>
      <c r="AE405" s="95"/>
      <c r="AF405" s="95"/>
      <c r="AG405" s="95"/>
      <c r="AH405" s="95"/>
      <c r="AI405" s="95"/>
      <c r="AJ405" s="95"/>
      <c r="AK405" s="95"/>
      <c r="AL405" s="95"/>
      <c r="AM405" s="95"/>
      <c r="AN405" s="95"/>
      <c r="AO405" s="95"/>
      <c r="AP405" s="95"/>
      <c r="AQ405" s="95"/>
      <c r="AR405" s="95"/>
      <c r="AS405" s="95"/>
      <c r="AT405" s="95"/>
      <c r="AU405" s="95"/>
      <c r="AV405" s="95"/>
    </row>
    <row r="406" spans="1:48" ht="18.75" x14ac:dyDescent="0.3">
      <c r="A406" s="73" t="s">
        <v>16485</v>
      </c>
      <c r="B406" s="92" t="s">
        <v>15579</v>
      </c>
      <c r="C406" s="92" t="s">
        <v>7784</v>
      </c>
      <c r="D406" s="94">
        <v>216145</v>
      </c>
      <c r="E406" s="95" t="s">
        <v>16880</v>
      </c>
      <c r="F406" s="95" t="s">
        <v>16976</v>
      </c>
      <c r="G406" s="95" t="s">
        <v>16881</v>
      </c>
      <c r="H406" s="95" t="s">
        <v>16882</v>
      </c>
      <c r="I406" s="95" t="s">
        <v>16883</v>
      </c>
      <c r="J406" s="95" t="s">
        <v>16884</v>
      </c>
      <c r="K406" s="95" t="s">
        <v>16885</v>
      </c>
      <c r="L406" s="95" t="s">
        <v>16886</v>
      </c>
      <c r="M406" s="96"/>
      <c r="N406" s="96"/>
      <c r="O406" s="95"/>
      <c r="P406" s="95"/>
      <c r="Q406" s="95"/>
      <c r="R406" s="95"/>
      <c r="S406" s="95"/>
      <c r="T406" s="95"/>
      <c r="U406" s="95"/>
      <c r="V406" s="95"/>
      <c r="W406" s="95"/>
      <c r="X406" s="95"/>
      <c r="Y406" s="95"/>
      <c r="Z406" s="95"/>
      <c r="AA406" s="95"/>
      <c r="AB406" s="95"/>
      <c r="AC406" s="95"/>
      <c r="AD406" s="95"/>
      <c r="AE406" s="95"/>
      <c r="AF406" s="95"/>
      <c r="AG406" s="95"/>
      <c r="AH406" s="95"/>
      <c r="AI406" s="95"/>
      <c r="AJ406" s="95"/>
      <c r="AK406" s="95"/>
      <c r="AL406" s="95"/>
      <c r="AM406" s="95"/>
      <c r="AN406" s="95"/>
      <c r="AO406" s="95"/>
      <c r="AP406" s="95"/>
      <c r="AQ406" s="95"/>
      <c r="AR406" s="95"/>
      <c r="AS406" s="95"/>
      <c r="AT406" s="95"/>
      <c r="AU406" s="95"/>
      <c r="AV406" s="95"/>
    </row>
    <row r="407" spans="1:48" ht="18.75" x14ac:dyDescent="0.3">
      <c r="A407" s="73" t="s">
        <v>16486</v>
      </c>
      <c r="B407" s="92" t="s">
        <v>15579</v>
      </c>
      <c r="C407" s="92" t="s">
        <v>5487</v>
      </c>
      <c r="D407" s="94">
        <v>214333</v>
      </c>
      <c r="E407" s="95" t="s">
        <v>17129</v>
      </c>
      <c r="F407" s="95" t="s">
        <v>16923</v>
      </c>
      <c r="G407" s="95" t="s">
        <v>16922</v>
      </c>
      <c r="H407" s="95" t="s">
        <v>17088</v>
      </c>
      <c r="I407" s="95" t="s">
        <v>16927</v>
      </c>
      <c r="J407" s="95" t="s">
        <v>16928</v>
      </c>
      <c r="K407" s="95"/>
      <c r="L407" s="95"/>
      <c r="M407" s="96"/>
      <c r="N407" s="96"/>
      <c r="O407" s="95"/>
      <c r="P407" s="95"/>
      <c r="Q407" s="95"/>
      <c r="R407" s="95"/>
      <c r="S407" s="95"/>
      <c r="T407" s="95"/>
      <c r="U407" s="95"/>
      <c r="V407" s="95"/>
      <c r="W407" s="95"/>
      <c r="X407" s="95"/>
      <c r="Y407" s="95"/>
      <c r="Z407" s="95"/>
      <c r="AA407" s="95"/>
      <c r="AB407" s="95"/>
      <c r="AC407" s="95"/>
      <c r="AD407" s="95"/>
      <c r="AE407" s="95"/>
      <c r="AF407" s="95"/>
      <c r="AG407" s="95"/>
      <c r="AH407" s="95"/>
      <c r="AI407" s="95"/>
      <c r="AJ407" s="95"/>
      <c r="AK407" s="95"/>
      <c r="AL407" s="95"/>
      <c r="AM407" s="95"/>
      <c r="AN407" s="95"/>
      <c r="AO407" s="95"/>
      <c r="AP407" s="95"/>
      <c r="AQ407" s="95"/>
      <c r="AR407" s="95"/>
      <c r="AS407" s="95"/>
      <c r="AT407" s="95"/>
      <c r="AU407" s="95"/>
      <c r="AV407" s="95"/>
    </row>
    <row r="408" spans="1:48" ht="18.75" x14ac:dyDescent="0.3">
      <c r="A408" s="73" t="s">
        <v>16487</v>
      </c>
      <c r="B408" s="92" t="s">
        <v>15579</v>
      </c>
      <c r="C408" s="92" t="s">
        <v>5489</v>
      </c>
      <c r="D408" s="94">
        <v>214359</v>
      </c>
      <c r="E408" s="95" t="s">
        <v>16880</v>
      </c>
      <c r="F408" s="95" t="s">
        <v>16884</v>
      </c>
      <c r="G408" s="95" t="s">
        <v>16974</v>
      </c>
      <c r="H408" s="95" t="s">
        <v>16975</v>
      </c>
      <c r="I408" s="95" t="s">
        <v>16976</v>
      </c>
      <c r="J408" s="95" t="s">
        <v>16977</v>
      </c>
      <c r="K408" s="95" t="s">
        <v>16971</v>
      </c>
      <c r="L408" s="95" t="s">
        <v>16972</v>
      </c>
      <c r="M408" s="96"/>
      <c r="N408" s="96"/>
      <c r="O408" s="95"/>
      <c r="P408" s="95"/>
      <c r="Q408" s="95"/>
      <c r="R408" s="95"/>
      <c r="S408" s="95"/>
      <c r="T408" s="95"/>
      <c r="U408" s="95"/>
      <c r="V408" s="95"/>
      <c r="W408" s="95"/>
      <c r="X408" s="95"/>
      <c r="Y408" s="95"/>
      <c r="Z408" s="95"/>
      <c r="AA408" s="95"/>
      <c r="AB408" s="95"/>
      <c r="AC408" s="95"/>
      <c r="AD408" s="95"/>
      <c r="AE408" s="95"/>
      <c r="AF408" s="95"/>
      <c r="AG408" s="95"/>
      <c r="AH408" s="95"/>
      <c r="AI408" s="95"/>
      <c r="AJ408" s="95"/>
      <c r="AK408" s="95"/>
      <c r="AL408" s="95"/>
      <c r="AM408" s="95"/>
      <c r="AN408" s="95"/>
      <c r="AO408" s="95"/>
      <c r="AP408" s="95"/>
      <c r="AQ408" s="95"/>
      <c r="AR408" s="95"/>
      <c r="AS408" s="95"/>
      <c r="AT408" s="95"/>
      <c r="AU408" s="95"/>
      <c r="AV408" s="95"/>
    </row>
    <row r="409" spans="1:48" ht="18.75" x14ac:dyDescent="0.3">
      <c r="A409" s="73" t="s">
        <v>15712</v>
      </c>
      <c r="B409" s="92" t="s">
        <v>12123</v>
      </c>
      <c r="C409" s="92" t="s">
        <v>7760</v>
      </c>
      <c r="D409" s="94">
        <v>214450</v>
      </c>
      <c r="E409" s="95" t="s">
        <v>16878</v>
      </c>
      <c r="F409" s="95" t="s">
        <v>16877</v>
      </c>
      <c r="G409" s="95"/>
      <c r="H409" s="95"/>
      <c r="I409" s="95"/>
      <c r="J409" s="95"/>
      <c r="K409" s="95"/>
      <c r="L409" s="95"/>
      <c r="M409" s="95"/>
      <c r="N409" s="96"/>
      <c r="O409" s="95"/>
      <c r="P409" s="95"/>
      <c r="Q409" s="95"/>
      <c r="R409" s="95"/>
      <c r="S409" s="95"/>
      <c r="T409" s="95"/>
      <c r="U409" s="95"/>
      <c r="V409" s="95"/>
      <c r="W409" s="95"/>
      <c r="X409" s="95"/>
      <c r="Y409" s="95"/>
      <c r="Z409" s="95"/>
      <c r="AA409" s="95"/>
      <c r="AB409" s="95"/>
      <c r="AC409" s="95"/>
      <c r="AD409" s="95"/>
      <c r="AE409" s="95"/>
      <c r="AF409" s="95"/>
      <c r="AG409" s="95"/>
      <c r="AH409" s="95"/>
      <c r="AI409" s="95"/>
      <c r="AJ409" s="95"/>
      <c r="AK409" s="95"/>
      <c r="AL409" s="95"/>
      <c r="AM409" s="95"/>
      <c r="AN409" s="95"/>
      <c r="AO409" s="95"/>
      <c r="AP409" s="95"/>
      <c r="AQ409" s="95"/>
      <c r="AR409" s="95"/>
      <c r="AS409" s="95"/>
      <c r="AT409" s="95"/>
      <c r="AU409" s="95"/>
      <c r="AV409" s="95"/>
    </row>
    <row r="410" spans="1:48" ht="18.75" x14ac:dyDescent="0.3">
      <c r="A410" s="73" t="s">
        <v>16488</v>
      </c>
      <c r="B410" s="92" t="s">
        <v>15579</v>
      </c>
      <c r="C410" s="92" t="s">
        <v>7760</v>
      </c>
      <c r="D410" s="94">
        <v>214450</v>
      </c>
      <c r="E410" s="95" t="s">
        <v>16880</v>
      </c>
      <c r="F410" s="95" t="s">
        <v>16881</v>
      </c>
      <c r="G410" s="95" t="s">
        <v>16882</v>
      </c>
      <c r="H410" s="95" t="s">
        <v>16883</v>
      </c>
      <c r="I410" s="95" t="s">
        <v>16884</v>
      </c>
      <c r="J410" s="95" t="s">
        <v>16885</v>
      </c>
      <c r="K410" s="95" t="s">
        <v>16886</v>
      </c>
      <c r="L410" s="96"/>
      <c r="M410" s="96"/>
      <c r="N410" s="96"/>
      <c r="O410" s="95"/>
      <c r="P410" s="95"/>
      <c r="Q410" s="95"/>
      <c r="R410" s="95"/>
      <c r="S410" s="95"/>
      <c r="T410" s="95"/>
      <c r="U410" s="95"/>
      <c r="V410" s="95"/>
      <c r="W410" s="95"/>
      <c r="X410" s="95"/>
      <c r="Y410" s="95"/>
      <c r="Z410" s="95"/>
      <c r="AA410" s="95"/>
      <c r="AB410" s="95"/>
      <c r="AC410" s="95"/>
      <c r="AD410" s="95"/>
      <c r="AE410" s="95"/>
      <c r="AF410" s="95"/>
      <c r="AG410" s="95"/>
      <c r="AH410" s="95"/>
      <c r="AI410" s="95"/>
      <c r="AJ410" s="95"/>
      <c r="AK410" s="95"/>
      <c r="AL410" s="95"/>
      <c r="AM410" s="95"/>
      <c r="AN410" s="95"/>
      <c r="AO410" s="95"/>
      <c r="AP410" s="95"/>
      <c r="AQ410" s="95"/>
      <c r="AR410" s="95"/>
      <c r="AS410" s="95"/>
      <c r="AT410" s="95"/>
      <c r="AU410" s="95"/>
      <c r="AV410" s="95"/>
    </row>
    <row r="411" spans="1:48" ht="18.75" x14ac:dyDescent="0.3">
      <c r="A411" s="73" t="s">
        <v>16489</v>
      </c>
      <c r="B411" s="92" t="s">
        <v>15579</v>
      </c>
      <c r="C411" s="92" t="s">
        <v>7762</v>
      </c>
      <c r="D411" s="94">
        <v>214452</v>
      </c>
      <c r="E411" s="95" t="s">
        <v>16900</v>
      </c>
      <c r="F411" s="95" t="s">
        <v>17116</v>
      </c>
      <c r="G411" s="95" t="s">
        <v>17117</v>
      </c>
      <c r="H411" s="95" t="s">
        <v>17118</v>
      </c>
      <c r="I411" s="96"/>
      <c r="J411" s="96"/>
      <c r="K411" s="95"/>
      <c r="L411" s="95"/>
      <c r="M411" s="95"/>
      <c r="N411" s="95"/>
      <c r="O411" s="95"/>
      <c r="P411" s="95"/>
      <c r="Q411" s="95"/>
      <c r="R411" s="95"/>
      <c r="S411" s="95"/>
      <c r="T411" s="95"/>
      <c r="U411" s="95"/>
      <c r="V411" s="95"/>
      <c r="W411" s="95"/>
      <c r="X411" s="95"/>
      <c r="Y411" s="95"/>
      <c r="Z411" s="95"/>
      <c r="AA411" s="95"/>
      <c r="AB411" s="95"/>
      <c r="AC411" s="95"/>
      <c r="AD411" s="95"/>
      <c r="AE411" s="95"/>
      <c r="AF411" s="95"/>
      <c r="AG411" s="95"/>
      <c r="AH411" s="95"/>
      <c r="AI411" s="95"/>
      <c r="AJ411" s="95"/>
      <c r="AK411" s="95"/>
      <c r="AL411" s="95"/>
      <c r="AM411" s="95"/>
      <c r="AN411" s="95"/>
      <c r="AO411" s="95"/>
      <c r="AP411" s="95"/>
      <c r="AQ411" s="95"/>
      <c r="AR411" s="95"/>
      <c r="AS411" s="95"/>
      <c r="AT411" s="95"/>
      <c r="AU411" s="95"/>
      <c r="AV411" s="95"/>
    </row>
    <row r="412" spans="1:48" ht="18.75" x14ac:dyDescent="0.3">
      <c r="A412" s="73" t="s">
        <v>16490</v>
      </c>
      <c r="B412" s="92" t="s">
        <v>15579</v>
      </c>
      <c r="C412" s="92" t="s">
        <v>5493</v>
      </c>
      <c r="D412" s="94">
        <v>214652</v>
      </c>
      <c r="E412" s="95" t="s">
        <v>17111</v>
      </c>
      <c r="F412" s="95"/>
      <c r="G412" s="95"/>
      <c r="H412" s="95"/>
      <c r="I412" s="96"/>
      <c r="J412" s="96"/>
      <c r="K412" s="95"/>
      <c r="L412" s="95"/>
      <c r="M412" s="95"/>
      <c r="N412" s="95"/>
      <c r="O412" s="95"/>
      <c r="P412" s="95"/>
      <c r="Q412" s="95"/>
      <c r="R412" s="95"/>
      <c r="S412" s="95"/>
      <c r="T412" s="95"/>
      <c r="U412" s="95"/>
      <c r="V412" s="95"/>
      <c r="W412" s="95"/>
      <c r="X412" s="95"/>
      <c r="Y412" s="95"/>
      <c r="Z412" s="95"/>
      <c r="AA412" s="95"/>
      <c r="AB412" s="95"/>
      <c r="AC412" s="95"/>
      <c r="AD412" s="95"/>
      <c r="AE412" s="95"/>
      <c r="AF412" s="95"/>
      <c r="AG412" s="95"/>
      <c r="AH412" s="95"/>
      <c r="AI412" s="95"/>
      <c r="AJ412" s="95"/>
      <c r="AK412" s="95"/>
      <c r="AL412" s="95"/>
      <c r="AM412" s="95"/>
      <c r="AN412" s="95"/>
      <c r="AO412" s="95"/>
      <c r="AP412" s="95"/>
      <c r="AQ412" s="95"/>
      <c r="AR412" s="95"/>
      <c r="AS412" s="95"/>
      <c r="AT412" s="95"/>
      <c r="AU412" s="95"/>
      <c r="AV412" s="95"/>
    </row>
    <row r="413" spans="1:48" ht="18.75" x14ac:dyDescent="0.3">
      <c r="A413" s="73" t="s">
        <v>16491</v>
      </c>
      <c r="B413" s="92" t="s">
        <v>15579</v>
      </c>
      <c r="C413" s="92" t="s">
        <v>7767</v>
      </c>
      <c r="D413" s="94">
        <v>214897</v>
      </c>
      <c r="E413" s="95" t="s">
        <v>16885</v>
      </c>
      <c r="F413" s="95" t="s">
        <v>16886</v>
      </c>
      <c r="G413" s="95" t="s">
        <v>17126</v>
      </c>
      <c r="H413" s="95" t="s">
        <v>17127</v>
      </c>
      <c r="I413" s="95" t="s">
        <v>16880</v>
      </c>
      <c r="J413" s="95" t="s">
        <v>16880</v>
      </c>
      <c r="K413" s="95" t="s">
        <v>16881</v>
      </c>
      <c r="L413" s="95" t="s">
        <v>16882</v>
      </c>
      <c r="M413" s="95" t="s">
        <v>16883</v>
      </c>
      <c r="N413" s="95" t="s">
        <v>16884</v>
      </c>
      <c r="O413" s="95"/>
      <c r="P413" s="95"/>
      <c r="Q413" s="95"/>
      <c r="R413" s="95"/>
      <c r="S413" s="95"/>
      <c r="T413" s="95"/>
      <c r="U413" s="95"/>
      <c r="V413" s="95"/>
      <c r="W413" s="95"/>
      <c r="X413" s="95"/>
      <c r="Y413" s="95"/>
      <c r="Z413" s="95"/>
      <c r="AA413" s="95"/>
      <c r="AB413" s="95"/>
      <c r="AC413" s="95"/>
      <c r="AD413" s="95"/>
      <c r="AE413" s="95"/>
      <c r="AF413" s="95"/>
      <c r="AG413" s="95"/>
      <c r="AH413" s="95"/>
      <c r="AI413" s="95"/>
      <c r="AJ413" s="95"/>
      <c r="AK413" s="95"/>
      <c r="AL413" s="95"/>
      <c r="AM413" s="95"/>
      <c r="AN413" s="95"/>
      <c r="AO413" s="95"/>
      <c r="AP413" s="95"/>
      <c r="AQ413" s="95"/>
      <c r="AR413" s="95"/>
      <c r="AS413" s="95"/>
      <c r="AT413" s="95"/>
      <c r="AU413" s="95"/>
      <c r="AV413" s="95"/>
    </row>
    <row r="414" spans="1:48" ht="18.75" x14ac:dyDescent="0.3">
      <c r="A414" s="73" t="s">
        <v>16492</v>
      </c>
      <c r="B414" s="92" t="s">
        <v>15579</v>
      </c>
      <c r="C414" s="92" t="s">
        <v>15575</v>
      </c>
      <c r="D414" s="94">
        <v>215421</v>
      </c>
      <c r="E414" s="95" t="s">
        <v>16894</v>
      </c>
      <c r="F414" s="95" t="s">
        <v>16895</v>
      </c>
      <c r="G414" s="95" t="s">
        <v>16896</v>
      </c>
      <c r="H414" s="95" t="s">
        <v>16897</v>
      </c>
      <c r="I414" s="95" t="s">
        <v>16898</v>
      </c>
      <c r="J414" s="95"/>
      <c r="K414" s="95"/>
      <c r="L414" s="95"/>
      <c r="M414" s="96"/>
      <c r="N414" s="96"/>
      <c r="O414" s="95"/>
      <c r="P414" s="95"/>
      <c r="Q414" s="95"/>
      <c r="R414" s="95"/>
      <c r="S414" s="95"/>
      <c r="T414" s="95"/>
      <c r="U414" s="95"/>
      <c r="V414" s="95"/>
      <c r="W414" s="95"/>
      <c r="X414" s="95"/>
      <c r="Y414" s="95"/>
      <c r="Z414" s="95"/>
      <c r="AA414" s="95"/>
      <c r="AB414" s="95"/>
      <c r="AC414" s="95"/>
      <c r="AD414" s="95"/>
      <c r="AE414" s="95"/>
      <c r="AF414" s="95"/>
      <c r="AG414" s="95"/>
      <c r="AH414" s="95"/>
      <c r="AI414" s="95"/>
      <c r="AJ414" s="95"/>
      <c r="AK414" s="95"/>
      <c r="AL414" s="95"/>
      <c r="AM414" s="95"/>
      <c r="AN414" s="95"/>
      <c r="AO414" s="95"/>
      <c r="AP414" s="95"/>
      <c r="AQ414" s="95"/>
      <c r="AR414" s="95"/>
      <c r="AS414" s="95"/>
      <c r="AT414" s="95"/>
      <c r="AU414" s="95"/>
      <c r="AV414" s="95"/>
    </row>
    <row r="415" spans="1:48" ht="18.75" x14ac:dyDescent="0.3">
      <c r="A415" s="73" t="s">
        <v>16493</v>
      </c>
      <c r="B415" s="92" t="s">
        <v>15579</v>
      </c>
      <c r="C415" s="92" t="s">
        <v>7769</v>
      </c>
      <c r="D415" s="94">
        <v>215390</v>
      </c>
      <c r="E415" s="95" t="s">
        <v>16880</v>
      </c>
      <c r="F415" s="95" t="s">
        <v>16884</v>
      </c>
      <c r="G415" s="95" t="s">
        <v>16974</v>
      </c>
      <c r="H415" s="95" t="s">
        <v>16975</v>
      </c>
      <c r="I415" s="95" t="s">
        <v>16976</v>
      </c>
      <c r="J415" s="95" t="s">
        <v>16977</v>
      </c>
      <c r="K415" s="95" t="s">
        <v>16987</v>
      </c>
      <c r="L415" s="95" t="s">
        <v>16985</v>
      </c>
      <c r="M415" s="96"/>
      <c r="N415" s="96"/>
      <c r="O415" s="95"/>
      <c r="P415" s="95"/>
      <c r="Q415" s="95"/>
      <c r="R415" s="95"/>
      <c r="S415" s="95"/>
      <c r="T415" s="95"/>
      <c r="U415" s="95"/>
      <c r="V415" s="95"/>
      <c r="W415" s="95"/>
      <c r="X415" s="95"/>
      <c r="Y415" s="95"/>
      <c r="Z415" s="95"/>
      <c r="AA415" s="95"/>
      <c r="AB415" s="95"/>
      <c r="AC415" s="95"/>
      <c r="AD415" s="95"/>
      <c r="AE415" s="95"/>
      <c r="AF415" s="95"/>
      <c r="AG415" s="95"/>
      <c r="AH415" s="95"/>
      <c r="AI415" s="95"/>
      <c r="AJ415" s="95"/>
      <c r="AK415" s="95"/>
      <c r="AL415" s="95"/>
      <c r="AM415" s="95"/>
      <c r="AN415" s="95"/>
      <c r="AO415" s="95"/>
      <c r="AP415" s="95"/>
      <c r="AQ415" s="95"/>
      <c r="AR415" s="95"/>
      <c r="AS415" s="95"/>
      <c r="AT415" s="95"/>
      <c r="AU415" s="95"/>
      <c r="AV415" s="95"/>
    </row>
    <row r="416" spans="1:48" ht="18.75" x14ac:dyDescent="0.3">
      <c r="A416" s="73" t="s">
        <v>16494</v>
      </c>
      <c r="B416" s="92" t="s">
        <v>15579</v>
      </c>
      <c r="C416" s="92" t="s">
        <v>5521</v>
      </c>
      <c r="D416" s="94">
        <v>215563</v>
      </c>
      <c r="E416" s="95" t="s">
        <v>17129</v>
      </c>
      <c r="F416" s="95" t="s">
        <v>16931</v>
      </c>
      <c r="G416" s="95" t="s">
        <v>17133</v>
      </c>
      <c r="H416" s="95" t="s">
        <v>17134</v>
      </c>
      <c r="I416" s="95" t="s">
        <v>16946</v>
      </c>
      <c r="J416" s="95" t="s">
        <v>17135</v>
      </c>
      <c r="K416" s="95" t="s">
        <v>17092</v>
      </c>
      <c r="L416" s="95" t="s">
        <v>17136</v>
      </c>
      <c r="M416" s="96"/>
      <c r="N416" s="96"/>
      <c r="O416" s="95"/>
      <c r="P416" s="95"/>
      <c r="Q416" s="95"/>
      <c r="R416" s="95"/>
      <c r="S416" s="95"/>
      <c r="T416" s="95"/>
      <c r="U416" s="95"/>
      <c r="V416" s="95"/>
      <c r="W416" s="95"/>
      <c r="X416" s="95"/>
      <c r="Y416" s="95"/>
      <c r="Z416" s="95"/>
      <c r="AA416" s="95"/>
      <c r="AB416" s="95"/>
      <c r="AC416" s="95"/>
      <c r="AD416" s="95"/>
      <c r="AE416" s="95"/>
      <c r="AF416" s="95"/>
      <c r="AG416" s="95"/>
      <c r="AH416" s="95"/>
      <c r="AI416" s="95"/>
      <c r="AJ416" s="95"/>
      <c r="AK416" s="95"/>
      <c r="AL416" s="95"/>
      <c r="AM416" s="95"/>
      <c r="AN416" s="95"/>
      <c r="AO416" s="95"/>
      <c r="AP416" s="95"/>
      <c r="AQ416" s="95"/>
      <c r="AR416" s="95"/>
      <c r="AS416" s="95"/>
      <c r="AT416" s="95"/>
      <c r="AU416" s="95"/>
      <c r="AV416" s="95"/>
    </row>
    <row r="417" spans="1:48" ht="18.75" x14ac:dyDescent="0.3">
      <c r="A417" s="73" t="s">
        <v>16495</v>
      </c>
      <c r="B417" s="92" t="s">
        <v>15579</v>
      </c>
      <c r="C417" s="92" t="s">
        <v>7772</v>
      </c>
      <c r="D417" s="94">
        <v>215571</v>
      </c>
      <c r="E417" s="95" t="s">
        <v>17136</v>
      </c>
      <c r="F417" s="95" t="s">
        <v>16944</v>
      </c>
      <c r="G417" s="95" t="s">
        <v>16946</v>
      </c>
      <c r="H417" s="95" t="s">
        <v>17134</v>
      </c>
      <c r="I417" s="95"/>
      <c r="J417" s="95"/>
      <c r="K417" s="95"/>
      <c r="L417" s="95"/>
      <c r="M417" s="96"/>
      <c r="N417" s="96"/>
      <c r="O417" s="95"/>
      <c r="P417" s="95"/>
      <c r="Q417" s="95"/>
      <c r="R417" s="95"/>
      <c r="S417" s="95"/>
      <c r="T417" s="95"/>
      <c r="U417" s="95"/>
      <c r="V417" s="95"/>
      <c r="W417" s="95"/>
      <c r="X417" s="95"/>
      <c r="Y417" s="95"/>
      <c r="Z417" s="95"/>
      <c r="AA417" s="95"/>
      <c r="AB417" s="95"/>
      <c r="AC417" s="95"/>
      <c r="AD417" s="95"/>
      <c r="AE417" s="95"/>
      <c r="AF417" s="95"/>
      <c r="AG417" s="95"/>
      <c r="AH417" s="95"/>
      <c r="AI417" s="95"/>
      <c r="AJ417" s="95"/>
      <c r="AK417" s="95"/>
      <c r="AL417" s="95"/>
      <c r="AM417" s="95"/>
      <c r="AN417" s="95"/>
      <c r="AO417" s="95"/>
      <c r="AP417" s="95"/>
      <c r="AQ417" s="95"/>
      <c r="AR417" s="95"/>
      <c r="AS417" s="95"/>
      <c r="AT417" s="95"/>
      <c r="AU417" s="95"/>
      <c r="AV417" s="95"/>
    </row>
    <row r="418" spans="1:48" ht="18.75" x14ac:dyDescent="0.3">
      <c r="A418" s="73" t="s">
        <v>16496</v>
      </c>
      <c r="B418" s="92" t="s">
        <v>15579</v>
      </c>
      <c r="C418" s="92" t="s">
        <v>4160</v>
      </c>
      <c r="D418" s="94">
        <v>215572</v>
      </c>
      <c r="E418" s="95" t="s">
        <v>15557</v>
      </c>
      <c r="F418" s="95" t="s">
        <v>17129</v>
      </c>
      <c r="G418" s="95" t="s">
        <v>17088</v>
      </c>
      <c r="H418" s="95" t="s">
        <v>17131</v>
      </c>
      <c r="I418" s="95" t="s">
        <v>17132</v>
      </c>
      <c r="J418" s="95"/>
      <c r="K418" s="95"/>
      <c r="L418" s="95"/>
      <c r="M418" s="96"/>
      <c r="N418" s="96"/>
      <c r="O418" s="95"/>
      <c r="P418" s="95"/>
      <c r="Q418" s="95"/>
      <c r="R418" s="95"/>
      <c r="S418" s="95"/>
      <c r="T418" s="95"/>
      <c r="U418" s="95"/>
      <c r="V418" s="95"/>
      <c r="W418" s="95"/>
      <c r="X418" s="95"/>
      <c r="Y418" s="95"/>
      <c r="Z418" s="95"/>
      <c r="AA418" s="95"/>
      <c r="AB418" s="95"/>
      <c r="AC418" s="95"/>
      <c r="AD418" s="95"/>
      <c r="AE418" s="95"/>
      <c r="AF418" s="95"/>
      <c r="AG418" s="95"/>
      <c r="AH418" s="95"/>
      <c r="AI418" s="95"/>
      <c r="AJ418" s="95"/>
      <c r="AK418" s="95"/>
      <c r="AL418" s="95"/>
      <c r="AM418" s="95"/>
      <c r="AN418" s="95"/>
      <c r="AO418" s="95"/>
      <c r="AP418" s="95"/>
      <c r="AQ418" s="95"/>
      <c r="AR418" s="95"/>
      <c r="AS418" s="95"/>
      <c r="AT418" s="95"/>
      <c r="AU418" s="95"/>
      <c r="AV418" s="95"/>
    </row>
    <row r="419" spans="1:48" ht="18.75" x14ac:dyDescent="0.3">
      <c r="A419" s="73" t="s">
        <v>16497</v>
      </c>
      <c r="B419" s="92" t="s">
        <v>15579</v>
      </c>
      <c r="C419" s="92" t="s">
        <v>7771</v>
      </c>
      <c r="D419" s="94">
        <v>215570</v>
      </c>
      <c r="E419" s="95" t="s">
        <v>17134</v>
      </c>
      <c r="F419" s="95" t="s">
        <v>16946</v>
      </c>
      <c r="G419" s="95" t="s">
        <v>17136</v>
      </c>
      <c r="H419" s="95"/>
      <c r="I419" s="95"/>
      <c r="J419" s="95"/>
      <c r="K419" s="95"/>
      <c r="L419" s="95"/>
      <c r="M419" s="96"/>
      <c r="N419" s="96"/>
      <c r="O419" s="95"/>
      <c r="P419" s="95"/>
      <c r="Q419" s="95"/>
      <c r="R419" s="95"/>
      <c r="S419" s="95"/>
      <c r="T419" s="95"/>
      <c r="U419" s="95"/>
      <c r="V419" s="95"/>
      <c r="W419" s="95"/>
      <c r="X419" s="95"/>
      <c r="Y419" s="95"/>
      <c r="Z419" s="95"/>
      <c r="AA419" s="95"/>
      <c r="AB419" s="95"/>
      <c r="AC419" s="95"/>
      <c r="AD419" s="95"/>
      <c r="AE419" s="95"/>
      <c r="AF419" s="95"/>
      <c r="AG419" s="95"/>
      <c r="AH419" s="95"/>
      <c r="AI419" s="95"/>
      <c r="AJ419" s="95"/>
      <c r="AK419" s="95"/>
      <c r="AL419" s="95"/>
      <c r="AM419" s="95"/>
      <c r="AN419" s="95"/>
      <c r="AO419" s="95"/>
      <c r="AP419" s="95"/>
      <c r="AQ419" s="95"/>
      <c r="AR419" s="95"/>
      <c r="AS419" s="95"/>
      <c r="AT419" s="95"/>
      <c r="AU419" s="95"/>
      <c r="AV419" s="95"/>
    </row>
    <row r="420" spans="1:48" ht="18.75" x14ac:dyDescent="0.3">
      <c r="A420" s="73" t="s">
        <v>16498</v>
      </c>
      <c r="B420" s="92" t="s">
        <v>15579</v>
      </c>
      <c r="C420" s="92" t="s">
        <v>5523</v>
      </c>
      <c r="D420" s="94">
        <v>215667</v>
      </c>
      <c r="E420" s="95" t="s">
        <v>16880</v>
      </c>
      <c r="F420" s="95" t="s">
        <v>16884</v>
      </c>
      <c r="G420" s="95" t="s">
        <v>16974</v>
      </c>
      <c r="H420" s="95" t="s">
        <v>16975</v>
      </c>
      <c r="I420" s="95" t="s">
        <v>16976</v>
      </c>
      <c r="J420" s="95" t="s">
        <v>16977</v>
      </c>
      <c r="K420" s="95" t="s">
        <v>16987</v>
      </c>
      <c r="L420" s="95" t="s">
        <v>16985</v>
      </c>
      <c r="M420" s="96"/>
      <c r="N420" s="96"/>
      <c r="O420" s="95"/>
      <c r="P420" s="95"/>
      <c r="Q420" s="95"/>
      <c r="R420" s="95"/>
      <c r="S420" s="95"/>
      <c r="T420" s="95"/>
      <c r="U420" s="95"/>
      <c r="V420" s="95"/>
      <c r="W420" s="95"/>
      <c r="X420" s="95"/>
      <c r="Y420" s="95"/>
      <c r="Z420" s="95"/>
      <c r="AA420" s="95"/>
      <c r="AB420" s="95"/>
      <c r="AC420" s="95"/>
      <c r="AD420" s="95"/>
      <c r="AE420" s="95"/>
      <c r="AF420" s="95"/>
      <c r="AG420" s="95"/>
      <c r="AH420" s="95"/>
      <c r="AI420" s="95"/>
      <c r="AJ420" s="95"/>
      <c r="AK420" s="95"/>
      <c r="AL420" s="95"/>
      <c r="AM420" s="95"/>
      <c r="AN420" s="95"/>
      <c r="AO420" s="95"/>
      <c r="AP420" s="95"/>
      <c r="AQ420" s="95"/>
      <c r="AR420" s="95"/>
      <c r="AS420" s="95"/>
      <c r="AT420" s="95"/>
      <c r="AU420" s="95"/>
      <c r="AV420" s="95"/>
    </row>
    <row r="421" spans="1:48" ht="18.75" x14ac:dyDescent="0.3">
      <c r="A421" s="73" t="s">
        <v>16499</v>
      </c>
      <c r="B421" s="92" t="s">
        <v>15579</v>
      </c>
      <c r="C421" s="92" t="s">
        <v>6000</v>
      </c>
      <c r="D421" s="94">
        <v>215670</v>
      </c>
      <c r="E421" s="95" t="s">
        <v>16880</v>
      </c>
      <c r="F421" s="95" t="s">
        <v>16884</v>
      </c>
      <c r="G421" s="95" t="s">
        <v>16974</v>
      </c>
      <c r="H421" s="95" t="s">
        <v>16975</v>
      </c>
      <c r="I421" s="95" t="s">
        <v>16976</v>
      </c>
      <c r="J421" s="95" t="s">
        <v>16977</v>
      </c>
      <c r="K421" s="95" t="s">
        <v>16987</v>
      </c>
      <c r="L421" s="95" t="s">
        <v>16985</v>
      </c>
      <c r="M421" s="96"/>
      <c r="N421" s="96"/>
      <c r="O421" s="95"/>
      <c r="P421" s="95"/>
      <c r="Q421" s="95"/>
      <c r="R421" s="95"/>
      <c r="S421" s="95"/>
      <c r="T421" s="95"/>
      <c r="U421" s="95"/>
      <c r="V421" s="95"/>
      <c r="W421" s="95"/>
      <c r="X421" s="95"/>
      <c r="Y421" s="95"/>
      <c r="Z421" s="95"/>
      <c r="AA421" s="95"/>
      <c r="AB421" s="95"/>
      <c r="AC421" s="95"/>
      <c r="AD421" s="95"/>
      <c r="AE421" s="95"/>
      <c r="AF421" s="95"/>
      <c r="AG421" s="95"/>
      <c r="AH421" s="95"/>
      <c r="AI421" s="95"/>
      <c r="AJ421" s="95"/>
      <c r="AK421" s="95"/>
      <c r="AL421" s="95"/>
      <c r="AM421" s="95"/>
      <c r="AN421" s="95"/>
      <c r="AO421" s="95"/>
      <c r="AP421" s="95"/>
      <c r="AQ421" s="95"/>
      <c r="AR421" s="95"/>
      <c r="AS421" s="95"/>
      <c r="AT421" s="95"/>
      <c r="AU421" s="95"/>
      <c r="AV421" s="95"/>
    </row>
    <row r="422" spans="1:48" ht="18.75" x14ac:dyDescent="0.3">
      <c r="A422" s="73" t="s">
        <v>15713</v>
      </c>
      <c r="B422" s="92" t="s">
        <v>12123</v>
      </c>
      <c r="C422" s="92" t="s">
        <v>7775</v>
      </c>
      <c r="D422" s="94">
        <v>215725</v>
      </c>
      <c r="E422" s="95" t="s">
        <v>16878</v>
      </c>
      <c r="F422" s="95" t="s">
        <v>16877</v>
      </c>
      <c r="G422" s="95"/>
      <c r="H422" s="95"/>
      <c r="I422" s="95"/>
      <c r="J422" s="95"/>
      <c r="K422" s="95"/>
      <c r="L422" s="95"/>
      <c r="M422" s="95"/>
      <c r="N422" s="96"/>
      <c r="O422" s="95"/>
      <c r="P422" s="95"/>
      <c r="Q422" s="95"/>
      <c r="R422" s="95"/>
      <c r="S422" s="95"/>
      <c r="T422" s="95"/>
      <c r="U422" s="95"/>
      <c r="V422" s="95"/>
      <c r="W422" s="95"/>
      <c r="X422" s="95"/>
      <c r="Y422" s="95"/>
      <c r="Z422" s="95"/>
      <c r="AA422" s="95"/>
      <c r="AB422" s="95"/>
      <c r="AC422" s="95"/>
      <c r="AD422" s="95"/>
      <c r="AE422" s="95"/>
      <c r="AF422" s="95"/>
      <c r="AG422" s="95"/>
      <c r="AH422" s="95"/>
      <c r="AI422" s="95"/>
      <c r="AJ422" s="95"/>
      <c r="AK422" s="95"/>
      <c r="AL422" s="95"/>
      <c r="AM422" s="95"/>
      <c r="AN422" s="95"/>
      <c r="AO422" s="95"/>
      <c r="AP422" s="95"/>
      <c r="AQ422" s="95"/>
      <c r="AR422" s="95"/>
      <c r="AS422" s="95"/>
      <c r="AT422" s="95"/>
      <c r="AU422" s="95"/>
      <c r="AV422" s="95"/>
    </row>
    <row r="423" spans="1:48" ht="18.75" x14ac:dyDescent="0.3">
      <c r="A423" s="73" t="s">
        <v>16500</v>
      </c>
      <c r="B423" s="92" t="s">
        <v>15579</v>
      </c>
      <c r="C423" s="92" t="s">
        <v>7775</v>
      </c>
      <c r="D423" s="94">
        <v>215725</v>
      </c>
      <c r="E423" s="95" t="s">
        <v>16880</v>
      </c>
      <c r="F423" s="95" t="s">
        <v>16881</v>
      </c>
      <c r="G423" s="95" t="s">
        <v>16882</v>
      </c>
      <c r="H423" s="95" t="s">
        <v>16883</v>
      </c>
      <c r="I423" s="95" t="s">
        <v>16884</v>
      </c>
      <c r="J423" s="95" t="s">
        <v>16885</v>
      </c>
      <c r="K423" s="95" t="s">
        <v>16886</v>
      </c>
      <c r="L423" s="96"/>
      <c r="M423" s="96"/>
      <c r="N423" s="96"/>
      <c r="O423" s="95"/>
      <c r="P423" s="95"/>
      <c r="Q423" s="95"/>
      <c r="R423" s="95"/>
      <c r="S423" s="95"/>
      <c r="T423" s="95"/>
      <c r="U423" s="95"/>
      <c r="V423" s="95"/>
      <c r="W423" s="95"/>
      <c r="X423" s="95"/>
      <c r="Y423" s="95"/>
      <c r="Z423" s="95"/>
      <c r="AA423" s="95"/>
      <c r="AB423" s="95"/>
      <c r="AC423" s="95"/>
      <c r="AD423" s="95"/>
      <c r="AE423" s="95"/>
      <c r="AF423" s="95"/>
      <c r="AG423" s="95"/>
      <c r="AH423" s="95"/>
      <c r="AI423" s="95"/>
      <c r="AJ423" s="95"/>
      <c r="AK423" s="95"/>
      <c r="AL423" s="95"/>
      <c r="AM423" s="95"/>
      <c r="AN423" s="95"/>
      <c r="AO423" s="95"/>
      <c r="AP423" s="95"/>
      <c r="AQ423" s="95"/>
      <c r="AR423" s="95"/>
      <c r="AS423" s="95"/>
      <c r="AT423" s="95"/>
      <c r="AU423" s="95"/>
      <c r="AV423" s="95"/>
    </row>
    <row r="424" spans="1:48" ht="18.75" x14ac:dyDescent="0.3">
      <c r="A424" s="73" t="s">
        <v>16501</v>
      </c>
      <c r="B424" s="92" t="s">
        <v>15579</v>
      </c>
      <c r="C424" s="92" t="s">
        <v>5527</v>
      </c>
      <c r="D424" s="94">
        <v>215807</v>
      </c>
      <c r="E424" s="95" t="s">
        <v>16880</v>
      </c>
      <c r="F424" s="95" t="s">
        <v>16884</v>
      </c>
      <c r="G424" s="95" t="s">
        <v>16974</v>
      </c>
      <c r="H424" s="95" t="s">
        <v>16975</v>
      </c>
      <c r="I424" s="95" t="s">
        <v>16976</v>
      </c>
      <c r="J424" s="95" t="s">
        <v>16977</v>
      </c>
      <c r="K424" s="95" t="s">
        <v>16987</v>
      </c>
      <c r="L424" s="95" t="s">
        <v>16985</v>
      </c>
      <c r="M424" s="96"/>
      <c r="N424" s="96"/>
      <c r="O424" s="95"/>
      <c r="P424" s="95"/>
      <c r="Q424" s="95"/>
      <c r="R424" s="95"/>
      <c r="S424" s="95"/>
      <c r="T424" s="95"/>
      <c r="U424" s="95"/>
      <c r="V424" s="95"/>
      <c r="W424" s="95"/>
      <c r="X424" s="95"/>
      <c r="Y424" s="95"/>
      <c r="Z424" s="95"/>
      <c r="AA424" s="95"/>
      <c r="AB424" s="95"/>
      <c r="AC424" s="95"/>
      <c r="AD424" s="95"/>
      <c r="AE424" s="95"/>
      <c r="AF424" s="95"/>
      <c r="AG424" s="95"/>
      <c r="AH424" s="95"/>
      <c r="AI424" s="95"/>
      <c r="AJ424" s="95"/>
      <c r="AK424" s="95"/>
      <c r="AL424" s="95"/>
      <c r="AM424" s="95"/>
      <c r="AN424" s="95"/>
      <c r="AO424" s="95"/>
      <c r="AP424" s="95"/>
      <c r="AQ424" s="95"/>
      <c r="AR424" s="95"/>
      <c r="AS424" s="95"/>
      <c r="AT424" s="95"/>
      <c r="AU424" s="95"/>
      <c r="AV424" s="95"/>
    </row>
    <row r="425" spans="1:48" ht="18.75" x14ac:dyDescent="0.3">
      <c r="A425" s="73" t="s">
        <v>16502</v>
      </c>
      <c r="B425" s="92" t="s">
        <v>15579</v>
      </c>
      <c r="C425" s="92" t="s">
        <v>5529</v>
      </c>
      <c r="D425" s="94">
        <v>215830</v>
      </c>
      <c r="E425" s="95" t="s">
        <v>16880</v>
      </c>
      <c r="F425" s="95" t="s">
        <v>16884</v>
      </c>
      <c r="G425" s="95" t="s">
        <v>16974</v>
      </c>
      <c r="H425" s="95" t="s">
        <v>16975</v>
      </c>
      <c r="I425" s="95" t="s">
        <v>16976</v>
      </c>
      <c r="J425" s="95" t="s">
        <v>16977</v>
      </c>
      <c r="K425" s="95" t="s">
        <v>16987</v>
      </c>
      <c r="L425" s="95" t="s">
        <v>16985</v>
      </c>
      <c r="M425" s="96"/>
      <c r="N425" s="96"/>
      <c r="O425" s="95"/>
      <c r="P425" s="95"/>
      <c r="Q425" s="95"/>
      <c r="R425" s="95"/>
      <c r="S425" s="95"/>
      <c r="T425" s="95"/>
      <c r="U425" s="95"/>
      <c r="V425" s="95"/>
      <c r="W425" s="95"/>
      <c r="X425" s="95"/>
      <c r="Y425" s="95"/>
      <c r="Z425" s="95"/>
      <c r="AA425" s="95"/>
      <c r="AB425" s="95"/>
      <c r="AC425" s="95"/>
      <c r="AD425" s="95"/>
      <c r="AE425" s="95"/>
      <c r="AF425" s="95"/>
      <c r="AG425" s="95"/>
      <c r="AH425" s="95"/>
      <c r="AI425" s="95"/>
      <c r="AJ425" s="95"/>
      <c r="AK425" s="95"/>
      <c r="AL425" s="95"/>
      <c r="AM425" s="95"/>
      <c r="AN425" s="95"/>
      <c r="AO425" s="95"/>
      <c r="AP425" s="95"/>
      <c r="AQ425" s="95"/>
      <c r="AR425" s="95"/>
      <c r="AS425" s="95"/>
      <c r="AT425" s="95"/>
      <c r="AU425" s="95"/>
      <c r="AV425" s="95"/>
    </row>
    <row r="426" spans="1:48" ht="18.75" x14ac:dyDescent="0.3">
      <c r="A426" s="73" t="s">
        <v>16503</v>
      </c>
      <c r="B426" s="92" t="s">
        <v>15579</v>
      </c>
      <c r="C426" s="92" t="s">
        <v>5530</v>
      </c>
      <c r="D426" s="94">
        <v>215864</v>
      </c>
      <c r="E426" s="95" t="s">
        <v>16880</v>
      </c>
      <c r="F426" s="95" t="s">
        <v>16884</v>
      </c>
      <c r="G426" s="95" t="s">
        <v>16974</v>
      </c>
      <c r="H426" s="95" t="s">
        <v>16975</v>
      </c>
      <c r="I426" s="95" t="s">
        <v>16976</v>
      </c>
      <c r="J426" s="95" t="s">
        <v>16977</v>
      </c>
      <c r="K426" s="95" t="s">
        <v>16987</v>
      </c>
      <c r="L426" s="95" t="s">
        <v>16985</v>
      </c>
      <c r="M426" s="96"/>
      <c r="N426" s="96"/>
      <c r="O426" s="95"/>
      <c r="P426" s="95"/>
      <c r="Q426" s="95"/>
      <c r="R426" s="95"/>
      <c r="S426" s="95"/>
      <c r="T426" s="95"/>
      <c r="U426" s="95"/>
      <c r="V426" s="95"/>
      <c r="W426" s="95"/>
      <c r="X426" s="95"/>
      <c r="Y426" s="95"/>
      <c r="Z426" s="95"/>
      <c r="AA426" s="95"/>
      <c r="AB426" s="95"/>
      <c r="AC426" s="95"/>
      <c r="AD426" s="95"/>
      <c r="AE426" s="95"/>
      <c r="AF426" s="95"/>
      <c r="AG426" s="95"/>
      <c r="AH426" s="95"/>
      <c r="AI426" s="95"/>
      <c r="AJ426" s="95"/>
      <c r="AK426" s="95"/>
      <c r="AL426" s="95"/>
      <c r="AM426" s="95"/>
      <c r="AN426" s="95"/>
      <c r="AO426" s="95"/>
      <c r="AP426" s="95"/>
      <c r="AQ426" s="95"/>
      <c r="AR426" s="95"/>
      <c r="AS426" s="95"/>
      <c r="AT426" s="95"/>
      <c r="AU426" s="95"/>
      <c r="AV426" s="95"/>
    </row>
    <row r="427" spans="1:48" ht="18.75" x14ac:dyDescent="0.3">
      <c r="A427" s="73" t="s">
        <v>16504</v>
      </c>
      <c r="B427" s="92" t="s">
        <v>15579</v>
      </c>
      <c r="C427" s="92" t="s">
        <v>5531</v>
      </c>
      <c r="D427" s="94">
        <v>215879</v>
      </c>
      <c r="E427" s="95" t="s">
        <v>16880</v>
      </c>
      <c r="F427" s="95" t="s">
        <v>16884</v>
      </c>
      <c r="G427" s="95" t="s">
        <v>16974</v>
      </c>
      <c r="H427" s="95" t="s">
        <v>16975</v>
      </c>
      <c r="I427" s="95" t="s">
        <v>16976</v>
      </c>
      <c r="J427" s="95" t="s">
        <v>16977</v>
      </c>
      <c r="K427" s="95" t="s">
        <v>16987</v>
      </c>
      <c r="L427" s="95" t="s">
        <v>16985</v>
      </c>
      <c r="M427" s="96"/>
      <c r="N427" s="96"/>
      <c r="O427" s="95"/>
      <c r="P427" s="95"/>
      <c r="Q427" s="95"/>
      <c r="R427" s="95"/>
      <c r="S427" s="95"/>
      <c r="T427" s="95"/>
      <c r="U427" s="95"/>
      <c r="V427" s="95"/>
      <c r="W427" s="95"/>
      <c r="X427" s="95"/>
      <c r="Y427" s="95"/>
      <c r="Z427" s="95"/>
      <c r="AA427" s="95"/>
      <c r="AB427" s="95"/>
      <c r="AC427" s="95"/>
      <c r="AD427" s="95"/>
      <c r="AE427" s="95"/>
      <c r="AF427" s="95"/>
      <c r="AG427" s="95"/>
      <c r="AH427" s="95"/>
      <c r="AI427" s="95"/>
      <c r="AJ427" s="95"/>
      <c r="AK427" s="95"/>
      <c r="AL427" s="95"/>
      <c r="AM427" s="95"/>
      <c r="AN427" s="95"/>
      <c r="AO427" s="95"/>
      <c r="AP427" s="95"/>
      <c r="AQ427" s="95"/>
      <c r="AR427" s="95"/>
      <c r="AS427" s="95"/>
      <c r="AT427" s="95"/>
      <c r="AU427" s="95"/>
      <c r="AV427" s="95"/>
    </row>
    <row r="428" spans="1:48" ht="18.75" x14ac:dyDescent="0.3">
      <c r="A428" s="73" t="s">
        <v>16505</v>
      </c>
      <c r="B428" s="92" t="s">
        <v>15579</v>
      </c>
      <c r="C428" s="92" t="s">
        <v>7782</v>
      </c>
      <c r="D428" s="94">
        <v>216061</v>
      </c>
      <c r="E428" s="95" t="s">
        <v>16880</v>
      </c>
      <c r="F428" s="95" t="s">
        <v>16884</v>
      </c>
      <c r="G428" s="95" t="s">
        <v>16974</v>
      </c>
      <c r="H428" s="95" t="s">
        <v>16975</v>
      </c>
      <c r="I428" s="95" t="s">
        <v>16976</v>
      </c>
      <c r="J428" s="95" t="s">
        <v>16977</v>
      </c>
      <c r="K428" s="95" t="s">
        <v>16987</v>
      </c>
      <c r="L428" s="95" t="s">
        <v>16985</v>
      </c>
      <c r="M428" s="96"/>
      <c r="N428" s="96"/>
      <c r="O428" s="95"/>
      <c r="P428" s="95"/>
      <c r="Q428" s="95"/>
      <c r="R428" s="95"/>
      <c r="S428" s="95"/>
      <c r="T428" s="95"/>
      <c r="U428" s="95"/>
      <c r="V428" s="95"/>
      <c r="W428" s="95"/>
      <c r="X428" s="95"/>
      <c r="Y428" s="95"/>
      <c r="Z428" s="95"/>
      <c r="AA428" s="95"/>
      <c r="AB428" s="95"/>
      <c r="AC428" s="95"/>
      <c r="AD428" s="95"/>
      <c r="AE428" s="95"/>
      <c r="AF428" s="95"/>
      <c r="AG428" s="95"/>
      <c r="AH428" s="95"/>
      <c r="AI428" s="95"/>
      <c r="AJ428" s="95"/>
      <c r="AK428" s="95"/>
      <c r="AL428" s="95"/>
      <c r="AM428" s="95"/>
      <c r="AN428" s="95"/>
      <c r="AO428" s="95"/>
      <c r="AP428" s="95"/>
      <c r="AQ428" s="95"/>
      <c r="AR428" s="95"/>
      <c r="AS428" s="95"/>
      <c r="AT428" s="95"/>
      <c r="AU428" s="95"/>
      <c r="AV428" s="95"/>
    </row>
    <row r="429" spans="1:48" ht="18.75" x14ac:dyDescent="0.3">
      <c r="A429" s="73" t="s">
        <v>16506</v>
      </c>
      <c r="B429" s="92" t="s">
        <v>15579</v>
      </c>
      <c r="C429" s="92" t="s">
        <v>8729</v>
      </c>
      <c r="D429" s="94">
        <v>216049</v>
      </c>
      <c r="E429" s="95" t="s">
        <v>16894</v>
      </c>
      <c r="F429" s="95" t="s">
        <v>16895</v>
      </c>
      <c r="G429" s="95" t="s">
        <v>16896</v>
      </c>
      <c r="H429" s="95" t="s">
        <v>16897</v>
      </c>
      <c r="I429" s="95" t="s">
        <v>16898</v>
      </c>
      <c r="J429" s="95"/>
      <c r="K429" s="95"/>
      <c r="L429" s="95"/>
      <c r="M429" s="96"/>
      <c r="N429" s="96"/>
      <c r="O429" s="95"/>
      <c r="P429" s="95"/>
      <c r="Q429" s="95"/>
      <c r="R429" s="95"/>
      <c r="S429" s="95"/>
      <c r="T429" s="95"/>
      <c r="U429" s="95"/>
      <c r="V429" s="95"/>
      <c r="W429" s="95"/>
      <c r="X429" s="95"/>
      <c r="Y429" s="95"/>
      <c r="Z429" s="95"/>
      <c r="AA429" s="95"/>
      <c r="AB429" s="95"/>
      <c r="AC429" s="95"/>
      <c r="AD429" s="95"/>
      <c r="AE429" s="95"/>
      <c r="AF429" s="95"/>
      <c r="AG429" s="95"/>
      <c r="AH429" s="95"/>
      <c r="AI429" s="95"/>
      <c r="AJ429" s="95"/>
      <c r="AK429" s="95"/>
      <c r="AL429" s="95"/>
      <c r="AM429" s="95"/>
      <c r="AN429" s="95"/>
      <c r="AO429" s="95"/>
      <c r="AP429" s="95"/>
      <c r="AQ429" s="95"/>
      <c r="AR429" s="95"/>
      <c r="AS429" s="95"/>
      <c r="AT429" s="95"/>
      <c r="AU429" s="95"/>
      <c r="AV429" s="95"/>
    </row>
    <row r="430" spans="1:48" ht="18.75" x14ac:dyDescent="0.3">
      <c r="A430" s="73" t="s">
        <v>16507</v>
      </c>
      <c r="B430" s="92" t="s">
        <v>15579</v>
      </c>
      <c r="C430" s="92" t="s">
        <v>5540</v>
      </c>
      <c r="D430" s="94">
        <v>216087</v>
      </c>
      <c r="E430" s="95" t="s">
        <v>16921</v>
      </c>
      <c r="F430" s="95"/>
      <c r="G430" s="95"/>
      <c r="H430" s="95"/>
      <c r="I430" s="95"/>
      <c r="J430" s="95"/>
      <c r="K430" s="95"/>
      <c r="L430" s="95"/>
      <c r="M430" s="96"/>
      <c r="N430" s="96"/>
      <c r="O430" s="95"/>
      <c r="P430" s="95"/>
      <c r="Q430" s="95"/>
      <c r="R430" s="95"/>
      <c r="S430" s="95"/>
      <c r="T430" s="95"/>
      <c r="U430" s="95"/>
      <c r="V430" s="95"/>
      <c r="W430" s="95"/>
      <c r="X430" s="95"/>
      <c r="Y430" s="95"/>
      <c r="Z430" s="95"/>
      <c r="AA430" s="95"/>
      <c r="AB430" s="95"/>
      <c r="AC430" s="95"/>
      <c r="AD430" s="95"/>
      <c r="AE430" s="95"/>
      <c r="AF430" s="95"/>
      <c r="AG430" s="95"/>
      <c r="AH430" s="95"/>
      <c r="AI430" s="95"/>
      <c r="AJ430" s="95"/>
      <c r="AK430" s="95"/>
      <c r="AL430" s="95"/>
      <c r="AM430" s="95"/>
      <c r="AN430" s="95"/>
      <c r="AO430" s="95"/>
      <c r="AP430" s="95"/>
      <c r="AQ430" s="95"/>
      <c r="AR430" s="95"/>
      <c r="AS430" s="95"/>
      <c r="AT430" s="95"/>
      <c r="AU430" s="95"/>
      <c r="AV430" s="95"/>
    </row>
    <row r="431" spans="1:48" ht="18.75" x14ac:dyDescent="0.3">
      <c r="A431" s="73" t="s">
        <v>16508</v>
      </c>
      <c r="B431" s="92" t="s">
        <v>15579</v>
      </c>
      <c r="C431" s="92" t="s">
        <v>5542</v>
      </c>
      <c r="D431" s="94">
        <v>216142</v>
      </c>
      <c r="E431" s="95" t="s">
        <v>16880</v>
      </c>
      <c r="F431" s="95" t="s">
        <v>16884</v>
      </c>
      <c r="G431" s="95" t="s">
        <v>16974</v>
      </c>
      <c r="H431" s="95" t="s">
        <v>16975</v>
      </c>
      <c r="I431" s="95" t="s">
        <v>16976</v>
      </c>
      <c r="J431" s="95" t="s">
        <v>16977</v>
      </c>
      <c r="K431" s="95" t="s">
        <v>16987</v>
      </c>
      <c r="L431" s="95" t="s">
        <v>16985</v>
      </c>
      <c r="M431" s="96"/>
      <c r="N431" s="96"/>
      <c r="O431" s="95"/>
      <c r="P431" s="95"/>
      <c r="Q431" s="95"/>
      <c r="R431" s="95"/>
      <c r="S431" s="95"/>
      <c r="T431" s="95"/>
      <c r="U431" s="95"/>
      <c r="V431" s="95"/>
      <c r="W431" s="95"/>
      <c r="X431" s="95"/>
      <c r="Y431" s="95"/>
      <c r="Z431" s="95"/>
      <c r="AA431" s="95"/>
      <c r="AB431" s="95"/>
      <c r="AC431" s="95"/>
      <c r="AD431" s="95"/>
      <c r="AE431" s="95"/>
      <c r="AF431" s="95"/>
      <c r="AG431" s="95"/>
      <c r="AH431" s="95"/>
      <c r="AI431" s="95"/>
      <c r="AJ431" s="95"/>
      <c r="AK431" s="95"/>
      <c r="AL431" s="95"/>
      <c r="AM431" s="95"/>
      <c r="AN431" s="95"/>
      <c r="AO431" s="95"/>
      <c r="AP431" s="95"/>
      <c r="AQ431" s="95"/>
      <c r="AR431" s="95"/>
      <c r="AS431" s="95"/>
      <c r="AT431" s="95"/>
      <c r="AU431" s="95"/>
      <c r="AV431" s="95"/>
    </row>
    <row r="432" spans="1:48" ht="18.75" x14ac:dyDescent="0.3">
      <c r="A432" s="73" t="s">
        <v>15714</v>
      </c>
      <c r="B432" s="92" t="s">
        <v>12123</v>
      </c>
      <c r="C432" s="92" t="s">
        <v>9476</v>
      </c>
      <c r="D432" s="94">
        <v>213330</v>
      </c>
      <c r="E432" s="95" t="s">
        <v>17137</v>
      </c>
      <c r="F432" s="95"/>
      <c r="G432" s="95"/>
      <c r="H432" s="95"/>
      <c r="I432" s="95"/>
      <c r="J432" s="96"/>
      <c r="K432" s="96"/>
      <c r="L432" s="95"/>
      <c r="M432" s="95"/>
      <c r="N432" s="95"/>
      <c r="O432" s="95"/>
      <c r="P432" s="95"/>
      <c r="Q432" s="95"/>
      <c r="R432" s="95"/>
      <c r="S432" s="95"/>
      <c r="T432" s="95"/>
      <c r="U432" s="95"/>
      <c r="V432" s="95"/>
      <c r="W432" s="95"/>
      <c r="X432" s="95"/>
      <c r="Y432" s="95"/>
      <c r="Z432" s="95"/>
      <c r="AA432" s="95"/>
      <c r="AB432" s="95"/>
      <c r="AC432" s="95"/>
      <c r="AD432" s="95"/>
      <c r="AE432" s="95"/>
      <c r="AF432" s="95"/>
      <c r="AG432" s="95"/>
      <c r="AH432" s="95"/>
      <c r="AI432" s="95"/>
      <c r="AJ432" s="95"/>
      <c r="AK432" s="95"/>
      <c r="AL432" s="95"/>
      <c r="AM432" s="95"/>
      <c r="AN432" s="95"/>
      <c r="AO432" s="95"/>
      <c r="AP432" s="95"/>
      <c r="AQ432" s="95"/>
      <c r="AR432" s="95"/>
      <c r="AS432" s="95"/>
      <c r="AT432" s="95"/>
      <c r="AU432" s="95"/>
      <c r="AV432" s="95"/>
    </row>
    <row r="433" spans="1:48" ht="18.75" x14ac:dyDescent="0.3">
      <c r="A433" s="73" t="s">
        <v>16509</v>
      </c>
      <c r="B433" s="92" t="s">
        <v>15579</v>
      </c>
      <c r="C433" s="92" t="s">
        <v>9476</v>
      </c>
      <c r="D433" s="94">
        <v>213330</v>
      </c>
      <c r="E433" s="95" t="s">
        <v>16900</v>
      </c>
      <c r="F433" s="95" t="s">
        <v>17116</v>
      </c>
      <c r="G433" s="95" t="s">
        <v>17117</v>
      </c>
      <c r="H433" s="95" t="s">
        <v>17118</v>
      </c>
      <c r="I433" s="96"/>
      <c r="J433" s="96"/>
      <c r="K433" s="96"/>
      <c r="L433" s="95"/>
      <c r="M433" s="95"/>
      <c r="N433" s="95"/>
      <c r="O433" s="95"/>
      <c r="P433" s="95"/>
      <c r="Q433" s="95"/>
      <c r="R433" s="95"/>
      <c r="S433" s="95"/>
      <c r="T433" s="95"/>
      <c r="U433" s="95"/>
      <c r="V433" s="95"/>
      <c r="W433" s="95"/>
      <c r="X433" s="95"/>
      <c r="Y433" s="95"/>
      <c r="Z433" s="95"/>
      <c r="AA433" s="95"/>
      <c r="AB433" s="95"/>
      <c r="AC433" s="95"/>
      <c r="AD433" s="95"/>
      <c r="AE433" s="95"/>
      <c r="AF433" s="95"/>
      <c r="AG433" s="95"/>
      <c r="AH433" s="95"/>
      <c r="AI433" s="95"/>
      <c r="AJ433" s="95"/>
      <c r="AK433" s="95"/>
      <c r="AL433" s="95"/>
      <c r="AM433" s="95"/>
      <c r="AN433" s="95"/>
      <c r="AO433" s="95"/>
      <c r="AP433" s="95"/>
      <c r="AQ433" s="95"/>
      <c r="AR433" s="95"/>
      <c r="AS433" s="95"/>
      <c r="AT433" s="95"/>
      <c r="AU433" s="95"/>
      <c r="AV433" s="95"/>
    </row>
    <row r="434" spans="1:48" ht="18.75" x14ac:dyDescent="0.3">
      <c r="A434" s="73" t="s">
        <v>16510</v>
      </c>
      <c r="B434" s="92" t="s">
        <v>15579</v>
      </c>
      <c r="C434" s="92" t="s">
        <v>7756</v>
      </c>
      <c r="D434" s="94">
        <v>214230</v>
      </c>
      <c r="E434" s="95" t="s">
        <v>16880</v>
      </c>
      <c r="F434" s="95" t="s">
        <v>16884</v>
      </c>
      <c r="G434" s="95" t="s">
        <v>16974</v>
      </c>
      <c r="H434" s="95" t="s">
        <v>16975</v>
      </c>
      <c r="I434" s="95" t="s">
        <v>16976</v>
      </c>
      <c r="J434" s="95" t="s">
        <v>16977</v>
      </c>
      <c r="K434" s="95" t="s">
        <v>16987</v>
      </c>
      <c r="L434" s="95" t="s">
        <v>16985</v>
      </c>
      <c r="M434" s="96"/>
      <c r="N434" s="96"/>
      <c r="O434" s="95"/>
      <c r="P434" s="95"/>
      <c r="Q434" s="95"/>
      <c r="R434" s="95"/>
      <c r="S434" s="95"/>
      <c r="T434" s="95"/>
      <c r="U434" s="95"/>
      <c r="V434" s="95"/>
      <c r="W434" s="95"/>
      <c r="X434" s="95"/>
      <c r="Y434" s="95"/>
      <c r="Z434" s="95"/>
      <c r="AA434" s="95"/>
      <c r="AB434" s="95"/>
      <c r="AC434" s="95"/>
      <c r="AD434" s="95"/>
      <c r="AE434" s="95"/>
      <c r="AF434" s="95"/>
      <c r="AG434" s="95"/>
      <c r="AH434" s="95"/>
      <c r="AI434" s="95"/>
      <c r="AJ434" s="95"/>
      <c r="AK434" s="95"/>
      <c r="AL434" s="95"/>
      <c r="AM434" s="95"/>
      <c r="AN434" s="95"/>
      <c r="AO434" s="95"/>
      <c r="AP434" s="95"/>
      <c r="AQ434" s="95"/>
      <c r="AR434" s="95"/>
      <c r="AS434" s="95"/>
      <c r="AT434" s="95"/>
      <c r="AU434" s="95"/>
      <c r="AV434" s="95"/>
    </row>
    <row r="435" spans="1:48" ht="18.75" x14ac:dyDescent="0.3">
      <c r="A435" s="73" t="s">
        <v>16511</v>
      </c>
      <c r="B435" s="92" t="s">
        <v>15579</v>
      </c>
      <c r="C435" s="92" t="s">
        <v>5543</v>
      </c>
      <c r="D435" s="94">
        <v>216231</v>
      </c>
      <c r="E435" s="95" t="s">
        <v>17138</v>
      </c>
      <c r="F435" s="95" t="s">
        <v>17088</v>
      </c>
      <c r="G435" s="95"/>
      <c r="H435" s="95"/>
      <c r="I435" s="95"/>
      <c r="J435" s="95"/>
      <c r="K435" s="95"/>
      <c r="L435" s="95"/>
      <c r="M435" s="96"/>
      <c r="N435" s="96"/>
      <c r="O435" s="95"/>
      <c r="P435" s="95"/>
      <c r="Q435" s="95"/>
      <c r="R435" s="95"/>
      <c r="S435" s="95"/>
      <c r="T435" s="95"/>
      <c r="U435" s="95"/>
      <c r="V435" s="95"/>
      <c r="W435" s="95"/>
      <c r="X435" s="95"/>
      <c r="Y435" s="95"/>
      <c r="Z435" s="95"/>
      <c r="AA435" s="95"/>
      <c r="AB435" s="95"/>
      <c r="AC435" s="95"/>
      <c r="AD435" s="95"/>
      <c r="AE435" s="95"/>
      <c r="AF435" s="95"/>
      <c r="AG435" s="95"/>
      <c r="AH435" s="95"/>
      <c r="AI435" s="95"/>
      <c r="AJ435" s="95"/>
      <c r="AK435" s="95"/>
      <c r="AL435" s="95"/>
      <c r="AM435" s="95"/>
      <c r="AN435" s="95"/>
      <c r="AO435" s="95"/>
      <c r="AP435" s="95"/>
      <c r="AQ435" s="95"/>
      <c r="AR435" s="95"/>
      <c r="AS435" s="95"/>
      <c r="AT435" s="95"/>
      <c r="AU435" s="95"/>
      <c r="AV435" s="95"/>
    </row>
    <row r="436" spans="1:48" ht="18.75" x14ac:dyDescent="0.3">
      <c r="A436" s="73" t="s">
        <v>15715</v>
      </c>
      <c r="B436" s="92" t="s">
        <v>12123</v>
      </c>
      <c r="C436" s="92" t="s">
        <v>7787</v>
      </c>
      <c r="D436" s="94">
        <v>216240</v>
      </c>
      <c r="E436" s="95" t="s">
        <v>16948</v>
      </c>
      <c r="F436" s="95"/>
      <c r="G436" s="95"/>
      <c r="H436" s="95"/>
      <c r="I436" s="95"/>
      <c r="J436" s="95"/>
      <c r="K436" s="95"/>
      <c r="L436" s="95"/>
      <c r="M436" s="96"/>
      <c r="N436" s="96"/>
      <c r="O436" s="95"/>
      <c r="P436" s="95"/>
      <c r="Q436" s="95"/>
      <c r="R436" s="95"/>
      <c r="S436" s="95"/>
      <c r="T436" s="95"/>
      <c r="U436" s="95"/>
      <c r="V436" s="95"/>
      <c r="W436" s="95"/>
      <c r="X436" s="95"/>
      <c r="Y436" s="95"/>
      <c r="Z436" s="95"/>
      <c r="AA436" s="95"/>
      <c r="AB436" s="95"/>
      <c r="AC436" s="95"/>
      <c r="AD436" s="95"/>
      <c r="AE436" s="95"/>
      <c r="AF436" s="95"/>
      <c r="AG436" s="95"/>
      <c r="AH436" s="95"/>
      <c r="AI436" s="95"/>
      <c r="AJ436" s="95"/>
      <c r="AK436" s="95"/>
      <c r="AL436" s="95"/>
      <c r="AM436" s="95"/>
      <c r="AN436" s="95"/>
      <c r="AO436" s="95"/>
      <c r="AP436" s="95"/>
      <c r="AQ436" s="95"/>
      <c r="AR436" s="95"/>
      <c r="AS436" s="95"/>
      <c r="AT436" s="95"/>
      <c r="AU436" s="95"/>
      <c r="AV436" s="95"/>
    </row>
    <row r="437" spans="1:48" ht="18.75" x14ac:dyDescent="0.3">
      <c r="A437" s="73" t="s">
        <v>16512</v>
      </c>
      <c r="B437" s="92" t="s">
        <v>15579</v>
      </c>
      <c r="C437" s="92" t="s">
        <v>7787</v>
      </c>
      <c r="D437" s="94">
        <v>216240</v>
      </c>
      <c r="E437" s="95" t="s">
        <v>16926</v>
      </c>
      <c r="F437" s="95" t="s">
        <v>17088</v>
      </c>
      <c r="G437" s="96"/>
      <c r="H437" s="95"/>
      <c r="I437" s="95"/>
      <c r="J437" s="95"/>
      <c r="K437" s="95"/>
      <c r="L437" s="95"/>
      <c r="M437" s="96"/>
      <c r="N437" s="96"/>
      <c r="O437" s="95"/>
      <c r="P437" s="95"/>
      <c r="Q437" s="95"/>
      <c r="R437" s="95"/>
      <c r="S437" s="95"/>
      <c r="T437" s="95"/>
      <c r="U437" s="95"/>
      <c r="V437" s="95"/>
      <c r="W437" s="95"/>
      <c r="X437" s="95"/>
      <c r="Y437" s="95"/>
      <c r="Z437" s="95"/>
      <c r="AA437" s="95"/>
      <c r="AB437" s="95"/>
      <c r="AC437" s="95"/>
      <c r="AD437" s="95"/>
      <c r="AE437" s="95"/>
      <c r="AF437" s="95"/>
      <c r="AG437" s="95"/>
      <c r="AH437" s="95"/>
      <c r="AI437" s="95"/>
      <c r="AJ437" s="95"/>
      <c r="AK437" s="95"/>
      <c r="AL437" s="95"/>
      <c r="AM437" s="95"/>
      <c r="AN437" s="95"/>
      <c r="AO437" s="95"/>
      <c r="AP437" s="95"/>
      <c r="AQ437" s="95"/>
      <c r="AR437" s="95"/>
      <c r="AS437" s="95"/>
      <c r="AT437" s="95"/>
      <c r="AU437" s="95"/>
      <c r="AV437" s="95"/>
    </row>
    <row r="438" spans="1:48" ht="18.75" x14ac:dyDescent="0.3">
      <c r="A438" s="73" t="s">
        <v>15716</v>
      </c>
      <c r="B438" s="92" t="s">
        <v>12123</v>
      </c>
      <c r="C438" s="92" t="s">
        <v>7788</v>
      </c>
      <c r="D438" s="94">
        <v>216241</v>
      </c>
      <c r="E438" s="95" t="s">
        <v>16948</v>
      </c>
      <c r="F438" s="95"/>
      <c r="G438" s="95"/>
      <c r="H438" s="95"/>
      <c r="I438" s="95"/>
      <c r="J438" s="95"/>
      <c r="K438" s="95"/>
      <c r="L438" s="95"/>
      <c r="M438" s="96"/>
      <c r="N438" s="96"/>
      <c r="O438" s="95"/>
      <c r="P438" s="95"/>
      <c r="Q438" s="95"/>
      <c r="R438" s="95"/>
      <c r="S438" s="95"/>
      <c r="T438" s="95"/>
      <c r="U438" s="95"/>
      <c r="V438" s="95"/>
      <c r="W438" s="95"/>
      <c r="X438" s="95"/>
      <c r="Y438" s="95"/>
      <c r="Z438" s="95"/>
      <c r="AA438" s="95"/>
      <c r="AB438" s="95"/>
      <c r="AC438" s="95"/>
      <c r="AD438" s="95"/>
      <c r="AE438" s="95"/>
      <c r="AF438" s="95"/>
      <c r="AG438" s="95"/>
      <c r="AH438" s="95"/>
      <c r="AI438" s="95"/>
      <c r="AJ438" s="95"/>
      <c r="AK438" s="95"/>
      <c r="AL438" s="95"/>
      <c r="AM438" s="95"/>
      <c r="AN438" s="95"/>
      <c r="AO438" s="95"/>
      <c r="AP438" s="95"/>
      <c r="AQ438" s="95"/>
      <c r="AR438" s="95"/>
      <c r="AS438" s="95"/>
      <c r="AT438" s="95"/>
      <c r="AU438" s="95"/>
      <c r="AV438" s="95"/>
    </row>
    <row r="439" spans="1:48" ht="18.75" x14ac:dyDescent="0.3">
      <c r="A439" s="73" t="s">
        <v>15717</v>
      </c>
      <c r="B439" s="92" t="s">
        <v>12123</v>
      </c>
      <c r="C439" s="92" t="s">
        <v>9490</v>
      </c>
      <c r="D439" s="94">
        <v>217900</v>
      </c>
      <c r="E439" s="95" t="s">
        <v>16878</v>
      </c>
      <c r="F439" s="95" t="s">
        <v>16968</v>
      </c>
      <c r="G439" s="95" t="s">
        <v>16877</v>
      </c>
      <c r="H439" s="95"/>
      <c r="I439" s="95"/>
      <c r="J439" s="95"/>
      <c r="K439" s="95"/>
      <c r="L439" s="95"/>
      <c r="M439" s="95"/>
      <c r="N439" s="95"/>
      <c r="O439" s="96"/>
      <c r="P439" s="95"/>
      <c r="Q439" s="95"/>
      <c r="R439" s="95"/>
      <c r="S439" s="95"/>
      <c r="T439" s="95"/>
      <c r="U439" s="95"/>
      <c r="V439" s="95"/>
      <c r="W439" s="95"/>
      <c r="X439" s="95"/>
      <c r="Y439" s="95"/>
      <c r="Z439" s="95"/>
      <c r="AA439" s="95"/>
      <c r="AB439" s="95"/>
      <c r="AC439" s="95"/>
      <c r="AD439" s="95"/>
      <c r="AE439" s="95"/>
      <c r="AF439" s="95"/>
      <c r="AG439" s="95"/>
      <c r="AH439" s="95"/>
      <c r="AI439" s="95"/>
      <c r="AJ439" s="95"/>
      <c r="AK439" s="95"/>
      <c r="AL439" s="95"/>
      <c r="AM439" s="95"/>
      <c r="AN439" s="95"/>
      <c r="AO439" s="95"/>
      <c r="AP439" s="95"/>
      <c r="AQ439" s="95"/>
      <c r="AR439" s="95"/>
      <c r="AS439" s="95"/>
      <c r="AT439" s="95"/>
      <c r="AU439" s="95"/>
      <c r="AV439" s="95"/>
    </row>
    <row r="440" spans="1:48" ht="18.75" x14ac:dyDescent="0.3">
      <c r="A440" s="73" t="s">
        <v>16513</v>
      </c>
      <c r="B440" s="92" t="s">
        <v>15579</v>
      </c>
      <c r="C440" s="92" t="s">
        <v>9490</v>
      </c>
      <c r="D440" s="94">
        <v>217900</v>
      </c>
      <c r="E440" s="95" t="s">
        <v>16881</v>
      </c>
      <c r="F440" s="95" t="s">
        <v>16882</v>
      </c>
      <c r="G440" s="95" t="s">
        <v>16883</v>
      </c>
      <c r="H440" s="95" t="s">
        <v>16884</v>
      </c>
      <c r="I440" s="95" t="s">
        <v>16885</v>
      </c>
      <c r="J440" s="95" t="s">
        <v>16886</v>
      </c>
      <c r="K440" s="95" t="s">
        <v>16880</v>
      </c>
      <c r="L440" s="96"/>
      <c r="M440" s="96"/>
      <c r="N440" s="96"/>
      <c r="O440" s="96"/>
      <c r="P440" s="95"/>
      <c r="Q440" s="95"/>
      <c r="R440" s="95"/>
      <c r="S440" s="95"/>
      <c r="T440" s="95"/>
      <c r="U440" s="95"/>
      <c r="V440" s="95"/>
      <c r="W440" s="95"/>
      <c r="X440" s="95"/>
      <c r="Y440" s="95"/>
      <c r="Z440" s="95"/>
      <c r="AA440" s="95"/>
      <c r="AB440" s="95"/>
      <c r="AC440" s="95"/>
      <c r="AD440" s="95"/>
      <c r="AE440" s="95"/>
      <c r="AF440" s="95"/>
      <c r="AG440" s="95"/>
      <c r="AH440" s="95"/>
      <c r="AI440" s="95"/>
      <c r="AJ440" s="95"/>
      <c r="AK440" s="95"/>
      <c r="AL440" s="95"/>
      <c r="AM440" s="95"/>
      <c r="AN440" s="95"/>
      <c r="AO440" s="95"/>
      <c r="AP440" s="95"/>
      <c r="AQ440" s="95"/>
      <c r="AR440" s="95"/>
      <c r="AS440" s="95"/>
      <c r="AT440" s="95"/>
      <c r="AU440" s="95"/>
      <c r="AV440" s="95"/>
    </row>
    <row r="441" spans="1:48" ht="18.75" x14ac:dyDescent="0.3">
      <c r="A441" s="73" t="s">
        <v>15718</v>
      </c>
      <c r="B441" s="92" t="s">
        <v>12123</v>
      </c>
      <c r="C441" s="92" t="s">
        <v>5580</v>
      </c>
      <c r="D441" s="94">
        <v>217925</v>
      </c>
      <c r="E441" s="95" t="s">
        <v>17078</v>
      </c>
      <c r="F441" s="95"/>
      <c r="G441" s="96"/>
      <c r="H441" s="95"/>
      <c r="I441" s="95"/>
      <c r="J441" s="95"/>
      <c r="K441" s="95"/>
      <c r="L441" s="95"/>
      <c r="M441" s="95"/>
      <c r="N441" s="95"/>
      <c r="O441" s="95"/>
      <c r="P441" s="95"/>
      <c r="Q441" s="95"/>
      <c r="R441" s="95"/>
      <c r="S441" s="95"/>
      <c r="T441" s="95"/>
      <c r="U441" s="95"/>
      <c r="V441" s="95"/>
      <c r="W441" s="95"/>
      <c r="X441" s="95"/>
      <c r="Y441" s="95"/>
      <c r="Z441" s="95"/>
      <c r="AA441" s="95"/>
      <c r="AB441" s="95"/>
      <c r="AC441" s="95"/>
      <c r="AD441" s="95"/>
      <c r="AE441" s="95"/>
      <c r="AF441" s="95"/>
      <c r="AG441" s="95"/>
      <c r="AH441" s="95"/>
      <c r="AI441" s="95"/>
      <c r="AJ441" s="95"/>
      <c r="AK441" s="95"/>
      <c r="AL441" s="95"/>
      <c r="AM441" s="95"/>
      <c r="AN441" s="95"/>
      <c r="AO441" s="95"/>
      <c r="AP441" s="95"/>
      <c r="AQ441" s="95"/>
      <c r="AR441" s="95"/>
      <c r="AS441" s="95"/>
      <c r="AT441" s="95"/>
      <c r="AU441" s="95"/>
      <c r="AV441" s="95"/>
    </row>
    <row r="442" spans="1:48" ht="18.75" x14ac:dyDescent="0.3">
      <c r="A442" s="73" t="s">
        <v>15719</v>
      </c>
      <c r="B442" s="92" t="s">
        <v>12123</v>
      </c>
      <c r="C442" s="92" t="s">
        <v>1562</v>
      </c>
      <c r="D442" s="94">
        <v>119474</v>
      </c>
      <c r="E442" s="95" t="s">
        <v>16952</v>
      </c>
      <c r="F442" s="95"/>
      <c r="G442" s="96"/>
      <c r="H442" s="95"/>
      <c r="I442" s="95"/>
      <c r="J442" s="95"/>
      <c r="K442" s="95"/>
      <c r="L442" s="95"/>
      <c r="M442" s="95"/>
      <c r="N442" s="95"/>
      <c r="O442" s="95"/>
      <c r="P442" s="95"/>
      <c r="Q442" s="95"/>
      <c r="R442" s="95"/>
      <c r="S442" s="95"/>
      <c r="T442" s="95"/>
      <c r="U442" s="95"/>
      <c r="V442" s="95"/>
      <c r="W442" s="95"/>
      <c r="X442" s="95"/>
      <c r="Y442" s="95"/>
      <c r="Z442" s="95"/>
      <c r="AA442" s="95"/>
      <c r="AB442" s="95"/>
      <c r="AC442" s="95"/>
      <c r="AD442" s="95"/>
      <c r="AE442" s="95"/>
      <c r="AF442" s="95"/>
      <c r="AG442" s="95"/>
      <c r="AH442" s="95"/>
      <c r="AI442" s="95"/>
      <c r="AJ442" s="95"/>
      <c r="AK442" s="95"/>
      <c r="AL442" s="95"/>
      <c r="AM442" s="95"/>
      <c r="AN442" s="95"/>
      <c r="AO442" s="95"/>
      <c r="AP442" s="95"/>
      <c r="AQ442" s="95"/>
      <c r="AR442" s="95"/>
      <c r="AS442" s="95"/>
      <c r="AT442" s="95"/>
      <c r="AU442" s="95"/>
      <c r="AV442" s="95"/>
    </row>
    <row r="443" spans="1:48" ht="18.75" x14ac:dyDescent="0.3">
      <c r="A443" s="73" t="s">
        <v>15720</v>
      </c>
      <c r="B443" s="92" t="s">
        <v>12123</v>
      </c>
      <c r="C443" s="92" t="s">
        <v>558</v>
      </c>
      <c r="D443" s="94">
        <v>119534</v>
      </c>
      <c r="E443" s="95" t="s">
        <v>17139</v>
      </c>
      <c r="F443" s="95"/>
      <c r="G443" s="96"/>
      <c r="H443" s="95"/>
      <c r="I443" s="95"/>
      <c r="J443" s="95"/>
      <c r="K443" s="95"/>
      <c r="L443" s="95"/>
      <c r="M443" s="95"/>
      <c r="N443" s="95"/>
      <c r="O443" s="95"/>
      <c r="P443" s="95"/>
      <c r="Q443" s="95"/>
      <c r="R443" s="95"/>
      <c r="S443" s="95"/>
      <c r="T443" s="95"/>
      <c r="U443" s="95"/>
      <c r="V443" s="95"/>
      <c r="W443" s="95"/>
      <c r="X443" s="95"/>
      <c r="Y443" s="95"/>
      <c r="Z443" s="95"/>
      <c r="AA443" s="95"/>
      <c r="AB443" s="95"/>
      <c r="AC443" s="95"/>
      <c r="AD443" s="95"/>
      <c r="AE443" s="95"/>
      <c r="AF443" s="95"/>
      <c r="AG443" s="95"/>
      <c r="AH443" s="95"/>
      <c r="AI443" s="95"/>
      <c r="AJ443" s="95"/>
      <c r="AK443" s="95"/>
      <c r="AL443" s="95"/>
      <c r="AM443" s="95"/>
      <c r="AN443" s="95"/>
      <c r="AO443" s="95"/>
      <c r="AP443" s="95"/>
      <c r="AQ443" s="95"/>
      <c r="AR443" s="95"/>
      <c r="AS443" s="95"/>
      <c r="AT443" s="95"/>
      <c r="AU443" s="95"/>
      <c r="AV443" s="95"/>
    </row>
    <row r="444" spans="1:48" ht="18.75" x14ac:dyDescent="0.3">
      <c r="A444" s="73" t="s">
        <v>16516</v>
      </c>
      <c r="B444" s="92" t="s">
        <v>15579</v>
      </c>
      <c r="C444" s="92" t="s">
        <v>5583</v>
      </c>
      <c r="D444" s="94">
        <v>219028</v>
      </c>
      <c r="E444" s="95" t="s">
        <v>17112</v>
      </c>
      <c r="F444" s="95" t="s">
        <v>16880</v>
      </c>
      <c r="G444" s="95" t="s">
        <v>16884</v>
      </c>
      <c r="H444" s="95" t="s">
        <v>16974</v>
      </c>
      <c r="I444" s="95" t="s">
        <v>16975</v>
      </c>
      <c r="J444" s="95" t="s">
        <v>16976</v>
      </c>
      <c r="K444" s="95" t="s">
        <v>16977</v>
      </c>
      <c r="L444" s="95" t="s">
        <v>16963</v>
      </c>
      <c r="M444" s="95" t="s">
        <v>16965</v>
      </c>
      <c r="N444" s="96"/>
      <c r="O444" s="95"/>
      <c r="P444" s="95"/>
      <c r="Q444" s="95"/>
      <c r="R444" s="95"/>
      <c r="S444" s="95"/>
      <c r="T444" s="95"/>
      <c r="U444" s="95"/>
      <c r="V444" s="95"/>
      <c r="W444" s="95"/>
      <c r="X444" s="95"/>
      <c r="Y444" s="95"/>
      <c r="Z444" s="95"/>
      <c r="AA444" s="95"/>
      <c r="AB444" s="95"/>
      <c r="AC444" s="95"/>
      <c r="AD444" s="95"/>
      <c r="AE444" s="95"/>
      <c r="AF444" s="95"/>
      <c r="AG444" s="95"/>
      <c r="AH444" s="95"/>
      <c r="AI444" s="95"/>
      <c r="AJ444" s="95"/>
      <c r="AK444" s="95"/>
      <c r="AL444" s="95"/>
      <c r="AM444" s="95"/>
      <c r="AN444" s="95"/>
      <c r="AO444" s="95"/>
      <c r="AP444" s="95"/>
      <c r="AQ444" s="95"/>
      <c r="AR444" s="95"/>
      <c r="AS444" s="95"/>
      <c r="AT444" s="95"/>
      <c r="AU444" s="95"/>
      <c r="AV444" s="95"/>
    </row>
    <row r="445" spans="1:48" ht="18.75" x14ac:dyDescent="0.3">
      <c r="A445" s="73" t="s">
        <v>16517</v>
      </c>
      <c r="B445" s="92" t="s">
        <v>15579</v>
      </c>
      <c r="C445" s="92" t="s">
        <v>5584</v>
      </c>
      <c r="D445" s="94">
        <v>219047</v>
      </c>
      <c r="E445" s="95" t="s">
        <v>17112</v>
      </c>
      <c r="F445" s="95" t="s">
        <v>16880</v>
      </c>
      <c r="G445" s="95" t="s">
        <v>16884</v>
      </c>
      <c r="H445" s="95" t="s">
        <v>16974</v>
      </c>
      <c r="I445" s="95" t="s">
        <v>16975</v>
      </c>
      <c r="J445" s="95" t="s">
        <v>16976</v>
      </c>
      <c r="K445" s="95" t="s">
        <v>16977</v>
      </c>
      <c r="L445" s="95" t="s">
        <v>16963</v>
      </c>
      <c r="M445" s="95" t="s">
        <v>16965</v>
      </c>
      <c r="N445" s="96"/>
      <c r="O445" s="95"/>
      <c r="P445" s="95"/>
      <c r="Q445" s="95"/>
      <c r="R445" s="95"/>
      <c r="S445" s="95"/>
      <c r="T445" s="95"/>
      <c r="U445" s="95"/>
      <c r="V445" s="95"/>
      <c r="W445" s="95"/>
      <c r="X445" s="95"/>
      <c r="Y445" s="95"/>
      <c r="Z445" s="95"/>
      <c r="AA445" s="95"/>
      <c r="AB445" s="95"/>
      <c r="AC445" s="95"/>
      <c r="AD445" s="95"/>
      <c r="AE445" s="95"/>
      <c r="AF445" s="95"/>
      <c r="AG445" s="95"/>
      <c r="AH445" s="95"/>
      <c r="AI445" s="95"/>
      <c r="AJ445" s="95"/>
      <c r="AK445" s="95"/>
      <c r="AL445" s="95"/>
      <c r="AM445" s="95"/>
      <c r="AN445" s="95"/>
      <c r="AO445" s="95"/>
      <c r="AP445" s="95"/>
      <c r="AQ445" s="95"/>
      <c r="AR445" s="95"/>
      <c r="AS445" s="95"/>
      <c r="AT445" s="95"/>
      <c r="AU445" s="95"/>
      <c r="AV445" s="95"/>
    </row>
    <row r="446" spans="1:48" ht="18.75" x14ac:dyDescent="0.3">
      <c r="A446" s="73" t="s">
        <v>15721</v>
      </c>
      <c r="B446" s="92" t="s">
        <v>12123</v>
      </c>
      <c r="C446" s="92" t="s">
        <v>5586</v>
      </c>
      <c r="D446" s="94">
        <v>219102</v>
      </c>
      <c r="E446" s="95" t="s">
        <v>17140</v>
      </c>
      <c r="F446" s="95" t="s">
        <v>17141</v>
      </c>
      <c r="G446" s="95" t="s">
        <v>17142</v>
      </c>
      <c r="H446" s="95" t="s">
        <v>17143</v>
      </c>
      <c r="I446" s="95" t="s">
        <v>17144</v>
      </c>
      <c r="J446" s="95" t="s">
        <v>17145</v>
      </c>
      <c r="K446" s="95" t="s">
        <v>17146</v>
      </c>
      <c r="L446" s="95" t="s">
        <v>17147</v>
      </c>
      <c r="M446" s="95" t="s">
        <v>17148</v>
      </c>
      <c r="N446" s="95" t="s">
        <v>17149</v>
      </c>
      <c r="O446" s="95" t="s">
        <v>17150</v>
      </c>
      <c r="P446" s="95" t="s">
        <v>17151</v>
      </c>
      <c r="Q446" s="95" t="s">
        <v>17152</v>
      </c>
      <c r="R446" s="95" t="s">
        <v>17153</v>
      </c>
      <c r="S446" s="95" t="s">
        <v>17154</v>
      </c>
      <c r="T446" s="95" t="s">
        <v>17155</v>
      </c>
      <c r="U446" s="95" t="s">
        <v>17156</v>
      </c>
      <c r="V446" s="95" t="s">
        <v>17157</v>
      </c>
      <c r="W446" s="95" t="s">
        <v>17158</v>
      </c>
      <c r="X446" s="95" t="s">
        <v>17159</v>
      </c>
      <c r="Y446" s="95" t="s">
        <v>17160</v>
      </c>
      <c r="Z446" s="95" t="s">
        <v>17161</v>
      </c>
      <c r="AA446" s="95" t="s">
        <v>17162</v>
      </c>
      <c r="AB446" s="95" t="s">
        <v>17106</v>
      </c>
      <c r="AC446" s="95" t="s">
        <v>17107</v>
      </c>
      <c r="AD446" s="95"/>
      <c r="AE446" s="95"/>
      <c r="AF446" s="95"/>
      <c r="AG446" s="95"/>
      <c r="AH446" s="95"/>
      <c r="AI446" s="95"/>
      <c r="AJ446" s="95"/>
      <c r="AK446" s="95"/>
      <c r="AL446" s="95"/>
      <c r="AM446" s="95"/>
      <c r="AN446" s="95"/>
      <c r="AO446" s="95"/>
      <c r="AP446" s="95"/>
      <c r="AQ446" s="95"/>
      <c r="AR446" s="95"/>
      <c r="AS446" s="95"/>
      <c r="AT446" s="95"/>
      <c r="AU446" s="95"/>
      <c r="AV446" s="95"/>
    </row>
    <row r="447" spans="1:48" ht="18.75" x14ac:dyDescent="0.3">
      <c r="A447" s="73" t="s">
        <v>16518</v>
      </c>
      <c r="B447" s="92" t="s">
        <v>15579</v>
      </c>
      <c r="C447" s="92" t="s">
        <v>5587</v>
      </c>
      <c r="D447" s="94">
        <v>219136</v>
      </c>
      <c r="E447" s="95" t="s">
        <v>16974</v>
      </c>
      <c r="F447" s="95" t="s">
        <v>16879</v>
      </c>
      <c r="G447" s="95" t="s">
        <v>16880</v>
      </c>
      <c r="H447" s="96"/>
      <c r="I447" s="96"/>
      <c r="J447" s="95"/>
      <c r="K447" s="95"/>
      <c r="L447" s="95"/>
      <c r="M447" s="95"/>
      <c r="N447" s="95"/>
      <c r="O447" s="95"/>
      <c r="P447" s="95"/>
      <c r="Q447" s="95"/>
      <c r="R447" s="95"/>
      <c r="S447" s="95"/>
      <c r="T447" s="95"/>
      <c r="U447" s="95"/>
      <c r="V447" s="95"/>
      <c r="W447" s="95"/>
      <c r="X447" s="95"/>
      <c r="Y447" s="95"/>
      <c r="Z447" s="95"/>
      <c r="AA447" s="95"/>
      <c r="AB447" s="95"/>
      <c r="AC447" s="95"/>
      <c r="AD447" s="95"/>
      <c r="AE447" s="95"/>
      <c r="AF447" s="95"/>
      <c r="AG447" s="95"/>
      <c r="AH447" s="95"/>
      <c r="AI447" s="95"/>
      <c r="AJ447" s="95"/>
      <c r="AK447" s="95"/>
      <c r="AL447" s="95"/>
      <c r="AM447" s="95"/>
      <c r="AN447" s="95"/>
      <c r="AO447" s="95"/>
      <c r="AP447" s="95"/>
      <c r="AQ447" s="95"/>
      <c r="AR447" s="95"/>
      <c r="AS447" s="95"/>
      <c r="AT447" s="95"/>
      <c r="AU447" s="95"/>
      <c r="AV447" s="95"/>
    </row>
    <row r="448" spans="1:48" ht="18.75" x14ac:dyDescent="0.3">
      <c r="A448" s="73" t="s">
        <v>16519</v>
      </c>
      <c r="B448" s="92" t="s">
        <v>15579</v>
      </c>
      <c r="C448" s="92" t="s">
        <v>5588</v>
      </c>
      <c r="D448" s="94">
        <v>219140</v>
      </c>
      <c r="E448" s="95" t="s">
        <v>16974</v>
      </c>
      <c r="F448" s="95" t="s">
        <v>16879</v>
      </c>
      <c r="G448" s="95" t="s">
        <v>16880</v>
      </c>
      <c r="H448" s="96"/>
      <c r="I448" s="96"/>
      <c r="J448" s="95"/>
      <c r="K448" s="95"/>
      <c r="L448" s="95"/>
      <c r="M448" s="95"/>
      <c r="N448" s="95"/>
      <c r="O448" s="95"/>
      <c r="P448" s="95"/>
      <c r="Q448" s="95"/>
      <c r="R448" s="95"/>
      <c r="S448" s="95"/>
      <c r="T448" s="95"/>
      <c r="U448" s="95"/>
      <c r="V448" s="95"/>
      <c r="W448" s="95"/>
      <c r="X448" s="95"/>
      <c r="Y448" s="95"/>
      <c r="Z448" s="95"/>
      <c r="AA448" s="95"/>
      <c r="AB448" s="95"/>
      <c r="AC448" s="95"/>
      <c r="AD448" s="95"/>
      <c r="AE448" s="95"/>
      <c r="AF448" s="95"/>
      <c r="AG448" s="95"/>
      <c r="AH448" s="95"/>
      <c r="AI448" s="95"/>
      <c r="AJ448" s="95"/>
      <c r="AK448" s="95"/>
      <c r="AL448" s="95"/>
      <c r="AM448" s="95"/>
      <c r="AN448" s="95"/>
      <c r="AO448" s="95"/>
      <c r="AP448" s="95"/>
      <c r="AQ448" s="95"/>
      <c r="AR448" s="95"/>
      <c r="AS448" s="95"/>
      <c r="AT448" s="95"/>
      <c r="AU448" s="95"/>
      <c r="AV448" s="95"/>
    </row>
    <row r="449" spans="1:48" ht="18.75" x14ac:dyDescent="0.3">
      <c r="A449" s="73" t="s">
        <v>15722</v>
      </c>
      <c r="B449" s="92" t="s">
        <v>12123</v>
      </c>
      <c r="C449" s="92" t="s">
        <v>5589</v>
      </c>
      <c r="D449" s="94">
        <v>219174</v>
      </c>
      <c r="E449" s="95" t="s">
        <v>17109</v>
      </c>
      <c r="F449" s="95" t="s">
        <v>16899</v>
      </c>
      <c r="G449" s="95"/>
      <c r="H449" s="95"/>
      <c r="I449" s="95"/>
      <c r="J449" s="95"/>
      <c r="K449" s="96"/>
      <c r="L449" s="96"/>
      <c r="M449" s="95"/>
      <c r="N449" s="95"/>
      <c r="O449" s="95"/>
      <c r="P449" s="95"/>
      <c r="Q449" s="95"/>
      <c r="R449" s="95"/>
      <c r="S449" s="95"/>
      <c r="T449" s="95"/>
      <c r="U449" s="95"/>
      <c r="V449" s="95"/>
      <c r="W449" s="95"/>
      <c r="X449" s="95"/>
      <c r="Y449" s="95"/>
      <c r="Z449" s="95"/>
      <c r="AA449" s="95"/>
      <c r="AB449" s="95"/>
      <c r="AC449" s="95"/>
      <c r="AD449" s="95"/>
      <c r="AE449" s="95"/>
      <c r="AF449" s="95"/>
      <c r="AG449" s="95"/>
      <c r="AH449" s="95"/>
      <c r="AI449" s="95"/>
      <c r="AJ449" s="95"/>
      <c r="AK449" s="95"/>
      <c r="AL449" s="95"/>
      <c r="AM449" s="95"/>
      <c r="AN449" s="95"/>
      <c r="AO449" s="95"/>
      <c r="AP449" s="95"/>
      <c r="AQ449" s="95"/>
      <c r="AR449" s="95"/>
      <c r="AS449" s="95"/>
      <c r="AT449" s="95"/>
      <c r="AU449" s="95"/>
      <c r="AV449" s="95"/>
    </row>
    <row r="450" spans="1:48" ht="18.75" x14ac:dyDescent="0.3">
      <c r="A450" s="73" t="s">
        <v>16520</v>
      </c>
      <c r="B450" s="92" t="s">
        <v>15579</v>
      </c>
      <c r="C450" s="92" t="s">
        <v>5589</v>
      </c>
      <c r="D450" s="94">
        <v>219174</v>
      </c>
      <c r="E450" s="95" t="s">
        <v>16900</v>
      </c>
      <c r="F450" s="95" t="s">
        <v>17116</v>
      </c>
      <c r="G450" s="95" t="s">
        <v>16901</v>
      </c>
      <c r="H450" s="95" t="s">
        <v>17163</v>
      </c>
      <c r="I450" s="96"/>
      <c r="J450" s="96"/>
      <c r="K450" s="96"/>
      <c r="L450" s="96"/>
      <c r="M450" s="95"/>
      <c r="N450" s="95"/>
      <c r="O450" s="95"/>
      <c r="P450" s="95"/>
      <c r="Q450" s="95"/>
      <c r="R450" s="95"/>
      <c r="S450" s="95"/>
      <c r="T450" s="95"/>
      <c r="U450" s="95"/>
      <c r="V450" s="95"/>
      <c r="W450" s="95"/>
      <c r="X450" s="95"/>
      <c r="Y450" s="95"/>
      <c r="Z450" s="95"/>
      <c r="AA450" s="95"/>
      <c r="AB450" s="95"/>
      <c r="AC450" s="95"/>
      <c r="AD450" s="95"/>
      <c r="AE450" s="95"/>
      <c r="AF450" s="95"/>
      <c r="AG450" s="95"/>
      <c r="AH450" s="95"/>
      <c r="AI450" s="95"/>
      <c r="AJ450" s="95"/>
      <c r="AK450" s="95"/>
      <c r="AL450" s="95"/>
      <c r="AM450" s="95"/>
      <c r="AN450" s="95"/>
      <c r="AO450" s="95"/>
      <c r="AP450" s="95"/>
      <c r="AQ450" s="95"/>
      <c r="AR450" s="95"/>
      <c r="AS450" s="95"/>
      <c r="AT450" s="95"/>
      <c r="AU450" s="95"/>
      <c r="AV450" s="95"/>
    </row>
    <row r="451" spans="1:48" ht="18.75" x14ac:dyDescent="0.3">
      <c r="A451" s="73" t="s">
        <v>16521</v>
      </c>
      <c r="B451" s="92" t="s">
        <v>15579</v>
      </c>
      <c r="C451" s="92" t="s">
        <v>5590</v>
      </c>
      <c r="D451" s="94">
        <v>219193</v>
      </c>
      <c r="E451" s="95" t="s">
        <v>16974</v>
      </c>
      <c r="F451" s="95" t="s">
        <v>16879</v>
      </c>
      <c r="G451" s="95" t="s">
        <v>16880</v>
      </c>
      <c r="H451" s="96"/>
      <c r="I451" s="96"/>
      <c r="J451" s="95"/>
      <c r="K451" s="95"/>
      <c r="L451" s="95"/>
      <c r="M451" s="95"/>
      <c r="N451" s="95"/>
      <c r="O451" s="95"/>
      <c r="P451" s="95"/>
      <c r="Q451" s="95"/>
      <c r="R451" s="95"/>
      <c r="S451" s="95"/>
      <c r="T451" s="95"/>
      <c r="U451" s="95"/>
      <c r="V451" s="95"/>
      <c r="W451" s="95"/>
      <c r="X451" s="95"/>
      <c r="Y451" s="95"/>
      <c r="Z451" s="95"/>
      <c r="AA451" s="95"/>
      <c r="AB451" s="95"/>
      <c r="AC451" s="95"/>
      <c r="AD451" s="95"/>
      <c r="AE451" s="95"/>
      <c r="AF451" s="95"/>
      <c r="AG451" s="95"/>
      <c r="AH451" s="95"/>
      <c r="AI451" s="95"/>
      <c r="AJ451" s="95"/>
      <c r="AK451" s="95"/>
      <c r="AL451" s="95"/>
      <c r="AM451" s="95"/>
      <c r="AN451" s="95"/>
      <c r="AO451" s="95"/>
      <c r="AP451" s="95"/>
      <c r="AQ451" s="95"/>
      <c r="AR451" s="95"/>
      <c r="AS451" s="95"/>
      <c r="AT451" s="95"/>
      <c r="AU451" s="95"/>
      <c r="AV451" s="95"/>
    </row>
    <row r="452" spans="1:48" ht="18.75" x14ac:dyDescent="0.3">
      <c r="A452" s="73" t="s">
        <v>15723</v>
      </c>
      <c r="B452" s="92" t="s">
        <v>12123</v>
      </c>
      <c r="C452" s="92" t="s">
        <v>5601</v>
      </c>
      <c r="D452" s="94">
        <v>219418</v>
      </c>
      <c r="E452" s="95" t="s">
        <v>17137</v>
      </c>
      <c r="F452" s="95"/>
      <c r="G452" s="95"/>
      <c r="H452" s="95"/>
      <c r="I452" s="95"/>
      <c r="J452" s="95"/>
      <c r="K452" s="95"/>
      <c r="L452" s="95"/>
      <c r="M452" s="95"/>
      <c r="N452" s="96"/>
      <c r="O452" s="96"/>
      <c r="P452" s="95"/>
      <c r="Q452" s="95"/>
      <c r="R452" s="95"/>
      <c r="S452" s="95"/>
      <c r="T452" s="95"/>
      <c r="U452" s="95"/>
      <c r="V452" s="95"/>
      <c r="W452" s="95"/>
      <c r="X452" s="95"/>
      <c r="Y452" s="95"/>
      <c r="Z452" s="95"/>
      <c r="AA452" s="95"/>
      <c r="AB452" s="95"/>
      <c r="AC452" s="95"/>
      <c r="AD452" s="95"/>
      <c r="AE452" s="95"/>
      <c r="AF452" s="95"/>
      <c r="AG452" s="95"/>
      <c r="AH452" s="95"/>
      <c r="AI452" s="95"/>
      <c r="AJ452" s="95"/>
      <c r="AK452" s="95"/>
      <c r="AL452" s="95"/>
      <c r="AM452" s="95"/>
      <c r="AN452" s="95"/>
      <c r="AO452" s="95"/>
      <c r="AP452" s="95"/>
      <c r="AQ452" s="95"/>
      <c r="AR452" s="95"/>
      <c r="AS452" s="95"/>
      <c r="AT452" s="95"/>
      <c r="AU452" s="95"/>
      <c r="AV452" s="95"/>
    </row>
    <row r="453" spans="1:48" ht="18.75" x14ac:dyDescent="0.3">
      <c r="A453" s="73" t="s">
        <v>16522</v>
      </c>
      <c r="B453" s="92" t="s">
        <v>15579</v>
      </c>
      <c r="C453" s="92" t="s">
        <v>5608</v>
      </c>
      <c r="D453" s="94">
        <v>219598</v>
      </c>
      <c r="E453" s="95" t="s">
        <v>16880</v>
      </c>
      <c r="F453" s="95" t="s">
        <v>16884</v>
      </c>
      <c r="G453" s="95" t="s">
        <v>16974</v>
      </c>
      <c r="H453" s="95" t="s">
        <v>16975</v>
      </c>
      <c r="I453" s="95" t="s">
        <v>16976</v>
      </c>
      <c r="J453" s="95" t="s">
        <v>16977</v>
      </c>
      <c r="K453" s="95" t="s">
        <v>16987</v>
      </c>
      <c r="L453" s="95" t="s">
        <v>16985</v>
      </c>
      <c r="M453" s="95"/>
      <c r="N453" s="96"/>
      <c r="O453" s="96"/>
      <c r="P453" s="95"/>
      <c r="Q453" s="95"/>
      <c r="R453" s="95"/>
      <c r="S453" s="95"/>
      <c r="T453" s="95"/>
      <c r="U453" s="95"/>
      <c r="V453" s="95"/>
      <c r="W453" s="95"/>
      <c r="X453" s="95"/>
      <c r="Y453" s="95"/>
      <c r="Z453" s="95"/>
      <c r="AA453" s="95"/>
      <c r="AB453" s="95"/>
      <c r="AC453" s="95"/>
      <c r="AD453" s="95"/>
      <c r="AE453" s="95"/>
      <c r="AF453" s="95"/>
      <c r="AG453" s="95"/>
      <c r="AH453" s="95"/>
      <c r="AI453" s="95"/>
      <c r="AJ453" s="95"/>
      <c r="AK453" s="95"/>
      <c r="AL453" s="95"/>
      <c r="AM453" s="95"/>
      <c r="AN453" s="95"/>
      <c r="AO453" s="95"/>
      <c r="AP453" s="95"/>
      <c r="AQ453" s="95"/>
      <c r="AR453" s="95"/>
      <c r="AS453" s="95"/>
      <c r="AT453" s="95"/>
      <c r="AU453" s="95"/>
      <c r="AV453" s="95"/>
    </row>
    <row r="454" spans="1:48" ht="18.75" x14ac:dyDescent="0.3">
      <c r="A454" s="73" t="s">
        <v>16523</v>
      </c>
      <c r="B454" s="92" t="s">
        <v>15579</v>
      </c>
      <c r="C454" s="92" t="s">
        <v>5613</v>
      </c>
      <c r="D454" s="94">
        <v>219687</v>
      </c>
      <c r="E454" s="95" t="s">
        <v>16987</v>
      </c>
      <c r="F454" s="95" t="s">
        <v>16985</v>
      </c>
      <c r="G454" s="95" t="s">
        <v>17164</v>
      </c>
      <c r="H454" s="95" t="s">
        <v>16986</v>
      </c>
      <c r="I454" s="95" t="s">
        <v>17115</v>
      </c>
      <c r="J454" s="95"/>
      <c r="K454" s="95"/>
      <c r="L454" s="95"/>
      <c r="M454" s="95"/>
      <c r="N454" s="96"/>
      <c r="O454" s="96"/>
      <c r="P454" s="95"/>
      <c r="Q454" s="95"/>
      <c r="R454" s="95"/>
      <c r="S454" s="95"/>
      <c r="T454" s="95"/>
      <c r="U454" s="95"/>
      <c r="V454" s="95"/>
      <c r="W454" s="95"/>
      <c r="X454" s="95"/>
      <c r="Y454" s="95"/>
      <c r="Z454" s="95"/>
      <c r="AA454" s="95"/>
      <c r="AB454" s="95"/>
      <c r="AC454" s="95"/>
      <c r="AD454" s="95"/>
      <c r="AE454" s="95"/>
      <c r="AF454" s="95"/>
      <c r="AG454" s="95"/>
      <c r="AH454" s="95"/>
      <c r="AI454" s="95"/>
      <c r="AJ454" s="95"/>
      <c r="AK454" s="95"/>
      <c r="AL454" s="95"/>
      <c r="AM454" s="95"/>
      <c r="AN454" s="95"/>
      <c r="AO454" s="95"/>
      <c r="AP454" s="95"/>
      <c r="AQ454" s="95"/>
      <c r="AR454" s="95"/>
      <c r="AS454" s="95"/>
      <c r="AT454" s="95"/>
      <c r="AU454" s="95"/>
      <c r="AV454" s="95"/>
    </row>
    <row r="455" spans="1:48" ht="18.75" x14ac:dyDescent="0.3">
      <c r="A455" s="73" t="s">
        <v>15724</v>
      </c>
      <c r="B455" s="92" t="s">
        <v>12123</v>
      </c>
      <c r="C455" s="92" t="s">
        <v>5621</v>
      </c>
      <c r="D455" s="94">
        <v>219879</v>
      </c>
      <c r="E455" s="95" t="s">
        <v>16902</v>
      </c>
      <c r="F455" s="95"/>
      <c r="G455" s="95"/>
      <c r="H455" s="95"/>
      <c r="I455" s="95"/>
      <c r="J455" s="95"/>
      <c r="K455" s="95"/>
      <c r="L455" s="95"/>
      <c r="M455" s="95"/>
      <c r="N455" s="96"/>
      <c r="O455" s="96"/>
      <c r="P455" s="95"/>
      <c r="Q455" s="95"/>
      <c r="R455" s="95"/>
      <c r="S455" s="95"/>
      <c r="T455" s="95"/>
      <c r="U455" s="95"/>
      <c r="V455" s="95"/>
      <c r="W455" s="95"/>
      <c r="X455" s="95"/>
      <c r="Y455" s="95"/>
      <c r="Z455" s="95"/>
      <c r="AA455" s="95"/>
      <c r="AB455" s="95"/>
      <c r="AC455" s="95"/>
      <c r="AD455" s="95"/>
      <c r="AE455" s="95"/>
      <c r="AF455" s="95"/>
      <c r="AG455" s="95"/>
      <c r="AH455" s="95"/>
      <c r="AI455" s="95"/>
      <c r="AJ455" s="95"/>
      <c r="AK455" s="95"/>
      <c r="AL455" s="95"/>
      <c r="AM455" s="95"/>
      <c r="AN455" s="95"/>
      <c r="AO455" s="95"/>
      <c r="AP455" s="95"/>
      <c r="AQ455" s="95"/>
      <c r="AR455" s="95"/>
      <c r="AS455" s="95"/>
      <c r="AT455" s="95"/>
      <c r="AU455" s="95"/>
      <c r="AV455" s="95"/>
    </row>
    <row r="456" spans="1:48" ht="18.75" x14ac:dyDescent="0.3">
      <c r="A456" s="73" t="s">
        <v>16524</v>
      </c>
      <c r="B456" s="92" t="s">
        <v>15579</v>
      </c>
      <c r="C456" s="92" t="s">
        <v>5621</v>
      </c>
      <c r="D456" s="94">
        <v>219879</v>
      </c>
      <c r="E456" s="95" t="s">
        <v>17131</v>
      </c>
      <c r="F456" s="95" t="s">
        <v>17132</v>
      </c>
      <c r="G456" s="96"/>
      <c r="H456" s="95"/>
      <c r="I456" s="95"/>
      <c r="J456" s="95"/>
      <c r="K456" s="95"/>
      <c r="L456" s="95"/>
      <c r="M456" s="95"/>
      <c r="N456" s="96"/>
      <c r="O456" s="96"/>
      <c r="P456" s="95"/>
      <c r="Q456" s="95"/>
      <c r="R456" s="95"/>
      <c r="S456" s="95"/>
      <c r="T456" s="95"/>
      <c r="U456" s="95"/>
      <c r="V456" s="95"/>
      <c r="W456" s="95"/>
      <c r="X456" s="95"/>
      <c r="Y456" s="95"/>
      <c r="Z456" s="95"/>
      <c r="AA456" s="95"/>
      <c r="AB456" s="95"/>
      <c r="AC456" s="95"/>
      <c r="AD456" s="95"/>
      <c r="AE456" s="95"/>
      <c r="AF456" s="95"/>
      <c r="AG456" s="95"/>
      <c r="AH456" s="95"/>
      <c r="AI456" s="95"/>
      <c r="AJ456" s="95"/>
      <c r="AK456" s="95"/>
      <c r="AL456" s="95"/>
      <c r="AM456" s="95"/>
      <c r="AN456" s="95"/>
      <c r="AO456" s="95"/>
      <c r="AP456" s="95"/>
      <c r="AQ456" s="95"/>
      <c r="AR456" s="95"/>
      <c r="AS456" s="95"/>
      <c r="AT456" s="95"/>
      <c r="AU456" s="95"/>
      <c r="AV456" s="95"/>
    </row>
    <row r="457" spans="1:48" ht="18.75" x14ac:dyDescent="0.3">
      <c r="A457" s="73" t="s">
        <v>15725</v>
      </c>
      <c r="B457" s="92" t="s">
        <v>12123</v>
      </c>
      <c r="C457" s="92" t="s">
        <v>9496</v>
      </c>
      <c r="D457" s="94">
        <v>219930</v>
      </c>
      <c r="E457" s="95" t="s">
        <v>16902</v>
      </c>
      <c r="F457" s="95"/>
      <c r="G457" s="95"/>
      <c r="H457" s="95"/>
      <c r="I457" s="95"/>
      <c r="J457" s="95"/>
      <c r="K457" s="95"/>
      <c r="L457" s="95"/>
      <c r="M457" s="95"/>
      <c r="N457" s="96"/>
      <c r="O457" s="96"/>
      <c r="P457" s="95"/>
      <c r="Q457" s="95"/>
      <c r="R457" s="95"/>
      <c r="S457" s="95"/>
      <c r="T457" s="95"/>
      <c r="U457" s="95"/>
      <c r="V457" s="95"/>
      <c r="W457" s="95"/>
      <c r="X457" s="95"/>
      <c r="Y457" s="95"/>
      <c r="Z457" s="95"/>
      <c r="AA457" s="95"/>
      <c r="AB457" s="95"/>
      <c r="AC457" s="95"/>
      <c r="AD457" s="95"/>
      <c r="AE457" s="95"/>
      <c r="AF457" s="95"/>
      <c r="AG457" s="95"/>
      <c r="AH457" s="95"/>
      <c r="AI457" s="95"/>
      <c r="AJ457" s="95"/>
      <c r="AK457" s="95"/>
      <c r="AL457" s="95"/>
      <c r="AM457" s="95"/>
      <c r="AN457" s="95"/>
      <c r="AO457" s="95"/>
      <c r="AP457" s="95"/>
      <c r="AQ457" s="95"/>
      <c r="AR457" s="95"/>
      <c r="AS457" s="95"/>
      <c r="AT457" s="95"/>
      <c r="AU457" s="95"/>
      <c r="AV457" s="95"/>
    </row>
    <row r="458" spans="1:48" ht="18.75" x14ac:dyDescent="0.3">
      <c r="A458" s="73" t="s">
        <v>15726</v>
      </c>
      <c r="B458" s="92" t="s">
        <v>12123</v>
      </c>
      <c r="C458" s="92" t="s">
        <v>9498</v>
      </c>
      <c r="D458" s="94">
        <v>220040</v>
      </c>
      <c r="E458" s="95" t="s">
        <v>17109</v>
      </c>
      <c r="F458" s="95" t="s">
        <v>16899</v>
      </c>
      <c r="G458" s="95"/>
      <c r="H458" s="95"/>
      <c r="I458" s="95"/>
      <c r="J458" s="96"/>
      <c r="K458" s="96"/>
      <c r="L458" s="95"/>
      <c r="M458" s="95"/>
      <c r="N458" s="95"/>
      <c r="O458" s="95"/>
      <c r="P458" s="95"/>
      <c r="Q458" s="95"/>
      <c r="R458" s="95"/>
      <c r="S458" s="95"/>
      <c r="T458" s="95"/>
      <c r="U458" s="95"/>
      <c r="V458" s="95"/>
      <c r="W458" s="95"/>
      <c r="X458" s="95"/>
      <c r="Y458" s="95"/>
      <c r="Z458" s="95"/>
      <c r="AA458" s="95"/>
      <c r="AB458" s="95"/>
      <c r="AC458" s="95"/>
      <c r="AD458" s="95"/>
      <c r="AE458" s="95"/>
      <c r="AF458" s="95"/>
      <c r="AG458" s="95"/>
      <c r="AH458" s="95"/>
      <c r="AI458" s="95"/>
      <c r="AJ458" s="95"/>
      <c r="AK458" s="95"/>
      <c r="AL458" s="95"/>
      <c r="AM458" s="95"/>
      <c r="AN458" s="95"/>
      <c r="AO458" s="95"/>
      <c r="AP458" s="95"/>
      <c r="AQ458" s="95"/>
      <c r="AR458" s="95"/>
      <c r="AS458" s="95"/>
      <c r="AT458" s="95"/>
      <c r="AU458" s="95"/>
      <c r="AV458" s="95"/>
    </row>
    <row r="459" spans="1:48" ht="18.75" x14ac:dyDescent="0.3">
      <c r="A459" s="73" t="s">
        <v>16525</v>
      </c>
      <c r="B459" s="92" t="s">
        <v>15579</v>
      </c>
      <c r="C459" s="92" t="s">
        <v>9498</v>
      </c>
      <c r="D459" s="94">
        <v>220040</v>
      </c>
      <c r="E459" s="95" t="s">
        <v>16900</v>
      </c>
      <c r="F459" s="95" t="s">
        <v>17116</v>
      </c>
      <c r="G459" s="95" t="s">
        <v>16901</v>
      </c>
      <c r="H459" s="96"/>
      <c r="I459" s="96"/>
      <c r="J459" s="96"/>
      <c r="K459" s="96"/>
      <c r="L459" s="95"/>
      <c r="M459" s="95"/>
      <c r="N459" s="95"/>
      <c r="O459" s="95"/>
      <c r="P459" s="95"/>
      <c r="Q459" s="95"/>
      <c r="R459" s="95"/>
      <c r="S459" s="95"/>
      <c r="T459" s="95"/>
      <c r="U459" s="95"/>
      <c r="V459" s="95"/>
      <c r="W459" s="95"/>
      <c r="X459" s="95"/>
      <c r="Y459" s="95"/>
      <c r="Z459" s="95"/>
      <c r="AA459" s="95"/>
      <c r="AB459" s="95"/>
      <c r="AC459" s="95"/>
      <c r="AD459" s="95"/>
      <c r="AE459" s="95"/>
      <c r="AF459" s="95"/>
      <c r="AG459" s="95"/>
      <c r="AH459" s="95"/>
      <c r="AI459" s="95"/>
      <c r="AJ459" s="95"/>
      <c r="AK459" s="95"/>
      <c r="AL459" s="95"/>
      <c r="AM459" s="95"/>
      <c r="AN459" s="95"/>
      <c r="AO459" s="95"/>
      <c r="AP459" s="95"/>
      <c r="AQ459" s="95"/>
      <c r="AR459" s="95"/>
      <c r="AS459" s="95"/>
      <c r="AT459" s="95"/>
      <c r="AU459" s="95"/>
      <c r="AV459" s="95"/>
    </row>
    <row r="460" spans="1:48" ht="18.75" x14ac:dyDescent="0.3">
      <c r="A460" s="73" t="s">
        <v>15727</v>
      </c>
      <c r="B460" s="92" t="s">
        <v>12123</v>
      </c>
      <c r="C460" s="92" t="s">
        <v>5628</v>
      </c>
      <c r="D460" s="94">
        <v>220078</v>
      </c>
      <c r="E460" s="95" t="s">
        <v>16950</v>
      </c>
      <c r="F460" s="95"/>
      <c r="G460" s="95"/>
      <c r="H460" s="95"/>
      <c r="I460" s="95"/>
      <c r="J460" s="95"/>
      <c r="K460" s="95"/>
      <c r="L460" s="95"/>
      <c r="M460" s="96"/>
      <c r="N460" s="96"/>
      <c r="O460" s="95"/>
      <c r="P460" s="95"/>
      <c r="Q460" s="95"/>
      <c r="R460" s="95"/>
      <c r="S460" s="95"/>
      <c r="T460" s="95"/>
      <c r="U460" s="95"/>
      <c r="V460" s="95"/>
      <c r="W460" s="95"/>
      <c r="X460" s="95"/>
      <c r="Y460" s="95"/>
      <c r="Z460" s="95"/>
      <c r="AA460" s="95"/>
      <c r="AB460" s="95"/>
      <c r="AC460" s="95"/>
      <c r="AD460" s="95"/>
      <c r="AE460" s="95"/>
      <c r="AF460" s="95"/>
      <c r="AG460" s="95"/>
      <c r="AH460" s="95"/>
      <c r="AI460" s="95"/>
      <c r="AJ460" s="95"/>
      <c r="AK460" s="95"/>
      <c r="AL460" s="95"/>
      <c r="AM460" s="95"/>
      <c r="AN460" s="95"/>
      <c r="AO460" s="95"/>
      <c r="AP460" s="95"/>
      <c r="AQ460" s="95"/>
      <c r="AR460" s="95"/>
      <c r="AS460" s="95"/>
      <c r="AT460" s="95"/>
      <c r="AU460" s="95"/>
      <c r="AV460" s="95"/>
    </row>
    <row r="461" spans="1:48" ht="18.75" x14ac:dyDescent="0.3">
      <c r="A461" s="73" t="s">
        <v>15728</v>
      </c>
      <c r="B461" s="92" t="s">
        <v>12123</v>
      </c>
      <c r="C461" s="92" t="s">
        <v>9501</v>
      </c>
      <c r="D461" s="94">
        <v>220120</v>
      </c>
      <c r="E461" s="95" t="s">
        <v>16902</v>
      </c>
      <c r="F461" s="95"/>
      <c r="G461" s="95"/>
      <c r="H461" s="95"/>
      <c r="I461" s="95"/>
      <c r="J461" s="95"/>
      <c r="K461" s="95"/>
      <c r="L461" s="95"/>
      <c r="M461" s="96"/>
      <c r="N461" s="96"/>
      <c r="O461" s="95"/>
      <c r="P461" s="95"/>
      <c r="Q461" s="95"/>
      <c r="R461" s="95"/>
      <c r="S461" s="95"/>
      <c r="T461" s="95"/>
      <c r="U461" s="95"/>
      <c r="V461" s="95"/>
      <c r="W461" s="95"/>
      <c r="X461" s="95"/>
      <c r="Y461" s="95"/>
      <c r="Z461" s="95"/>
      <c r="AA461" s="95"/>
      <c r="AB461" s="95"/>
      <c r="AC461" s="95"/>
      <c r="AD461" s="95"/>
      <c r="AE461" s="95"/>
      <c r="AF461" s="95"/>
      <c r="AG461" s="95"/>
      <c r="AH461" s="95"/>
      <c r="AI461" s="95"/>
      <c r="AJ461" s="95"/>
      <c r="AK461" s="95"/>
      <c r="AL461" s="95"/>
      <c r="AM461" s="95"/>
      <c r="AN461" s="95"/>
      <c r="AO461" s="95"/>
      <c r="AP461" s="95"/>
      <c r="AQ461" s="95"/>
      <c r="AR461" s="95"/>
      <c r="AS461" s="95"/>
      <c r="AT461" s="95"/>
      <c r="AU461" s="95"/>
      <c r="AV461" s="95"/>
    </row>
    <row r="462" spans="1:48" ht="18.75" x14ac:dyDescent="0.3">
      <c r="A462" s="73" t="s">
        <v>16526</v>
      </c>
      <c r="B462" s="92" t="s">
        <v>15579</v>
      </c>
      <c r="C462" s="92" t="s">
        <v>9501</v>
      </c>
      <c r="D462" s="94">
        <v>220120</v>
      </c>
      <c r="E462" s="95" t="s">
        <v>17132</v>
      </c>
      <c r="F462" s="95" t="s">
        <v>17131</v>
      </c>
      <c r="G462" s="96"/>
      <c r="H462" s="95"/>
      <c r="I462" s="95"/>
      <c r="J462" s="95"/>
      <c r="K462" s="95"/>
      <c r="L462" s="95"/>
      <c r="M462" s="96"/>
      <c r="N462" s="96"/>
      <c r="O462" s="95"/>
      <c r="P462" s="95"/>
      <c r="Q462" s="95"/>
      <c r="R462" s="95"/>
      <c r="S462" s="95"/>
      <c r="T462" s="95"/>
      <c r="U462" s="95"/>
      <c r="V462" s="95"/>
      <c r="W462" s="95"/>
      <c r="X462" s="95"/>
      <c r="Y462" s="95"/>
      <c r="Z462" s="95"/>
      <c r="AA462" s="95"/>
      <c r="AB462" s="95"/>
      <c r="AC462" s="95"/>
      <c r="AD462" s="95"/>
      <c r="AE462" s="95"/>
      <c r="AF462" s="95"/>
      <c r="AG462" s="95"/>
      <c r="AH462" s="95"/>
      <c r="AI462" s="95"/>
      <c r="AJ462" s="95"/>
      <c r="AK462" s="95"/>
      <c r="AL462" s="95"/>
      <c r="AM462" s="95"/>
      <c r="AN462" s="95"/>
      <c r="AO462" s="95"/>
      <c r="AP462" s="95"/>
      <c r="AQ462" s="95"/>
      <c r="AR462" s="95"/>
      <c r="AS462" s="95"/>
      <c r="AT462" s="95"/>
      <c r="AU462" s="95"/>
      <c r="AV462" s="95"/>
    </row>
    <row r="463" spans="1:48" ht="18.75" x14ac:dyDescent="0.3">
      <c r="A463" s="73" t="s">
        <v>16527</v>
      </c>
      <c r="B463" s="92" t="s">
        <v>15579</v>
      </c>
      <c r="C463" s="92" t="s">
        <v>9502</v>
      </c>
      <c r="D463" s="94">
        <v>220150</v>
      </c>
      <c r="E463" s="95" t="s">
        <v>16985</v>
      </c>
      <c r="F463" s="95"/>
      <c r="G463" s="95"/>
      <c r="H463" s="95"/>
      <c r="I463" s="95"/>
      <c r="J463" s="95"/>
      <c r="K463" s="95"/>
      <c r="L463" s="95"/>
      <c r="M463" s="96"/>
      <c r="N463" s="96"/>
      <c r="O463" s="95"/>
      <c r="P463" s="95"/>
      <c r="Q463" s="95"/>
      <c r="R463" s="95"/>
      <c r="S463" s="95"/>
      <c r="T463" s="95"/>
      <c r="U463" s="95"/>
      <c r="V463" s="95"/>
      <c r="W463" s="95"/>
      <c r="X463" s="95"/>
      <c r="Y463" s="95"/>
      <c r="Z463" s="95"/>
      <c r="AA463" s="95"/>
      <c r="AB463" s="95"/>
      <c r="AC463" s="95"/>
      <c r="AD463" s="95"/>
      <c r="AE463" s="95"/>
      <c r="AF463" s="95"/>
      <c r="AG463" s="95"/>
      <c r="AH463" s="95"/>
      <c r="AI463" s="95"/>
      <c r="AJ463" s="95"/>
      <c r="AK463" s="95"/>
      <c r="AL463" s="95"/>
      <c r="AM463" s="95"/>
      <c r="AN463" s="95"/>
      <c r="AO463" s="95"/>
      <c r="AP463" s="95"/>
      <c r="AQ463" s="95"/>
      <c r="AR463" s="95"/>
      <c r="AS463" s="95"/>
      <c r="AT463" s="95"/>
      <c r="AU463" s="95"/>
      <c r="AV463" s="95"/>
    </row>
    <row r="464" spans="1:48" ht="18.75" x14ac:dyDescent="0.3">
      <c r="A464" s="73" t="s">
        <v>16528</v>
      </c>
      <c r="B464" s="92" t="s">
        <v>15579</v>
      </c>
      <c r="C464" s="92" t="s">
        <v>5633</v>
      </c>
      <c r="D464" s="94">
        <v>220167</v>
      </c>
      <c r="E464" s="95" t="s">
        <v>16971</v>
      </c>
      <c r="F464" s="95" t="s">
        <v>16972</v>
      </c>
      <c r="G464" s="95"/>
      <c r="H464" s="95"/>
      <c r="I464" s="95"/>
      <c r="J464" s="95"/>
      <c r="K464" s="95"/>
      <c r="L464" s="95"/>
      <c r="M464" s="96"/>
      <c r="N464" s="96"/>
      <c r="O464" s="95"/>
      <c r="P464" s="95"/>
      <c r="Q464" s="95"/>
      <c r="R464" s="95"/>
      <c r="S464" s="95"/>
      <c r="T464" s="95"/>
      <c r="U464" s="95"/>
      <c r="V464" s="95"/>
      <c r="W464" s="95"/>
      <c r="X464" s="95"/>
      <c r="Y464" s="95"/>
      <c r="Z464" s="95"/>
      <c r="AA464" s="95"/>
      <c r="AB464" s="95"/>
      <c r="AC464" s="95"/>
      <c r="AD464" s="95"/>
      <c r="AE464" s="95"/>
      <c r="AF464" s="95"/>
      <c r="AG464" s="95"/>
      <c r="AH464" s="95"/>
      <c r="AI464" s="95"/>
      <c r="AJ464" s="95"/>
      <c r="AK464" s="95"/>
      <c r="AL464" s="95"/>
      <c r="AM464" s="95"/>
      <c r="AN464" s="95"/>
      <c r="AO464" s="95"/>
      <c r="AP464" s="95"/>
      <c r="AQ464" s="95"/>
      <c r="AR464" s="95"/>
      <c r="AS464" s="95"/>
      <c r="AT464" s="95"/>
      <c r="AU464" s="95"/>
      <c r="AV464" s="95"/>
    </row>
    <row r="465" spans="1:48" ht="18.75" x14ac:dyDescent="0.3">
      <c r="A465" s="73" t="s">
        <v>16529</v>
      </c>
      <c r="B465" s="92" t="s">
        <v>15579</v>
      </c>
      <c r="C465" s="92" t="s">
        <v>5635</v>
      </c>
      <c r="D465" s="94">
        <v>220190</v>
      </c>
      <c r="E465" s="95" t="s">
        <v>17129</v>
      </c>
      <c r="F465" s="95" t="s">
        <v>16931</v>
      </c>
      <c r="G465" s="95" t="s">
        <v>17133</v>
      </c>
      <c r="H465" s="95" t="s">
        <v>17134</v>
      </c>
      <c r="I465" s="95" t="s">
        <v>16946</v>
      </c>
      <c r="J465" s="95" t="s">
        <v>17135</v>
      </c>
      <c r="K465" s="95" t="s">
        <v>17092</v>
      </c>
      <c r="L465" s="95" t="s">
        <v>17136</v>
      </c>
      <c r="M465" s="96"/>
      <c r="N465" s="96"/>
      <c r="O465" s="95"/>
      <c r="P465" s="95"/>
      <c r="Q465" s="95"/>
      <c r="R465" s="95"/>
      <c r="S465" s="95"/>
      <c r="T465" s="95"/>
      <c r="U465" s="95"/>
      <c r="V465" s="95"/>
      <c r="W465" s="95"/>
      <c r="X465" s="95"/>
      <c r="Y465" s="95"/>
      <c r="Z465" s="95"/>
      <c r="AA465" s="95"/>
      <c r="AB465" s="95"/>
      <c r="AC465" s="95"/>
      <c r="AD465" s="95"/>
      <c r="AE465" s="95"/>
      <c r="AF465" s="95"/>
      <c r="AG465" s="95"/>
      <c r="AH465" s="95"/>
      <c r="AI465" s="95"/>
      <c r="AJ465" s="95"/>
      <c r="AK465" s="95"/>
      <c r="AL465" s="95"/>
      <c r="AM465" s="95"/>
      <c r="AN465" s="95"/>
      <c r="AO465" s="95"/>
      <c r="AP465" s="95"/>
      <c r="AQ465" s="95"/>
      <c r="AR465" s="95"/>
      <c r="AS465" s="95"/>
      <c r="AT465" s="95"/>
      <c r="AU465" s="95"/>
      <c r="AV465" s="95"/>
    </row>
    <row r="466" spans="1:48" ht="18.75" x14ac:dyDescent="0.3">
      <c r="A466" s="73" t="s">
        <v>16530</v>
      </c>
      <c r="B466" s="92" t="s">
        <v>15579</v>
      </c>
      <c r="C466" s="92" t="s">
        <v>5636</v>
      </c>
      <c r="D466" s="94">
        <v>220222</v>
      </c>
      <c r="E466" s="95" t="s">
        <v>16974</v>
      </c>
      <c r="F466" s="95" t="s">
        <v>16879</v>
      </c>
      <c r="G466" s="95" t="s">
        <v>16880</v>
      </c>
      <c r="H466" s="95"/>
      <c r="I466" s="95"/>
      <c r="J466" s="95"/>
      <c r="K466" s="95"/>
      <c r="L466" s="95"/>
      <c r="M466" s="96"/>
      <c r="N466" s="96"/>
      <c r="O466" s="95"/>
      <c r="P466" s="95"/>
      <c r="Q466" s="95"/>
      <c r="R466" s="95"/>
      <c r="S466" s="95"/>
      <c r="T466" s="95"/>
      <c r="U466" s="95"/>
      <c r="V466" s="95"/>
      <c r="W466" s="95"/>
      <c r="X466" s="95"/>
      <c r="Y466" s="95"/>
      <c r="Z466" s="95"/>
      <c r="AA466" s="95"/>
      <c r="AB466" s="95"/>
      <c r="AC466" s="95"/>
      <c r="AD466" s="95"/>
      <c r="AE466" s="95"/>
      <c r="AF466" s="95"/>
      <c r="AG466" s="95"/>
      <c r="AH466" s="95"/>
      <c r="AI466" s="95"/>
      <c r="AJ466" s="95"/>
      <c r="AK466" s="95"/>
      <c r="AL466" s="95"/>
      <c r="AM466" s="95"/>
      <c r="AN466" s="95"/>
      <c r="AO466" s="95"/>
      <c r="AP466" s="95"/>
      <c r="AQ466" s="95"/>
      <c r="AR466" s="95"/>
      <c r="AS466" s="95"/>
      <c r="AT466" s="95"/>
      <c r="AU466" s="95"/>
      <c r="AV466" s="95"/>
    </row>
    <row r="467" spans="1:48" ht="18.75" x14ac:dyDescent="0.3">
      <c r="A467" s="73" t="s">
        <v>15729</v>
      </c>
      <c r="B467" s="92" t="s">
        <v>12123</v>
      </c>
      <c r="C467" s="92" t="s">
        <v>9503</v>
      </c>
      <c r="D467" s="94">
        <v>220230</v>
      </c>
      <c r="E467" s="95" t="s">
        <v>16878</v>
      </c>
      <c r="F467" s="95" t="s">
        <v>16968</v>
      </c>
      <c r="G467" s="95" t="s">
        <v>16877</v>
      </c>
      <c r="H467" s="95"/>
      <c r="I467" s="95"/>
      <c r="J467" s="95"/>
      <c r="K467" s="95"/>
      <c r="L467" s="95"/>
      <c r="M467" s="95"/>
      <c r="N467" s="95"/>
      <c r="O467" s="96"/>
      <c r="P467" s="95"/>
      <c r="Q467" s="95"/>
      <c r="R467" s="95"/>
      <c r="S467" s="95"/>
      <c r="T467" s="95"/>
      <c r="U467" s="95"/>
      <c r="V467" s="95"/>
      <c r="W467" s="95"/>
      <c r="X467" s="95"/>
      <c r="Y467" s="95"/>
      <c r="Z467" s="95"/>
      <c r="AA467" s="95"/>
      <c r="AB467" s="95"/>
      <c r="AC467" s="95"/>
      <c r="AD467" s="95"/>
      <c r="AE467" s="95"/>
      <c r="AF467" s="95"/>
      <c r="AG467" s="95"/>
      <c r="AH467" s="95"/>
      <c r="AI467" s="95"/>
      <c r="AJ467" s="95"/>
      <c r="AK467" s="95"/>
      <c r="AL467" s="95"/>
      <c r="AM467" s="95"/>
      <c r="AN467" s="95"/>
      <c r="AO467" s="95"/>
      <c r="AP467" s="95"/>
      <c r="AQ467" s="95"/>
      <c r="AR467" s="95"/>
      <c r="AS467" s="95"/>
      <c r="AT467" s="95"/>
      <c r="AU467" s="95"/>
      <c r="AV467" s="95"/>
    </row>
    <row r="468" spans="1:48" ht="18.75" x14ac:dyDescent="0.3">
      <c r="A468" s="73" t="s">
        <v>16531</v>
      </c>
      <c r="B468" s="92" t="s">
        <v>15579</v>
      </c>
      <c r="C468" s="92" t="s">
        <v>9503</v>
      </c>
      <c r="D468" s="94">
        <v>220230</v>
      </c>
      <c r="E468" s="95" t="s">
        <v>16881</v>
      </c>
      <c r="F468" s="95" t="s">
        <v>16882</v>
      </c>
      <c r="G468" s="95" t="s">
        <v>16883</v>
      </c>
      <c r="H468" s="95" t="s">
        <v>16884</v>
      </c>
      <c r="I468" s="95" t="s">
        <v>16885</v>
      </c>
      <c r="J468" s="95" t="s">
        <v>16886</v>
      </c>
      <c r="K468" s="95" t="s">
        <v>16880</v>
      </c>
      <c r="L468" s="96"/>
      <c r="M468" s="96"/>
      <c r="N468" s="96"/>
      <c r="O468" s="96"/>
      <c r="P468" s="95"/>
      <c r="Q468" s="95"/>
      <c r="R468" s="95"/>
      <c r="S468" s="95"/>
      <c r="T468" s="95"/>
      <c r="U468" s="95"/>
      <c r="V468" s="95"/>
      <c r="W468" s="95"/>
      <c r="X468" s="95"/>
      <c r="Y468" s="95"/>
      <c r="Z468" s="95"/>
      <c r="AA468" s="95"/>
      <c r="AB468" s="95"/>
      <c r="AC468" s="95"/>
      <c r="AD468" s="95"/>
      <c r="AE468" s="95"/>
      <c r="AF468" s="95"/>
      <c r="AG468" s="95"/>
      <c r="AH468" s="95"/>
      <c r="AI468" s="95"/>
      <c r="AJ468" s="95"/>
      <c r="AK468" s="95"/>
      <c r="AL468" s="95"/>
      <c r="AM468" s="95"/>
      <c r="AN468" s="95"/>
      <c r="AO468" s="95"/>
      <c r="AP468" s="95"/>
      <c r="AQ468" s="95"/>
      <c r="AR468" s="95"/>
      <c r="AS468" s="95"/>
      <c r="AT468" s="95"/>
      <c r="AU468" s="95"/>
      <c r="AV468" s="95"/>
    </row>
    <row r="469" spans="1:48" ht="18.75" x14ac:dyDescent="0.3">
      <c r="A469" s="73" t="s">
        <v>15730</v>
      </c>
      <c r="B469" s="92" t="s">
        <v>12123</v>
      </c>
      <c r="C469" s="92" t="s">
        <v>5638</v>
      </c>
      <c r="D469" s="94">
        <v>220241</v>
      </c>
      <c r="E469" s="95" t="s">
        <v>16910</v>
      </c>
      <c r="F469" s="95" t="s">
        <v>17165</v>
      </c>
      <c r="G469" s="95"/>
      <c r="H469" s="95"/>
      <c r="I469" s="95"/>
      <c r="J469" s="95"/>
      <c r="K469" s="95"/>
      <c r="L469" s="95"/>
      <c r="M469" s="96"/>
      <c r="N469" s="96"/>
      <c r="O469" s="95"/>
      <c r="P469" s="95"/>
      <c r="Q469" s="95"/>
      <c r="R469" s="95"/>
      <c r="S469" s="95"/>
      <c r="T469" s="95"/>
      <c r="U469" s="95"/>
      <c r="V469" s="95"/>
      <c r="W469" s="95"/>
      <c r="X469" s="95"/>
      <c r="Y469" s="95"/>
      <c r="Z469" s="95"/>
      <c r="AA469" s="95"/>
      <c r="AB469" s="95"/>
      <c r="AC469" s="95"/>
      <c r="AD469" s="95"/>
      <c r="AE469" s="95"/>
      <c r="AF469" s="95"/>
      <c r="AG469" s="95"/>
      <c r="AH469" s="95"/>
      <c r="AI469" s="95"/>
      <c r="AJ469" s="95"/>
      <c r="AK469" s="95"/>
      <c r="AL469" s="95"/>
      <c r="AM469" s="95"/>
      <c r="AN469" s="95"/>
      <c r="AO469" s="95"/>
      <c r="AP469" s="95"/>
      <c r="AQ469" s="95"/>
      <c r="AR469" s="95"/>
      <c r="AS469" s="95"/>
      <c r="AT469" s="95"/>
      <c r="AU469" s="95"/>
      <c r="AV469" s="95"/>
    </row>
    <row r="470" spans="1:48" ht="18.75" x14ac:dyDescent="0.3">
      <c r="A470" s="73" t="s">
        <v>16532</v>
      </c>
      <c r="B470" s="92" t="s">
        <v>15579</v>
      </c>
      <c r="C470" s="92" t="s">
        <v>5638</v>
      </c>
      <c r="D470" s="94">
        <v>220241</v>
      </c>
      <c r="E470" s="95" t="s">
        <v>17126</v>
      </c>
      <c r="F470" s="95" t="s">
        <v>17127</v>
      </c>
      <c r="G470" s="96"/>
      <c r="H470" s="96"/>
      <c r="I470" s="95"/>
      <c r="J470" s="95"/>
      <c r="K470" s="95"/>
      <c r="L470" s="95"/>
      <c r="M470" s="96"/>
      <c r="N470" s="96"/>
      <c r="O470" s="95"/>
      <c r="P470" s="95"/>
      <c r="Q470" s="95"/>
      <c r="R470" s="95"/>
      <c r="S470" s="95"/>
      <c r="T470" s="95"/>
      <c r="U470" s="95"/>
      <c r="V470" s="95"/>
      <c r="W470" s="95"/>
      <c r="X470" s="95"/>
      <c r="Y470" s="95"/>
      <c r="Z470" s="95"/>
      <c r="AA470" s="95"/>
      <c r="AB470" s="95"/>
      <c r="AC470" s="95"/>
      <c r="AD470" s="95"/>
      <c r="AE470" s="95"/>
      <c r="AF470" s="95"/>
      <c r="AG470" s="95"/>
      <c r="AH470" s="95"/>
      <c r="AI470" s="95"/>
      <c r="AJ470" s="95"/>
      <c r="AK470" s="95"/>
      <c r="AL470" s="95"/>
      <c r="AM470" s="95"/>
      <c r="AN470" s="95"/>
      <c r="AO470" s="95"/>
      <c r="AP470" s="95"/>
      <c r="AQ470" s="95"/>
      <c r="AR470" s="95"/>
      <c r="AS470" s="95"/>
      <c r="AT470" s="95"/>
      <c r="AU470" s="95"/>
      <c r="AV470" s="95"/>
    </row>
    <row r="471" spans="1:48" ht="18.75" x14ac:dyDescent="0.3">
      <c r="A471" s="73" t="s">
        <v>16533</v>
      </c>
      <c r="B471" s="92" t="s">
        <v>15579</v>
      </c>
      <c r="C471" s="92" t="s">
        <v>5639</v>
      </c>
      <c r="D471" s="94">
        <v>220260</v>
      </c>
      <c r="E471" s="95" t="s">
        <v>16880</v>
      </c>
      <c r="F471" s="95" t="s">
        <v>16884</v>
      </c>
      <c r="G471" s="95" t="s">
        <v>16974</v>
      </c>
      <c r="H471" s="95" t="s">
        <v>16975</v>
      </c>
      <c r="I471" s="95" t="s">
        <v>16976</v>
      </c>
      <c r="J471" s="95" t="s">
        <v>16977</v>
      </c>
      <c r="K471" s="95" t="s">
        <v>16963</v>
      </c>
      <c r="L471" s="95" t="s">
        <v>16965</v>
      </c>
      <c r="M471" s="96"/>
      <c r="N471" s="96"/>
      <c r="O471" s="95"/>
      <c r="P471" s="95"/>
      <c r="Q471" s="95"/>
      <c r="R471" s="95"/>
      <c r="S471" s="95"/>
      <c r="T471" s="95"/>
      <c r="U471" s="95"/>
      <c r="V471" s="95"/>
      <c r="W471" s="95"/>
      <c r="X471" s="95"/>
      <c r="Y471" s="95"/>
      <c r="Z471" s="95"/>
      <c r="AA471" s="95"/>
      <c r="AB471" s="95"/>
      <c r="AC471" s="95"/>
      <c r="AD471" s="95"/>
      <c r="AE471" s="95"/>
      <c r="AF471" s="95"/>
      <c r="AG471" s="95"/>
      <c r="AH471" s="95"/>
      <c r="AI471" s="95"/>
      <c r="AJ471" s="95"/>
      <c r="AK471" s="95"/>
      <c r="AL471" s="95"/>
      <c r="AM471" s="95"/>
      <c r="AN471" s="95"/>
      <c r="AO471" s="95"/>
      <c r="AP471" s="95"/>
      <c r="AQ471" s="95"/>
      <c r="AR471" s="95"/>
      <c r="AS471" s="95"/>
      <c r="AT471" s="95"/>
      <c r="AU471" s="95"/>
      <c r="AV471" s="95"/>
    </row>
    <row r="472" spans="1:48" ht="18.75" x14ac:dyDescent="0.3">
      <c r="A472" s="73" t="s">
        <v>16534</v>
      </c>
      <c r="B472" s="92" t="s">
        <v>15579</v>
      </c>
      <c r="C472" s="92" t="s">
        <v>5641</v>
      </c>
      <c r="D472" s="94">
        <v>220311</v>
      </c>
      <c r="E472" s="95" t="s">
        <v>16974</v>
      </c>
      <c r="F472" s="95" t="s">
        <v>16975</v>
      </c>
      <c r="G472" s="95" t="s">
        <v>16976</v>
      </c>
      <c r="H472" s="95" t="s">
        <v>16969</v>
      </c>
      <c r="I472" s="95" t="s">
        <v>17120</v>
      </c>
      <c r="J472" s="95" t="s">
        <v>17121</v>
      </c>
      <c r="K472" s="95"/>
      <c r="L472" s="95"/>
      <c r="M472" s="96"/>
      <c r="N472" s="96"/>
      <c r="O472" s="95"/>
      <c r="P472" s="95"/>
      <c r="Q472" s="95"/>
      <c r="R472" s="95"/>
      <c r="S472" s="95"/>
      <c r="T472" s="95"/>
      <c r="U472" s="95"/>
      <c r="V472" s="95"/>
      <c r="W472" s="95"/>
      <c r="X472" s="95"/>
      <c r="Y472" s="95"/>
      <c r="Z472" s="95"/>
      <c r="AA472" s="95"/>
      <c r="AB472" s="95"/>
      <c r="AC472" s="95"/>
      <c r="AD472" s="95"/>
      <c r="AE472" s="95"/>
      <c r="AF472" s="95"/>
      <c r="AG472" s="95"/>
      <c r="AH472" s="95"/>
      <c r="AI472" s="95"/>
      <c r="AJ472" s="95"/>
      <c r="AK472" s="95"/>
      <c r="AL472" s="95"/>
      <c r="AM472" s="95"/>
      <c r="AN472" s="95"/>
      <c r="AO472" s="95"/>
      <c r="AP472" s="95"/>
      <c r="AQ472" s="95"/>
      <c r="AR472" s="95"/>
      <c r="AS472" s="95"/>
      <c r="AT472" s="95"/>
      <c r="AU472" s="95"/>
      <c r="AV472" s="95"/>
    </row>
    <row r="473" spans="1:48" ht="18.75" x14ac:dyDescent="0.3">
      <c r="A473" s="73" t="s">
        <v>16535</v>
      </c>
      <c r="B473" s="92" t="s">
        <v>15579</v>
      </c>
      <c r="C473" s="92" t="s">
        <v>5642</v>
      </c>
      <c r="D473" s="94">
        <v>220326</v>
      </c>
      <c r="E473" s="95" t="s">
        <v>17087</v>
      </c>
      <c r="F473" s="95"/>
      <c r="G473" s="95"/>
      <c r="H473" s="95"/>
      <c r="I473" s="95"/>
      <c r="J473" s="95"/>
      <c r="K473" s="95"/>
      <c r="L473" s="95"/>
      <c r="M473" s="96"/>
      <c r="N473" s="96"/>
      <c r="O473" s="95"/>
      <c r="P473" s="95"/>
      <c r="Q473" s="95"/>
      <c r="R473" s="95"/>
      <c r="S473" s="95"/>
      <c r="T473" s="95"/>
      <c r="U473" s="95"/>
      <c r="V473" s="95"/>
      <c r="W473" s="95"/>
      <c r="X473" s="95"/>
      <c r="Y473" s="95"/>
      <c r="Z473" s="95"/>
      <c r="AA473" s="95"/>
      <c r="AB473" s="95"/>
      <c r="AC473" s="95"/>
      <c r="AD473" s="95"/>
      <c r="AE473" s="95"/>
      <c r="AF473" s="95"/>
      <c r="AG473" s="95"/>
      <c r="AH473" s="95"/>
      <c r="AI473" s="95"/>
      <c r="AJ473" s="95"/>
      <c r="AK473" s="95"/>
      <c r="AL473" s="95"/>
      <c r="AM473" s="95"/>
      <c r="AN473" s="95"/>
      <c r="AO473" s="95"/>
      <c r="AP473" s="95"/>
      <c r="AQ473" s="95"/>
      <c r="AR473" s="95"/>
      <c r="AS473" s="95"/>
      <c r="AT473" s="95"/>
      <c r="AU473" s="95"/>
      <c r="AV473" s="95"/>
    </row>
    <row r="474" spans="1:48" ht="18.75" x14ac:dyDescent="0.3">
      <c r="A474" s="73" t="s">
        <v>16536</v>
      </c>
      <c r="B474" s="92" t="s">
        <v>15579</v>
      </c>
      <c r="C474" s="92" t="s">
        <v>5643</v>
      </c>
      <c r="D474" s="94">
        <v>220345</v>
      </c>
      <c r="E474" s="95" t="s">
        <v>17164</v>
      </c>
      <c r="F474" s="95" t="s">
        <v>16986</v>
      </c>
      <c r="G474" s="95"/>
      <c r="H474" s="95"/>
      <c r="I474" s="95"/>
      <c r="J474" s="95"/>
      <c r="K474" s="95"/>
      <c r="L474" s="95"/>
      <c r="M474" s="96"/>
      <c r="N474" s="96"/>
      <c r="O474" s="95"/>
      <c r="P474" s="95"/>
      <c r="Q474" s="95"/>
      <c r="R474" s="95"/>
      <c r="S474" s="95"/>
      <c r="T474" s="95"/>
      <c r="U474" s="95"/>
      <c r="V474" s="95"/>
      <c r="W474" s="95"/>
      <c r="X474" s="95"/>
      <c r="Y474" s="95"/>
      <c r="Z474" s="95"/>
      <c r="AA474" s="95"/>
      <c r="AB474" s="95"/>
      <c r="AC474" s="95"/>
      <c r="AD474" s="95"/>
      <c r="AE474" s="95"/>
      <c r="AF474" s="95"/>
      <c r="AG474" s="95"/>
      <c r="AH474" s="95"/>
      <c r="AI474" s="95"/>
      <c r="AJ474" s="95"/>
      <c r="AK474" s="95"/>
      <c r="AL474" s="95"/>
      <c r="AM474" s="95"/>
      <c r="AN474" s="95"/>
      <c r="AO474" s="95"/>
      <c r="AP474" s="95"/>
      <c r="AQ474" s="95"/>
      <c r="AR474" s="95"/>
      <c r="AS474" s="95"/>
      <c r="AT474" s="95"/>
      <c r="AU474" s="95"/>
      <c r="AV474" s="95"/>
    </row>
    <row r="475" spans="1:48" ht="18.75" x14ac:dyDescent="0.3">
      <c r="A475" s="73" t="s">
        <v>16537</v>
      </c>
      <c r="B475" s="92" t="s">
        <v>15579</v>
      </c>
      <c r="C475" s="92" t="s">
        <v>9507</v>
      </c>
      <c r="D475" s="94">
        <v>220381</v>
      </c>
      <c r="E475" s="95" t="s">
        <v>17164</v>
      </c>
      <c r="F475" s="95" t="s">
        <v>16986</v>
      </c>
      <c r="G475" s="95"/>
      <c r="H475" s="95"/>
      <c r="I475" s="95"/>
      <c r="J475" s="95"/>
      <c r="K475" s="95"/>
      <c r="L475" s="95"/>
      <c r="M475" s="96"/>
      <c r="N475" s="96"/>
      <c r="O475" s="95"/>
      <c r="P475" s="95"/>
      <c r="Q475" s="95"/>
      <c r="R475" s="95"/>
      <c r="S475" s="95"/>
      <c r="T475" s="95"/>
      <c r="U475" s="95"/>
      <c r="V475" s="95"/>
      <c r="W475" s="95"/>
      <c r="X475" s="95"/>
      <c r="Y475" s="95"/>
      <c r="Z475" s="95"/>
      <c r="AA475" s="95"/>
      <c r="AB475" s="95"/>
      <c r="AC475" s="95"/>
      <c r="AD475" s="95"/>
      <c r="AE475" s="95"/>
      <c r="AF475" s="95"/>
      <c r="AG475" s="95"/>
      <c r="AH475" s="95"/>
      <c r="AI475" s="95"/>
      <c r="AJ475" s="95"/>
      <c r="AK475" s="95"/>
      <c r="AL475" s="95"/>
      <c r="AM475" s="95"/>
      <c r="AN475" s="95"/>
      <c r="AO475" s="95"/>
      <c r="AP475" s="95"/>
      <c r="AQ475" s="95"/>
      <c r="AR475" s="95"/>
      <c r="AS475" s="95"/>
      <c r="AT475" s="95"/>
      <c r="AU475" s="95"/>
      <c r="AV475" s="95"/>
    </row>
    <row r="476" spans="1:48" ht="18.75" x14ac:dyDescent="0.3">
      <c r="A476" s="73" t="s">
        <v>15731</v>
      </c>
      <c r="B476" s="92" t="s">
        <v>12123</v>
      </c>
      <c r="C476" s="92" t="s">
        <v>5648</v>
      </c>
      <c r="D476" s="94">
        <v>220415</v>
      </c>
      <c r="E476" s="95" t="s">
        <v>16878</v>
      </c>
      <c r="F476" s="95" t="s">
        <v>16877</v>
      </c>
      <c r="G476" s="95"/>
      <c r="H476" s="95"/>
      <c r="I476" s="95"/>
      <c r="J476" s="95"/>
      <c r="K476" s="95"/>
      <c r="L476" s="95"/>
      <c r="M476" s="95"/>
      <c r="N476" s="96"/>
      <c r="O476" s="95"/>
      <c r="P476" s="95"/>
      <c r="Q476" s="95"/>
      <c r="R476" s="95"/>
      <c r="S476" s="95"/>
      <c r="T476" s="95"/>
      <c r="U476" s="95"/>
      <c r="V476" s="95"/>
      <c r="W476" s="95"/>
      <c r="X476" s="95"/>
      <c r="Y476" s="95"/>
      <c r="Z476" s="95"/>
      <c r="AA476" s="95"/>
      <c r="AB476" s="95"/>
      <c r="AC476" s="95"/>
      <c r="AD476" s="95"/>
      <c r="AE476" s="95"/>
      <c r="AF476" s="95"/>
      <c r="AG476" s="95"/>
      <c r="AH476" s="95"/>
      <c r="AI476" s="95"/>
      <c r="AJ476" s="95"/>
      <c r="AK476" s="95"/>
      <c r="AL476" s="95"/>
      <c r="AM476" s="95"/>
      <c r="AN476" s="95"/>
      <c r="AO476" s="95"/>
      <c r="AP476" s="95"/>
      <c r="AQ476" s="95"/>
      <c r="AR476" s="95"/>
      <c r="AS476" s="95"/>
      <c r="AT476" s="95"/>
      <c r="AU476" s="95"/>
      <c r="AV476" s="95"/>
    </row>
    <row r="477" spans="1:48" ht="18.75" x14ac:dyDescent="0.3">
      <c r="A477" s="73" t="s">
        <v>16538</v>
      </c>
      <c r="B477" s="92" t="s">
        <v>15579</v>
      </c>
      <c r="C477" s="92" t="s">
        <v>5648</v>
      </c>
      <c r="D477" s="94">
        <v>220415</v>
      </c>
      <c r="E477" s="95" t="s">
        <v>16880</v>
      </c>
      <c r="F477" s="95" t="s">
        <v>16881</v>
      </c>
      <c r="G477" s="95" t="s">
        <v>16882</v>
      </c>
      <c r="H477" s="95" t="s">
        <v>16883</v>
      </c>
      <c r="I477" s="95" t="s">
        <v>16884</v>
      </c>
      <c r="J477" s="95" t="s">
        <v>16885</v>
      </c>
      <c r="K477" s="95" t="s">
        <v>16886</v>
      </c>
      <c r="L477" s="96"/>
      <c r="M477" s="96"/>
      <c r="N477" s="96"/>
      <c r="O477" s="95"/>
      <c r="P477" s="95"/>
      <c r="Q477" s="95"/>
      <c r="R477" s="95"/>
      <c r="S477" s="95"/>
      <c r="T477" s="95"/>
      <c r="U477" s="95"/>
      <c r="V477" s="95"/>
      <c r="W477" s="95"/>
      <c r="X477" s="95"/>
      <c r="Y477" s="95"/>
      <c r="Z477" s="95"/>
      <c r="AA477" s="95"/>
      <c r="AB477" s="95"/>
      <c r="AC477" s="95"/>
      <c r="AD477" s="95"/>
      <c r="AE477" s="95"/>
      <c r="AF477" s="95"/>
      <c r="AG477" s="95"/>
      <c r="AH477" s="95"/>
      <c r="AI477" s="95"/>
      <c r="AJ477" s="95"/>
      <c r="AK477" s="95"/>
      <c r="AL477" s="95"/>
      <c r="AM477" s="95"/>
      <c r="AN477" s="95"/>
      <c r="AO477" s="95"/>
      <c r="AP477" s="95"/>
      <c r="AQ477" s="95"/>
      <c r="AR477" s="95"/>
      <c r="AS477" s="95"/>
      <c r="AT477" s="95"/>
      <c r="AU477" s="95"/>
      <c r="AV477" s="95"/>
    </row>
    <row r="478" spans="1:48" ht="18.75" x14ac:dyDescent="0.3">
      <c r="A478" s="73" t="s">
        <v>16539</v>
      </c>
      <c r="B478" s="92" t="s">
        <v>15579</v>
      </c>
      <c r="C478" s="92" t="s">
        <v>5656</v>
      </c>
      <c r="D478" s="94">
        <v>220557</v>
      </c>
      <c r="E478" s="95" t="s">
        <v>17164</v>
      </c>
      <c r="F478" s="95" t="s">
        <v>16986</v>
      </c>
      <c r="G478" s="95"/>
      <c r="H478" s="95"/>
      <c r="I478" s="95"/>
      <c r="J478" s="95"/>
      <c r="K478" s="95"/>
      <c r="L478" s="96"/>
      <c r="M478" s="96"/>
      <c r="N478" s="95"/>
      <c r="O478" s="95"/>
      <c r="P478" s="95"/>
      <c r="Q478" s="95"/>
      <c r="R478" s="95"/>
      <c r="S478" s="95"/>
      <c r="T478" s="95"/>
      <c r="U478" s="95"/>
      <c r="V478" s="95"/>
      <c r="W478" s="95"/>
      <c r="X478" s="95"/>
      <c r="Y478" s="95"/>
      <c r="Z478" s="95"/>
      <c r="AA478" s="95"/>
      <c r="AB478" s="95"/>
      <c r="AC478" s="95"/>
      <c r="AD478" s="95"/>
      <c r="AE478" s="95"/>
      <c r="AF478" s="95"/>
      <c r="AG478" s="95"/>
      <c r="AH478" s="95"/>
      <c r="AI478" s="95"/>
      <c r="AJ478" s="95"/>
      <c r="AK478" s="95"/>
      <c r="AL478" s="95"/>
      <c r="AM478" s="95"/>
      <c r="AN478" s="95"/>
      <c r="AO478" s="95"/>
      <c r="AP478" s="95"/>
      <c r="AQ478" s="95"/>
      <c r="AR478" s="95"/>
      <c r="AS478" s="95"/>
      <c r="AT478" s="95"/>
      <c r="AU478" s="95"/>
      <c r="AV478" s="95"/>
    </row>
    <row r="479" spans="1:48" ht="18.75" x14ac:dyDescent="0.3">
      <c r="A479" s="73" t="s">
        <v>16540</v>
      </c>
      <c r="B479" s="92" t="s">
        <v>15579</v>
      </c>
      <c r="C479" s="92" t="s">
        <v>5653</v>
      </c>
      <c r="D479" s="94">
        <v>220504</v>
      </c>
      <c r="E479" s="95" t="s">
        <v>16880</v>
      </c>
      <c r="F479" s="95" t="s">
        <v>16881</v>
      </c>
      <c r="G479" s="95" t="s">
        <v>16882</v>
      </c>
      <c r="H479" s="95" t="s">
        <v>16883</v>
      </c>
      <c r="I479" s="95" t="s">
        <v>16884</v>
      </c>
      <c r="J479" s="95" t="s">
        <v>16885</v>
      </c>
      <c r="K479" s="95" t="s">
        <v>16886</v>
      </c>
      <c r="L479" s="96"/>
      <c r="M479" s="96"/>
      <c r="N479" s="95"/>
      <c r="O479" s="95"/>
      <c r="P479" s="95"/>
      <c r="Q479" s="95"/>
      <c r="R479" s="95"/>
      <c r="S479" s="95"/>
      <c r="T479" s="95"/>
      <c r="U479" s="95"/>
      <c r="V479" s="95"/>
      <c r="W479" s="95"/>
      <c r="X479" s="95"/>
      <c r="Y479" s="95"/>
      <c r="Z479" s="95"/>
      <c r="AA479" s="95"/>
      <c r="AB479" s="95"/>
      <c r="AC479" s="95"/>
      <c r="AD479" s="95"/>
      <c r="AE479" s="95"/>
      <c r="AF479" s="95"/>
      <c r="AG479" s="95"/>
      <c r="AH479" s="95"/>
      <c r="AI479" s="95"/>
      <c r="AJ479" s="95"/>
      <c r="AK479" s="95"/>
      <c r="AL479" s="95"/>
      <c r="AM479" s="95"/>
      <c r="AN479" s="95"/>
      <c r="AO479" s="95"/>
      <c r="AP479" s="95"/>
      <c r="AQ479" s="95"/>
      <c r="AR479" s="95"/>
      <c r="AS479" s="95"/>
      <c r="AT479" s="95"/>
      <c r="AU479" s="95"/>
      <c r="AV479" s="95"/>
    </row>
    <row r="480" spans="1:48" ht="18.75" x14ac:dyDescent="0.3">
      <c r="A480" s="73" t="s">
        <v>16541</v>
      </c>
      <c r="B480" s="92" t="s">
        <v>15579</v>
      </c>
      <c r="C480" s="92" t="s">
        <v>5650</v>
      </c>
      <c r="D480" s="94">
        <v>220449</v>
      </c>
      <c r="E480" s="95" t="s">
        <v>16880</v>
      </c>
      <c r="F480" s="95" t="s">
        <v>16881</v>
      </c>
      <c r="G480" s="95" t="s">
        <v>16882</v>
      </c>
      <c r="H480" s="95" t="s">
        <v>16883</v>
      </c>
      <c r="I480" s="95" t="s">
        <v>16884</v>
      </c>
      <c r="J480" s="95" t="s">
        <v>16885</v>
      </c>
      <c r="K480" s="95" t="s">
        <v>16886</v>
      </c>
      <c r="L480" s="96"/>
      <c r="M480" s="96"/>
      <c r="N480" s="95"/>
      <c r="O480" s="95"/>
      <c r="P480" s="95"/>
      <c r="Q480" s="95"/>
      <c r="R480" s="95"/>
      <c r="S480" s="95"/>
      <c r="T480" s="95"/>
      <c r="U480" s="95"/>
      <c r="V480" s="95"/>
      <c r="W480" s="95"/>
      <c r="X480" s="95"/>
      <c r="Y480" s="95"/>
      <c r="Z480" s="95"/>
      <c r="AA480" s="95"/>
      <c r="AB480" s="95"/>
      <c r="AC480" s="95"/>
      <c r="AD480" s="95"/>
      <c r="AE480" s="95"/>
      <c r="AF480" s="95"/>
      <c r="AG480" s="95"/>
      <c r="AH480" s="95"/>
      <c r="AI480" s="95"/>
      <c r="AJ480" s="95"/>
      <c r="AK480" s="95"/>
      <c r="AL480" s="95"/>
      <c r="AM480" s="95"/>
      <c r="AN480" s="95"/>
      <c r="AO480" s="95"/>
      <c r="AP480" s="95"/>
      <c r="AQ480" s="95"/>
      <c r="AR480" s="95"/>
      <c r="AS480" s="95"/>
      <c r="AT480" s="95"/>
      <c r="AU480" s="95"/>
      <c r="AV480" s="95"/>
    </row>
    <row r="481" spans="1:48" ht="18.75" x14ac:dyDescent="0.3">
      <c r="A481" s="73" t="s">
        <v>16542</v>
      </c>
      <c r="B481" s="92" t="s">
        <v>15579</v>
      </c>
      <c r="C481" s="92" t="s">
        <v>5657</v>
      </c>
      <c r="D481" s="94">
        <v>220561</v>
      </c>
      <c r="E481" s="95" t="s">
        <v>16880</v>
      </c>
      <c r="F481" s="95" t="s">
        <v>16881</v>
      </c>
      <c r="G481" s="95" t="s">
        <v>16882</v>
      </c>
      <c r="H481" s="95" t="s">
        <v>16883</v>
      </c>
      <c r="I481" s="95" t="s">
        <v>16884</v>
      </c>
      <c r="J481" s="95" t="s">
        <v>16885</v>
      </c>
      <c r="K481" s="95" t="s">
        <v>16886</v>
      </c>
      <c r="L481" s="96"/>
      <c r="M481" s="96"/>
      <c r="N481" s="95"/>
      <c r="O481" s="95"/>
      <c r="P481" s="95"/>
      <c r="Q481" s="95"/>
      <c r="R481" s="95"/>
      <c r="S481" s="95"/>
      <c r="T481" s="95"/>
      <c r="U481" s="95"/>
      <c r="V481" s="95"/>
      <c r="W481" s="95"/>
      <c r="X481" s="95"/>
      <c r="Y481" s="95"/>
      <c r="Z481" s="95"/>
      <c r="AA481" s="95"/>
      <c r="AB481" s="95"/>
      <c r="AC481" s="95"/>
      <c r="AD481" s="95"/>
      <c r="AE481" s="95"/>
      <c r="AF481" s="95"/>
      <c r="AG481" s="95"/>
      <c r="AH481" s="95"/>
      <c r="AI481" s="95"/>
      <c r="AJ481" s="95"/>
      <c r="AK481" s="95"/>
      <c r="AL481" s="95"/>
      <c r="AM481" s="95"/>
      <c r="AN481" s="95"/>
      <c r="AO481" s="95"/>
      <c r="AP481" s="95"/>
      <c r="AQ481" s="95"/>
      <c r="AR481" s="95"/>
      <c r="AS481" s="95"/>
      <c r="AT481" s="95"/>
      <c r="AU481" s="95"/>
      <c r="AV481" s="95"/>
    </row>
    <row r="482" spans="1:48" ht="18.75" x14ac:dyDescent="0.3">
      <c r="A482" s="73" t="s">
        <v>15732</v>
      </c>
      <c r="B482" s="92" t="s">
        <v>12123</v>
      </c>
      <c r="C482" s="92" t="s">
        <v>9510</v>
      </c>
      <c r="D482" s="94">
        <v>220562</v>
      </c>
      <c r="E482" s="95" t="s">
        <v>16878</v>
      </c>
      <c r="F482" s="95" t="s">
        <v>16877</v>
      </c>
      <c r="G482" s="95"/>
      <c r="H482" s="95"/>
      <c r="I482" s="95"/>
      <c r="J482" s="95"/>
      <c r="K482" s="95"/>
      <c r="L482" s="95"/>
      <c r="M482" s="95"/>
      <c r="N482" s="96"/>
      <c r="O482" s="95"/>
      <c r="P482" s="95"/>
      <c r="Q482" s="95"/>
      <c r="R482" s="95"/>
      <c r="S482" s="95"/>
      <c r="T482" s="95"/>
      <c r="U482" s="95"/>
      <c r="V482" s="95"/>
      <c r="W482" s="95"/>
      <c r="X482" s="95"/>
      <c r="Y482" s="95"/>
      <c r="Z482" s="95"/>
      <c r="AA482" s="95"/>
      <c r="AB482" s="95"/>
      <c r="AC482" s="95"/>
      <c r="AD482" s="95"/>
      <c r="AE482" s="95"/>
      <c r="AF482" s="95"/>
      <c r="AG482" s="95"/>
      <c r="AH482" s="95"/>
      <c r="AI482" s="95"/>
      <c r="AJ482" s="95"/>
      <c r="AK482" s="95"/>
      <c r="AL482" s="95"/>
      <c r="AM482" s="95"/>
      <c r="AN482" s="95"/>
      <c r="AO482" s="95"/>
      <c r="AP482" s="95"/>
      <c r="AQ482" s="95"/>
      <c r="AR482" s="95"/>
      <c r="AS482" s="95"/>
      <c r="AT482" s="95"/>
      <c r="AU482" s="95"/>
      <c r="AV482" s="95"/>
    </row>
    <row r="483" spans="1:48" ht="18.75" x14ac:dyDescent="0.3">
      <c r="A483" s="73" t="s">
        <v>16543</v>
      </c>
      <c r="B483" s="92" t="s">
        <v>15579</v>
      </c>
      <c r="C483" s="92" t="s">
        <v>9510</v>
      </c>
      <c r="D483" s="94">
        <v>220562</v>
      </c>
      <c r="E483" s="95" t="s">
        <v>16880</v>
      </c>
      <c r="F483" s="95" t="s">
        <v>16881</v>
      </c>
      <c r="G483" s="95" t="s">
        <v>16882</v>
      </c>
      <c r="H483" s="95" t="s">
        <v>16883</v>
      </c>
      <c r="I483" s="95" t="s">
        <v>16884</v>
      </c>
      <c r="J483" s="95" t="s">
        <v>16885</v>
      </c>
      <c r="K483" s="95" t="s">
        <v>16886</v>
      </c>
      <c r="L483" s="96"/>
      <c r="M483" s="96"/>
      <c r="N483" s="96"/>
      <c r="O483" s="95"/>
      <c r="P483" s="95"/>
      <c r="Q483" s="95"/>
      <c r="R483" s="95"/>
      <c r="S483" s="95"/>
      <c r="T483" s="95"/>
      <c r="U483" s="95"/>
      <c r="V483" s="95"/>
      <c r="W483" s="95"/>
      <c r="X483" s="95"/>
      <c r="Y483" s="95"/>
      <c r="Z483" s="95"/>
      <c r="AA483" s="95"/>
      <c r="AB483" s="95"/>
      <c r="AC483" s="95"/>
      <c r="AD483" s="95"/>
      <c r="AE483" s="95"/>
      <c r="AF483" s="95"/>
      <c r="AG483" s="95"/>
      <c r="AH483" s="95"/>
      <c r="AI483" s="95"/>
      <c r="AJ483" s="95"/>
      <c r="AK483" s="95"/>
      <c r="AL483" s="95"/>
      <c r="AM483" s="95"/>
      <c r="AN483" s="95"/>
      <c r="AO483" s="95"/>
      <c r="AP483" s="95"/>
      <c r="AQ483" s="95"/>
      <c r="AR483" s="95"/>
      <c r="AS483" s="95"/>
      <c r="AT483" s="95"/>
      <c r="AU483" s="95"/>
      <c r="AV483" s="95"/>
    </row>
    <row r="484" spans="1:48" ht="18.75" x14ac:dyDescent="0.3">
      <c r="A484" s="73" t="s">
        <v>16544</v>
      </c>
      <c r="B484" s="92" t="s">
        <v>15579</v>
      </c>
      <c r="C484" s="92" t="s">
        <v>5660</v>
      </c>
      <c r="D484" s="94">
        <v>220646</v>
      </c>
      <c r="E484" s="95" t="s">
        <v>16974</v>
      </c>
      <c r="F484" s="95" t="s">
        <v>16879</v>
      </c>
      <c r="G484" s="95" t="s">
        <v>16880</v>
      </c>
      <c r="H484" s="95"/>
      <c r="I484" s="95"/>
      <c r="J484" s="95"/>
      <c r="K484" s="95"/>
      <c r="L484" s="95"/>
      <c r="M484" s="96"/>
      <c r="N484" s="96"/>
      <c r="O484" s="95"/>
      <c r="P484" s="95"/>
      <c r="Q484" s="95"/>
      <c r="R484" s="95"/>
      <c r="S484" s="95"/>
      <c r="T484" s="95"/>
      <c r="U484" s="95"/>
      <c r="V484" s="95"/>
      <c r="W484" s="95"/>
      <c r="X484" s="95"/>
      <c r="Y484" s="95"/>
      <c r="Z484" s="95"/>
      <c r="AA484" s="95"/>
      <c r="AB484" s="95"/>
      <c r="AC484" s="95"/>
      <c r="AD484" s="95"/>
      <c r="AE484" s="95"/>
      <c r="AF484" s="95"/>
      <c r="AG484" s="95"/>
      <c r="AH484" s="95"/>
      <c r="AI484" s="95"/>
      <c r="AJ484" s="95"/>
      <c r="AK484" s="95"/>
      <c r="AL484" s="95"/>
      <c r="AM484" s="95"/>
      <c r="AN484" s="95"/>
      <c r="AO484" s="95"/>
      <c r="AP484" s="95"/>
      <c r="AQ484" s="95"/>
      <c r="AR484" s="95"/>
      <c r="AS484" s="95"/>
      <c r="AT484" s="95"/>
      <c r="AU484" s="95"/>
      <c r="AV484" s="95"/>
    </row>
    <row r="485" spans="1:48" ht="18.75" x14ac:dyDescent="0.3">
      <c r="A485" s="73" t="s">
        <v>16545</v>
      </c>
      <c r="B485" s="92" t="s">
        <v>15579</v>
      </c>
      <c r="C485" s="92" t="s">
        <v>5661</v>
      </c>
      <c r="D485" s="94">
        <v>220670</v>
      </c>
      <c r="E485" s="95" t="s">
        <v>16880</v>
      </c>
      <c r="F485" s="95" t="s">
        <v>16880</v>
      </c>
      <c r="G485" s="95" t="s">
        <v>16881</v>
      </c>
      <c r="H485" s="95" t="s">
        <v>16882</v>
      </c>
      <c r="I485" s="95" t="s">
        <v>16883</v>
      </c>
      <c r="J485" s="95" t="s">
        <v>16884</v>
      </c>
      <c r="K485" s="95" t="s">
        <v>16885</v>
      </c>
      <c r="L485" s="95" t="s">
        <v>16886</v>
      </c>
      <c r="M485" s="96"/>
      <c r="N485" s="96"/>
      <c r="O485" s="95"/>
      <c r="P485" s="95"/>
      <c r="Q485" s="95"/>
      <c r="R485" s="95"/>
      <c r="S485" s="95"/>
      <c r="T485" s="95"/>
      <c r="U485" s="95"/>
      <c r="V485" s="95"/>
      <c r="W485" s="95"/>
      <c r="X485" s="95"/>
      <c r="Y485" s="95"/>
      <c r="Z485" s="95"/>
      <c r="AA485" s="95"/>
      <c r="AB485" s="95"/>
      <c r="AC485" s="95"/>
      <c r="AD485" s="95"/>
      <c r="AE485" s="95"/>
      <c r="AF485" s="95"/>
      <c r="AG485" s="95"/>
      <c r="AH485" s="95"/>
      <c r="AI485" s="95"/>
      <c r="AJ485" s="95"/>
      <c r="AK485" s="95"/>
      <c r="AL485" s="95"/>
      <c r="AM485" s="95"/>
      <c r="AN485" s="95"/>
      <c r="AO485" s="95"/>
      <c r="AP485" s="95"/>
      <c r="AQ485" s="95"/>
      <c r="AR485" s="95"/>
      <c r="AS485" s="95"/>
      <c r="AT485" s="95"/>
      <c r="AU485" s="95"/>
      <c r="AV485" s="95"/>
    </row>
    <row r="486" spans="1:48" ht="18.75" x14ac:dyDescent="0.3">
      <c r="A486" s="73" t="s">
        <v>15733</v>
      </c>
      <c r="B486" s="92" t="s">
        <v>12123</v>
      </c>
      <c r="C486" s="92" t="s">
        <v>5666</v>
      </c>
      <c r="D486" s="94">
        <v>220824</v>
      </c>
      <c r="E486" s="95" t="s">
        <v>17109</v>
      </c>
      <c r="F486" s="95" t="s">
        <v>16899</v>
      </c>
      <c r="G486" s="95"/>
      <c r="H486" s="95"/>
      <c r="I486" s="95"/>
      <c r="J486" s="95"/>
      <c r="K486" s="95"/>
      <c r="L486" s="95"/>
      <c r="M486" s="96"/>
      <c r="N486" s="96"/>
      <c r="O486" s="95"/>
      <c r="P486" s="95"/>
      <c r="Q486" s="95"/>
      <c r="R486" s="95"/>
      <c r="S486" s="95"/>
      <c r="T486" s="95"/>
      <c r="U486" s="95"/>
      <c r="V486" s="95"/>
      <c r="W486" s="95"/>
      <c r="X486" s="95"/>
      <c r="Y486" s="95"/>
      <c r="Z486" s="95"/>
      <c r="AA486" s="95"/>
      <c r="AB486" s="95"/>
      <c r="AC486" s="95"/>
      <c r="AD486" s="95"/>
      <c r="AE486" s="95"/>
      <c r="AF486" s="95"/>
      <c r="AG486" s="95"/>
      <c r="AH486" s="95"/>
      <c r="AI486" s="95"/>
      <c r="AJ486" s="95"/>
      <c r="AK486" s="95"/>
      <c r="AL486" s="95"/>
      <c r="AM486" s="95"/>
      <c r="AN486" s="95"/>
      <c r="AO486" s="95"/>
      <c r="AP486" s="95"/>
      <c r="AQ486" s="95"/>
      <c r="AR486" s="95"/>
      <c r="AS486" s="95"/>
      <c r="AT486" s="95"/>
      <c r="AU486" s="95"/>
      <c r="AV486" s="95"/>
    </row>
    <row r="487" spans="1:48" ht="18.75" x14ac:dyDescent="0.3">
      <c r="A487" s="73" t="s">
        <v>15734</v>
      </c>
      <c r="B487" s="92" t="s">
        <v>12123</v>
      </c>
      <c r="C487" s="92" t="s">
        <v>5667</v>
      </c>
      <c r="D487" s="94">
        <v>220862</v>
      </c>
      <c r="E487" s="95" t="s">
        <v>17166</v>
      </c>
      <c r="F487" s="95"/>
      <c r="G487" s="95"/>
      <c r="H487" s="95"/>
      <c r="I487" s="95"/>
      <c r="J487" s="95"/>
      <c r="K487" s="95"/>
      <c r="L487" s="95"/>
      <c r="M487" s="96"/>
      <c r="N487" s="96"/>
      <c r="O487" s="95"/>
      <c r="P487" s="95"/>
      <c r="Q487" s="95"/>
      <c r="R487" s="95"/>
      <c r="S487" s="95"/>
      <c r="T487" s="95"/>
      <c r="U487" s="95"/>
      <c r="V487" s="95"/>
      <c r="W487" s="95"/>
      <c r="X487" s="95"/>
      <c r="Y487" s="95"/>
      <c r="Z487" s="95"/>
      <c r="AA487" s="95"/>
      <c r="AB487" s="95"/>
      <c r="AC487" s="95"/>
      <c r="AD487" s="95"/>
      <c r="AE487" s="95"/>
      <c r="AF487" s="95"/>
      <c r="AG487" s="95"/>
      <c r="AH487" s="95"/>
      <c r="AI487" s="95"/>
      <c r="AJ487" s="95"/>
      <c r="AK487" s="95"/>
      <c r="AL487" s="95"/>
      <c r="AM487" s="95"/>
      <c r="AN487" s="95"/>
      <c r="AO487" s="95"/>
      <c r="AP487" s="95"/>
      <c r="AQ487" s="95"/>
      <c r="AR487" s="95"/>
      <c r="AS487" s="95"/>
      <c r="AT487" s="95"/>
      <c r="AU487" s="95"/>
      <c r="AV487" s="95"/>
    </row>
    <row r="488" spans="1:48" ht="18.75" x14ac:dyDescent="0.3">
      <c r="A488" s="73" t="s">
        <v>16546</v>
      </c>
      <c r="B488" s="92" t="s">
        <v>15579</v>
      </c>
      <c r="C488" s="92" t="s">
        <v>5667</v>
      </c>
      <c r="D488" s="94">
        <v>220862</v>
      </c>
      <c r="E488" s="95" t="s">
        <v>16973</v>
      </c>
      <c r="F488" s="96"/>
      <c r="G488" s="95"/>
      <c r="H488" s="95"/>
      <c r="I488" s="95"/>
      <c r="J488" s="95"/>
      <c r="K488" s="95"/>
      <c r="L488" s="95"/>
      <c r="M488" s="96"/>
      <c r="N488" s="96"/>
      <c r="O488" s="95"/>
      <c r="P488" s="95"/>
      <c r="Q488" s="95"/>
      <c r="R488" s="95"/>
      <c r="S488" s="95"/>
      <c r="T488" s="95"/>
      <c r="U488" s="95"/>
      <c r="V488" s="95"/>
      <c r="W488" s="95"/>
      <c r="X488" s="95"/>
      <c r="Y488" s="95"/>
      <c r="Z488" s="95"/>
      <c r="AA488" s="95"/>
      <c r="AB488" s="95"/>
      <c r="AC488" s="95"/>
      <c r="AD488" s="95"/>
      <c r="AE488" s="95"/>
      <c r="AF488" s="95"/>
      <c r="AG488" s="95"/>
      <c r="AH488" s="95"/>
      <c r="AI488" s="95"/>
      <c r="AJ488" s="95"/>
      <c r="AK488" s="95"/>
      <c r="AL488" s="95"/>
      <c r="AM488" s="95"/>
      <c r="AN488" s="95"/>
      <c r="AO488" s="95"/>
      <c r="AP488" s="95"/>
      <c r="AQ488" s="95"/>
      <c r="AR488" s="95"/>
      <c r="AS488" s="95"/>
      <c r="AT488" s="95"/>
      <c r="AU488" s="95"/>
      <c r="AV488" s="95"/>
    </row>
    <row r="489" spans="1:48" ht="18.75" x14ac:dyDescent="0.3">
      <c r="A489" s="73" t="s">
        <v>16547</v>
      </c>
      <c r="B489" s="92" t="s">
        <v>15579</v>
      </c>
      <c r="C489" s="92" t="s">
        <v>5670</v>
      </c>
      <c r="D489" s="94">
        <v>220947</v>
      </c>
      <c r="E489" s="95" t="s">
        <v>16974</v>
      </c>
      <c r="F489" s="95" t="s">
        <v>16879</v>
      </c>
      <c r="G489" s="95" t="s">
        <v>16880</v>
      </c>
      <c r="H489" s="95"/>
      <c r="I489" s="95"/>
      <c r="J489" s="95"/>
      <c r="K489" s="95"/>
      <c r="L489" s="95"/>
      <c r="M489" s="96"/>
      <c r="N489" s="96"/>
      <c r="O489" s="95"/>
      <c r="P489" s="95"/>
      <c r="Q489" s="95"/>
      <c r="R489" s="95"/>
      <c r="S489" s="95"/>
      <c r="T489" s="95"/>
      <c r="U489" s="95"/>
      <c r="V489" s="95"/>
      <c r="W489" s="95"/>
      <c r="X489" s="95"/>
      <c r="Y489" s="95"/>
      <c r="Z489" s="95"/>
      <c r="AA489" s="95"/>
      <c r="AB489" s="95"/>
      <c r="AC489" s="95"/>
      <c r="AD489" s="95"/>
      <c r="AE489" s="95"/>
      <c r="AF489" s="95"/>
      <c r="AG489" s="95"/>
      <c r="AH489" s="95"/>
      <c r="AI489" s="95"/>
      <c r="AJ489" s="95"/>
      <c r="AK489" s="95"/>
      <c r="AL489" s="95"/>
      <c r="AM489" s="95"/>
      <c r="AN489" s="95"/>
      <c r="AO489" s="95"/>
      <c r="AP489" s="95"/>
      <c r="AQ489" s="95"/>
      <c r="AR489" s="95"/>
      <c r="AS489" s="95"/>
      <c r="AT489" s="95"/>
      <c r="AU489" s="95"/>
      <c r="AV489" s="95"/>
    </row>
    <row r="490" spans="1:48" ht="18.75" x14ac:dyDescent="0.3">
      <c r="A490" s="73" t="s">
        <v>15735</v>
      </c>
      <c r="B490" s="92" t="s">
        <v>12123</v>
      </c>
      <c r="C490" s="92" t="s">
        <v>5672</v>
      </c>
      <c r="D490" s="94">
        <v>221013</v>
      </c>
      <c r="E490" s="95" t="s">
        <v>17167</v>
      </c>
      <c r="F490" s="95" t="s">
        <v>17168</v>
      </c>
      <c r="G490" s="95" t="s">
        <v>17169</v>
      </c>
      <c r="H490" s="95"/>
      <c r="I490" s="95"/>
      <c r="J490" s="95"/>
      <c r="K490" s="95"/>
      <c r="L490" s="95"/>
      <c r="M490" s="96"/>
      <c r="N490" s="96"/>
      <c r="O490" s="95"/>
      <c r="P490" s="95"/>
      <c r="Q490" s="95"/>
      <c r="R490" s="95"/>
      <c r="S490" s="95"/>
      <c r="T490" s="95"/>
      <c r="U490" s="95"/>
      <c r="V490" s="95"/>
      <c r="W490" s="95"/>
      <c r="X490" s="95"/>
      <c r="Y490" s="95"/>
      <c r="Z490" s="95"/>
      <c r="AA490" s="95"/>
      <c r="AB490" s="95"/>
      <c r="AC490" s="95"/>
      <c r="AD490" s="95"/>
      <c r="AE490" s="95"/>
      <c r="AF490" s="95"/>
      <c r="AG490" s="95"/>
      <c r="AH490" s="95"/>
      <c r="AI490" s="95"/>
      <c r="AJ490" s="95"/>
      <c r="AK490" s="95"/>
      <c r="AL490" s="95"/>
      <c r="AM490" s="95"/>
      <c r="AN490" s="95"/>
      <c r="AO490" s="95"/>
      <c r="AP490" s="95"/>
      <c r="AQ490" s="95"/>
      <c r="AR490" s="95"/>
      <c r="AS490" s="95"/>
      <c r="AT490" s="95"/>
      <c r="AU490" s="95"/>
      <c r="AV490" s="95"/>
    </row>
    <row r="491" spans="1:48" ht="18.75" x14ac:dyDescent="0.3">
      <c r="A491" s="73" t="s">
        <v>16548</v>
      </c>
      <c r="B491" s="92" t="s">
        <v>15579</v>
      </c>
      <c r="C491" s="92" t="s">
        <v>5672</v>
      </c>
      <c r="D491" s="94">
        <v>221013</v>
      </c>
      <c r="E491" s="95" t="s">
        <v>17126</v>
      </c>
      <c r="F491" s="95" t="s">
        <v>17127</v>
      </c>
      <c r="G491" s="95"/>
      <c r="H491" s="96"/>
      <c r="I491" s="96"/>
      <c r="J491" s="95"/>
      <c r="K491" s="95"/>
      <c r="L491" s="95"/>
      <c r="M491" s="96"/>
      <c r="N491" s="96"/>
      <c r="O491" s="95"/>
      <c r="P491" s="95"/>
      <c r="Q491" s="95"/>
      <c r="R491" s="95"/>
      <c r="S491" s="95"/>
      <c r="T491" s="95"/>
      <c r="U491" s="95"/>
      <c r="V491" s="95"/>
      <c r="W491" s="95"/>
      <c r="X491" s="95"/>
      <c r="Y491" s="95"/>
      <c r="Z491" s="95"/>
      <c r="AA491" s="95"/>
      <c r="AB491" s="95"/>
      <c r="AC491" s="95"/>
      <c r="AD491" s="95"/>
      <c r="AE491" s="95"/>
      <c r="AF491" s="95"/>
      <c r="AG491" s="95"/>
      <c r="AH491" s="95"/>
      <c r="AI491" s="95"/>
      <c r="AJ491" s="95"/>
      <c r="AK491" s="95"/>
      <c r="AL491" s="95"/>
      <c r="AM491" s="95"/>
      <c r="AN491" s="95"/>
      <c r="AO491" s="95"/>
      <c r="AP491" s="95"/>
      <c r="AQ491" s="95"/>
      <c r="AR491" s="95"/>
      <c r="AS491" s="95"/>
      <c r="AT491" s="95"/>
      <c r="AU491" s="95"/>
      <c r="AV491" s="95"/>
    </row>
    <row r="492" spans="1:48" ht="18.75" x14ac:dyDescent="0.3">
      <c r="A492" s="73" t="s">
        <v>16549</v>
      </c>
      <c r="B492" s="92" t="s">
        <v>15579</v>
      </c>
      <c r="C492" s="92" t="s">
        <v>5675</v>
      </c>
      <c r="D492" s="94">
        <v>221085</v>
      </c>
      <c r="E492" s="95" t="s">
        <v>17087</v>
      </c>
      <c r="F492" s="95"/>
      <c r="G492" s="95"/>
      <c r="H492" s="95"/>
      <c r="I492" s="95"/>
      <c r="J492" s="95"/>
      <c r="K492" s="95"/>
      <c r="L492" s="95"/>
      <c r="M492" s="96"/>
      <c r="N492" s="96"/>
      <c r="O492" s="95"/>
      <c r="P492" s="95"/>
      <c r="Q492" s="95"/>
      <c r="R492" s="95"/>
      <c r="S492" s="95"/>
      <c r="T492" s="95"/>
      <c r="U492" s="95"/>
      <c r="V492" s="95"/>
      <c r="W492" s="95"/>
      <c r="X492" s="95"/>
      <c r="Y492" s="95"/>
      <c r="Z492" s="95"/>
      <c r="AA492" s="95"/>
      <c r="AB492" s="95"/>
      <c r="AC492" s="95"/>
      <c r="AD492" s="95"/>
      <c r="AE492" s="95"/>
      <c r="AF492" s="95"/>
      <c r="AG492" s="95"/>
      <c r="AH492" s="95"/>
      <c r="AI492" s="95"/>
      <c r="AJ492" s="95"/>
      <c r="AK492" s="95"/>
      <c r="AL492" s="95"/>
      <c r="AM492" s="95"/>
      <c r="AN492" s="95"/>
      <c r="AO492" s="95"/>
      <c r="AP492" s="95"/>
      <c r="AQ492" s="95"/>
      <c r="AR492" s="95"/>
      <c r="AS492" s="95"/>
      <c r="AT492" s="95"/>
      <c r="AU492" s="95"/>
      <c r="AV492" s="95"/>
    </row>
    <row r="493" spans="1:48" ht="18.75" x14ac:dyDescent="0.3">
      <c r="A493" s="73" t="s">
        <v>15736</v>
      </c>
      <c r="B493" s="92" t="s">
        <v>12123</v>
      </c>
      <c r="C493" s="92" t="s">
        <v>5676</v>
      </c>
      <c r="D493" s="94">
        <v>221117</v>
      </c>
      <c r="E493" s="95" t="s">
        <v>16878</v>
      </c>
      <c r="F493" s="95" t="s">
        <v>16877</v>
      </c>
      <c r="G493" s="95"/>
      <c r="H493" s="95"/>
      <c r="I493" s="95"/>
      <c r="J493" s="95"/>
      <c r="K493" s="95"/>
      <c r="L493" s="95"/>
      <c r="M493" s="95"/>
      <c r="N493" s="96"/>
      <c r="O493" s="95"/>
      <c r="P493" s="95"/>
      <c r="Q493" s="95"/>
      <c r="R493" s="95"/>
      <c r="S493" s="95"/>
      <c r="T493" s="95"/>
      <c r="U493" s="95"/>
      <c r="V493" s="95"/>
      <c r="W493" s="95"/>
      <c r="X493" s="95"/>
      <c r="Y493" s="95"/>
      <c r="Z493" s="95"/>
      <c r="AA493" s="95"/>
      <c r="AB493" s="95"/>
      <c r="AC493" s="95"/>
      <c r="AD493" s="95"/>
      <c r="AE493" s="95"/>
      <c r="AF493" s="95"/>
      <c r="AG493" s="95"/>
      <c r="AH493" s="95"/>
      <c r="AI493" s="95"/>
      <c r="AJ493" s="95"/>
      <c r="AK493" s="95"/>
      <c r="AL493" s="95"/>
      <c r="AM493" s="95"/>
      <c r="AN493" s="95"/>
      <c r="AO493" s="95"/>
      <c r="AP493" s="95"/>
      <c r="AQ493" s="95"/>
      <c r="AR493" s="95"/>
      <c r="AS493" s="95"/>
      <c r="AT493" s="95"/>
      <c r="AU493" s="95"/>
      <c r="AV493" s="95"/>
    </row>
    <row r="494" spans="1:48" ht="18.75" x14ac:dyDescent="0.3">
      <c r="A494" s="73" t="s">
        <v>16550</v>
      </c>
      <c r="B494" s="92" t="s">
        <v>15579</v>
      </c>
      <c r="C494" s="92" t="s">
        <v>5676</v>
      </c>
      <c r="D494" s="94">
        <v>221117</v>
      </c>
      <c r="E494" s="95" t="s">
        <v>16880</v>
      </c>
      <c r="F494" s="95" t="s">
        <v>16881</v>
      </c>
      <c r="G494" s="95" t="s">
        <v>16882</v>
      </c>
      <c r="H494" s="95" t="s">
        <v>16883</v>
      </c>
      <c r="I494" s="95" t="s">
        <v>16884</v>
      </c>
      <c r="J494" s="95" t="s">
        <v>16885</v>
      </c>
      <c r="K494" s="95" t="s">
        <v>16886</v>
      </c>
      <c r="L494" s="96"/>
      <c r="M494" s="96"/>
      <c r="N494" s="96"/>
      <c r="O494" s="95"/>
      <c r="P494" s="95"/>
      <c r="Q494" s="95"/>
      <c r="R494" s="95"/>
      <c r="S494" s="95"/>
      <c r="T494" s="95"/>
      <c r="U494" s="95"/>
      <c r="V494" s="95"/>
      <c r="W494" s="95"/>
      <c r="X494" s="95"/>
      <c r="Y494" s="95"/>
      <c r="Z494" s="95"/>
      <c r="AA494" s="95"/>
      <c r="AB494" s="95"/>
      <c r="AC494" s="95"/>
      <c r="AD494" s="95"/>
      <c r="AE494" s="95"/>
      <c r="AF494" s="95"/>
      <c r="AG494" s="95"/>
      <c r="AH494" s="95"/>
      <c r="AI494" s="95"/>
      <c r="AJ494" s="95"/>
      <c r="AK494" s="95"/>
      <c r="AL494" s="95"/>
      <c r="AM494" s="95"/>
      <c r="AN494" s="95"/>
      <c r="AO494" s="95"/>
      <c r="AP494" s="95"/>
      <c r="AQ494" s="95"/>
      <c r="AR494" s="95"/>
      <c r="AS494" s="95"/>
      <c r="AT494" s="95"/>
      <c r="AU494" s="95"/>
      <c r="AV494" s="95"/>
    </row>
    <row r="495" spans="1:48" ht="18.75" x14ac:dyDescent="0.3">
      <c r="A495" s="73" t="s">
        <v>16551</v>
      </c>
      <c r="B495" s="92" t="s">
        <v>15579</v>
      </c>
      <c r="C495" s="92" t="s">
        <v>9516</v>
      </c>
      <c r="D495" s="94">
        <v>221260</v>
      </c>
      <c r="E495" s="95" t="s">
        <v>17164</v>
      </c>
      <c r="F495" s="95" t="s">
        <v>16986</v>
      </c>
      <c r="G495" s="96"/>
      <c r="H495" s="96"/>
      <c r="I495" s="95"/>
      <c r="J495" s="95"/>
      <c r="K495" s="95"/>
      <c r="L495" s="95"/>
      <c r="M495" s="95"/>
      <c r="N495" s="95"/>
      <c r="O495" s="95"/>
      <c r="P495" s="95"/>
      <c r="Q495" s="95"/>
      <c r="R495" s="95"/>
      <c r="S495" s="95"/>
      <c r="T495" s="95"/>
      <c r="U495" s="95"/>
      <c r="V495" s="95"/>
      <c r="W495" s="95"/>
      <c r="X495" s="95"/>
      <c r="Y495" s="95"/>
      <c r="Z495" s="95"/>
      <c r="AA495" s="95"/>
      <c r="AB495" s="95"/>
      <c r="AC495" s="95"/>
      <c r="AD495" s="95"/>
      <c r="AE495" s="95"/>
      <c r="AF495" s="95"/>
      <c r="AG495" s="95"/>
      <c r="AH495" s="95"/>
      <c r="AI495" s="95"/>
      <c r="AJ495" s="95"/>
      <c r="AK495" s="95"/>
      <c r="AL495" s="95"/>
      <c r="AM495" s="95"/>
      <c r="AN495" s="95"/>
      <c r="AO495" s="95"/>
      <c r="AP495" s="95"/>
      <c r="AQ495" s="95"/>
      <c r="AR495" s="95"/>
      <c r="AS495" s="95"/>
      <c r="AT495" s="95"/>
      <c r="AU495" s="95"/>
      <c r="AV495" s="95"/>
    </row>
    <row r="496" spans="1:48" ht="18.75" x14ac:dyDescent="0.3">
      <c r="A496" s="73" t="s">
        <v>16552</v>
      </c>
      <c r="B496" s="92" t="s">
        <v>15579</v>
      </c>
      <c r="C496" s="92" t="s">
        <v>5682</v>
      </c>
      <c r="D496" s="94">
        <v>221348</v>
      </c>
      <c r="E496" s="95" t="s">
        <v>17164</v>
      </c>
      <c r="F496" s="95" t="s">
        <v>16986</v>
      </c>
      <c r="G496" s="96"/>
      <c r="H496" s="96"/>
      <c r="I496" s="95"/>
      <c r="J496" s="95"/>
      <c r="K496" s="95"/>
      <c r="L496" s="95"/>
      <c r="M496" s="95"/>
      <c r="N496" s="95"/>
      <c r="O496" s="95"/>
      <c r="P496" s="95"/>
      <c r="Q496" s="95"/>
      <c r="R496" s="95"/>
      <c r="S496" s="95"/>
      <c r="T496" s="95"/>
      <c r="U496" s="95"/>
      <c r="V496" s="95"/>
      <c r="W496" s="95"/>
      <c r="X496" s="95"/>
      <c r="Y496" s="95"/>
      <c r="Z496" s="95"/>
      <c r="AA496" s="95"/>
      <c r="AB496" s="95"/>
      <c r="AC496" s="95"/>
      <c r="AD496" s="95"/>
      <c r="AE496" s="95"/>
      <c r="AF496" s="95"/>
      <c r="AG496" s="95"/>
      <c r="AH496" s="95"/>
      <c r="AI496" s="95"/>
      <c r="AJ496" s="95"/>
      <c r="AK496" s="95"/>
      <c r="AL496" s="95"/>
      <c r="AM496" s="95"/>
      <c r="AN496" s="95"/>
      <c r="AO496" s="95"/>
      <c r="AP496" s="95"/>
      <c r="AQ496" s="95"/>
      <c r="AR496" s="95"/>
      <c r="AS496" s="95"/>
      <c r="AT496" s="95"/>
      <c r="AU496" s="95"/>
      <c r="AV496" s="95"/>
    </row>
    <row r="497" spans="1:48" ht="18.75" x14ac:dyDescent="0.3">
      <c r="A497" s="73" t="s">
        <v>15737</v>
      </c>
      <c r="B497" s="92" t="s">
        <v>12123</v>
      </c>
      <c r="C497" s="92" t="s">
        <v>5689</v>
      </c>
      <c r="D497" s="94">
        <v>221507</v>
      </c>
      <c r="E497" s="95" t="s">
        <v>16957</v>
      </c>
      <c r="F497" s="95" t="s">
        <v>17167</v>
      </c>
      <c r="G497" s="95" t="s">
        <v>17168</v>
      </c>
      <c r="H497" s="95"/>
      <c r="I497" s="95"/>
      <c r="J497" s="96"/>
      <c r="K497" s="96"/>
      <c r="L497" s="95"/>
      <c r="M497" s="95"/>
      <c r="N497" s="95"/>
      <c r="O497" s="95"/>
      <c r="P497" s="95"/>
      <c r="Q497" s="95"/>
      <c r="R497" s="95"/>
      <c r="S497" s="95"/>
      <c r="T497" s="95"/>
      <c r="U497" s="95"/>
      <c r="V497" s="95"/>
      <c r="W497" s="95"/>
      <c r="X497" s="95"/>
      <c r="Y497" s="95"/>
      <c r="Z497" s="95"/>
      <c r="AA497" s="95"/>
      <c r="AB497" s="95"/>
      <c r="AC497" s="95"/>
      <c r="AD497" s="95"/>
      <c r="AE497" s="95"/>
      <c r="AF497" s="95"/>
      <c r="AG497" s="95"/>
      <c r="AH497" s="95"/>
      <c r="AI497" s="95"/>
      <c r="AJ497" s="95"/>
      <c r="AK497" s="95"/>
      <c r="AL497" s="95"/>
      <c r="AM497" s="95"/>
      <c r="AN497" s="95"/>
      <c r="AO497" s="95"/>
      <c r="AP497" s="95"/>
      <c r="AQ497" s="95"/>
      <c r="AR497" s="95"/>
      <c r="AS497" s="95"/>
      <c r="AT497" s="95"/>
      <c r="AU497" s="95"/>
      <c r="AV497" s="95"/>
    </row>
    <row r="498" spans="1:48" ht="18.75" x14ac:dyDescent="0.3">
      <c r="A498" s="73" t="s">
        <v>16553</v>
      </c>
      <c r="B498" s="92" t="s">
        <v>15579</v>
      </c>
      <c r="C498" s="92" t="s">
        <v>5689</v>
      </c>
      <c r="D498" s="94">
        <v>221507</v>
      </c>
      <c r="E498" s="95" t="s">
        <v>17126</v>
      </c>
      <c r="F498" s="95" t="s">
        <v>17127</v>
      </c>
      <c r="G498" s="95"/>
      <c r="H498" s="96"/>
      <c r="I498" s="96"/>
      <c r="J498" s="96"/>
      <c r="K498" s="96"/>
      <c r="L498" s="95"/>
      <c r="M498" s="95"/>
      <c r="N498" s="95"/>
      <c r="O498" s="95"/>
      <c r="P498" s="95"/>
      <c r="Q498" s="95"/>
      <c r="R498" s="95"/>
      <c r="S498" s="95"/>
      <c r="T498" s="95"/>
      <c r="U498" s="95"/>
      <c r="V498" s="95"/>
      <c r="W498" s="95"/>
      <c r="X498" s="95"/>
      <c r="Y498" s="95"/>
      <c r="Z498" s="95"/>
      <c r="AA498" s="95"/>
      <c r="AB498" s="95"/>
      <c r="AC498" s="95"/>
      <c r="AD498" s="95"/>
      <c r="AE498" s="95"/>
      <c r="AF498" s="95"/>
      <c r="AG498" s="95"/>
      <c r="AH498" s="95"/>
      <c r="AI498" s="95"/>
      <c r="AJ498" s="95"/>
      <c r="AK498" s="95"/>
      <c r="AL498" s="95"/>
      <c r="AM498" s="95"/>
      <c r="AN498" s="95"/>
      <c r="AO498" s="95"/>
      <c r="AP498" s="95"/>
      <c r="AQ498" s="95"/>
      <c r="AR498" s="95"/>
      <c r="AS498" s="95"/>
      <c r="AT498" s="95"/>
      <c r="AU498" s="95"/>
      <c r="AV498" s="95"/>
    </row>
    <row r="499" spans="1:48" ht="18.75" x14ac:dyDescent="0.3">
      <c r="A499" s="73" t="s">
        <v>16554</v>
      </c>
      <c r="B499" s="92" t="s">
        <v>15579</v>
      </c>
      <c r="C499" s="92" t="s">
        <v>5690</v>
      </c>
      <c r="D499" s="94">
        <v>221526</v>
      </c>
      <c r="E499" s="95" t="s">
        <v>17134</v>
      </c>
      <c r="F499" s="95" t="s">
        <v>16946</v>
      </c>
      <c r="G499" s="95" t="s">
        <v>17136</v>
      </c>
      <c r="H499" s="95"/>
      <c r="I499" s="95"/>
      <c r="J499" s="95"/>
      <c r="K499" s="95"/>
      <c r="L499" s="95"/>
      <c r="M499" s="96"/>
      <c r="N499" s="96"/>
      <c r="O499" s="95"/>
      <c r="P499" s="95"/>
      <c r="Q499" s="95"/>
      <c r="R499" s="95"/>
      <c r="S499" s="95"/>
      <c r="T499" s="95"/>
      <c r="U499" s="95"/>
      <c r="V499" s="95"/>
      <c r="W499" s="95"/>
      <c r="X499" s="95"/>
      <c r="Y499" s="95"/>
      <c r="Z499" s="95"/>
      <c r="AA499" s="95"/>
      <c r="AB499" s="95"/>
      <c r="AC499" s="95"/>
      <c r="AD499" s="95"/>
      <c r="AE499" s="95"/>
      <c r="AF499" s="95"/>
      <c r="AG499" s="95"/>
      <c r="AH499" s="95"/>
      <c r="AI499" s="95"/>
      <c r="AJ499" s="95"/>
      <c r="AK499" s="95"/>
      <c r="AL499" s="95"/>
      <c r="AM499" s="95"/>
      <c r="AN499" s="95"/>
      <c r="AO499" s="95"/>
      <c r="AP499" s="95"/>
      <c r="AQ499" s="95"/>
      <c r="AR499" s="95"/>
      <c r="AS499" s="95"/>
      <c r="AT499" s="95"/>
      <c r="AU499" s="95"/>
      <c r="AV499" s="95"/>
    </row>
    <row r="500" spans="1:48" ht="18.75" x14ac:dyDescent="0.3">
      <c r="A500" s="73" t="s">
        <v>16555</v>
      </c>
      <c r="B500" s="92" t="s">
        <v>15579</v>
      </c>
      <c r="C500" s="92" t="s">
        <v>7837</v>
      </c>
      <c r="D500" s="94">
        <v>221528</v>
      </c>
      <c r="E500" s="95" t="s">
        <v>17129</v>
      </c>
      <c r="F500" s="95" t="s">
        <v>16931</v>
      </c>
      <c r="G500" s="95" t="s">
        <v>17133</v>
      </c>
      <c r="H500" s="95" t="s">
        <v>17134</v>
      </c>
      <c r="I500" s="95" t="s">
        <v>16946</v>
      </c>
      <c r="J500" s="95" t="s">
        <v>17135</v>
      </c>
      <c r="K500" s="95" t="s">
        <v>17092</v>
      </c>
      <c r="L500" s="95" t="s">
        <v>17136</v>
      </c>
      <c r="M500" s="96"/>
      <c r="N500" s="96"/>
      <c r="O500" s="95"/>
      <c r="P500" s="95"/>
      <c r="Q500" s="95"/>
      <c r="R500" s="95"/>
      <c r="S500" s="95"/>
      <c r="T500" s="95"/>
      <c r="U500" s="95"/>
      <c r="V500" s="95"/>
      <c r="W500" s="95"/>
      <c r="X500" s="95"/>
      <c r="Y500" s="95"/>
      <c r="Z500" s="95"/>
      <c r="AA500" s="95"/>
      <c r="AB500" s="95"/>
      <c r="AC500" s="95"/>
      <c r="AD500" s="95"/>
      <c r="AE500" s="95"/>
      <c r="AF500" s="95"/>
      <c r="AG500" s="95"/>
      <c r="AH500" s="95"/>
      <c r="AI500" s="95"/>
      <c r="AJ500" s="95"/>
      <c r="AK500" s="95"/>
      <c r="AL500" s="95"/>
      <c r="AM500" s="95"/>
      <c r="AN500" s="95"/>
      <c r="AO500" s="95"/>
      <c r="AP500" s="95"/>
      <c r="AQ500" s="95"/>
      <c r="AR500" s="95"/>
      <c r="AS500" s="95"/>
      <c r="AT500" s="95"/>
      <c r="AU500" s="95"/>
      <c r="AV500" s="95"/>
    </row>
    <row r="501" spans="1:48" ht="18.75" x14ac:dyDescent="0.3">
      <c r="A501" s="73" t="s">
        <v>16556</v>
      </c>
      <c r="B501" s="92" t="s">
        <v>15579</v>
      </c>
      <c r="C501" s="92" t="s">
        <v>7838</v>
      </c>
      <c r="D501" s="94">
        <v>221530</v>
      </c>
      <c r="E501" s="95" t="s">
        <v>17112</v>
      </c>
      <c r="F501" s="95" t="s">
        <v>16880</v>
      </c>
      <c r="G501" s="95" t="s">
        <v>16884</v>
      </c>
      <c r="H501" s="95" t="s">
        <v>16974</v>
      </c>
      <c r="I501" s="95" t="s">
        <v>16975</v>
      </c>
      <c r="J501" s="95" t="s">
        <v>16976</v>
      </c>
      <c r="K501" s="95" t="s">
        <v>16977</v>
      </c>
      <c r="L501" s="95" t="s">
        <v>16963</v>
      </c>
      <c r="M501" s="95" t="s">
        <v>16965</v>
      </c>
      <c r="N501" s="96"/>
      <c r="O501" s="95"/>
      <c r="P501" s="95"/>
      <c r="Q501" s="95"/>
      <c r="R501" s="95"/>
      <c r="S501" s="95"/>
      <c r="T501" s="95"/>
      <c r="U501" s="95"/>
      <c r="V501" s="95"/>
      <c r="W501" s="95"/>
      <c r="X501" s="95"/>
      <c r="Y501" s="95"/>
      <c r="Z501" s="95"/>
      <c r="AA501" s="95"/>
      <c r="AB501" s="95"/>
      <c r="AC501" s="95"/>
      <c r="AD501" s="95"/>
      <c r="AE501" s="95"/>
      <c r="AF501" s="95"/>
      <c r="AG501" s="95"/>
      <c r="AH501" s="95"/>
      <c r="AI501" s="95"/>
      <c r="AJ501" s="95"/>
      <c r="AK501" s="95"/>
      <c r="AL501" s="95"/>
      <c r="AM501" s="95"/>
      <c r="AN501" s="95"/>
      <c r="AO501" s="95"/>
      <c r="AP501" s="95"/>
      <c r="AQ501" s="95"/>
      <c r="AR501" s="95"/>
      <c r="AS501" s="95"/>
      <c r="AT501" s="95"/>
      <c r="AU501" s="95"/>
      <c r="AV501" s="95"/>
    </row>
    <row r="502" spans="1:48" ht="18.75" x14ac:dyDescent="0.3">
      <c r="A502" s="73" t="s">
        <v>15738</v>
      </c>
      <c r="B502" s="92" t="s">
        <v>12123</v>
      </c>
      <c r="C502" s="92" t="s">
        <v>5691</v>
      </c>
      <c r="D502" s="94">
        <v>221557</v>
      </c>
      <c r="E502" s="95" t="s">
        <v>16878</v>
      </c>
      <c r="F502" s="95" t="s">
        <v>16877</v>
      </c>
      <c r="G502" s="95"/>
      <c r="H502" s="95"/>
      <c r="I502" s="95"/>
      <c r="J502" s="95"/>
      <c r="K502" s="95"/>
      <c r="L502" s="95"/>
      <c r="M502" s="95"/>
      <c r="N502" s="96"/>
      <c r="O502" s="95"/>
      <c r="P502" s="95"/>
      <c r="Q502" s="95"/>
      <c r="R502" s="95"/>
      <c r="S502" s="95"/>
      <c r="T502" s="95"/>
      <c r="U502" s="95"/>
      <c r="V502" s="95"/>
      <c r="W502" s="95"/>
      <c r="X502" s="95"/>
      <c r="Y502" s="95"/>
      <c r="Z502" s="95"/>
      <c r="AA502" s="95"/>
      <c r="AB502" s="95"/>
      <c r="AC502" s="95"/>
      <c r="AD502" s="95"/>
      <c r="AE502" s="95"/>
      <c r="AF502" s="95"/>
      <c r="AG502" s="95"/>
      <c r="AH502" s="95"/>
      <c r="AI502" s="95"/>
      <c r="AJ502" s="95"/>
      <c r="AK502" s="95"/>
      <c r="AL502" s="95"/>
      <c r="AM502" s="95"/>
      <c r="AN502" s="95"/>
      <c r="AO502" s="95"/>
      <c r="AP502" s="95"/>
      <c r="AQ502" s="95"/>
      <c r="AR502" s="95"/>
      <c r="AS502" s="95"/>
      <c r="AT502" s="95"/>
      <c r="AU502" s="95"/>
      <c r="AV502" s="95"/>
    </row>
    <row r="503" spans="1:48" ht="18.75" x14ac:dyDescent="0.3">
      <c r="A503" s="73" t="s">
        <v>16557</v>
      </c>
      <c r="B503" s="92" t="s">
        <v>15579</v>
      </c>
      <c r="C503" s="92" t="s">
        <v>5691</v>
      </c>
      <c r="D503" s="94">
        <v>221557</v>
      </c>
      <c r="E503" s="95" t="s">
        <v>16880</v>
      </c>
      <c r="F503" s="95" t="s">
        <v>16881</v>
      </c>
      <c r="G503" s="95" t="s">
        <v>16882</v>
      </c>
      <c r="H503" s="95" t="s">
        <v>16883</v>
      </c>
      <c r="I503" s="95" t="s">
        <v>16884</v>
      </c>
      <c r="J503" s="95" t="s">
        <v>16885</v>
      </c>
      <c r="K503" s="95" t="s">
        <v>16886</v>
      </c>
      <c r="L503" s="96"/>
      <c r="M503" s="96"/>
      <c r="N503" s="96"/>
      <c r="O503" s="95"/>
      <c r="P503" s="95"/>
      <c r="Q503" s="95"/>
      <c r="R503" s="95"/>
      <c r="S503" s="95"/>
      <c r="T503" s="95"/>
      <c r="U503" s="95"/>
      <c r="V503" s="95"/>
      <c r="W503" s="95"/>
      <c r="X503" s="95"/>
      <c r="Y503" s="95"/>
      <c r="Z503" s="95"/>
      <c r="AA503" s="95"/>
      <c r="AB503" s="95"/>
      <c r="AC503" s="95"/>
      <c r="AD503" s="95"/>
      <c r="AE503" s="95"/>
      <c r="AF503" s="95"/>
      <c r="AG503" s="95"/>
      <c r="AH503" s="95"/>
      <c r="AI503" s="95"/>
      <c r="AJ503" s="95"/>
      <c r="AK503" s="95"/>
      <c r="AL503" s="95"/>
      <c r="AM503" s="95"/>
      <c r="AN503" s="95"/>
      <c r="AO503" s="95"/>
      <c r="AP503" s="95"/>
      <c r="AQ503" s="95"/>
      <c r="AR503" s="95"/>
      <c r="AS503" s="95"/>
      <c r="AT503" s="95"/>
      <c r="AU503" s="95"/>
      <c r="AV503" s="95"/>
    </row>
    <row r="504" spans="1:48" ht="18.75" x14ac:dyDescent="0.3">
      <c r="A504" s="73" t="s">
        <v>16558</v>
      </c>
      <c r="B504" s="92" t="s">
        <v>15579</v>
      </c>
      <c r="C504" s="92" t="s">
        <v>5692</v>
      </c>
      <c r="D504" s="94">
        <v>221583</v>
      </c>
      <c r="E504" s="95" t="s">
        <v>16931</v>
      </c>
      <c r="F504" s="95" t="s">
        <v>16932</v>
      </c>
      <c r="G504" s="95" t="s">
        <v>17136</v>
      </c>
      <c r="H504" s="95" t="s">
        <v>17134</v>
      </c>
      <c r="I504" s="95" t="s">
        <v>16946</v>
      </c>
      <c r="J504" s="95"/>
      <c r="K504" s="95"/>
      <c r="L504" s="95"/>
      <c r="M504" s="96"/>
      <c r="N504" s="96"/>
      <c r="O504" s="95"/>
      <c r="P504" s="95"/>
      <c r="Q504" s="95"/>
      <c r="R504" s="95"/>
      <c r="S504" s="95"/>
      <c r="T504" s="95"/>
      <c r="U504" s="95"/>
      <c r="V504" s="95"/>
      <c r="W504" s="95"/>
      <c r="X504" s="95"/>
      <c r="Y504" s="95"/>
      <c r="Z504" s="95"/>
      <c r="AA504" s="95"/>
      <c r="AB504" s="95"/>
      <c r="AC504" s="95"/>
      <c r="AD504" s="95"/>
      <c r="AE504" s="95"/>
      <c r="AF504" s="95"/>
      <c r="AG504" s="95"/>
      <c r="AH504" s="95"/>
      <c r="AI504" s="95"/>
      <c r="AJ504" s="95"/>
      <c r="AK504" s="95"/>
      <c r="AL504" s="95"/>
      <c r="AM504" s="95"/>
      <c r="AN504" s="95"/>
      <c r="AO504" s="95"/>
      <c r="AP504" s="95"/>
      <c r="AQ504" s="95"/>
      <c r="AR504" s="95"/>
      <c r="AS504" s="95"/>
      <c r="AT504" s="95"/>
      <c r="AU504" s="95"/>
      <c r="AV504" s="95"/>
    </row>
    <row r="505" spans="1:48" ht="18.75" x14ac:dyDescent="0.3">
      <c r="A505" s="73" t="s">
        <v>15739</v>
      </c>
      <c r="B505" s="92" t="s">
        <v>12123</v>
      </c>
      <c r="C505" s="92" t="s">
        <v>7840</v>
      </c>
      <c r="D505" s="94">
        <v>221585</v>
      </c>
      <c r="E505" s="95" t="s">
        <v>17170</v>
      </c>
      <c r="F505" s="95"/>
      <c r="G505" s="95"/>
      <c r="H505" s="95"/>
      <c r="I505" s="95"/>
      <c r="J505" s="95"/>
      <c r="K505" s="95"/>
      <c r="L505" s="95"/>
      <c r="M505" s="96"/>
      <c r="N505" s="96"/>
      <c r="O505" s="95"/>
      <c r="P505" s="95"/>
      <c r="Q505" s="95"/>
      <c r="R505" s="95"/>
      <c r="S505" s="95"/>
      <c r="T505" s="95"/>
      <c r="U505" s="95"/>
      <c r="V505" s="95"/>
      <c r="W505" s="95"/>
      <c r="X505" s="95"/>
      <c r="Y505" s="95"/>
      <c r="Z505" s="95"/>
      <c r="AA505" s="95"/>
      <c r="AB505" s="95"/>
      <c r="AC505" s="95"/>
      <c r="AD505" s="95"/>
      <c r="AE505" s="95"/>
      <c r="AF505" s="95"/>
      <c r="AG505" s="95"/>
      <c r="AH505" s="95"/>
      <c r="AI505" s="95"/>
      <c r="AJ505" s="95"/>
      <c r="AK505" s="95"/>
      <c r="AL505" s="95"/>
      <c r="AM505" s="95"/>
      <c r="AN505" s="95"/>
      <c r="AO505" s="95"/>
      <c r="AP505" s="95"/>
      <c r="AQ505" s="95"/>
      <c r="AR505" s="95"/>
      <c r="AS505" s="95"/>
      <c r="AT505" s="95"/>
      <c r="AU505" s="95"/>
      <c r="AV505" s="95"/>
    </row>
    <row r="506" spans="1:48" ht="18.75" x14ac:dyDescent="0.3">
      <c r="A506" s="73" t="s">
        <v>16559</v>
      </c>
      <c r="B506" s="92" t="s">
        <v>15579</v>
      </c>
      <c r="C506" s="92" t="s">
        <v>4741</v>
      </c>
      <c r="D506" s="94">
        <v>221600</v>
      </c>
      <c r="E506" s="95" t="s">
        <v>16987</v>
      </c>
      <c r="F506" s="95" t="s">
        <v>16985</v>
      </c>
      <c r="G506" s="95"/>
      <c r="H506" s="95"/>
      <c r="I506" s="95"/>
      <c r="J506" s="95"/>
      <c r="K506" s="95"/>
      <c r="L506" s="95"/>
      <c r="M506" s="96"/>
      <c r="N506" s="96"/>
      <c r="O506" s="95"/>
      <c r="P506" s="95"/>
      <c r="Q506" s="95"/>
      <c r="R506" s="95"/>
      <c r="S506" s="95"/>
      <c r="T506" s="95"/>
      <c r="U506" s="95"/>
      <c r="V506" s="95"/>
      <c r="W506" s="95"/>
      <c r="X506" s="95"/>
      <c r="Y506" s="95"/>
      <c r="Z506" s="95"/>
      <c r="AA506" s="95"/>
      <c r="AB506" s="95"/>
      <c r="AC506" s="95"/>
      <c r="AD506" s="95"/>
      <c r="AE506" s="95"/>
      <c r="AF506" s="95"/>
      <c r="AG506" s="95"/>
      <c r="AH506" s="95"/>
      <c r="AI506" s="95"/>
      <c r="AJ506" s="95"/>
      <c r="AK506" s="95"/>
      <c r="AL506" s="95"/>
      <c r="AM506" s="95"/>
      <c r="AN506" s="95"/>
      <c r="AO506" s="95"/>
      <c r="AP506" s="95"/>
      <c r="AQ506" s="95"/>
      <c r="AR506" s="95"/>
      <c r="AS506" s="95"/>
      <c r="AT506" s="95"/>
      <c r="AU506" s="95"/>
      <c r="AV506" s="95"/>
    </row>
    <row r="507" spans="1:48" ht="18.75" x14ac:dyDescent="0.3">
      <c r="A507" s="73" t="s">
        <v>16560</v>
      </c>
      <c r="B507" s="92" t="s">
        <v>15579</v>
      </c>
      <c r="C507" s="92" t="s">
        <v>7841</v>
      </c>
      <c r="D507" s="94">
        <v>221586</v>
      </c>
      <c r="E507" s="95" t="s">
        <v>17132</v>
      </c>
      <c r="F507" s="95" t="s">
        <v>17131</v>
      </c>
      <c r="G507" s="95"/>
      <c r="H507" s="95"/>
      <c r="I507" s="95"/>
      <c r="J507" s="95"/>
      <c r="K507" s="95"/>
      <c r="L507" s="95"/>
      <c r="M507" s="96"/>
      <c r="N507" s="96"/>
      <c r="O507" s="95"/>
      <c r="P507" s="95"/>
      <c r="Q507" s="95"/>
      <c r="R507" s="95"/>
      <c r="S507" s="95"/>
      <c r="T507" s="95"/>
      <c r="U507" s="95"/>
      <c r="V507" s="95"/>
      <c r="W507" s="95"/>
      <c r="X507" s="95"/>
      <c r="Y507" s="95"/>
      <c r="Z507" s="95"/>
      <c r="AA507" s="95"/>
      <c r="AB507" s="95"/>
      <c r="AC507" s="95"/>
      <c r="AD507" s="95"/>
      <c r="AE507" s="95"/>
      <c r="AF507" s="95"/>
      <c r="AG507" s="95"/>
      <c r="AH507" s="95"/>
      <c r="AI507" s="95"/>
      <c r="AJ507" s="95"/>
      <c r="AK507" s="95"/>
      <c r="AL507" s="95"/>
      <c r="AM507" s="95"/>
      <c r="AN507" s="95"/>
      <c r="AO507" s="95"/>
      <c r="AP507" s="95"/>
      <c r="AQ507" s="95"/>
      <c r="AR507" s="95"/>
      <c r="AS507" s="95"/>
      <c r="AT507" s="95"/>
      <c r="AU507" s="95"/>
      <c r="AV507" s="95"/>
    </row>
    <row r="508" spans="1:48" ht="18.75" x14ac:dyDescent="0.3">
      <c r="A508" s="73" t="s">
        <v>16561</v>
      </c>
      <c r="B508" s="92" t="s">
        <v>15579</v>
      </c>
      <c r="C508" s="92" t="s">
        <v>7842</v>
      </c>
      <c r="D508" s="94">
        <v>221587</v>
      </c>
      <c r="E508" s="95" t="s">
        <v>16900</v>
      </c>
      <c r="F508" s="95" t="s">
        <v>17116</v>
      </c>
      <c r="G508" s="95" t="s">
        <v>16901</v>
      </c>
      <c r="H508" s="95" t="s">
        <v>17117</v>
      </c>
      <c r="I508" s="95" t="s">
        <v>17118</v>
      </c>
      <c r="J508" s="95" t="s">
        <v>17119</v>
      </c>
      <c r="K508" s="95"/>
      <c r="L508" s="95"/>
      <c r="M508" s="96"/>
      <c r="N508" s="96"/>
      <c r="O508" s="95"/>
      <c r="P508" s="95"/>
      <c r="Q508" s="95"/>
      <c r="R508" s="95"/>
      <c r="S508" s="95"/>
      <c r="T508" s="95"/>
      <c r="U508" s="95"/>
      <c r="V508" s="95"/>
      <c r="W508" s="95"/>
      <c r="X508" s="95"/>
      <c r="Y508" s="95"/>
      <c r="Z508" s="95"/>
      <c r="AA508" s="95"/>
      <c r="AB508" s="95"/>
      <c r="AC508" s="95"/>
      <c r="AD508" s="95"/>
      <c r="AE508" s="95"/>
      <c r="AF508" s="95"/>
      <c r="AG508" s="95"/>
      <c r="AH508" s="95"/>
      <c r="AI508" s="95"/>
      <c r="AJ508" s="95"/>
      <c r="AK508" s="95"/>
      <c r="AL508" s="95"/>
      <c r="AM508" s="95"/>
      <c r="AN508" s="95"/>
      <c r="AO508" s="95"/>
      <c r="AP508" s="95"/>
      <c r="AQ508" s="95"/>
      <c r="AR508" s="95"/>
      <c r="AS508" s="95"/>
      <c r="AT508" s="95"/>
      <c r="AU508" s="95"/>
      <c r="AV508" s="95"/>
    </row>
    <row r="509" spans="1:48" ht="18.75" x14ac:dyDescent="0.3">
      <c r="A509" s="73" t="s">
        <v>15740</v>
      </c>
      <c r="B509" s="92" t="s">
        <v>12123</v>
      </c>
      <c r="C509" s="92" t="s">
        <v>5693</v>
      </c>
      <c r="D509" s="94">
        <v>221615</v>
      </c>
      <c r="E509" s="95" t="s">
        <v>17137</v>
      </c>
      <c r="F509" s="95"/>
      <c r="G509" s="95"/>
      <c r="H509" s="95"/>
      <c r="I509" s="95"/>
      <c r="J509" s="95"/>
      <c r="K509" s="95"/>
      <c r="L509" s="95"/>
      <c r="M509" s="96"/>
      <c r="N509" s="96"/>
      <c r="O509" s="95"/>
      <c r="P509" s="95"/>
      <c r="Q509" s="95"/>
      <c r="R509" s="95"/>
      <c r="S509" s="95"/>
      <c r="T509" s="95"/>
      <c r="U509" s="95"/>
      <c r="V509" s="95"/>
      <c r="W509" s="95"/>
      <c r="X509" s="95"/>
      <c r="Y509" s="95"/>
      <c r="Z509" s="95"/>
      <c r="AA509" s="95"/>
      <c r="AB509" s="95"/>
      <c r="AC509" s="95"/>
      <c r="AD509" s="95"/>
      <c r="AE509" s="95"/>
      <c r="AF509" s="95"/>
      <c r="AG509" s="95"/>
      <c r="AH509" s="95"/>
      <c r="AI509" s="95"/>
      <c r="AJ509" s="95"/>
      <c r="AK509" s="95"/>
      <c r="AL509" s="95"/>
      <c r="AM509" s="95"/>
      <c r="AN509" s="95"/>
      <c r="AO509" s="95"/>
      <c r="AP509" s="95"/>
      <c r="AQ509" s="95"/>
      <c r="AR509" s="95"/>
      <c r="AS509" s="95"/>
      <c r="AT509" s="95"/>
      <c r="AU509" s="95"/>
      <c r="AV509" s="95"/>
    </row>
    <row r="510" spans="1:48" ht="18.75" x14ac:dyDescent="0.3">
      <c r="A510" s="73" t="s">
        <v>16562</v>
      </c>
      <c r="B510" s="92" t="s">
        <v>15579</v>
      </c>
      <c r="C510" s="92" t="s">
        <v>5693</v>
      </c>
      <c r="D510" s="94">
        <v>221615</v>
      </c>
      <c r="E510" s="95" t="s">
        <v>16903</v>
      </c>
      <c r="F510" s="95" t="s">
        <v>17130</v>
      </c>
      <c r="G510" s="96"/>
      <c r="H510" s="95"/>
      <c r="I510" s="95"/>
      <c r="J510" s="95"/>
      <c r="K510" s="95"/>
      <c r="L510" s="95"/>
      <c r="M510" s="96"/>
      <c r="N510" s="96"/>
      <c r="O510" s="95"/>
      <c r="P510" s="95"/>
      <c r="Q510" s="95"/>
      <c r="R510" s="95"/>
      <c r="S510" s="95"/>
      <c r="T510" s="95"/>
      <c r="U510" s="95"/>
      <c r="V510" s="95"/>
      <c r="W510" s="95"/>
      <c r="X510" s="95"/>
      <c r="Y510" s="95"/>
      <c r="Z510" s="95"/>
      <c r="AA510" s="95"/>
      <c r="AB510" s="95"/>
      <c r="AC510" s="95"/>
      <c r="AD510" s="95"/>
      <c r="AE510" s="95"/>
      <c r="AF510" s="95"/>
      <c r="AG510" s="95"/>
      <c r="AH510" s="95"/>
      <c r="AI510" s="95"/>
      <c r="AJ510" s="95"/>
      <c r="AK510" s="95"/>
      <c r="AL510" s="95"/>
      <c r="AM510" s="95"/>
      <c r="AN510" s="95"/>
      <c r="AO510" s="95"/>
      <c r="AP510" s="95"/>
      <c r="AQ510" s="95"/>
      <c r="AR510" s="95"/>
      <c r="AS510" s="95"/>
      <c r="AT510" s="95"/>
      <c r="AU510" s="95"/>
      <c r="AV510" s="95"/>
    </row>
    <row r="511" spans="1:48" ht="18.75" x14ac:dyDescent="0.3">
      <c r="A511" s="73" t="s">
        <v>15741</v>
      </c>
      <c r="B511" s="92" t="s">
        <v>12123</v>
      </c>
      <c r="C511" s="92" t="s">
        <v>5694</v>
      </c>
      <c r="D511" s="94">
        <v>221649</v>
      </c>
      <c r="E511" s="95" t="s">
        <v>17137</v>
      </c>
      <c r="F511" s="95"/>
      <c r="G511" s="95"/>
      <c r="H511" s="95"/>
      <c r="I511" s="95"/>
      <c r="J511" s="95"/>
      <c r="K511" s="95"/>
      <c r="L511" s="95"/>
      <c r="M511" s="96"/>
      <c r="N511" s="96"/>
      <c r="O511" s="95"/>
      <c r="P511" s="95"/>
      <c r="Q511" s="95"/>
      <c r="R511" s="95"/>
      <c r="S511" s="95"/>
      <c r="T511" s="95"/>
      <c r="U511" s="95"/>
      <c r="V511" s="95"/>
      <c r="W511" s="95"/>
      <c r="X511" s="95"/>
      <c r="Y511" s="95"/>
      <c r="Z511" s="95"/>
      <c r="AA511" s="95"/>
      <c r="AB511" s="95"/>
      <c r="AC511" s="95"/>
      <c r="AD511" s="95"/>
      <c r="AE511" s="95"/>
      <c r="AF511" s="95"/>
      <c r="AG511" s="95"/>
      <c r="AH511" s="95"/>
      <c r="AI511" s="95"/>
      <c r="AJ511" s="95"/>
      <c r="AK511" s="95"/>
      <c r="AL511" s="95"/>
      <c r="AM511" s="95"/>
      <c r="AN511" s="95"/>
      <c r="AO511" s="95"/>
      <c r="AP511" s="95"/>
      <c r="AQ511" s="95"/>
      <c r="AR511" s="95"/>
      <c r="AS511" s="95"/>
      <c r="AT511" s="95"/>
      <c r="AU511" s="95"/>
      <c r="AV511" s="95"/>
    </row>
    <row r="512" spans="1:48" ht="18.75" x14ac:dyDescent="0.3">
      <c r="A512" s="73" t="s">
        <v>16563</v>
      </c>
      <c r="B512" s="92" t="s">
        <v>15579</v>
      </c>
      <c r="C512" s="92" t="s">
        <v>5694</v>
      </c>
      <c r="D512" s="94">
        <v>221649</v>
      </c>
      <c r="E512" s="95" t="s">
        <v>16903</v>
      </c>
      <c r="F512" s="95" t="s">
        <v>17130</v>
      </c>
      <c r="G512" s="96"/>
      <c r="H512" s="95"/>
      <c r="I512" s="95"/>
      <c r="J512" s="95"/>
      <c r="K512" s="95"/>
      <c r="L512" s="95"/>
      <c r="M512" s="96"/>
      <c r="N512" s="96"/>
      <c r="O512" s="95"/>
      <c r="P512" s="95"/>
      <c r="Q512" s="95"/>
      <c r="R512" s="95"/>
      <c r="S512" s="95"/>
      <c r="T512" s="95"/>
      <c r="U512" s="95"/>
      <c r="V512" s="95"/>
      <c r="W512" s="95"/>
      <c r="X512" s="95"/>
      <c r="Y512" s="95"/>
      <c r="Z512" s="95"/>
      <c r="AA512" s="95"/>
      <c r="AB512" s="95"/>
      <c r="AC512" s="95"/>
      <c r="AD512" s="95"/>
      <c r="AE512" s="95"/>
      <c r="AF512" s="95"/>
      <c r="AG512" s="95"/>
      <c r="AH512" s="95"/>
      <c r="AI512" s="95"/>
      <c r="AJ512" s="95"/>
      <c r="AK512" s="95"/>
      <c r="AL512" s="95"/>
      <c r="AM512" s="95"/>
      <c r="AN512" s="95"/>
      <c r="AO512" s="95"/>
      <c r="AP512" s="95"/>
      <c r="AQ512" s="95"/>
      <c r="AR512" s="95"/>
      <c r="AS512" s="95"/>
      <c r="AT512" s="95"/>
      <c r="AU512" s="95"/>
      <c r="AV512" s="95"/>
    </row>
    <row r="513" spans="1:48" ht="18.75" x14ac:dyDescent="0.3">
      <c r="A513" s="73" t="s">
        <v>15742</v>
      </c>
      <c r="B513" s="92" t="s">
        <v>12123</v>
      </c>
      <c r="C513" s="92" t="s">
        <v>5697</v>
      </c>
      <c r="D513" s="94">
        <v>221704</v>
      </c>
      <c r="E513" s="95" t="s">
        <v>16943</v>
      </c>
      <c r="F513" s="95"/>
      <c r="G513" s="95"/>
      <c r="H513" s="95"/>
      <c r="I513" s="95"/>
      <c r="J513" s="95"/>
      <c r="K513" s="95"/>
      <c r="L513" s="95"/>
      <c r="M513" s="96"/>
      <c r="N513" s="96"/>
      <c r="O513" s="95"/>
      <c r="P513" s="95"/>
      <c r="Q513" s="95"/>
      <c r="R513" s="95"/>
      <c r="S513" s="95"/>
      <c r="T513" s="95"/>
      <c r="U513" s="95"/>
      <c r="V513" s="95"/>
      <c r="W513" s="95"/>
      <c r="X513" s="95"/>
      <c r="Y513" s="95"/>
      <c r="Z513" s="95"/>
      <c r="AA513" s="95"/>
      <c r="AB513" s="95"/>
      <c r="AC513" s="95"/>
      <c r="AD513" s="95"/>
      <c r="AE513" s="95"/>
      <c r="AF513" s="95"/>
      <c r="AG513" s="95"/>
      <c r="AH513" s="95"/>
      <c r="AI513" s="95"/>
      <c r="AJ513" s="95"/>
      <c r="AK513" s="95"/>
      <c r="AL513" s="95"/>
      <c r="AM513" s="95"/>
      <c r="AN513" s="95"/>
      <c r="AO513" s="95"/>
      <c r="AP513" s="95"/>
      <c r="AQ513" s="95"/>
      <c r="AR513" s="95"/>
      <c r="AS513" s="95"/>
      <c r="AT513" s="95"/>
      <c r="AU513" s="95"/>
      <c r="AV513" s="95"/>
    </row>
    <row r="514" spans="1:48" ht="18.75" x14ac:dyDescent="0.3">
      <c r="A514" s="73" t="s">
        <v>16564</v>
      </c>
      <c r="B514" s="92" t="s">
        <v>15579</v>
      </c>
      <c r="C514" s="92" t="s">
        <v>5697</v>
      </c>
      <c r="D514" s="94">
        <v>221704</v>
      </c>
      <c r="E514" s="95" t="s">
        <v>17081</v>
      </c>
      <c r="F514" s="95" t="s">
        <v>17171</v>
      </c>
      <c r="G514" s="96"/>
      <c r="H514" s="95"/>
      <c r="I514" s="95"/>
      <c r="J514" s="95"/>
      <c r="K514" s="95"/>
      <c r="L514" s="95"/>
      <c r="M514" s="96"/>
      <c r="N514" s="96"/>
      <c r="O514" s="95"/>
      <c r="P514" s="95"/>
      <c r="Q514" s="95"/>
      <c r="R514" s="95"/>
      <c r="S514" s="95"/>
      <c r="T514" s="95"/>
      <c r="U514" s="95"/>
      <c r="V514" s="95"/>
      <c r="W514" s="95"/>
      <c r="X514" s="95"/>
      <c r="Y514" s="95"/>
      <c r="Z514" s="95"/>
      <c r="AA514" s="95"/>
      <c r="AB514" s="95"/>
      <c r="AC514" s="95"/>
      <c r="AD514" s="95"/>
      <c r="AE514" s="95"/>
      <c r="AF514" s="95"/>
      <c r="AG514" s="95"/>
      <c r="AH514" s="95"/>
      <c r="AI514" s="95"/>
      <c r="AJ514" s="95"/>
      <c r="AK514" s="95"/>
      <c r="AL514" s="95"/>
      <c r="AM514" s="95"/>
      <c r="AN514" s="95"/>
      <c r="AO514" s="95"/>
      <c r="AP514" s="95"/>
      <c r="AQ514" s="95"/>
      <c r="AR514" s="95"/>
      <c r="AS514" s="95"/>
      <c r="AT514" s="95"/>
      <c r="AU514" s="95"/>
      <c r="AV514" s="95"/>
    </row>
    <row r="515" spans="1:48" ht="18.75" x14ac:dyDescent="0.3">
      <c r="A515" s="73" t="s">
        <v>16565</v>
      </c>
      <c r="B515" s="92" t="s">
        <v>15579</v>
      </c>
      <c r="C515" s="92" t="s">
        <v>7844</v>
      </c>
      <c r="D515" s="94">
        <v>221710</v>
      </c>
      <c r="E515" s="95" t="s">
        <v>16974</v>
      </c>
      <c r="F515" s="95" t="s">
        <v>16879</v>
      </c>
      <c r="G515" s="95" t="s">
        <v>16880</v>
      </c>
      <c r="H515" s="95"/>
      <c r="I515" s="95"/>
      <c r="J515" s="95"/>
      <c r="K515" s="95"/>
      <c r="L515" s="95"/>
      <c r="M515" s="96"/>
      <c r="N515" s="96"/>
      <c r="O515" s="95"/>
      <c r="P515" s="95"/>
      <c r="Q515" s="95"/>
      <c r="R515" s="95"/>
      <c r="S515" s="95"/>
      <c r="T515" s="95"/>
      <c r="U515" s="95"/>
      <c r="V515" s="95"/>
      <c r="W515" s="95"/>
      <c r="X515" s="95"/>
      <c r="Y515" s="95"/>
      <c r="Z515" s="95"/>
      <c r="AA515" s="95"/>
      <c r="AB515" s="95"/>
      <c r="AC515" s="95"/>
      <c r="AD515" s="95"/>
      <c r="AE515" s="95"/>
      <c r="AF515" s="95"/>
      <c r="AG515" s="95"/>
      <c r="AH515" s="95"/>
      <c r="AI515" s="95"/>
      <c r="AJ515" s="95"/>
      <c r="AK515" s="95"/>
      <c r="AL515" s="95"/>
      <c r="AM515" s="95"/>
      <c r="AN515" s="95"/>
      <c r="AO515" s="95"/>
      <c r="AP515" s="95"/>
      <c r="AQ515" s="95"/>
      <c r="AR515" s="95"/>
      <c r="AS515" s="95"/>
      <c r="AT515" s="95"/>
      <c r="AU515" s="95"/>
      <c r="AV515" s="95"/>
    </row>
    <row r="516" spans="1:48" ht="18.75" x14ac:dyDescent="0.3">
      <c r="A516" s="73" t="s">
        <v>16566</v>
      </c>
      <c r="B516" s="92" t="s">
        <v>15579</v>
      </c>
      <c r="C516" s="92" t="s">
        <v>5698</v>
      </c>
      <c r="D516" s="94">
        <v>221742</v>
      </c>
      <c r="E516" s="95" t="s">
        <v>16974</v>
      </c>
      <c r="F516" s="95" t="s">
        <v>16879</v>
      </c>
      <c r="G516" s="95" t="s">
        <v>16880</v>
      </c>
      <c r="H516" s="95"/>
      <c r="I516" s="95"/>
      <c r="J516" s="95"/>
      <c r="K516" s="95"/>
      <c r="L516" s="95"/>
      <c r="M516" s="96"/>
      <c r="N516" s="96"/>
      <c r="O516" s="95"/>
      <c r="P516" s="95"/>
      <c r="Q516" s="95"/>
      <c r="R516" s="95"/>
      <c r="S516" s="95"/>
      <c r="T516" s="95"/>
      <c r="U516" s="95"/>
      <c r="V516" s="95"/>
      <c r="W516" s="95"/>
      <c r="X516" s="95"/>
      <c r="Y516" s="95"/>
      <c r="Z516" s="95"/>
      <c r="AA516" s="95"/>
      <c r="AB516" s="95"/>
      <c r="AC516" s="95"/>
      <c r="AD516" s="95"/>
      <c r="AE516" s="95"/>
      <c r="AF516" s="95"/>
      <c r="AG516" s="95"/>
      <c r="AH516" s="95"/>
      <c r="AI516" s="95"/>
      <c r="AJ516" s="95"/>
      <c r="AK516" s="95"/>
      <c r="AL516" s="95"/>
      <c r="AM516" s="95"/>
      <c r="AN516" s="95"/>
      <c r="AO516" s="95"/>
      <c r="AP516" s="95"/>
      <c r="AQ516" s="95"/>
      <c r="AR516" s="95"/>
      <c r="AS516" s="95"/>
      <c r="AT516" s="95"/>
      <c r="AU516" s="95"/>
      <c r="AV516" s="95"/>
    </row>
    <row r="517" spans="1:48" ht="18.75" x14ac:dyDescent="0.3">
      <c r="A517" s="73" t="s">
        <v>16567</v>
      </c>
      <c r="B517" s="92" t="s">
        <v>15579</v>
      </c>
      <c r="C517" s="92" t="s">
        <v>5699</v>
      </c>
      <c r="D517" s="94">
        <v>221761</v>
      </c>
      <c r="E517" s="95" t="s">
        <v>16974</v>
      </c>
      <c r="F517" s="95" t="s">
        <v>16879</v>
      </c>
      <c r="G517" s="95" t="s">
        <v>16880</v>
      </c>
      <c r="H517" s="95"/>
      <c r="I517" s="95"/>
      <c r="J517" s="95"/>
      <c r="K517" s="95"/>
      <c r="L517" s="95"/>
      <c r="M517" s="96"/>
      <c r="N517" s="96"/>
      <c r="O517" s="95"/>
      <c r="P517" s="95"/>
      <c r="Q517" s="95"/>
      <c r="R517" s="95"/>
      <c r="S517" s="95"/>
      <c r="T517" s="95"/>
      <c r="U517" s="95"/>
      <c r="V517" s="95"/>
      <c r="W517" s="95"/>
      <c r="X517" s="95"/>
      <c r="Y517" s="95"/>
      <c r="Z517" s="95"/>
      <c r="AA517" s="95"/>
      <c r="AB517" s="95"/>
      <c r="AC517" s="95"/>
      <c r="AD517" s="95"/>
      <c r="AE517" s="95"/>
      <c r="AF517" s="95"/>
      <c r="AG517" s="95"/>
      <c r="AH517" s="95"/>
      <c r="AI517" s="95"/>
      <c r="AJ517" s="95"/>
      <c r="AK517" s="95"/>
      <c r="AL517" s="95"/>
      <c r="AM517" s="95"/>
      <c r="AN517" s="95"/>
      <c r="AO517" s="95"/>
      <c r="AP517" s="95"/>
      <c r="AQ517" s="95"/>
      <c r="AR517" s="95"/>
      <c r="AS517" s="95"/>
      <c r="AT517" s="95"/>
      <c r="AU517" s="95"/>
      <c r="AV517" s="95"/>
    </row>
    <row r="518" spans="1:48" ht="18.75" x14ac:dyDescent="0.3">
      <c r="A518" s="73" t="s">
        <v>16568</v>
      </c>
      <c r="B518" s="92" t="s">
        <v>15579</v>
      </c>
      <c r="C518" s="92" t="s">
        <v>7845</v>
      </c>
      <c r="D518" s="94">
        <v>221770</v>
      </c>
      <c r="E518" s="95" t="s">
        <v>16974</v>
      </c>
      <c r="F518" s="95" t="s">
        <v>16879</v>
      </c>
      <c r="G518" s="95" t="s">
        <v>16880</v>
      </c>
      <c r="H518" s="95"/>
      <c r="I518" s="95"/>
      <c r="J518" s="95"/>
      <c r="K518" s="95"/>
      <c r="L518" s="95"/>
      <c r="M518" s="96"/>
      <c r="N518" s="96"/>
      <c r="O518" s="95"/>
      <c r="P518" s="95"/>
      <c r="Q518" s="95"/>
      <c r="R518" s="95"/>
      <c r="S518" s="95"/>
      <c r="T518" s="95"/>
      <c r="U518" s="95"/>
      <c r="V518" s="95"/>
      <c r="W518" s="95"/>
      <c r="X518" s="95"/>
      <c r="Y518" s="95"/>
      <c r="Z518" s="95"/>
      <c r="AA518" s="95"/>
      <c r="AB518" s="95"/>
      <c r="AC518" s="95"/>
      <c r="AD518" s="95"/>
      <c r="AE518" s="95"/>
      <c r="AF518" s="95"/>
      <c r="AG518" s="95"/>
      <c r="AH518" s="95"/>
      <c r="AI518" s="95"/>
      <c r="AJ518" s="95"/>
      <c r="AK518" s="95"/>
      <c r="AL518" s="95"/>
      <c r="AM518" s="95"/>
      <c r="AN518" s="95"/>
      <c r="AO518" s="95"/>
      <c r="AP518" s="95"/>
      <c r="AQ518" s="95"/>
      <c r="AR518" s="95"/>
      <c r="AS518" s="95"/>
      <c r="AT518" s="95"/>
      <c r="AU518" s="95"/>
      <c r="AV518" s="95"/>
    </row>
    <row r="519" spans="1:48" ht="18.75" x14ac:dyDescent="0.3">
      <c r="A519" s="73" t="s">
        <v>16569</v>
      </c>
      <c r="B519" s="92" t="s">
        <v>15579</v>
      </c>
      <c r="C519" s="92" t="s">
        <v>5700</v>
      </c>
      <c r="D519" s="94">
        <v>221812</v>
      </c>
      <c r="E519" s="95" t="s">
        <v>16880</v>
      </c>
      <c r="F519" s="95" t="s">
        <v>16881</v>
      </c>
      <c r="G519" s="95" t="s">
        <v>16882</v>
      </c>
      <c r="H519" s="95" t="s">
        <v>16883</v>
      </c>
      <c r="I519" s="95" t="s">
        <v>16884</v>
      </c>
      <c r="J519" s="95" t="s">
        <v>16885</v>
      </c>
      <c r="K519" s="95" t="s">
        <v>16886</v>
      </c>
      <c r="L519" s="95"/>
      <c r="M519" s="96"/>
      <c r="N519" s="96"/>
      <c r="O519" s="95"/>
      <c r="P519" s="95"/>
      <c r="Q519" s="95"/>
      <c r="R519" s="95"/>
      <c r="S519" s="95"/>
      <c r="T519" s="95"/>
      <c r="U519" s="95"/>
      <c r="V519" s="95"/>
      <c r="W519" s="95"/>
      <c r="X519" s="95"/>
      <c r="Y519" s="95"/>
      <c r="Z519" s="95"/>
      <c r="AA519" s="95"/>
      <c r="AB519" s="95"/>
      <c r="AC519" s="95"/>
      <c r="AD519" s="95"/>
      <c r="AE519" s="95"/>
      <c r="AF519" s="95"/>
      <c r="AG519" s="95"/>
      <c r="AH519" s="95"/>
      <c r="AI519" s="95"/>
      <c r="AJ519" s="95"/>
      <c r="AK519" s="95"/>
      <c r="AL519" s="95"/>
      <c r="AM519" s="95"/>
      <c r="AN519" s="95"/>
      <c r="AO519" s="95"/>
      <c r="AP519" s="95"/>
      <c r="AQ519" s="95"/>
      <c r="AR519" s="95"/>
      <c r="AS519" s="95"/>
      <c r="AT519" s="95"/>
      <c r="AU519" s="95"/>
      <c r="AV519" s="95"/>
    </row>
    <row r="520" spans="1:48" ht="18.75" x14ac:dyDescent="0.3">
      <c r="A520" s="73" t="s">
        <v>15743</v>
      </c>
      <c r="B520" s="92" t="s">
        <v>12123</v>
      </c>
      <c r="C520" s="92" t="s">
        <v>7847</v>
      </c>
      <c r="D520" s="94">
        <v>221848</v>
      </c>
      <c r="E520" s="95" t="s">
        <v>16902</v>
      </c>
      <c r="F520" s="95"/>
      <c r="G520" s="95"/>
      <c r="H520" s="95"/>
      <c r="I520" s="95"/>
      <c r="J520" s="95"/>
      <c r="K520" s="95"/>
      <c r="L520" s="95"/>
      <c r="M520" s="96"/>
      <c r="N520" s="96"/>
      <c r="O520" s="95"/>
      <c r="P520" s="95"/>
      <c r="Q520" s="95"/>
      <c r="R520" s="95"/>
      <c r="S520" s="95"/>
      <c r="T520" s="95"/>
      <c r="U520" s="95"/>
      <c r="V520" s="95"/>
      <c r="W520" s="95"/>
      <c r="X520" s="95"/>
      <c r="Y520" s="95"/>
      <c r="Z520" s="95"/>
      <c r="AA520" s="95"/>
      <c r="AB520" s="95"/>
      <c r="AC520" s="95"/>
      <c r="AD520" s="95"/>
      <c r="AE520" s="95"/>
      <c r="AF520" s="95"/>
      <c r="AG520" s="95"/>
      <c r="AH520" s="95"/>
      <c r="AI520" s="95"/>
      <c r="AJ520" s="95"/>
      <c r="AK520" s="95"/>
      <c r="AL520" s="95"/>
      <c r="AM520" s="95"/>
      <c r="AN520" s="95"/>
      <c r="AO520" s="95"/>
      <c r="AP520" s="95"/>
      <c r="AQ520" s="95"/>
      <c r="AR520" s="95"/>
      <c r="AS520" s="95"/>
      <c r="AT520" s="95"/>
      <c r="AU520" s="95"/>
      <c r="AV520" s="95"/>
    </row>
    <row r="521" spans="1:48" ht="18.75" x14ac:dyDescent="0.3">
      <c r="A521" s="73" t="s">
        <v>16570</v>
      </c>
      <c r="B521" s="92" t="s">
        <v>15579</v>
      </c>
      <c r="C521" s="92" t="s">
        <v>7847</v>
      </c>
      <c r="D521" s="94">
        <v>221848</v>
      </c>
      <c r="E521" s="95" t="s">
        <v>17132</v>
      </c>
      <c r="F521" s="95" t="s">
        <v>17131</v>
      </c>
      <c r="G521" s="96"/>
      <c r="H521" s="95"/>
      <c r="I521" s="95"/>
      <c r="J521" s="95"/>
      <c r="K521" s="95"/>
      <c r="L521" s="95"/>
      <c r="M521" s="96"/>
      <c r="N521" s="96"/>
      <c r="O521" s="95"/>
      <c r="P521" s="95"/>
      <c r="Q521" s="95"/>
      <c r="R521" s="95"/>
      <c r="S521" s="95"/>
      <c r="T521" s="95"/>
      <c r="U521" s="95"/>
      <c r="V521" s="95"/>
      <c r="W521" s="95"/>
      <c r="X521" s="95"/>
      <c r="Y521" s="95"/>
      <c r="Z521" s="95"/>
      <c r="AA521" s="95"/>
      <c r="AB521" s="95"/>
      <c r="AC521" s="95"/>
      <c r="AD521" s="95"/>
      <c r="AE521" s="95"/>
      <c r="AF521" s="95"/>
      <c r="AG521" s="95"/>
      <c r="AH521" s="95"/>
      <c r="AI521" s="95"/>
      <c r="AJ521" s="95"/>
      <c r="AK521" s="95"/>
      <c r="AL521" s="95"/>
      <c r="AM521" s="95"/>
      <c r="AN521" s="95"/>
      <c r="AO521" s="95"/>
      <c r="AP521" s="95"/>
      <c r="AQ521" s="95"/>
      <c r="AR521" s="95"/>
      <c r="AS521" s="95"/>
      <c r="AT521" s="95"/>
      <c r="AU521" s="95"/>
      <c r="AV521" s="95"/>
    </row>
    <row r="522" spans="1:48" ht="18.75" x14ac:dyDescent="0.3">
      <c r="A522" s="73" t="s">
        <v>16571</v>
      </c>
      <c r="B522" s="92" t="s">
        <v>15579</v>
      </c>
      <c r="C522" s="92" t="s">
        <v>5703</v>
      </c>
      <c r="D522" s="94">
        <v>221899</v>
      </c>
      <c r="E522" s="95" t="s">
        <v>16923</v>
      </c>
      <c r="F522" s="95" t="s">
        <v>16926</v>
      </c>
      <c r="G522" s="95" t="s">
        <v>17087</v>
      </c>
      <c r="H522" s="95" t="s">
        <v>16928</v>
      </c>
      <c r="I522" s="95" t="s">
        <v>17089</v>
      </c>
      <c r="J522" s="95" t="s">
        <v>17172</v>
      </c>
      <c r="K522" s="95" t="s">
        <v>17088</v>
      </c>
      <c r="L522" s="95" t="s">
        <v>17173</v>
      </c>
      <c r="M522" s="96"/>
      <c r="N522" s="96"/>
      <c r="O522" s="95"/>
      <c r="P522" s="95"/>
      <c r="Q522" s="95"/>
      <c r="R522" s="95"/>
      <c r="S522" s="95"/>
      <c r="T522" s="95"/>
      <c r="U522" s="95"/>
      <c r="V522" s="95"/>
      <c r="W522" s="95"/>
      <c r="X522" s="95"/>
      <c r="Y522" s="95"/>
      <c r="Z522" s="95"/>
      <c r="AA522" s="95"/>
      <c r="AB522" s="95"/>
      <c r="AC522" s="95"/>
      <c r="AD522" s="95"/>
      <c r="AE522" s="95"/>
      <c r="AF522" s="95"/>
      <c r="AG522" s="95"/>
      <c r="AH522" s="95"/>
      <c r="AI522" s="95"/>
      <c r="AJ522" s="95"/>
      <c r="AK522" s="95"/>
      <c r="AL522" s="95"/>
      <c r="AM522" s="95"/>
      <c r="AN522" s="95"/>
      <c r="AO522" s="95"/>
      <c r="AP522" s="95"/>
      <c r="AQ522" s="95"/>
      <c r="AR522" s="95"/>
      <c r="AS522" s="95"/>
      <c r="AT522" s="95"/>
      <c r="AU522" s="95"/>
      <c r="AV522" s="95"/>
    </row>
    <row r="523" spans="1:48" ht="18.75" x14ac:dyDescent="0.3">
      <c r="A523" s="73" t="s">
        <v>16572</v>
      </c>
      <c r="B523" s="92" t="s">
        <v>15579</v>
      </c>
      <c r="C523" s="92" t="s">
        <v>5704</v>
      </c>
      <c r="D523" s="94">
        <v>221920</v>
      </c>
      <c r="E523" s="95" t="s">
        <v>17163</v>
      </c>
      <c r="F523" s="95" t="s">
        <v>16900</v>
      </c>
      <c r="G523" s="95" t="s">
        <v>17116</v>
      </c>
      <c r="H523" s="95" t="s">
        <v>16901</v>
      </c>
      <c r="I523" s="95" t="s">
        <v>17117</v>
      </c>
      <c r="J523" s="95" t="s">
        <v>17118</v>
      </c>
      <c r="K523" s="95" t="s">
        <v>17119</v>
      </c>
      <c r="L523" s="95"/>
      <c r="M523" s="96"/>
      <c r="N523" s="96"/>
      <c r="O523" s="95"/>
      <c r="P523" s="95"/>
      <c r="Q523" s="95"/>
      <c r="R523" s="95"/>
      <c r="S523" s="95"/>
      <c r="T523" s="95"/>
      <c r="U523" s="95"/>
      <c r="V523" s="95"/>
      <c r="W523" s="95"/>
      <c r="X523" s="95"/>
      <c r="Y523" s="95"/>
      <c r="Z523" s="95"/>
      <c r="AA523" s="95"/>
      <c r="AB523" s="95"/>
      <c r="AC523" s="95"/>
      <c r="AD523" s="95"/>
      <c r="AE523" s="95"/>
      <c r="AF523" s="95"/>
      <c r="AG523" s="95"/>
      <c r="AH523" s="95"/>
      <c r="AI523" s="95"/>
      <c r="AJ523" s="95"/>
      <c r="AK523" s="95"/>
      <c r="AL523" s="95"/>
      <c r="AM523" s="95"/>
      <c r="AN523" s="95"/>
      <c r="AO523" s="95"/>
      <c r="AP523" s="95"/>
      <c r="AQ523" s="95"/>
      <c r="AR523" s="95"/>
      <c r="AS523" s="95"/>
      <c r="AT523" s="95"/>
      <c r="AU523" s="95"/>
      <c r="AV523" s="95"/>
    </row>
    <row r="524" spans="1:48" ht="18.75" x14ac:dyDescent="0.3">
      <c r="A524" s="73" t="s">
        <v>15744</v>
      </c>
      <c r="B524" s="92" t="s">
        <v>12123</v>
      </c>
      <c r="C524" s="92" t="s">
        <v>5705</v>
      </c>
      <c r="D524" s="94">
        <v>221942</v>
      </c>
      <c r="E524" s="95" t="s">
        <v>17109</v>
      </c>
      <c r="F524" s="95" t="s">
        <v>16899</v>
      </c>
      <c r="G524" s="95"/>
      <c r="H524" s="95"/>
      <c r="I524" s="95"/>
      <c r="J524" s="96"/>
      <c r="K524" s="96"/>
      <c r="L524" s="95"/>
      <c r="M524" s="95"/>
      <c r="N524" s="95"/>
      <c r="O524" s="95"/>
      <c r="P524" s="95"/>
      <c r="Q524" s="95"/>
      <c r="R524" s="95"/>
      <c r="S524" s="95"/>
      <c r="T524" s="95"/>
      <c r="U524" s="95"/>
      <c r="V524" s="95"/>
      <c r="W524" s="95"/>
      <c r="X524" s="95"/>
      <c r="Y524" s="95"/>
      <c r="Z524" s="95"/>
      <c r="AA524" s="95"/>
      <c r="AB524" s="95"/>
      <c r="AC524" s="95"/>
      <c r="AD524" s="95"/>
      <c r="AE524" s="95"/>
      <c r="AF524" s="95"/>
      <c r="AG524" s="95"/>
      <c r="AH524" s="95"/>
      <c r="AI524" s="95"/>
      <c r="AJ524" s="95"/>
      <c r="AK524" s="95"/>
      <c r="AL524" s="95"/>
      <c r="AM524" s="95"/>
      <c r="AN524" s="95"/>
      <c r="AO524" s="95"/>
      <c r="AP524" s="95"/>
      <c r="AQ524" s="95"/>
      <c r="AR524" s="95"/>
      <c r="AS524" s="95"/>
      <c r="AT524" s="95"/>
      <c r="AU524" s="95"/>
      <c r="AV524" s="95"/>
    </row>
    <row r="525" spans="1:48" ht="18.75" x14ac:dyDescent="0.3">
      <c r="A525" s="73" t="s">
        <v>16573</v>
      </c>
      <c r="B525" s="92" t="s">
        <v>15579</v>
      </c>
      <c r="C525" s="92" t="s">
        <v>5705</v>
      </c>
      <c r="D525" s="94">
        <v>221942</v>
      </c>
      <c r="E525" s="95" t="s">
        <v>16900</v>
      </c>
      <c r="F525" s="95" t="s">
        <v>17116</v>
      </c>
      <c r="G525" s="95" t="s">
        <v>16901</v>
      </c>
      <c r="H525" s="96"/>
      <c r="I525" s="96"/>
      <c r="J525" s="96"/>
      <c r="K525" s="96"/>
      <c r="L525" s="95"/>
      <c r="M525" s="95"/>
      <c r="N525" s="95"/>
      <c r="O525" s="95"/>
      <c r="P525" s="95"/>
      <c r="Q525" s="95"/>
      <c r="R525" s="95"/>
      <c r="S525" s="95"/>
      <c r="T525" s="95"/>
      <c r="U525" s="95"/>
      <c r="V525" s="95"/>
      <c r="W525" s="95"/>
      <c r="X525" s="95"/>
      <c r="Y525" s="95"/>
      <c r="Z525" s="95"/>
      <c r="AA525" s="95"/>
      <c r="AB525" s="95"/>
      <c r="AC525" s="95"/>
      <c r="AD525" s="95"/>
      <c r="AE525" s="95"/>
      <c r="AF525" s="95"/>
      <c r="AG525" s="95"/>
      <c r="AH525" s="95"/>
      <c r="AI525" s="95"/>
      <c r="AJ525" s="95"/>
      <c r="AK525" s="95"/>
      <c r="AL525" s="95"/>
      <c r="AM525" s="95"/>
      <c r="AN525" s="95"/>
      <c r="AO525" s="95"/>
      <c r="AP525" s="95"/>
      <c r="AQ525" s="95"/>
      <c r="AR525" s="95"/>
      <c r="AS525" s="95"/>
      <c r="AT525" s="95"/>
      <c r="AU525" s="95"/>
      <c r="AV525" s="95"/>
    </row>
    <row r="526" spans="1:48" ht="18.75" x14ac:dyDescent="0.3">
      <c r="A526" s="73" t="s">
        <v>16574</v>
      </c>
      <c r="B526" s="92" t="s">
        <v>15579</v>
      </c>
      <c r="C526" s="92" t="s">
        <v>2982</v>
      </c>
      <c r="D526" s="94">
        <v>221947</v>
      </c>
      <c r="E526" s="95" t="s">
        <v>16973</v>
      </c>
      <c r="F526" s="95" t="s">
        <v>16970</v>
      </c>
      <c r="G526" s="96"/>
      <c r="H526" s="96"/>
      <c r="I526" s="95"/>
      <c r="J526" s="95"/>
      <c r="K526" s="95"/>
      <c r="L526" s="95"/>
      <c r="M526" s="95"/>
      <c r="N526" s="95"/>
      <c r="O526" s="95"/>
      <c r="P526" s="95"/>
      <c r="Q526" s="95"/>
      <c r="R526" s="95"/>
      <c r="S526" s="95"/>
      <c r="T526" s="95"/>
      <c r="U526" s="95"/>
      <c r="V526" s="95"/>
      <c r="W526" s="95"/>
      <c r="X526" s="95"/>
      <c r="Y526" s="95"/>
      <c r="Z526" s="95"/>
      <c r="AA526" s="95"/>
      <c r="AB526" s="95"/>
      <c r="AC526" s="95"/>
      <c r="AD526" s="95"/>
      <c r="AE526" s="95"/>
      <c r="AF526" s="95"/>
      <c r="AG526" s="95"/>
      <c r="AH526" s="95"/>
      <c r="AI526" s="95"/>
      <c r="AJ526" s="95"/>
      <c r="AK526" s="95"/>
      <c r="AL526" s="95"/>
      <c r="AM526" s="95"/>
      <c r="AN526" s="95"/>
      <c r="AO526" s="95"/>
      <c r="AP526" s="95"/>
      <c r="AQ526" s="95"/>
      <c r="AR526" s="95"/>
      <c r="AS526" s="95"/>
      <c r="AT526" s="95"/>
      <c r="AU526" s="95"/>
      <c r="AV526" s="95"/>
    </row>
    <row r="527" spans="1:48" ht="18.75" x14ac:dyDescent="0.3">
      <c r="A527" s="73" t="s">
        <v>16575</v>
      </c>
      <c r="B527" s="92" t="s">
        <v>15579</v>
      </c>
      <c r="C527" s="92" t="s">
        <v>4221</v>
      </c>
      <c r="D527" s="94">
        <v>221953</v>
      </c>
      <c r="E527" s="95" t="s">
        <v>16941</v>
      </c>
      <c r="F527" s="95"/>
      <c r="G527" s="96"/>
      <c r="H527" s="96"/>
      <c r="I527" s="95"/>
      <c r="J527" s="95"/>
      <c r="K527" s="95"/>
      <c r="L527" s="95"/>
      <c r="M527" s="95"/>
      <c r="N527" s="95"/>
      <c r="O527" s="95"/>
      <c r="P527" s="95"/>
      <c r="Q527" s="95"/>
      <c r="R527" s="95"/>
      <c r="S527" s="95"/>
      <c r="T527" s="95"/>
      <c r="U527" s="95"/>
      <c r="V527" s="95"/>
      <c r="W527" s="95"/>
      <c r="X527" s="95"/>
      <c r="Y527" s="95"/>
      <c r="Z527" s="95"/>
      <c r="AA527" s="95"/>
      <c r="AB527" s="95"/>
      <c r="AC527" s="95"/>
      <c r="AD527" s="95"/>
      <c r="AE527" s="95"/>
      <c r="AF527" s="95"/>
      <c r="AG527" s="95"/>
      <c r="AH527" s="95"/>
      <c r="AI527" s="95"/>
      <c r="AJ527" s="95"/>
      <c r="AK527" s="95"/>
      <c r="AL527" s="95"/>
      <c r="AM527" s="95"/>
      <c r="AN527" s="95"/>
      <c r="AO527" s="95"/>
      <c r="AP527" s="95"/>
      <c r="AQ527" s="95"/>
      <c r="AR527" s="95"/>
      <c r="AS527" s="95"/>
      <c r="AT527" s="95"/>
      <c r="AU527" s="95"/>
      <c r="AV527" s="95"/>
    </row>
    <row r="528" spans="1:48" ht="18.75" x14ac:dyDescent="0.3">
      <c r="A528" s="73" t="s">
        <v>15745</v>
      </c>
      <c r="B528" s="92" t="s">
        <v>12123</v>
      </c>
      <c r="C528" s="92" t="s">
        <v>5286</v>
      </c>
      <c r="D528" s="94">
        <v>221959</v>
      </c>
      <c r="E528" s="95" t="s">
        <v>16877</v>
      </c>
      <c r="F528" s="95" t="s">
        <v>16878</v>
      </c>
      <c r="G528" s="96"/>
      <c r="H528" s="96"/>
      <c r="I528" s="95"/>
      <c r="J528" s="95"/>
      <c r="K528" s="95"/>
      <c r="L528" s="95"/>
      <c r="M528" s="95"/>
      <c r="N528" s="95"/>
      <c r="O528" s="95"/>
      <c r="P528" s="95"/>
      <c r="Q528" s="95"/>
      <c r="R528" s="95"/>
      <c r="S528" s="95"/>
      <c r="T528" s="95"/>
      <c r="U528" s="95"/>
      <c r="V528" s="95"/>
      <c r="W528" s="95"/>
      <c r="X528" s="95"/>
      <c r="Y528" s="95"/>
      <c r="Z528" s="95"/>
      <c r="AA528" s="95"/>
      <c r="AB528" s="95"/>
      <c r="AC528" s="95"/>
      <c r="AD528" s="95"/>
      <c r="AE528" s="95"/>
      <c r="AF528" s="95"/>
      <c r="AG528" s="95"/>
      <c r="AH528" s="95"/>
      <c r="AI528" s="95"/>
      <c r="AJ528" s="95"/>
      <c r="AK528" s="95"/>
      <c r="AL528" s="95"/>
      <c r="AM528" s="95"/>
      <c r="AN528" s="95"/>
      <c r="AO528" s="95"/>
      <c r="AP528" s="95"/>
      <c r="AQ528" s="95"/>
      <c r="AR528" s="95"/>
      <c r="AS528" s="95"/>
      <c r="AT528" s="95"/>
      <c r="AU528" s="95"/>
      <c r="AV528" s="95"/>
    </row>
    <row r="529" spans="1:48" ht="18.75" x14ac:dyDescent="0.3">
      <c r="A529" s="73" t="s">
        <v>15746</v>
      </c>
      <c r="B529" s="92" t="s">
        <v>12123</v>
      </c>
      <c r="C529" s="92" t="s">
        <v>9517</v>
      </c>
      <c r="D529" s="94">
        <v>221396</v>
      </c>
      <c r="E529" s="95" t="s">
        <v>16878</v>
      </c>
      <c r="F529" s="95" t="s">
        <v>16877</v>
      </c>
      <c r="G529" s="95"/>
      <c r="H529" s="95"/>
      <c r="I529" s="95"/>
      <c r="J529" s="95"/>
      <c r="K529" s="95"/>
      <c r="L529" s="95"/>
      <c r="M529" s="95"/>
      <c r="N529" s="96"/>
      <c r="O529" s="95"/>
      <c r="P529" s="95"/>
      <c r="Q529" s="95"/>
      <c r="R529" s="95"/>
      <c r="S529" s="95"/>
      <c r="T529" s="95"/>
      <c r="U529" s="95"/>
      <c r="V529" s="95"/>
      <c r="W529" s="95"/>
      <c r="X529" s="95"/>
      <c r="Y529" s="95"/>
      <c r="Z529" s="95"/>
      <c r="AA529" s="95"/>
      <c r="AB529" s="95"/>
      <c r="AC529" s="95"/>
      <c r="AD529" s="95"/>
      <c r="AE529" s="95"/>
      <c r="AF529" s="95"/>
      <c r="AG529" s="95"/>
      <c r="AH529" s="95"/>
      <c r="AI529" s="95"/>
      <c r="AJ529" s="95"/>
      <c r="AK529" s="95"/>
      <c r="AL529" s="95"/>
      <c r="AM529" s="95"/>
      <c r="AN529" s="95"/>
      <c r="AO529" s="95"/>
      <c r="AP529" s="95"/>
      <c r="AQ529" s="95"/>
      <c r="AR529" s="95"/>
      <c r="AS529" s="95"/>
      <c r="AT529" s="95"/>
      <c r="AU529" s="95"/>
      <c r="AV529" s="95"/>
    </row>
    <row r="530" spans="1:48" ht="18.75" x14ac:dyDescent="0.3">
      <c r="A530" s="73" t="s">
        <v>16576</v>
      </c>
      <c r="B530" s="92" t="s">
        <v>15579</v>
      </c>
      <c r="C530" s="92" t="s">
        <v>9517</v>
      </c>
      <c r="D530" s="94">
        <v>221396</v>
      </c>
      <c r="E530" s="95" t="s">
        <v>16880</v>
      </c>
      <c r="F530" s="95" t="s">
        <v>16881</v>
      </c>
      <c r="G530" s="95" t="s">
        <v>16882</v>
      </c>
      <c r="H530" s="95" t="s">
        <v>16883</v>
      </c>
      <c r="I530" s="95" t="s">
        <v>16884</v>
      </c>
      <c r="J530" s="95" t="s">
        <v>16885</v>
      </c>
      <c r="K530" s="95" t="s">
        <v>16886</v>
      </c>
      <c r="L530" s="96"/>
      <c r="M530" s="96"/>
      <c r="N530" s="96"/>
      <c r="O530" s="95"/>
      <c r="P530" s="95"/>
      <c r="Q530" s="95"/>
      <c r="R530" s="95"/>
      <c r="S530" s="95"/>
      <c r="T530" s="95"/>
      <c r="U530" s="95"/>
      <c r="V530" s="95"/>
      <c r="W530" s="95"/>
      <c r="X530" s="95"/>
      <c r="Y530" s="95"/>
      <c r="Z530" s="95"/>
      <c r="AA530" s="95"/>
      <c r="AB530" s="95"/>
      <c r="AC530" s="95"/>
      <c r="AD530" s="95"/>
      <c r="AE530" s="95"/>
      <c r="AF530" s="95"/>
      <c r="AG530" s="95"/>
      <c r="AH530" s="95"/>
      <c r="AI530" s="95"/>
      <c r="AJ530" s="95"/>
      <c r="AK530" s="95"/>
      <c r="AL530" s="95"/>
      <c r="AM530" s="95"/>
      <c r="AN530" s="95"/>
      <c r="AO530" s="95"/>
      <c r="AP530" s="95"/>
      <c r="AQ530" s="95"/>
      <c r="AR530" s="95"/>
      <c r="AS530" s="95"/>
      <c r="AT530" s="95"/>
      <c r="AU530" s="95"/>
      <c r="AV530" s="95"/>
    </row>
    <row r="531" spans="1:48" ht="18.75" x14ac:dyDescent="0.3">
      <c r="A531" s="73" t="s">
        <v>16577</v>
      </c>
      <c r="B531" s="92" t="s">
        <v>15579</v>
      </c>
      <c r="C531" s="92" t="s">
        <v>6810</v>
      </c>
      <c r="D531" s="94">
        <v>221960</v>
      </c>
      <c r="E531" s="95" t="s">
        <v>16900</v>
      </c>
      <c r="F531" s="95" t="s">
        <v>17116</v>
      </c>
      <c r="G531" s="95" t="s">
        <v>16901</v>
      </c>
      <c r="H531" s="95" t="s">
        <v>17117</v>
      </c>
      <c r="I531" s="95" t="s">
        <v>17118</v>
      </c>
      <c r="J531" s="95" t="s">
        <v>17119</v>
      </c>
      <c r="K531" s="95"/>
      <c r="L531" s="96"/>
      <c r="M531" s="96"/>
      <c r="N531" s="95"/>
      <c r="O531" s="95"/>
      <c r="P531" s="95"/>
      <c r="Q531" s="95"/>
      <c r="R531" s="95"/>
      <c r="S531" s="95"/>
      <c r="T531" s="95"/>
      <c r="U531" s="95"/>
      <c r="V531" s="95"/>
      <c r="W531" s="95"/>
      <c r="X531" s="95"/>
      <c r="Y531" s="95"/>
      <c r="Z531" s="95"/>
      <c r="AA531" s="95"/>
      <c r="AB531" s="95"/>
      <c r="AC531" s="95"/>
      <c r="AD531" s="95"/>
      <c r="AE531" s="95"/>
      <c r="AF531" s="95"/>
      <c r="AG531" s="95"/>
      <c r="AH531" s="95"/>
      <c r="AI531" s="95"/>
      <c r="AJ531" s="95"/>
      <c r="AK531" s="95"/>
      <c r="AL531" s="95"/>
      <c r="AM531" s="95"/>
      <c r="AN531" s="95"/>
      <c r="AO531" s="95"/>
      <c r="AP531" s="95"/>
      <c r="AQ531" s="95"/>
      <c r="AR531" s="95"/>
      <c r="AS531" s="95"/>
      <c r="AT531" s="95"/>
      <c r="AU531" s="95"/>
      <c r="AV531" s="95"/>
    </row>
    <row r="532" spans="1:48" ht="18.75" x14ac:dyDescent="0.3">
      <c r="A532" s="73" t="s">
        <v>16578</v>
      </c>
      <c r="B532" s="92" t="s">
        <v>15579</v>
      </c>
      <c r="C532" s="92" t="s">
        <v>6177</v>
      </c>
      <c r="D532" s="94">
        <v>221955</v>
      </c>
      <c r="E532" s="95" t="s">
        <v>16973</v>
      </c>
      <c r="F532" s="95" t="s">
        <v>16970</v>
      </c>
      <c r="G532" s="95"/>
      <c r="H532" s="95"/>
      <c r="I532" s="95"/>
      <c r="J532" s="95"/>
      <c r="K532" s="95"/>
      <c r="L532" s="96"/>
      <c r="M532" s="96"/>
      <c r="N532" s="95"/>
      <c r="O532" s="95"/>
      <c r="P532" s="95"/>
      <c r="Q532" s="95"/>
      <c r="R532" s="95"/>
      <c r="S532" s="95"/>
      <c r="T532" s="95"/>
      <c r="U532" s="95"/>
      <c r="V532" s="95"/>
      <c r="W532" s="95"/>
      <c r="X532" s="95"/>
      <c r="Y532" s="95"/>
      <c r="Z532" s="95"/>
      <c r="AA532" s="95"/>
      <c r="AB532" s="95"/>
      <c r="AC532" s="95"/>
      <c r="AD532" s="95"/>
      <c r="AE532" s="95"/>
      <c r="AF532" s="95"/>
      <c r="AG532" s="95"/>
      <c r="AH532" s="95"/>
      <c r="AI532" s="95"/>
      <c r="AJ532" s="95"/>
      <c r="AK532" s="95"/>
      <c r="AL532" s="95"/>
      <c r="AM532" s="95"/>
      <c r="AN532" s="95"/>
      <c r="AO532" s="95"/>
      <c r="AP532" s="95"/>
      <c r="AQ532" s="95"/>
      <c r="AR532" s="95"/>
      <c r="AS532" s="95"/>
      <c r="AT532" s="95"/>
      <c r="AU532" s="95"/>
      <c r="AV532" s="95"/>
    </row>
    <row r="533" spans="1:48" ht="18.75" x14ac:dyDescent="0.3">
      <c r="A533" s="73" t="s">
        <v>15747</v>
      </c>
      <c r="B533" s="92" t="s">
        <v>12123</v>
      </c>
      <c r="C533" s="92" t="s">
        <v>5769</v>
      </c>
      <c r="D533" s="94">
        <v>223216</v>
      </c>
      <c r="E533" s="95" t="s">
        <v>16943</v>
      </c>
      <c r="F533" s="95"/>
      <c r="G533" s="95"/>
      <c r="H533" s="95"/>
      <c r="I533" s="95"/>
      <c r="J533" s="95"/>
      <c r="K533" s="95"/>
      <c r="L533" s="96"/>
      <c r="M533" s="96"/>
      <c r="N533" s="95"/>
      <c r="O533" s="95"/>
      <c r="P533" s="95"/>
      <c r="Q533" s="95"/>
      <c r="R533" s="95"/>
      <c r="S533" s="95"/>
      <c r="T533" s="95"/>
      <c r="U533" s="95"/>
      <c r="V533" s="95"/>
      <c r="W533" s="95"/>
      <c r="X533" s="95"/>
      <c r="Y533" s="95"/>
      <c r="Z533" s="95"/>
      <c r="AA533" s="95"/>
      <c r="AB533" s="95"/>
      <c r="AC533" s="95"/>
      <c r="AD533" s="95"/>
      <c r="AE533" s="95"/>
      <c r="AF533" s="95"/>
      <c r="AG533" s="95"/>
      <c r="AH533" s="95"/>
      <c r="AI533" s="95"/>
      <c r="AJ533" s="95"/>
      <c r="AK533" s="95"/>
      <c r="AL533" s="95"/>
      <c r="AM533" s="95"/>
      <c r="AN533" s="95"/>
      <c r="AO533" s="95"/>
      <c r="AP533" s="95"/>
      <c r="AQ533" s="95"/>
      <c r="AR533" s="95"/>
      <c r="AS533" s="95"/>
      <c r="AT533" s="95"/>
      <c r="AU533" s="95"/>
      <c r="AV533" s="95"/>
    </row>
    <row r="534" spans="1:48" ht="18.75" x14ac:dyDescent="0.3">
      <c r="A534" s="73" t="s">
        <v>15748</v>
      </c>
      <c r="B534" s="92" t="s">
        <v>12123</v>
      </c>
      <c r="C534" s="92" t="s">
        <v>5770</v>
      </c>
      <c r="D534" s="94">
        <v>223243</v>
      </c>
      <c r="E534" s="95" t="s">
        <v>16943</v>
      </c>
      <c r="F534" s="95" t="s">
        <v>16905</v>
      </c>
      <c r="G534" s="95"/>
      <c r="H534" s="95"/>
      <c r="I534" s="95"/>
      <c r="J534" s="95"/>
      <c r="K534" s="95"/>
      <c r="L534" s="96"/>
      <c r="M534" s="96"/>
      <c r="N534" s="95"/>
      <c r="O534" s="95"/>
      <c r="P534" s="95"/>
      <c r="Q534" s="95"/>
      <c r="R534" s="95"/>
      <c r="S534" s="95"/>
      <c r="T534" s="95"/>
      <c r="U534" s="95"/>
      <c r="V534" s="95"/>
      <c r="W534" s="95"/>
      <c r="X534" s="95"/>
      <c r="Y534" s="95"/>
      <c r="Z534" s="95"/>
      <c r="AA534" s="95"/>
      <c r="AB534" s="95"/>
      <c r="AC534" s="95"/>
      <c r="AD534" s="95"/>
      <c r="AE534" s="95"/>
      <c r="AF534" s="95"/>
      <c r="AG534" s="95"/>
      <c r="AH534" s="95"/>
      <c r="AI534" s="95"/>
      <c r="AJ534" s="95"/>
      <c r="AK534" s="95"/>
      <c r="AL534" s="95"/>
      <c r="AM534" s="95"/>
      <c r="AN534" s="95"/>
      <c r="AO534" s="95"/>
      <c r="AP534" s="95"/>
      <c r="AQ534" s="95"/>
      <c r="AR534" s="95"/>
      <c r="AS534" s="95"/>
      <c r="AT534" s="95"/>
      <c r="AU534" s="95"/>
      <c r="AV534" s="95"/>
    </row>
    <row r="535" spans="1:48" ht="18.75" x14ac:dyDescent="0.3">
      <c r="A535" s="73" t="s">
        <v>15749</v>
      </c>
      <c r="B535" s="92" t="s">
        <v>12123</v>
      </c>
      <c r="C535" s="92" t="s">
        <v>5771</v>
      </c>
      <c r="D535" s="94">
        <v>223273</v>
      </c>
      <c r="E535" s="95" t="s">
        <v>16943</v>
      </c>
      <c r="F535" s="95" t="s">
        <v>17174</v>
      </c>
      <c r="G535" s="95"/>
      <c r="H535" s="95"/>
      <c r="I535" s="95"/>
      <c r="J535" s="95"/>
      <c r="K535" s="95"/>
      <c r="L535" s="96"/>
      <c r="M535" s="96"/>
      <c r="N535" s="95"/>
      <c r="O535" s="95"/>
      <c r="P535" s="95"/>
      <c r="Q535" s="95"/>
      <c r="R535" s="95"/>
      <c r="S535" s="95"/>
      <c r="T535" s="95"/>
      <c r="U535" s="95"/>
      <c r="V535" s="95"/>
      <c r="W535" s="95"/>
      <c r="X535" s="95"/>
      <c r="Y535" s="95"/>
      <c r="Z535" s="95"/>
      <c r="AA535" s="95"/>
      <c r="AB535" s="95"/>
      <c r="AC535" s="95"/>
      <c r="AD535" s="95"/>
      <c r="AE535" s="95"/>
      <c r="AF535" s="95"/>
      <c r="AG535" s="95"/>
      <c r="AH535" s="95"/>
      <c r="AI535" s="95"/>
      <c r="AJ535" s="95"/>
      <c r="AK535" s="95"/>
      <c r="AL535" s="95"/>
      <c r="AM535" s="95"/>
      <c r="AN535" s="95"/>
      <c r="AO535" s="95"/>
      <c r="AP535" s="95"/>
      <c r="AQ535" s="95"/>
      <c r="AR535" s="95"/>
      <c r="AS535" s="95"/>
      <c r="AT535" s="95"/>
      <c r="AU535" s="95"/>
      <c r="AV535" s="95"/>
    </row>
    <row r="536" spans="1:48" ht="18.75" x14ac:dyDescent="0.3">
      <c r="A536" s="73" t="s">
        <v>16579</v>
      </c>
      <c r="B536" s="92" t="s">
        <v>15579</v>
      </c>
      <c r="C536" s="92" t="s">
        <v>5772</v>
      </c>
      <c r="D536" s="94">
        <v>223305</v>
      </c>
      <c r="E536" s="95" t="s">
        <v>17081</v>
      </c>
      <c r="F536" s="95" t="s">
        <v>17171</v>
      </c>
      <c r="G536" s="95" t="s">
        <v>16947</v>
      </c>
      <c r="H536" s="95"/>
      <c r="I536" s="95"/>
      <c r="J536" s="95"/>
      <c r="K536" s="95"/>
      <c r="L536" s="96"/>
      <c r="M536" s="96"/>
      <c r="N536" s="95"/>
      <c r="O536" s="95"/>
      <c r="P536" s="95"/>
      <c r="Q536" s="95"/>
      <c r="R536" s="95"/>
      <c r="S536" s="95"/>
      <c r="T536" s="95"/>
      <c r="U536" s="95"/>
      <c r="V536" s="95"/>
      <c r="W536" s="95"/>
      <c r="X536" s="95"/>
      <c r="Y536" s="95"/>
      <c r="Z536" s="95"/>
      <c r="AA536" s="95"/>
      <c r="AB536" s="95"/>
      <c r="AC536" s="95"/>
      <c r="AD536" s="95"/>
      <c r="AE536" s="95"/>
      <c r="AF536" s="95"/>
      <c r="AG536" s="95"/>
      <c r="AH536" s="95"/>
      <c r="AI536" s="95"/>
      <c r="AJ536" s="95"/>
      <c r="AK536" s="95"/>
      <c r="AL536" s="95"/>
      <c r="AM536" s="95"/>
      <c r="AN536" s="95"/>
      <c r="AO536" s="95"/>
      <c r="AP536" s="95"/>
      <c r="AQ536" s="95"/>
      <c r="AR536" s="95"/>
      <c r="AS536" s="95"/>
      <c r="AT536" s="95"/>
      <c r="AU536" s="95"/>
      <c r="AV536" s="95"/>
    </row>
    <row r="537" spans="1:48" ht="18.75" x14ac:dyDescent="0.3">
      <c r="A537" s="73" t="s">
        <v>15750</v>
      </c>
      <c r="B537" s="92" t="s">
        <v>12123</v>
      </c>
      <c r="C537" s="92" t="s">
        <v>5774</v>
      </c>
      <c r="D537" s="94">
        <v>223377</v>
      </c>
      <c r="E537" s="95" t="s">
        <v>17175</v>
      </c>
      <c r="F537" s="95"/>
      <c r="G537" s="96"/>
      <c r="H537" s="96"/>
      <c r="I537" s="95"/>
      <c r="J537" s="95"/>
      <c r="K537" s="95"/>
      <c r="L537" s="95"/>
      <c r="M537" s="95"/>
      <c r="N537" s="95"/>
      <c r="O537" s="95"/>
      <c r="P537" s="95"/>
      <c r="Q537" s="95"/>
      <c r="R537" s="95"/>
      <c r="S537" s="95"/>
      <c r="T537" s="95"/>
      <c r="U537" s="95"/>
      <c r="V537" s="95"/>
      <c r="W537" s="95"/>
      <c r="X537" s="95"/>
      <c r="Y537" s="95"/>
      <c r="Z537" s="95"/>
      <c r="AA537" s="95"/>
      <c r="AB537" s="95"/>
      <c r="AC537" s="95"/>
      <c r="AD537" s="95"/>
      <c r="AE537" s="95"/>
      <c r="AF537" s="95"/>
      <c r="AG537" s="95"/>
      <c r="AH537" s="95"/>
      <c r="AI537" s="95"/>
      <c r="AJ537" s="95"/>
      <c r="AK537" s="95"/>
      <c r="AL537" s="95"/>
      <c r="AM537" s="95"/>
      <c r="AN537" s="95"/>
      <c r="AO537" s="95"/>
      <c r="AP537" s="95"/>
      <c r="AQ537" s="95"/>
      <c r="AR537" s="95"/>
      <c r="AS537" s="95"/>
      <c r="AT537" s="95"/>
      <c r="AU537" s="95"/>
      <c r="AV537" s="95"/>
    </row>
    <row r="538" spans="1:48" ht="18.75" x14ac:dyDescent="0.3">
      <c r="A538" s="73" t="s">
        <v>16580</v>
      </c>
      <c r="B538" s="92" t="s">
        <v>15579</v>
      </c>
      <c r="C538" s="92" t="s">
        <v>5774</v>
      </c>
      <c r="D538" s="94">
        <v>223377</v>
      </c>
      <c r="E538" s="95" t="s">
        <v>17082</v>
      </c>
      <c r="F538" s="96"/>
      <c r="G538" s="96"/>
      <c r="H538" s="96"/>
      <c r="I538" s="95"/>
      <c r="J538" s="95"/>
      <c r="K538" s="95"/>
      <c r="L538" s="95"/>
      <c r="M538" s="95"/>
      <c r="N538" s="95"/>
      <c r="O538" s="95"/>
      <c r="P538" s="95"/>
      <c r="Q538" s="95"/>
      <c r="R538" s="95"/>
      <c r="S538" s="95"/>
      <c r="T538" s="95"/>
      <c r="U538" s="95"/>
      <c r="V538" s="95"/>
      <c r="W538" s="95"/>
      <c r="X538" s="95"/>
      <c r="Y538" s="95"/>
      <c r="Z538" s="95"/>
      <c r="AA538" s="95"/>
      <c r="AB538" s="95"/>
      <c r="AC538" s="95"/>
      <c r="AD538" s="95"/>
      <c r="AE538" s="95"/>
      <c r="AF538" s="95"/>
      <c r="AG538" s="95"/>
      <c r="AH538" s="95"/>
      <c r="AI538" s="95"/>
      <c r="AJ538" s="95"/>
      <c r="AK538" s="95"/>
      <c r="AL538" s="95"/>
      <c r="AM538" s="95"/>
      <c r="AN538" s="95"/>
      <c r="AO538" s="95"/>
      <c r="AP538" s="95"/>
      <c r="AQ538" s="95"/>
      <c r="AR538" s="95"/>
      <c r="AS538" s="95"/>
      <c r="AT538" s="95"/>
      <c r="AU538" s="95"/>
      <c r="AV538" s="95"/>
    </row>
    <row r="539" spans="1:48" ht="18.75" x14ac:dyDescent="0.3">
      <c r="A539" s="73" t="s">
        <v>16581</v>
      </c>
      <c r="B539" s="92" t="s">
        <v>15579</v>
      </c>
      <c r="C539" s="92" t="s">
        <v>5775</v>
      </c>
      <c r="D539" s="94">
        <v>223381</v>
      </c>
      <c r="E539" s="95" t="s">
        <v>17082</v>
      </c>
      <c r="F539" s="95"/>
      <c r="G539" s="95"/>
      <c r="H539" s="95"/>
      <c r="I539" s="95"/>
      <c r="J539" s="95"/>
      <c r="K539" s="95"/>
      <c r="L539" s="95"/>
      <c r="M539" s="96"/>
      <c r="N539" s="96"/>
      <c r="O539" s="95"/>
      <c r="P539" s="95"/>
      <c r="Q539" s="95"/>
      <c r="R539" s="95"/>
      <c r="S539" s="95"/>
      <c r="T539" s="95"/>
      <c r="U539" s="95"/>
      <c r="V539" s="95"/>
      <c r="W539" s="95"/>
      <c r="X539" s="95"/>
      <c r="Y539" s="95"/>
      <c r="Z539" s="95"/>
      <c r="AA539" s="95"/>
      <c r="AB539" s="95"/>
      <c r="AC539" s="95"/>
      <c r="AD539" s="95"/>
      <c r="AE539" s="95"/>
      <c r="AF539" s="95"/>
      <c r="AG539" s="95"/>
      <c r="AH539" s="95"/>
      <c r="AI539" s="95"/>
      <c r="AJ539" s="95"/>
      <c r="AK539" s="95"/>
      <c r="AL539" s="95"/>
      <c r="AM539" s="95"/>
      <c r="AN539" s="95"/>
      <c r="AO539" s="95"/>
      <c r="AP539" s="95"/>
      <c r="AQ539" s="95"/>
      <c r="AR539" s="95"/>
      <c r="AS539" s="95"/>
      <c r="AT539" s="95"/>
      <c r="AU539" s="95"/>
      <c r="AV539" s="95"/>
    </row>
    <row r="540" spans="1:48" ht="18.75" x14ac:dyDescent="0.3">
      <c r="A540" s="73" t="s">
        <v>16582</v>
      </c>
      <c r="B540" s="92" t="s">
        <v>15579</v>
      </c>
      <c r="C540" s="92" t="s">
        <v>5776</v>
      </c>
      <c r="D540" s="94">
        <v>223409</v>
      </c>
      <c r="E540" s="95" t="s">
        <v>17082</v>
      </c>
      <c r="F540" s="95"/>
      <c r="G540" s="95"/>
      <c r="H540" s="95"/>
      <c r="I540" s="95"/>
      <c r="J540" s="95"/>
      <c r="K540" s="95"/>
      <c r="L540" s="95"/>
      <c r="M540" s="96"/>
      <c r="N540" s="96"/>
      <c r="O540" s="95"/>
      <c r="P540" s="95"/>
      <c r="Q540" s="95"/>
      <c r="R540" s="95"/>
      <c r="S540" s="95"/>
      <c r="T540" s="95"/>
      <c r="U540" s="95"/>
      <c r="V540" s="95"/>
      <c r="W540" s="95"/>
      <c r="X540" s="95"/>
      <c r="Y540" s="95"/>
      <c r="Z540" s="95"/>
      <c r="AA540" s="95"/>
      <c r="AB540" s="95"/>
      <c r="AC540" s="95"/>
      <c r="AD540" s="95"/>
      <c r="AE540" s="95"/>
      <c r="AF540" s="95"/>
      <c r="AG540" s="95"/>
      <c r="AH540" s="95"/>
      <c r="AI540" s="95"/>
      <c r="AJ540" s="95"/>
      <c r="AK540" s="95"/>
      <c r="AL540" s="95"/>
      <c r="AM540" s="95"/>
      <c r="AN540" s="95"/>
      <c r="AO540" s="95"/>
      <c r="AP540" s="95"/>
      <c r="AQ540" s="95"/>
      <c r="AR540" s="95"/>
      <c r="AS540" s="95"/>
      <c r="AT540" s="95"/>
      <c r="AU540" s="95"/>
      <c r="AV540" s="95"/>
    </row>
    <row r="541" spans="1:48" ht="18.75" x14ac:dyDescent="0.3">
      <c r="A541" s="73" t="s">
        <v>16583</v>
      </c>
      <c r="B541" s="92" t="s">
        <v>15579</v>
      </c>
      <c r="C541" s="92" t="s">
        <v>7864</v>
      </c>
      <c r="D541" s="94">
        <v>223410</v>
      </c>
      <c r="E541" s="95" t="s">
        <v>17082</v>
      </c>
      <c r="F541" s="95"/>
      <c r="G541" s="95"/>
      <c r="H541" s="95"/>
      <c r="I541" s="95"/>
      <c r="J541" s="95"/>
      <c r="K541" s="95"/>
      <c r="L541" s="95"/>
      <c r="M541" s="96"/>
      <c r="N541" s="96"/>
      <c r="O541" s="95"/>
      <c r="P541" s="95"/>
      <c r="Q541" s="95"/>
      <c r="R541" s="95"/>
      <c r="S541" s="95"/>
      <c r="T541" s="95"/>
      <c r="U541" s="95"/>
      <c r="V541" s="95"/>
      <c r="W541" s="95"/>
      <c r="X541" s="95"/>
      <c r="Y541" s="95"/>
      <c r="Z541" s="95"/>
      <c r="AA541" s="95"/>
      <c r="AB541" s="95"/>
      <c r="AC541" s="95"/>
      <c r="AD541" s="95"/>
      <c r="AE541" s="95"/>
      <c r="AF541" s="95"/>
      <c r="AG541" s="95"/>
      <c r="AH541" s="95"/>
      <c r="AI541" s="95"/>
      <c r="AJ541" s="95"/>
      <c r="AK541" s="95"/>
      <c r="AL541" s="95"/>
      <c r="AM541" s="95"/>
      <c r="AN541" s="95"/>
      <c r="AO541" s="95"/>
      <c r="AP541" s="95"/>
      <c r="AQ541" s="95"/>
      <c r="AR541" s="95"/>
      <c r="AS541" s="95"/>
      <c r="AT541" s="95"/>
      <c r="AU541" s="95"/>
      <c r="AV541" s="95"/>
    </row>
    <row r="542" spans="1:48" ht="18.75" x14ac:dyDescent="0.3">
      <c r="A542" s="73" t="s">
        <v>16584</v>
      </c>
      <c r="B542" s="92" t="s">
        <v>15579</v>
      </c>
      <c r="C542" s="92" t="s">
        <v>7865</v>
      </c>
      <c r="D542" s="94">
        <v>223411</v>
      </c>
      <c r="E542" s="95" t="s">
        <v>17082</v>
      </c>
      <c r="F542" s="95"/>
      <c r="G542" s="95"/>
      <c r="H542" s="95"/>
      <c r="I542" s="95"/>
      <c r="J542" s="95"/>
      <c r="K542" s="95"/>
      <c r="L542" s="95"/>
      <c r="M542" s="96"/>
      <c r="N542" s="96"/>
      <c r="O542" s="95"/>
      <c r="P542" s="95"/>
      <c r="Q542" s="95"/>
      <c r="R542" s="95"/>
      <c r="S542" s="95"/>
      <c r="T542" s="95"/>
      <c r="U542" s="95"/>
      <c r="V542" s="95"/>
      <c r="W542" s="95"/>
      <c r="X542" s="95"/>
      <c r="Y542" s="95"/>
      <c r="Z542" s="95"/>
      <c r="AA542" s="95"/>
      <c r="AB542" s="95"/>
      <c r="AC542" s="95"/>
      <c r="AD542" s="95"/>
      <c r="AE542" s="95"/>
      <c r="AF542" s="95"/>
      <c r="AG542" s="95"/>
      <c r="AH542" s="95"/>
      <c r="AI542" s="95"/>
      <c r="AJ542" s="95"/>
      <c r="AK542" s="95"/>
      <c r="AL542" s="95"/>
      <c r="AM542" s="95"/>
      <c r="AN542" s="95"/>
      <c r="AO542" s="95"/>
      <c r="AP542" s="95"/>
      <c r="AQ542" s="95"/>
      <c r="AR542" s="95"/>
      <c r="AS542" s="95"/>
      <c r="AT542" s="95"/>
      <c r="AU542" s="95"/>
      <c r="AV542" s="95"/>
    </row>
    <row r="543" spans="1:48" ht="18.75" x14ac:dyDescent="0.3">
      <c r="A543" s="73" t="s">
        <v>15751</v>
      </c>
      <c r="B543" s="92" t="s">
        <v>12123</v>
      </c>
      <c r="C543" s="92" t="s">
        <v>7863</v>
      </c>
      <c r="D543" s="94">
        <v>223345</v>
      </c>
      <c r="E543" s="95" t="s">
        <v>17176</v>
      </c>
      <c r="F543" s="95"/>
      <c r="G543" s="95"/>
      <c r="H543" s="95"/>
      <c r="I543" s="95"/>
      <c r="J543" s="95"/>
      <c r="K543" s="95"/>
      <c r="L543" s="95"/>
      <c r="M543" s="96"/>
      <c r="N543" s="96"/>
      <c r="O543" s="95"/>
      <c r="P543" s="95"/>
      <c r="Q543" s="95"/>
      <c r="R543" s="95"/>
      <c r="S543" s="95"/>
      <c r="T543" s="95"/>
      <c r="U543" s="95"/>
      <c r="V543" s="95"/>
      <c r="W543" s="95"/>
      <c r="X543" s="95"/>
      <c r="Y543" s="95"/>
      <c r="Z543" s="95"/>
      <c r="AA543" s="95"/>
      <c r="AB543" s="95"/>
      <c r="AC543" s="95"/>
      <c r="AD543" s="95"/>
      <c r="AE543" s="95"/>
      <c r="AF543" s="95"/>
      <c r="AG543" s="95"/>
      <c r="AH543" s="95"/>
      <c r="AI543" s="95"/>
      <c r="AJ543" s="95"/>
      <c r="AK543" s="95"/>
      <c r="AL543" s="95"/>
      <c r="AM543" s="95"/>
      <c r="AN543" s="95"/>
      <c r="AO543" s="95"/>
      <c r="AP543" s="95"/>
      <c r="AQ543" s="95"/>
      <c r="AR543" s="95"/>
      <c r="AS543" s="95"/>
      <c r="AT543" s="95"/>
      <c r="AU543" s="95"/>
      <c r="AV543" s="95"/>
    </row>
    <row r="544" spans="1:48" ht="18.75" x14ac:dyDescent="0.3">
      <c r="A544" s="73" t="s">
        <v>15752</v>
      </c>
      <c r="B544" s="92" t="s">
        <v>12123</v>
      </c>
      <c r="C544" s="92" t="s">
        <v>580</v>
      </c>
      <c r="D544" s="94">
        <v>123728</v>
      </c>
      <c r="E544" s="95" t="s">
        <v>17139</v>
      </c>
      <c r="F544" s="95"/>
      <c r="G544" s="95"/>
      <c r="H544" s="95"/>
      <c r="I544" s="95"/>
      <c r="J544" s="95"/>
      <c r="K544" s="95"/>
      <c r="L544" s="95"/>
      <c r="M544" s="96"/>
      <c r="N544" s="96"/>
      <c r="O544" s="95"/>
      <c r="P544" s="95"/>
      <c r="Q544" s="95"/>
      <c r="R544" s="95"/>
      <c r="S544" s="95"/>
      <c r="T544" s="95"/>
      <c r="U544" s="95"/>
      <c r="V544" s="95"/>
      <c r="W544" s="95"/>
      <c r="X544" s="95"/>
      <c r="Y544" s="95"/>
      <c r="Z544" s="95"/>
      <c r="AA544" s="95"/>
      <c r="AB544" s="95"/>
      <c r="AC544" s="95"/>
      <c r="AD544" s="95"/>
      <c r="AE544" s="95"/>
      <c r="AF544" s="95"/>
      <c r="AG544" s="95"/>
      <c r="AH544" s="95"/>
      <c r="AI544" s="95"/>
      <c r="AJ544" s="95"/>
      <c r="AK544" s="95"/>
      <c r="AL544" s="95"/>
      <c r="AM544" s="95"/>
      <c r="AN544" s="95"/>
      <c r="AO544" s="95"/>
      <c r="AP544" s="95"/>
      <c r="AQ544" s="95"/>
      <c r="AR544" s="95"/>
      <c r="AS544" s="95"/>
      <c r="AT544" s="95"/>
      <c r="AU544" s="95"/>
      <c r="AV544" s="95"/>
    </row>
    <row r="545" spans="1:48" ht="18.75" x14ac:dyDescent="0.3">
      <c r="A545" s="73" t="s">
        <v>15753</v>
      </c>
      <c r="B545" s="92" t="s">
        <v>12123</v>
      </c>
      <c r="C545" s="92" t="s">
        <v>588</v>
      </c>
      <c r="D545" s="94">
        <v>125206</v>
      </c>
      <c r="E545" s="95" t="s">
        <v>16959</v>
      </c>
      <c r="F545" s="95"/>
      <c r="G545" s="95"/>
      <c r="H545" s="95"/>
      <c r="I545" s="95"/>
      <c r="J545" s="95"/>
      <c r="K545" s="95"/>
      <c r="L545" s="95"/>
      <c r="M545" s="96"/>
      <c r="N545" s="96"/>
      <c r="O545" s="95"/>
      <c r="P545" s="95"/>
      <c r="Q545" s="95"/>
      <c r="R545" s="95"/>
      <c r="S545" s="95"/>
      <c r="T545" s="95"/>
      <c r="U545" s="95"/>
      <c r="V545" s="95"/>
      <c r="W545" s="95"/>
      <c r="X545" s="95"/>
      <c r="Y545" s="95"/>
      <c r="Z545" s="95"/>
      <c r="AA545" s="95"/>
      <c r="AB545" s="95"/>
      <c r="AC545" s="95"/>
      <c r="AD545" s="95"/>
      <c r="AE545" s="95"/>
      <c r="AF545" s="95"/>
      <c r="AG545" s="95"/>
      <c r="AH545" s="95"/>
      <c r="AI545" s="95"/>
      <c r="AJ545" s="95"/>
      <c r="AK545" s="95"/>
      <c r="AL545" s="95"/>
      <c r="AM545" s="95"/>
      <c r="AN545" s="95"/>
      <c r="AO545" s="95"/>
      <c r="AP545" s="95"/>
      <c r="AQ545" s="95"/>
      <c r="AR545" s="95"/>
      <c r="AS545" s="95"/>
      <c r="AT545" s="95"/>
      <c r="AU545" s="95"/>
      <c r="AV545" s="95"/>
    </row>
    <row r="546" spans="1:48" ht="18.75" x14ac:dyDescent="0.3">
      <c r="A546" s="73" t="s">
        <v>15754</v>
      </c>
      <c r="B546" s="92" t="s">
        <v>12123</v>
      </c>
      <c r="C546" s="92" t="s">
        <v>1872</v>
      </c>
      <c r="D546" s="94">
        <v>125193</v>
      </c>
      <c r="E546" s="95" t="s">
        <v>16959</v>
      </c>
      <c r="F546" s="95"/>
      <c r="G546" s="95"/>
      <c r="H546" s="95"/>
      <c r="I546" s="95"/>
      <c r="J546" s="95"/>
      <c r="K546" s="95"/>
      <c r="L546" s="95"/>
      <c r="M546" s="96"/>
      <c r="N546" s="96"/>
      <c r="O546" s="95"/>
      <c r="P546" s="95"/>
      <c r="Q546" s="95"/>
      <c r="R546" s="95"/>
      <c r="S546" s="95"/>
      <c r="T546" s="95"/>
      <c r="U546" s="95"/>
      <c r="V546" s="95"/>
      <c r="W546" s="95"/>
      <c r="X546" s="95"/>
      <c r="Y546" s="95"/>
      <c r="Z546" s="95"/>
      <c r="AA546" s="95"/>
      <c r="AB546" s="95"/>
      <c r="AC546" s="95"/>
      <c r="AD546" s="95"/>
      <c r="AE546" s="95"/>
      <c r="AF546" s="95"/>
      <c r="AG546" s="95"/>
      <c r="AH546" s="95"/>
      <c r="AI546" s="95"/>
      <c r="AJ546" s="95"/>
      <c r="AK546" s="95"/>
      <c r="AL546" s="95"/>
      <c r="AM546" s="95"/>
      <c r="AN546" s="95"/>
      <c r="AO546" s="95"/>
      <c r="AP546" s="95"/>
      <c r="AQ546" s="95"/>
      <c r="AR546" s="95"/>
      <c r="AS546" s="95"/>
      <c r="AT546" s="95"/>
      <c r="AU546" s="95"/>
      <c r="AV546" s="95"/>
    </row>
    <row r="547" spans="1:48" ht="18.75" x14ac:dyDescent="0.3">
      <c r="A547" s="73" t="s">
        <v>16585</v>
      </c>
      <c r="B547" s="92" t="s">
        <v>15579</v>
      </c>
      <c r="C547" s="92" t="s">
        <v>5779</v>
      </c>
      <c r="D547" s="94">
        <v>224469</v>
      </c>
      <c r="E547" s="95" t="s">
        <v>16973</v>
      </c>
      <c r="F547" s="95"/>
      <c r="G547" s="95"/>
      <c r="H547" s="95"/>
      <c r="I547" s="95"/>
      <c r="J547" s="95"/>
      <c r="K547" s="95"/>
      <c r="L547" s="95"/>
      <c r="M547" s="96"/>
      <c r="N547" s="96"/>
      <c r="O547" s="95"/>
      <c r="P547" s="95"/>
      <c r="Q547" s="95"/>
      <c r="R547" s="95"/>
      <c r="S547" s="95"/>
      <c r="T547" s="95"/>
      <c r="U547" s="95"/>
      <c r="V547" s="95"/>
      <c r="W547" s="95"/>
      <c r="X547" s="95"/>
      <c r="Y547" s="95"/>
      <c r="Z547" s="95"/>
      <c r="AA547" s="95"/>
      <c r="AB547" s="95"/>
      <c r="AC547" s="95"/>
      <c r="AD547" s="95"/>
      <c r="AE547" s="95"/>
      <c r="AF547" s="95"/>
      <c r="AG547" s="95"/>
      <c r="AH547" s="95"/>
      <c r="AI547" s="95"/>
      <c r="AJ547" s="95"/>
      <c r="AK547" s="95"/>
      <c r="AL547" s="95"/>
      <c r="AM547" s="95"/>
      <c r="AN547" s="95"/>
      <c r="AO547" s="95"/>
      <c r="AP547" s="95"/>
      <c r="AQ547" s="95"/>
      <c r="AR547" s="95"/>
      <c r="AS547" s="95"/>
      <c r="AT547" s="95"/>
      <c r="AU547" s="95"/>
      <c r="AV547" s="95"/>
    </row>
    <row r="548" spans="1:48" ht="18.75" x14ac:dyDescent="0.3">
      <c r="A548" s="73" t="s">
        <v>16586</v>
      </c>
      <c r="B548" s="92" t="s">
        <v>15579</v>
      </c>
      <c r="C548" s="92" t="s">
        <v>5161</v>
      </c>
      <c r="D548" s="94">
        <v>225200</v>
      </c>
      <c r="E548" s="95" t="s">
        <v>16880</v>
      </c>
      <c r="F548" s="95" t="s">
        <v>16880</v>
      </c>
      <c r="G548" s="95" t="s">
        <v>16881</v>
      </c>
      <c r="H548" s="95" t="s">
        <v>16882</v>
      </c>
      <c r="I548" s="95" t="s">
        <v>16883</v>
      </c>
      <c r="J548" s="95" t="s">
        <v>16884</v>
      </c>
      <c r="K548" s="95" t="s">
        <v>16885</v>
      </c>
      <c r="L548" s="95" t="s">
        <v>16886</v>
      </c>
      <c r="M548" s="96"/>
      <c r="N548" s="96"/>
      <c r="O548" s="95"/>
      <c r="P548" s="95"/>
      <c r="Q548" s="95"/>
      <c r="R548" s="95"/>
      <c r="S548" s="95"/>
      <c r="T548" s="95"/>
      <c r="U548" s="95"/>
      <c r="V548" s="95"/>
      <c r="W548" s="95"/>
      <c r="X548" s="95"/>
      <c r="Y548" s="95"/>
      <c r="Z548" s="95"/>
      <c r="AA548" s="95"/>
      <c r="AB548" s="95"/>
      <c r="AC548" s="95"/>
      <c r="AD548" s="95"/>
      <c r="AE548" s="95"/>
      <c r="AF548" s="95"/>
      <c r="AG548" s="95"/>
      <c r="AH548" s="95"/>
      <c r="AI548" s="95"/>
      <c r="AJ548" s="95"/>
      <c r="AK548" s="95"/>
      <c r="AL548" s="95"/>
      <c r="AM548" s="95"/>
      <c r="AN548" s="95"/>
      <c r="AO548" s="95"/>
      <c r="AP548" s="95"/>
      <c r="AQ548" s="95"/>
      <c r="AR548" s="95"/>
      <c r="AS548" s="95"/>
      <c r="AT548" s="95"/>
      <c r="AU548" s="95"/>
      <c r="AV548" s="95"/>
    </row>
    <row r="549" spans="1:48" ht="18.75" x14ac:dyDescent="0.3">
      <c r="A549" s="73" t="s">
        <v>15755</v>
      </c>
      <c r="B549" s="92" t="s">
        <v>12123</v>
      </c>
      <c r="C549" s="92" t="s">
        <v>5270</v>
      </c>
      <c r="D549" s="94">
        <v>225210</v>
      </c>
      <c r="E549" s="95" t="s">
        <v>16877</v>
      </c>
      <c r="F549" s="95"/>
      <c r="G549" s="95"/>
      <c r="H549" s="95"/>
      <c r="I549" s="95"/>
      <c r="J549" s="95"/>
      <c r="K549" s="95"/>
      <c r="L549" s="95"/>
      <c r="M549" s="96"/>
      <c r="N549" s="96"/>
      <c r="O549" s="95"/>
      <c r="P549" s="95"/>
      <c r="Q549" s="95"/>
      <c r="R549" s="95"/>
      <c r="S549" s="95"/>
      <c r="T549" s="95"/>
      <c r="U549" s="95"/>
      <c r="V549" s="95"/>
      <c r="W549" s="95"/>
      <c r="X549" s="95"/>
      <c r="Y549" s="95"/>
      <c r="Z549" s="95"/>
      <c r="AA549" s="95"/>
      <c r="AB549" s="95"/>
      <c r="AC549" s="95"/>
      <c r="AD549" s="95"/>
      <c r="AE549" s="95"/>
      <c r="AF549" s="95"/>
      <c r="AG549" s="95"/>
      <c r="AH549" s="95"/>
      <c r="AI549" s="95"/>
      <c r="AJ549" s="95"/>
      <c r="AK549" s="95"/>
      <c r="AL549" s="95"/>
      <c r="AM549" s="95"/>
      <c r="AN549" s="95"/>
      <c r="AO549" s="95"/>
      <c r="AP549" s="95"/>
      <c r="AQ549" s="95"/>
      <c r="AR549" s="95"/>
      <c r="AS549" s="95"/>
      <c r="AT549" s="95"/>
      <c r="AU549" s="95"/>
      <c r="AV549" s="95"/>
    </row>
    <row r="550" spans="1:48" ht="18.75" x14ac:dyDescent="0.3">
      <c r="A550" s="73" t="s">
        <v>16587</v>
      </c>
      <c r="B550" s="92" t="s">
        <v>15579</v>
      </c>
      <c r="C550" s="92" t="s">
        <v>5810</v>
      </c>
      <c r="D550" s="94">
        <v>225423</v>
      </c>
      <c r="E550" s="95" t="s">
        <v>16973</v>
      </c>
      <c r="F550" s="95"/>
      <c r="G550" s="95"/>
      <c r="H550" s="95"/>
      <c r="I550" s="95"/>
      <c r="J550" s="95"/>
      <c r="K550" s="95"/>
      <c r="L550" s="95"/>
      <c r="M550" s="96"/>
      <c r="N550" s="96"/>
      <c r="O550" s="95"/>
      <c r="P550" s="95"/>
      <c r="Q550" s="95"/>
      <c r="R550" s="95"/>
      <c r="S550" s="95"/>
      <c r="T550" s="95"/>
      <c r="U550" s="95"/>
      <c r="V550" s="95"/>
      <c r="W550" s="95"/>
      <c r="X550" s="95"/>
      <c r="Y550" s="95"/>
      <c r="Z550" s="95"/>
      <c r="AA550" s="95"/>
      <c r="AB550" s="95"/>
      <c r="AC550" s="95"/>
      <c r="AD550" s="95"/>
      <c r="AE550" s="95"/>
      <c r="AF550" s="95"/>
      <c r="AG550" s="95"/>
      <c r="AH550" s="95"/>
      <c r="AI550" s="95"/>
      <c r="AJ550" s="95"/>
      <c r="AK550" s="95"/>
      <c r="AL550" s="95"/>
      <c r="AM550" s="95"/>
      <c r="AN550" s="95"/>
      <c r="AO550" s="95"/>
      <c r="AP550" s="95"/>
      <c r="AQ550" s="95"/>
      <c r="AR550" s="95"/>
      <c r="AS550" s="95"/>
      <c r="AT550" s="95"/>
      <c r="AU550" s="95"/>
      <c r="AV550" s="95"/>
    </row>
    <row r="551" spans="1:48" ht="18.75" x14ac:dyDescent="0.3">
      <c r="A551" s="73" t="s">
        <v>16588</v>
      </c>
      <c r="B551" s="92" t="s">
        <v>15579</v>
      </c>
      <c r="C551" s="92" t="s">
        <v>5821</v>
      </c>
      <c r="D551" s="94">
        <v>225692</v>
      </c>
      <c r="E551" s="95" t="s">
        <v>17081</v>
      </c>
      <c r="F551" s="95" t="s">
        <v>17171</v>
      </c>
      <c r="G551" s="95" t="s">
        <v>16947</v>
      </c>
      <c r="H551" s="95"/>
      <c r="I551" s="95"/>
      <c r="J551" s="95"/>
      <c r="K551" s="95"/>
      <c r="L551" s="95"/>
      <c r="M551" s="96"/>
      <c r="N551" s="96"/>
      <c r="O551" s="95"/>
      <c r="P551" s="95"/>
      <c r="Q551" s="95"/>
      <c r="R551" s="95"/>
      <c r="S551" s="95"/>
      <c r="T551" s="95"/>
      <c r="U551" s="95"/>
      <c r="V551" s="95"/>
      <c r="W551" s="95"/>
      <c r="X551" s="95"/>
      <c r="Y551" s="95"/>
      <c r="Z551" s="95"/>
      <c r="AA551" s="95"/>
      <c r="AB551" s="95"/>
      <c r="AC551" s="95"/>
      <c r="AD551" s="95"/>
      <c r="AE551" s="95"/>
      <c r="AF551" s="95"/>
      <c r="AG551" s="95"/>
      <c r="AH551" s="95"/>
      <c r="AI551" s="95"/>
      <c r="AJ551" s="95"/>
      <c r="AK551" s="95"/>
      <c r="AL551" s="95"/>
      <c r="AM551" s="95"/>
      <c r="AN551" s="95"/>
      <c r="AO551" s="95"/>
      <c r="AP551" s="95"/>
      <c r="AQ551" s="95"/>
      <c r="AR551" s="95"/>
      <c r="AS551" s="95"/>
      <c r="AT551" s="95"/>
      <c r="AU551" s="95"/>
      <c r="AV551" s="95"/>
    </row>
    <row r="552" spans="1:48" ht="18.75" x14ac:dyDescent="0.3">
      <c r="A552" s="73" t="s">
        <v>16589</v>
      </c>
      <c r="B552" s="92" t="s">
        <v>15579</v>
      </c>
      <c r="C552" s="92" t="s">
        <v>8732</v>
      </c>
      <c r="D552" s="94">
        <v>225743</v>
      </c>
      <c r="E552" s="95" t="s">
        <v>16973</v>
      </c>
      <c r="F552" s="95"/>
      <c r="G552" s="95"/>
      <c r="H552" s="95"/>
      <c r="I552" s="95"/>
      <c r="J552" s="95"/>
      <c r="K552" s="95"/>
      <c r="L552" s="95"/>
      <c r="M552" s="96"/>
      <c r="N552" s="96"/>
      <c r="O552" s="95"/>
      <c r="P552" s="95"/>
      <c r="Q552" s="95"/>
      <c r="R552" s="95"/>
      <c r="S552" s="95"/>
      <c r="T552" s="95"/>
      <c r="U552" s="95"/>
      <c r="V552" s="95"/>
      <c r="W552" s="95"/>
      <c r="X552" s="95"/>
      <c r="Y552" s="95"/>
      <c r="Z552" s="95"/>
      <c r="AA552" s="95"/>
      <c r="AB552" s="95"/>
      <c r="AC552" s="95"/>
      <c r="AD552" s="95"/>
      <c r="AE552" s="95"/>
      <c r="AF552" s="95"/>
      <c r="AG552" s="95"/>
      <c r="AH552" s="95"/>
      <c r="AI552" s="95"/>
      <c r="AJ552" s="95"/>
      <c r="AK552" s="95"/>
      <c r="AL552" s="95"/>
      <c r="AM552" s="95"/>
      <c r="AN552" s="95"/>
      <c r="AO552" s="95"/>
      <c r="AP552" s="95"/>
      <c r="AQ552" s="95"/>
      <c r="AR552" s="95"/>
      <c r="AS552" s="95"/>
      <c r="AT552" s="95"/>
      <c r="AU552" s="95"/>
      <c r="AV552" s="95"/>
    </row>
    <row r="553" spans="1:48" ht="18.75" x14ac:dyDescent="0.3">
      <c r="A553" s="73" t="s">
        <v>16590</v>
      </c>
      <c r="B553" s="92" t="s">
        <v>15579</v>
      </c>
      <c r="C553" s="92" t="s">
        <v>7881</v>
      </c>
      <c r="D553" s="94">
        <v>225994</v>
      </c>
      <c r="E553" s="95" t="s">
        <v>17077</v>
      </c>
      <c r="F553" s="95" t="s">
        <v>17076</v>
      </c>
      <c r="G553" s="95" t="s">
        <v>17177</v>
      </c>
      <c r="H553" s="95"/>
      <c r="I553" s="95"/>
      <c r="J553" s="95"/>
      <c r="K553" s="95"/>
      <c r="L553" s="95"/>
      <c r="M553" s="96"/>
      <c r="N553" s="96"/>
      <c r="O553" s="95"/>
      <c r="P553" s="95"/>
      <c r="Q553" s="95"/>
      <c r="R553" s="95"/>
      <c r="S553" s="95"/>
      <c r="T553" s="95"/>
      <c r="U553" s="95"/>
      <c r="V553" s="95"/>
      <c r="W553" s="95"/>
      <c r="X553" s="95"/>
      <c r="Y553" s="95"/>
      <c r="Z553" s="95"/>
      <c r="AA553" s="95"/>
      <c r="AB553" s="95"/>
      <c r="AC553" s="95"/>
      <c r="AD553" s="95"/>
      <c r="AE553" s="95"/>
      <c r="AF553" s="95"/>
      <c r="AG553" s="95"/>
      <c r="AH553" s="95"/>
      <c r="AI553" s="95"/>
      <c r="AJ553" s="95"/>
      <c r="AK553" s="95"/>
      <c r="AL553" s="95"/>
      <c r="AM553" s="95"/>
      <c r="AN553" s="95"/>
      <c r="AO553" s="95"/>
      <c r="AP553" s="95"/>
      <c r="AQ553" s="95"/>
      <c r="AR553" s="95"/>
      <c r="AS553" s="95"/>
      <c r="AT553" s="95"/>
      <c r="AU553" s="95"/>
      <c r="AV553" s="95"/>
    </row>
    <row r="554" spans="1:48" ht="18.75" x14ac:dyDescent="0.3">
      <c r="A554" s="73" t="s">
        <v>16591</v>
      </c>
      <c r="B554" s="92" t="s">
        <v>15579</v>
      </c>
      <c r="C554" s="92" t="s">
        <v>5838</v>
      </c>
      <c r="D554" s="94">
        <v>226144</v>
      </c>
      <c r="E554" s="95" t="s">
        <v>16973</v>
      </c>
      <c r="F554" s="95"/>
      <c r="G554" s="95"/>
      <c r="H554" s="95"/>
      <c r="I554" s="95"/>
      <c r="J554" s="95"/>
      <c r="K554" s="95"/>
      <c r="L554" s="95"/>
      <c r="M554" s="96"/>
      <c r="N554" s="96"/>
      <c r="O554" s="95"/>
      <c r="P554" s="95"/>
      <c r="Q554" s="95"/>
      <c r="R554" s="95"/>
      <c r="S554" s="95"/>
      <c r="T554" s="95"/>
      <c r="U554" s="95"/>
      <c r="V554" s="95"/>
      <c r="W554" s="95"/>
      <c r="X554" s="95"/>
      <c r="Y554" s="95"/>
      <c r="Z554" s="95"/>
      <c r="AA554" s="95"/>
      <c r="AB554" s="95"/>
      <c r="AC554" s="95"/>
      <c r="AD554" s="95"/>
      <c r="AE554" s="95"/>
      <c r="AF554" s="95"/>
      <c r="AG554" s="95"/>
      <c r="AH554" s="95"/>
      <c r="AI554" s="95"/>
      <c r="AJ554" s="95"/>
      <c r="AK554" s="95"/>
      <c r="AL554" s="95"/>
      <c r="AM554" s="95"/>
      <c r="AN554" s="95"/>
      <c r="AO554" s="95"/>
      <c r="AP554" s="95"/>
      <c r="AQ554" s="95"/>
      <c r="AR554" s="95"/>
      <c r="AS554" s="95"/>
      <c r="AT554" s="95"/>
      <c r="AU554" s="95"/>
      <c r="AV554" s="95"/>
    </row>
    <row r="555" spans="1:48" ht="18.75" x14ac:dyDescent="0.3">
      <c r="A555" s="73" t="s">
        <v>16592</v>
      </c>
      <c r="B555" s="92" t="s">
        <v>15579</v>
      </c>
      <c r="C555" s="92" t="s">
        <v>5856</v>
      </c>
      <c r="D555" s="94">
        <v>226591</v>
      </c>
      <c r="E555" s="95" t="s">
        <v>17178</v>
      </c>
      <c r="F555" s="95"/>
      <c r="G555" s="95"/>
      <c r="H555" s="95"/>
      <c r="I555" s="95"/>
      <c r="J555" s="95"/>
      <c r="K555" s="95"/>
      <c r="L555" s="95"/>
      <c r="M555" s="96"/>
      <c r="N555" s="96"/>
      <c r="O555" s="95"/>
      <c r="P555" s="95"/>
      <c r="Q555" s="95"/>
      <c r="R555" s="95"/>
      <c r="S555" s="95"/>
      <c r="T555" s="95"/>
      <c r="U555" s="95"/>
      <c r="V555" s="95"/>
      <c r="W555" s="95"/>
      <c r="X555" s="95"/>
      <c r="Y555" s="95"/>
      <c r="Z555" s="95"/>
      <c r="AA555" s="95"/>
      <c r="AB555" s="95"/>
      <c r="AC555" s="95"/>
      <c r="AD555" s="95"/>
      <c r="AE555" s="95"/>
      <c r="AF555" s="95"/>
      <c r="AG555" s="95"/>
      <c r="AH555" s="95"/>
      <c r="AI555" s="95"/>
      <c r="AJ555" s="95"/>
      <c r="AK555" s="95"/>
      <c r="AL555" s="95"/>
      <c r="AM555" s="95"/>
      <c r="AN555" s="95"/>
      <c r="AO555" s="95"/>
      <c r="AP555" s="95"/>
      <c r="AQ555" s="95"/>
      <c r="AR555" s="95"/>
      <c r="AS555" s="95"/>
      <c r="AT555" s="95"/>
      <c r="AU555" s="95"/>
      <c r="AV555" s="95"/>
    </row>
    <row r="556" spans="1:48" ht="18.75" x14ac:dyDescent="0.3">
      <c r="A556" s="73" t="s">
        <v>16593</v>
      </c>
      <c r="B556" s="92" t="s">
        <v>15579</v>
      </c>
      <c r="C556" s="92" t="s">
        <v>5868</v>
      </c>
      <c r="D556" s="94">
        <v>226962</v>
      </c>
      <c r="E556" s="95" t="s">
        <v>16973</v>
      </c>
      <c r="F556" s="95"/>
      <c r="G556" s="95"/>
      <c r="H556" s="95"/>
      <c r="I556" s="95"/>
      <c r="J556" s="95"/>
      <c r="K556" s="95"/>
      <c r="L556" s="95"/>
      <c r="M556" s="96"/>
      <c r="N556" s="96"/>
      <c r="O556" s="95"/>
      <c r="P556" s="95"/>
      <c r="Q556" s="95"/>
      <c r="R556" s="95"/>
      <c r="S556" s="95"/>
      <c r="T556" s="95"/>
      <c r="U556" s="95"/>
      <c r="V556" s="95"/>
      <c r="W556" s="95"/>
      <c r="X556" s="95"/>
      <c r="Y556" s="95"/>
      <c r="Z556" s="95"/>
      <c r="AA556" s="95"/>
      <c r="AB556" s="95"/>
      <c r="AC556" s="95"/>
      <c r="AD556" s="95"/>
      <c r="AE556" s="95"/>
      <c r="AF556" s="95"/>
      <c r="AG556" s="95"/>
      <c r="AH556" s="95"/>
      <c r="AI556" s="95"/>
      <c r="AJ556" s="95"/>
      <c r="AK556" s="95"/>
      <c r="AL556" s="95"/>
      <c r="AM556" s="95"/>
      <c r="AN556" s="95"/>
      <c r="AO556" s="95"/>
      <c r="AP556" s="95"/>
      <c r="AQ556" s="95"/>
      <c r="AR556" s="95"/>
      <c r="AS556" s="95"/>
      <c r="AT556" s="95"/>
      <c r="AU556" s="95"/>
      <c r="AV556" s="95"/>
    </row>
    <row r="557" spans="1:48" ht="18.75" x14ac:dyDescent="0.3">
      <c r="A557" s="73" t="s">
        <v>15756</v>
      </c>
      <c r="B557" s="92" t="s">
        <v>12123</v>
      </c>
      <c r="C557" s="92" t="s">
        <v>7888</v>
      </c>
      <c r="D557" s="94">
        <v>227332</v>
      </c>
      <c r="E557" s="95" t="s">
        <v>16877</v>
      </c>
      <c r="F557" s="95"/>
      <c r="G557" s="95"/>
      <c r="H557" s="95"/>
      <c r="I557" s="95"/>
      <c r="J557" s="95"/>
      <c r="K557" s="95"/>
      <c r="L557" s="95"/>
      <c r="M557" s="96"/>
      <c r="N557" s="96"/>
      <c r="O557" s="95"/>
      <c r="P557" s="95"/>
      <c r="Q557" s="95"/>
      <c r="R557" s="95"/>
      <c r="S557" s="95"/>
      <c r="T557" s="95"/>
      <c r="U557" s="95"/>
      <c r="V557" s="95"/>
      <c r="W557" s="95"/>
      <c r="X557" s="95"/>
      <c r="Y557" s="95"/>
      <c r="Z557" s="95"/>
      <c r="AA557" s="95"/>
      <c r="AB557" s="95"/>
      <c r="AC557" s="95"/>
      <c r="AD557" s="95"/>
      <c r="AE557" s="95"/>
      <c r="AF557" s="95"/>
      <c r="AG557" s="95"/>
      <c r="AH557" s="95"/>
      <c r="AI557" s="95"/>
      <c r="AJ557" s="95"/>
      <c r="AK557" s="95"/>
      <c r="AL557" s="95"/>
      <c r="AM557" s="95"/>
      <c r="AN557" s="95"/>
      <c r="AO557" s="95"/>
      <c r="AP557" s="95"/>
      <c r="AQ557" s="95"/>
      <c r="AR557" s="95"/>
      <c r="AS557" s="95"/>
      <c r="AT557" s="95"/>
      <c r="AU557" s="95"/>
      <c r="AV557" s="95"/>
    </row>
    <row r="558" spans="1:48" ht="18.75" x14ac:dyDescent="0.3">
      <c r="A558" s="73" t="s">
        <v>16594</v>
      </c>
      <c r="B558" s="92" t="s">
        <v>15579</v>
      </c>
      <c r="C558" s="92" t="s">
        <v>8481</v>
      </c>
      <c r="D558" s="94">
        <v>228397</v>
      </c>
      <c r="E558" s="95" t="s">
        <v>16973</v>
      </c>
      <c r="F558" s="95"/>
      <c r="G558" s="95"/>
      <c r="H558" s="95"/>
      <c r="I558" s="95"/>
      <c r="J558" s="95"/>
      <c r="K558" s="95"/>
      <c r="L558" s="95"/>
      <c r="M558" s="96"/>
      <c r="N558" s="96"/>
      <c r="O558" s="95"/>
      <c r="P558" s="95"/>
      <c r="Q558" s="95"/>
      <c r="R558" s="95"/>
      <c r="S558" s="95"/>
      <c r="T558" s="95"/>
      <c r="U558" s="95"/>
      <c r="V558" s="95"/>
      <c r="W558" s="95"/>
      <c r="X558" s="95"/>
      <c r="Y558" s="95"/>
      <c r="Z558" s="95"/>
      <c r="AA558" s="95"/>
      <c r="AB558" s="95"/>
      <c r="AC558" s="95"/>
      <c r="AD558" s="95"/>
      <c r="AE558" s="95"/>
      <c r="AF558" s="95"/>
      <c r="AG558" s="95"/>
      <c r="AH558" s="95"/>
      <c r="AI558" s="95"/>
      <c r="AJ558" s="95"/>
      <c r="AK558" s="95"/>
      <c r="AL558" s="95"/>
      <c r="AM558" s="95"/>
      <c r="AN558" s="95"/>
      <c r="AO558" s="95"/>
      <c r="AP558" s="95"/>
      <c r="AQ558" s="95"/>
      <c r="AR558" s="95"/>
      <c r="AS558" s="95"/>
      <c r="AT558" s="95"/>
      <c r="AU558" s="95"/>
      <c r="AV558" s="95"/>
    </row>
    <row r="559" spans="1:48" ht="18.75" x14ac:dyDescent="0.3">
      <c r="A559" s="73" t="s">
        <v>16595</v>
      </c>
      <c r="B559" s="92" t="s">
        <v>15579</v>
      </c>
      <c r="C559" s="92" t="s">
        <v>5794</v>
      </c>
      <c r="D559" s="94">
        <v>224914</v>
      </c>
      <c r="E559" s="95" t="s">
        <v>16940</v>
      </c>
      <c r="F559" s="95"/>
      <c r="G559" s="95"/>
      <c r="H559" s="95"/>
      <c r="I559" s="95"/>
      <c r="J559" s="95"/>
      <c r="K559" s="95"/>
      <c r="L559" s="95"/>
      <c r="M559" s="96"/>
      <c r="N559" s="96"/>
      <c r="O559" s="95"/>
      <c r="P559" s="95"/>
      <c r="Q559" s="95"/>
      <c r="R559" s="95"/>
      <c r="S559" s="95"/>
      <c r="T559" s="95"/>
      <c r="U559" s="95"/>
      <c r="V559" s="95"/>
      <c r="W559" s="95"/>
      <c r="X559" s="95"/>
      <c r="Y559" s="95"/>
      <c r="Z559" s="95"/>
      <c r="AA559" s="95"/>
      <c r="AB559" s="95"/>
      <c r="AC559" s="95"/>
      <c r="AD559" s="95"/>
      <c r="AE559" s="95"/>
      <c r="AF559" s="95"/>
      <c r="AG559" s="95"/>
      <c r="AH559" s="95"/>
      <c r="AI559" s="95"/>
      <c r="AJ559" s="95"/>
      <c r="AK559" s="95"/>
      <c r="AL559" s="95"/>
      <c r="AM559" s="95"/>
      <c r="AN559" s="95"/>
      <c r="AO559" s="95"/>
      <c r="AP559" s="95"/>
      <c r="AQ559" s="95"/>
      <c r="AR559" s="95"/>
      <c r="AS559" s="95"/>
      <c r="AT559" s="95"/>
      <c r="AU559" s="95"/>
      <c r="AV559" s="95"/>
    </row>
    <row r="560" spans="1:48" ht="18.75" x14ac:dyDescent="0.3">
      <c r="A560" s="73" t="s">
        <v>15757</v>
      </c>
      <c r="B560" s="92" t="s">
        <v>12123</v>
      </c>
      <c r="C560" s="92" t="s">
        <v>4925</v>
      </c>
      <c r="D560" s="94">
        <v>225040</v>
      </c>
      <c r="E560" s="95" t="s">
        <v>16877</v>
      </c>
      <c r="F560" s="95"/>
      <c r="G560" s="95"/>
      <c r="H560" s="95"/>
      <c r="I560" s="95"/>
      <c r="J560" s="95"/>
      <c r="K560" s="95"/>
      <c r="L560" s="95"/>
      <c r="M560" s="96"/>
      <c r="N560" s="96"/>
      <c r="O560" s="95"/>
      <c r="P560" s="95"/>
      <c r="Q560" s="95"/>
      <c r="R560" s="95"/>
      <c r="S560" s="95"/>
      <c r="T560" s="95"/>
      <c r="U560" s="95"/>
      <c r="V560" s="95"/>
      <c r="W560" s="95"/>
      <c r="X560" s="95"/>
      <c r="Y560" s="95"/>
      <c r="Z560" s="95"/>
      <c r="AA560" s="95"/>
      <c r="AB560" s="95"/>
      <c r="AC560" s="95"/>
      <c r="AD560" s="95"/>
      <c r="AE560" s="95"/>
      <c r="AF560" s="95"/>
      <c r="AG560" s="95"/>
      <c r="AH560" s="95"/>
      <c r="AI560" s="95"/>
      <c r="AJ560" s="95"/>
      <c r="AK560" s="95"/>
      <c r="AL560" s="95"/>
      <c r="AM560" s="95"/>
      <c r="AN560" s="95"/>
      <c r="AO560" s="95"/>
      <c r="AP560" s="95"/>
      <c r="AQ560" s="95"/>
      <c r="AR560" s="95"/>
      <c r="AS560" s="95"/>
      <c r="AT560" s="95"/>
      <c r="AU560" s="95"/>
      <c r="AV560" s="95"/>
    </row>
    <row r="561" spans="1:48" ht="18.75" x14ac:dyDescent="0.3">
      <c r="A561" s="73" t="s">
        <v>16596</v>
      </c>
      <c r="B561" s="92" t="s">
        <v>15579</v>
      </c>
      <c r="C561" s="92" t="s">
        <v>5911</v>
      </c>
      <c r="D561" s="94">
        <v>228277</v>
      </c>
      <c r="E561" s="95" t="s">
        <v>17179</v>
      </c>
      <c r="F561" s="95" t="s">
        <v>16941</v>
      </c>
      <c r="G561" s="95"/>
      <c r="H561" s="95"/>
      <c r="I561" s="95"/>
      <c r="J561" s="95"/>
      <c r="K561" s="95"/>
      <c r="L561" s="95"/>
      <c r="M561" s="96"/>
      <c r="N561" s="96"/>
      <c r="O561" s="95"/>
      <c r="P561" s="95"/>
      <c r="Q561" s="95"/>
      <c r="R561" s="95"/>
      <c r="S561" s="95"/>
      <c r="T561" s="95"/>
      <c r="U561" s="95"/>
      <c r="V561" s="95"/>
      <c r="W561" s="95"/>
      <c r="X561" s="95"/>
      <c r="Y561" s="95"/>
      <c r="Z561" s="95"/>
      <c r="AA561" s="95"/>
      <c r="AB561" s="95"/>
      <c r="AC561" s="95"/>
      <c r="AD561" s="95"/>
      <c r="AE561" s="95"/>
      <c r="AF561" s="95"/>
      <c r="AG561" s="95"/>
      <c r="AH561" s="95"/>
      <c r="AI561" s="95"/>
      <c r="AJ561" s="95"/>
      <c r="AK561" s="95"/>
      <c r="AL561" s="95"/>
      <c r="AM561" s="95"/>
      <c r="AN561" s="95"/>
      <c r="AO561" s="95"/>
      <c r="AP561" s="95"/>
      <c r="AQ561" s="95"/>
      <c r="AR561" s="95"/>
      <c r="AS561" s="95"/>
      <c r="AT561" s="95"/>
      <c r="AU561" s="95"/>
      <c r="AV561" s="95"/>
    </row>
    <row r="562" spans="1:48" ht="18.75" x14ac:dyDescent="0.3">
      <c r="A562" s="73" t="s">
        <v>16597</v>
      </c>
      <c r="B562" s="92" t="s">
        <v>15579</v>
      </c>
      <c r="C562" s="92" t="s">
        <v>7902</v>
      </c>
      <c r="D562" s="94">
        <v>228395</v>
      </c>
      <c r="E562" s="95" t="s">
        <v>16973</v>
      </c>
      <c r="F562" s="95" t="s">
        <v>16970</v>
      </c>
      <c r="G562" s="95"/>
      <c r="H562" s="95"/>
      <c r="I562" s="95"/>
      <c r="J562" s="95"/>
      <c r="K562" s="95"/>
      <c r="L562" s="95"/>
      <c r="M562" s="96"/>
      <c r="N562" s="96"/>
      <c r="O562" s="95"/>
      <c r="P562" s="95"/>
      <c r="Q562" s="95"/>
      <c r="R562" s="95"/>
      <c r="S562" s="95"/>
      <c r="T562" s="95"/>
      <c r="U562" s="95"/>
      <c r="V562" s="95"/>
      <c r="W562" s="95"/>
      <c r="X562" s="95"/>
      <c r="Y562" s="95"/>
      <c r="Z562" s="95"/>
      <c r="AA562" s="95"/>
      <c r="AB562" s="95"/>
      <c r="AC562" s="95"/>
      <c r="AD562" s="95"/>
      <c r="AE562" s="95"/>
      <c r="AF562" s="95"/>
      <c r="AG562" s="95"/>
      <c r="AH562" s="95"/>
      <c r="AI562" s="95"/>
      <c r="AJ562" s="95"/>
      <c r="AK562" s="95"/>
      <c r="AL562" s="95"/>
      <c r="AM562" s="95"/>
      <c r="AN562" s="95"/>
      <c r="AO562" s="95"/>
      <c r="AP562" s="95"/>
      <c r="AQ562" s="95"/>
      <c r="AR562" s="95"/>
      <c r="AS562" s="95"/>
      <c r="AT562" s="95"/>
      <c r="AU562" s="95"/>
      <c r="AV562" s="95"/>
    </row>
    <row r="563" spans="1:48" ht="18.75" x14ac:dyDescent="0.3">
      <c r="A563" s="73" t="s">
        <v>16598</v>
      </c>
      <c r="B563" s="92" t="s">
        <v>15579</v>
      </c>
      <c r="C563" s="92" t="s">
        <v>7908</v>
      </c>
      <c r="D563" s="94">
        <v>228705</v>
      </c>
      <c r="E563" s="95" t="s">
        <v>17095</v>
      </c>
      <c r="F563" s="95" t="s">
        <v>17180</v>
      </c>
      <c r="G563" s="95"/>
      <c r="H563" s="95"/>
      <c r="I563" s="95"/>
      <c r="J563" s="95"/>
      <c r="K563" s="95"/>
      <c r="L563" s="95"/>
      <c r="M563" s="96"/>
      <c r="N563" s="96"/>
      <c r="O563" s="95"/>
      <c r="P563" s="95"/>
      <c r="Q563" s="95"/>
      <c r="R563" s="95"/>
      <c r="S563" s="95"/>
      <c r="T563" s="95"/>
      <c r="U563" s="95"/>
      <c r="V563" s="95"/>
      <c r="W563" s="95"/>
      <c r="X563" s="95"/>
      <c r="Y563" s="95"/>
      <c r="Z563" s="95"/>
      <c r="AA563" s="95"/>
      <c r="AB563" s="95"/>
      <c r="AC563" s="95"/>
      <c r="AD563" s="95"/>
      <c r="AE563" s="95"/>
      <c r="AF563" s="95"/>
      <c r="AG563" s="95"/>
      <c r="AH563" s="95"/>
      <c r="AI563" s="95"/>
      <c r="AJ563" s="95"/>
      <c r="AK563" s="95"/>
      <c r="AL563" s="95"/>
      <c r="AM563" s="95"/>
      <c r="AN563" s="95"/>
      <c r="AO563" s="95"/>
      <c r="AP563" s="95"/>
      <c r="AQ563" s="95"/>
      <c r="AR563" s="95"/>
      <c r="AS563" s="95"/>
      <c r="AT563" s="95"/>
      <c r="AU563" s="95"/>
      <c r="AV563" s="95"/>
    </row>
    <row r="564" spans="1:48" ht="18.75" x14ac:dyDescent="0.3">
      <c r="A564" s="73" t="s">
        <v>16599</v>
      </c>
      <c r="B564" s="92" t="s">
        <v>15579</v>
      </c>
      <c r="C564" s="92" t="s">
        <v>5933</v>
      </c>
      <c r="D564" s="94">
        <v>229072</v>
      </c>
      <c r="E564" s="95" t="s">
        <v>16987</v>
      </c>
      <c r="F564" s="95" t="s">
        <v>16985</v>
      </c>
      <c r="G564" s="95"/>
      <c r="H564" s="95"/>
      <c r="I564" s="95"/>
      <c r="J564" s="95"/>
      <c r="K564" s="95"/>
      <c r="L564" s="95"/>
      <c r="M564" s="96"/>
      <c r="N564" s="96"/>
      <c r="O564" s="95"/>
      <c r="P564" s="95"/>
      <c r="Q564" s="95"/>
      <c r="R564" s="95"/>
      <c r="S564" s="95"/>
      <c r="T564" s="95"/>
      <c r="U564" s="95"/>
      <c r="V564" s="95"/>
      <c r="W564" s="95"/>
      <c r="X564" s="95"/>
      <c r="Y564" s="95"/>
      <c r="Z564" s="95"/>
      <c r="AA564" s="95"/>
      <c r="AB564" s="95"/>
      <c r="AC564" s="95"/>
      <c r="AD564" s="95"/>
      <c r="AE564" s="95"/>
      <c r="AF564" s="95"/>
      <c r="AG564" s="95"/>
      <c r="AH564" s="95"/>
      <c r="AI564" s="95"/>
      <c r="AJ564" s="95"/>
      <c r="AK564" s="95"/>
      <c r="AL564" s="95"/>
      <c r="AM564" s="95"/>
      <c r="AN564" s="95"/>
      <c r="AO564" s="95"/>
      <c r="AP564" s="95"/>
      <c r="AQ564" s="95"/>
      <c r="AR564" s="95"/>
      <c r="AS564" s="95"/>
      <c r="AT564" s="95"/>
      <c r="AU564" s="95"/>
      <c r="AV564" s="95"/>
    </row>
    <row r="565" spans="1:48" ht="18.75" x14ac:dyDescent="0.3">
      <c r="A565" s="73" t="s">
        <v>15758</v>
      </c>
      <c r="B565" s="92" t="s">
        <v>12123</v>
      </c>
      <c r="C565" s="92" t="s">
        <v>8483</v>
      </c>
      <c r="D565" s="94">
        <v>229139</v>
      </c>
      <c r="E565" s="95" t="s">
        <v>16877</v>
      </c>
      <c r="F565" s="95"/>
      <c r="G565" s="95"/>
      <c r="H565" s="95"/>
      <c r="I565" s="95"/>
      <c r="J565" s="95"/>
      <c r="K565" s="95"/>
      <c r="L565" s="95"/>
      <c r="M565" s="96"/>
      <c r="N565" s="96"/>
      <c r="O565" s="95"/>
      <c r="P565" s="95"/>
      <c r="Q565" s="95"/>
      <c r="R565" s="95"/>
      <c r="S565" s="95"/>
      <c r="T565" s="95"/>
      <c r="U565" s="95"/>
      <c r="V565" s="95"/>
      <c r="W565" s="95"/>
      <c r="X565" s="95"/>
      <c r="Y565" s="95"/>
      <c r="Z565" s="95"/>
      <c r="AA565" s="95"/>
      <c r="AB565" s="95"/>
      <c r="AC565" s="95"/>
      <c r="AD565" s="95"/>
      <c r="AE565" s="95"/>
      <c r="AF565" s="95"/>
      <c r="AG565" s="95"/>
      <c r="AH565" s="95"/>
      <c r="AI565" s="95"/>
      <c r="AJ565" s="95"/>
      <c r="AK565" s="95"/>
      <c r="AL565" s="95"/>
      <c r="AM565" s="95"/>
      <c r="AN565" s="95"/>
      <c r="AO565" s="95"/>
      <c r="AP565" s="95"/>
      <c r="AQ565" s="95"/>
      <c r="AR565" s="95"/>
      <c r="AS565" s="95"/>
      <c r="AT565" s="95"/>
      <c r="AU565" s="95"/>
      <c r="AV565" s="95"/>
    </row>
    <row r="566" spans="1:48" ht="18.75" x14ac:dyDescent="0.3">
      <c r="A566" s="73" t="s">
        <v>15759</v>
      </c>
      <c r="B566" s="92" t="s">
        <v>12123</v>
      </c>
      <c r="C566" s="92" t="s">
        <v>7917</v>
      </c>
      <c r="D566" s="94">
        <v>229146</v>
      </c>
      <c r="E566" s="95" t="s">
        <v>16877</v>
      </c>
      <c r="F566" s="95"/>
      <c r="G566" s="95"/>
      <c r="H566" s="95"/>
      <c r="I566" s="95"/>
      <c r="J566" s="95"/>
      <c r="K566" s="95"/>
      <c r="L566" s="95"/>
      <c r="M566" s="96"/>
      <c r="N566" s="96"/>
      <c r="O566" s="95"/>
      <c r="P566" s="95"/>
      <c r="Q566" s="95"/>
      <c r="R566" s="95"/>
      <c r="S566" s="95"/>
      <c r="T566" s="95"/>
      <c r="U566" s="95"/>
      <c r="V566" s="95"/>
      <c r="W566" s="95"/>
      <c r="X566" s="95"/>
      <c r="Y566" s="95"/>
      <c r="Z566" s="95"/>
      <c r="AA566" s="95"/>
      <c r="AB566" s="95"/>
      <c r="AC566" s="95"/>
      <c r="AD566" s="95"/>
      <c r="AE566" s="95"/>
      <c r="AF566" s="95"/>
      <c r="AG566" s="95"/>
      <c r="AH566" s="95"/>
      <c r="AI566" s="95"/>
      <c r="AJ566" s="95"/>
      <c r="AK566" s="95"/>
      <c r="AL566" s="95"/>
      <c r="AM566" s="95"/>
      <c r="AN566" s="95"/>
      <c r="AO566" s="95"/>
      <c r="AP566" s="95"/>
      <c r="AQ566" s="95"/>
      <c r="AR566" s="95"/>
      <c r="AS566" s="95"/>
      <c r="AT566" s="95"/>
      <c r="AU566" s="95"/>
      <c r="AV566" s="95"/>
    </row>
    <row r="567" spans="1:48" ht="18.75" x14ac:dyDescent="0.3">
      <c r="A567" s="73" t="s">
        <v>16600</v>
      </c>
      <c r="B567" s="92" t="s">
        <v>15579</v>
      </c>
      <c r="C567" s="92" t="s">
        <v>5947</v>
      </c>
      <c r="D567" s="94">
        <v>229509</v>
      </c>
      <c r="E567" s="95" t="s">
        <v>16987</v>
      </c>
      <c r="F567" s="95" t="s">
        <v>16985</v>
      </c>
      <c r="G567" s="95"/>
      <c r="H567" s="95"/>
      <c r="I567" s="95"/>
      <c r="J567" s="96"/>
      <c r="K567" s="96"/>
      <c r="L567" s="95"/>
      <c r="M567" s="95"/>
      <c r="N567" s="95"/>
      <c r="O567" s="95"/>
      <c r="P567" s="95"/>
      <c r="Q567" s="95"/>
      <c r="R567" s="95"/>
      <c r="S567" s="95"/>
      <c r="T567" s="95"/>
      <c r="U567" s="95"/>
      <c r="V567" s="95"/>
      <c r="W567" s="95"/>
      <c r="X567" s="95"/>
      <c r="Y567" s="95"/>
      <c r="Z567" s="95"/>
      <c r="AA567" s="95"/>
      <c r="AB567" s="95"/>
      <c r="AC567" s="95"/>
      <c r="AD567" s="95"/>
      <c r="AE567" s="95"/>
      <c r="AF567" s="95"/>
      <c r="AG567" s="95"/>
      <c r="AH567" s="95"/>
      <c r="AI567" s="95"/>
      <c r="AJ567" s="95"/>
      <c r="AK567" s="95"/>
      <c r="AL567" s="95"/>
      <c r="AM567" s="95"/>
      <c r="AN567" s="95"/>
      <c r="AO567" s="95"/>
      <c r="AP567" s="95"/>
      <c r="AQ567" s="95"/>
      <c r="AR567" s="95"/>
      <c r="AS567" s="95"/>
      <c r="AT567" s="95"/>
      <c r="AU567" s="95"/>
      <c r="AV567" s="95"/>
    </row>
    <row r="568" spans="1:48" ht="18.75" x14ac:dyDescent="0.3">
      <c r="A568" s="73" t="s">
        <v>15760</v>
      </c>
      <c r="B568" s="92" t="s">
        <v>12123</v>
      </c>
      <c r="C568" s="92" t="s">
        <v>5951</v>
      </c>
      <c r="D568" s="94">
        <v>229636</v>
      </c>
      <c r="E568" s="95" t="s">
        <v>17166</v>
      </c>
      <c r="F568" s="95"/>
      <c r="G568" s="95"/>
      <c r="H568" s="95"/>
      <c r="I568" s="95"/>
      <c r="J568" s="96"/>
      <c r="K568" s="96"/>
      <c r="L568" s="95"/>
      <c r="M568" s="95"/>
      <c r="N568" s="95"/>
      <c r="O568" s="95"/>
      <c r="P568" s="95"/>
      <c r="Q568" s="95"/>
      <c r="R568" s="95"/>
      <c r="S568" s="95"/>
      <c r="T568" s="95"/>
      <c r="U568" s="95"/>
      <c r="V568" s="95"/>
      <c r="W568" s="95"/>
      <c r="X568" s="95"/>
      <c r="Y568" s="95"/>
      <c r="Z568" s="95"/>
      <c r="AA568" s="95"/>
      <c r="AB568" s="95"/>
      <c r="AC568" s="95"/>
      <c r="AD568" s="95"/>
      <c r="AE568" s="95"/>
      <c r="AF568" s="95"/>
      <c r="AG568" s="95"/>
      <c r="AH568" s="95"/>
      <c r="AI568" s="95"/>
      <c r="AJ568" s="95"/>
      <c r="AK568" s="95"/>
      <c r="AL568" s="95"/>
      <c r="AM568" s="95"/>
      <c r="AN568" s="95"/>
      <c r="AO568" s="95"/>
      <c r="AP568" s="95"/>
      <c r="AQ568" s="95"/>
      <c r="AR568" s="95"/>
      <c r="AS568" s="95"/>
      <c r="AT568" s="95"/>
      <c r="AU568" s="95"/>
      <c r="AV568" s="95"/>
    </row>
    <row r="569" spans="1:48" ht="18.75" x14ac:dyDescent="0.3">
      <c r="A569" s="73" t="s">
        <v>16601</v>
      </c>
      <c r="B569" s="92" t="s">
        <v>15579</v>
      </c>
      <c r="C569" s="92" t="s">
        <v>5951</v>
      </c>
      <c r="D569" s="94">
        <v>229636</v>
      </c>
      <c r="E569" s="95" t="s">
        <v>16973</v>
      </c>
      <c r="F569" s="95"/>
      <c r="G569" s="95"/>
      <c r="H569" s="96"/>
      <c r="I569" s="95"/>
      <c r="J569" s="96"/>
      <c r="K569" s="96"/>
      <c r="L569" s="95"/>
      <c r="M569" s="95"/>
      <c r="N569" s="95"/>
      <c r="O569" s="95"/>
      <c r="P569" s="95"/>
      <c r="Q569" s="95"/>
      <c r="R569" s="95"/>
      <c r="S569" s="95"/>
      <c r="T569" s="95"/>
      <c r="U569" s="95"/>
      <c r="V569" s="95"/>
      <c r="W569" s="95"/>
      <c r="X569" s="95"/>
      <c r="Y569" s="95"/>
      <c r="Z569" s="95"/>
      <c r="AA569" s="95"/>
      <c r="AB569" s="95"/>
      <c r="AC569" s="95"/>
      <c r="AD569" s="95"/>
      <c r="AE569" s="95"/>
      <c r="AF569" s="95"/>
      <c r="AG569" s="95"/>
      <c r="AH569" s="95"/>
      <c r="AI569" s="95"/>
      <c r="AJ569" s="95"/>
      <c r="AK569" s="95"/>
      <c r="AL569" s="95"/>
      <c r="AM569" s="95"/>
      <c r="AN569" s="95"/>
      <c r="AO569" s="95"/>
      <c r="AP569" s="95"/>
      <c r="AQ569" s="95"/>
      <c r="AR569" s="95"/>
      <c r="AS569" s="95"/>
      <c r="AT569" s="95"/>
      <c r="AU569" s="95"/>
      <c r="AV569" s="95"/>
    </row>
    <row r="570" spans="1:48" ht="18.75" x14ac:dyDescent="0.3">
      <c r="A570" s="73" t="s">
        <v>15761</v>
      </c>
      <c r="B570" s="92" t="s">
        <v>12123</v>
      </c>
      <c r="C570" s="92" t="s">
        <v>5954</v>
      </c>
      <c r="D570" s="94">
        <v>229710</v>
      </c>
      <c r="E570" s="95" t="s">
        <v>16878</v>
      </c>
      <c r="F570" s="95"/>
      <c r="G570" s="95"/>
      <c r="H570" s="95"/>
      <c r="I570" s="95"/>
      <c r="J570" s="96"/>
      <c r="K570" s="96"/>
      <c r="L570" s="95"/>
      <c r="M570" s="95"/>
      <c r="N570" s="95"/>
      <c r="O570" s="95"/>
      <c r="P570" s="95"/>
      <c r="Q570" s="95"/>
      <c r="R570" s="95"/>
      <c r="S570" s="95"/>
      <c r="T570" s="95"/>
      <c r="U570" s="95"/>
      <c r="V570" s="95"/>
      <c r="W570" s="95"/>
      <c r="X570" s="95"/>
      <c r="Y570" s="95"/>
      <c r="Z570" s="95"/>
      <c r="AA570" s="95"/>
      <c r="AB570" s="95"/>
      <c r="AC570" s="95"/>
      <c r="AD570" s="95"/>
      <c r="AE570" s="95"/>
      <c r="AF570" s="95"/>
      <c r="AG570" s="95"/>
      <c r="AH570" s="95"/>
      <c r="AI570" s="95"/>
      <c r="AJ570" s="95"/>
      <c r="AK570" s="95"/>
      <c r="AL570" s="95"/>
      <c r="AM570" s="95"/>
      <c r="AN570" s="95"/>
      <c r="AO570" s="95"/>
      <c r="AP570" s="95"/>
      <c r="AQ570" s="95"/>
      <c r="AR570" s="95"/>
      <c r="AS570" s="95"/>
      <c r="AT570" s="95"/>
      <c r="AU570" s="95"/>
      <c r="AV570" s="95"/>
    </row>
    <row r="571" spans="1:48" ht="18.75" x14ac:dyDescent="0.3">
      <c r="A571" s="73" t="s">
        <v>16602</v>
      </c>
      <c r="B571" s="92" t="s">
        <v>15579</v>
      </c>
      <c r="C571" s="92" t="s">
        <v>5954</v>
      </c>
      <c r="D571" s="94">
        <v>229710</v>
      </c>
      <c r="E571" s="95" t="s">
        <v>16879</v>
      </c>
      <c r="F571" s="95" t="s">
        <v>16880</v>
      </c>
      <c r="G571" s="95" t="s">
        <v>16881</v>
      </c>
      <c r="H571" s="96"/>
      <c r="I571" s="95"/>
      <c r="J571" s="96"/>
      <c r="K571" s="96"/>
      <c r="L571" s="95"/>
      <c r="M571" s="95"/>
      <c r="N571" s="95"/>
      <c r="O571" s="95"/>
      <c r="P571" s="95"/>
      <c r="Q571" s="95"/>
      <c r="R571" s="95"/>
      <c r="S571" s="95"/>
      <c r="T571" s="95"/>
      <c r="U571" s="95"/>
      <c r="V571" s="95"/>
      <c r="W571" s="95"/>
      <c r="X571" s="95"/>
      <c r="Y571" s="95"/>
      <c r="Z571" s="95"/>
      <c r="AA571" s="95"/>
      <c r="AB571" s="95"/>
      <c r="AC571" s="95"/>
      <c r="AD571" s="95"/>
      <c r="AE571" s="95"/>
      <c r="AF571" s="95"/>
      <c r="AG571" s="95"/>
      <c r="AH571" s="95"/>
      <c r="AI571" s="95"/>
      <c r="AJ571" s="95"/>
      <c r="AK571" s="95"/>
      <c r="AL571" s="95"/>
      <c r="AM571" s="95"/>
      <c r="AN571" s="95"/>
      <c r="AO571" s="95"/>
      <c r="AP571" s="95"/>
      <c r="AQ571" s="95"/>
      <c r="AR571" s="95"/>
      <c r="AS571" s="95"/>
      <c r="AT571" s="95"/>
      <c r="AU571" s="95"/>
      <c r="AV571" s="95"/>
    </row>
    <row r="572" spans="1:48" ht="18.75" x14ac:dyDescent="0.3">
      <c r="A572" s="73" t="s">
        <v>15762</v>
      </c>
      <c r="B572" s="92" t="s">
        <v>12123</v>
      </c>
      <c r="C572" s="92" t="s">
        <v>5960</v>
      </c>
      <c r="D572" s="94">
        <v>229903</v>
      </c>
      <c r="E572" s="97" t="s">
        <v>17166</v>
      </c>
      <c r="F572" s="97"/>
      <c r="G572" s="95"/>
      <c r="H572" s="95"/>
      <c r="I572" s="95"/>
      <c r="J572" s="96"/>
      <c r="K572" s="96"/>
      <c r="L572" s="95"/>
      <c r="M572" s="95"/>
      <c r="N572" s="95"/>
      <c r="O572" s="95"/>
      <c r="P572" s="95"/>
      <c r="Q572" s="95"/>
      <c r="R572" s="95"/>
      <c r="S572" s="95"/>
      <c r="T572" s="95"/>
      <c r="U572" s="95"/>
      <c r="V572" s="95"/>
      <c r="W572" s="95"/>
      <c r="X572" s="95"/>
      <c r="Y572" s="95"/>
      <c r="Z572" s="95"/>
      <c r="AA572" s="95"/>
      <c r="AB572" s="95"/>
      <c r="AC572" s="95"/>
      <c r="AD572" s="95"/>
      <c r="AE572" s="95"/>
      <c r="AF572" s="95"/>
      <c r="AG572" s="95"/>
      <c r="AH572" s="95"/>
      <c r="AI572" s="95"/>
      <c r="AJ572" s="95"/>
      <c r="AK572" s="95"/>
      <c r="AL572" s="95"/>
      <c r="AM572" s="95"/>
      <c r="AN572" s="95"/>
      <c r="AO572" s="95"/>
      <c r="AP572" s="95"/>
      <c r="AQ572" s="95"/>
      <c r="AR572" s="95"/>
      <c r="AS572" s="95"/>
      <c r="AT572" s="95"/>
      <c r="AU572" s="95"/>
      <c r="AV572" s="95"/>
    </row>
    <row r="573" spans="1:48" ht="18.75" x14ac:dyDescent="0.3">
      <c r="A573" s="73" t="s">
        <v>16603</v>
      </c>
      <c r="B573" s="92" t="s">
        <v>15579</v>
      </c>
      <c r="C573" s="92" t="s">
        <v>5960</v>
      </c>
      <c r="D573" s="94">
        <v>229903</v>
      </c>
      <c r="E573" s="97" t="s">
        <v>16973</v>
      </c>
      <c r="F573" s="95"/>
      <c r="G573" s="95"/>
      <c r="H573" s="96"/>
      <c r="I573" s="95"/>
      <c r="J573" s="96"/>
      <c r="K573" s="96"/>
      <c r="L573" s="95"/>
      <c r="M573" s="95"/>
      <c r="N573" s="95"/>
      <c r="O573" s="95"/>
      <c r="P573" s="95"/>
      <c r="Q573" s="95"/>
      <c r="R573" s="95"/>
      <c r="S573" s="95"/>
      <c r="T573" s="95"/>
      <c r="U573" s="95"/>
      <c r="V573" s="95"/>
      <c r="W573" s="95"/>
      <c r="X573" s="95"/>
      <c r="Y573" s="95"/>
      <c r="Z573" s="95"/>
      <c r="AA573" s="95"/>
      <c r="AB573" s="95"/>
      <c r="AC573" s="95"/>
      <c r="AD573" s="95"/>
      <c r="AE573" s="95"/>
      <c r="AF573" s="95"/>
      <c r="AG573" s="95"/>
      <c r="AH573" s="95"/>
      <c r="AI573" s="95"/>
      <c r="AJ573" s="95"/>
      <c r="AK573" s="95"/>
      <c r="AL573" s="95"/>
      <c r="AM573" s="95"/>
      <c r="AN573" s="95"/>
      <c r="AO573" s="95"/>
      <c r="AP573" s="95"/>
      <c r="AQ573" s="95"/>
      <c r="AR573" s="95"/>
      <c r="AS573" s="95"/>
      <c r="AT573" s="95"/>
      <c r="AU573" s="95"/>
      <c r="AV573" s="95"/>
    </row>
    <row r="574" spans="1:48" ht="18.75" x14ac:dyDescent="0.3">
      <c r="A574" s="73" t="s">
        <v>15763</v>
      </c>
      <c r="B574" s="92" t="s">
        <v>12123</v>
      </c>
      <c r="C574" s="92" t="s">
        <v>5963</v>
      </c>
      <c r="D574" s="94">
        <v>229984</v>
      </c>
      <c r="E574" s="95" t="s">
        <v>17109</v>
      </c>
      <c r="F574" s="95"/>
      <c r="G574" s="95"/>
      <c r="H574" s="95"/>
      <c r="I574" s="95"/>
      <c r="J574" s="96"/>
      <c r="K574" s="96"/>
      <c r="L574" s="95"/>
      <c r="M574" s="95"/>
      <c r="N574" s="95"/>
      <c r="O574" s="95"/>
      <c r="P574" s="95"/>
      <c r="Q574" s="95"/>
      <c r="R574" s="95"/>
      <c r="S574" s="95"/>
      <c r="T574" s="95"/>
      <c r="U574" s="95"/>
      <c r="V574" s="95"/>
      <c r="W574" s="95"/>
      <c r="X574" s="95"/>
      <c r="Y574" s="95"/>
      <c r="Z574" s="95"/>
      <c r="AA574" s="95"/>
      <c r="AB574" s="95"/>
      <c r="AC574" s="95"/>
      <c r="AD574" s="95"/>
      <c r="AE574" s="95"/>
      <c r="AF574" s="95"/>
      <c r="AG574" s="95"/>
      <c r="AH574" s="95"/>
      <c r="AI574" s="95"/>
      <c r="AJ574" s="95"/>
      <c r="AK574" s="95"/>
      <c r="AL574" s="95"/>
      <c r="AM574" s="95"/>
      <c r="AN574" s="95"/>
      <c r="AO574" s="95"/>
      <c r="AP574" s="95"/>
      <c r="AQ574" s="95"/>
      <c r="AR574" s="95"/>
      <c r="AS574" s="95"/>
      <c r="AT574" s="95"/>
      <c r="AU574" s="95"/>
      <c r="AV574" s="95"/>
    </row>
    <row r="575" spans="1:48" ht="18.75" x14ac:dyDescent="0.3">
      <c r="A575" s="73" t="s">
        <v>16604</v>
      </c>
      <c r="B575" s="92" t="s">
        <v>15579</v>
      </c>
      <c r="C575" s="92" t="s">
        <v>5963</v>
      </c>
      <c r="D575" s="94">
        <v>229984</v>
      </c>
      <c r="E575" s="95" t="s">
        <v>17116</v>
      </c>
      <c r="F575" s="95" t="s">
        <v>17118</v>
      </c>
      <c r="G575" s="95"/>
      <c r="H575" s="96"/>
      <c r="I575" s="95"/>
      <c r="J575" s="96"/>
      <c r="K575" s="96"/>
      <c r="L575" s="95"/>
      <c r="M575" s="95"/>
      <c r="N575" s="95"/>
      <c r="O575" s="95"/>
      <c r="P575" s="95"/>
      <c r="Q575" s="95"/>
      <c r="R575" s="95"/>
      <c r="S575" s="95"/>
      <c r="T575" s="95"/>
      <c r="U575" s="95"/>
      <c r="V575" s="95"/>
      <c r="W575" s="95"/>
      <c r="X575" s="95"/>
      <c r="Y575" s="95"/>
      <c r="Z575" s="95"/>
      <c r="AA575" s="95"/>
      <c r="AB575" s="95"/>
      <c r="AC575" s="95"/>
      <c r="AD575" s="95"/>
      <c r="AE575" s="95"/>
      <c r="AF575" s="95"/>
      <c r="AG575" s="95"/>
      <c r="AH575" s="95"/>
      <c r="AI575" s="95"/>
      <c r="AJ575" s="95"/>
      <c r="AK575" s="95"/>
      <c r="AL575" s="95"/>
      <c r="AM575" s="95"/>
      <c r="AN575" s="95"/>
      <c r="AO575" s="95"/>
      <c r="AP575" s="95"/>
      <c r="AQ575" s="95"/>
      <c r="AR575" s="95"/>
      <c r="AS575" s="95"/>
      <c r="AT575" s="95"/>
      <c r="AU575" s="95"/>
      <c r="AV575" s="95"/>
    </row>
    <row r="576" spans="1:48" ht="18.75" x14ac:dyDescent="0.3">
      <c r="A576" s="73" t="s">
        <v>16605</v>
      </c>
      <c r="B576" s="92" t="s">
        <v>15579</v>
      </c>
      <c r="C576" s="92" t="s">
        <v>5973</v>
      </c>
      <c r="D576" s="94">
        <v>230296</v>
      </c>
      <c r="E576" s="95" t="s">
        <v>16987</v>
      </c>
      <c r="F576" s="95" t="s">
        <v>16985</v>
      </c>
      <c r="G576" s="95"/>
      <c r="H576" s="95"/>
      <c r="I576" s="95"/>
      <c r="J576" s="96"/>
      <c r="K576" s="96"/>
      <c r="L576" s="95"/>
      <c r="M576" s="95"/>
      <c r="N576" s="95"/>
      <c r="O576" s="95"/>
      <c r="P576" s="95"/>
      <c r="Q576" s="95"/>
      <c r="R576" s="95"/>
      <c r="S576" s="95"/>
      <c r="T576" s="95"/>
      <c r="U576" s="95"/>
      <c r="V576" s="95"/>
      <c r="W576" s="95"/>
      <c r="X576" s="95"/>
      <c r="Y576" s="95"/>
      <c r="Z576" s="95"/>
      <c r="AA576" s="95"/>
      <c r="AB576" s="95"/>
      <c r="AC576" s="95"/>
      <c r="AD576" s="95"/>
      <c r="AE576" s="95"/>
      <c r="AF576" s="95"/>
      <c r="AG576" s="95"/>
      <c r="AH576" s="95"/>
      <c r="AI576" s="95"/>
      <c r="AJ576" s="95"/>
      <c r="AK576" s="95"/>
      <c r="AL576" s="95"/>
      <c r="AM576" s="95"/>
      <c r="AN576" s="95"/>
      <c r="AO576" s="95"/>
      <c r="AP576" s="95"/>
      <c r="AQ576" s="95"/>
      <c r="AR576" s="95"/>
      <c r="AS576" s="95"/>
      <c r="AT576" s="95"/>
      <c r="AU576" s="95"/>
      <c r="AV576" s="95"/>
    </row>
    <row r="577" spans="1:48" ht="18.75" x14ac:dyDescent="0.3">
      <c r="A577" s="73" t="s">
        <v>15764</v>
      </c>
      <c r="B577" s="92" t="s">
        <v>12123</v>
      </c>
      <c r="C577" s="92" t="s">
        <v>5974</v>
      </c>
      <c r="D577" s="94">
        <v>230313</v>
      </c>
      <c r="E577" s="95" t="s">
        <v>16878</v>
      </c>
      <c r="F577" s="95"/>
      <c r="G577" s="95"/>
      <c r="H577" s="95"/>
      <c r="I577" s="95"/>
      <c r="J577" s="96"/>
      <c r="K577" s="96"/>
      <c r="L577" s="95"/>
      <c r="M577" s="95"/>
      <c r="N577" s="95"/>
      <c r="O577" s="95"/>
      <c r="P577" s="95"/>
      <c r="Q577" s="95"/>
      <c r="R577" s="95"/>
      <c r="S577" s="95"/>
      <c r="T577" s="95"/>
      <c r="U577" s="95"/>
      <c r="V577" s="95"/>
      <c r="W577" s="95"/>
      <c r="X577" s="95"/>
      <c r="Y577" s="95"/>
      <c r="Z577" s="95"/>
      <c r="AA577" s="95"/>
      <c r="AB577" s="95"/>
      <c r="AC577" s="95"/>
      <c r="AD577" s="95"/>
      <c r="AE577" s="95"/>
      <c r="AF577" s="95"/>
      <c r="AG577" s="95"/>
      <c r="AH577" s="95"/>
      <c r="AI577" s="95"/>
      <c r="AJ577" s="95"/>
      <c r="AK577" s="95"/>
      <c r="AL577" s="95"/>
      <c r="AM577" s="95"/>
      <c r="AN577" s="95"/>
      <c r="AO577" s="95"/>
      <c r="AP577" s="95"/>
      <c r="AQ577" s="95"/>
      <c r="AR577" s="95"/>
      <c r="AS577" s="95"/>
      <c r="AT577" s="95"/>
      <c r="AU577" s="95"/>
      <c r="AV577" s="95"/>
    </row>
    <row r="578" spans="1:48" ht="18.75" x14ac:dyDescent="0.3">
      <c r="A578" s="73" t="s">
        <v>16606</v>
      </c>
      <c r="B578" s="92" t="s">
        <v>15579</v>
      </c>
      <c r="C578" s="92" t="s">
        <v>5974</v>
      </c>
      <c r="D578" s="94">
        <v>230313</v>
      </c>
      <c r="E578" s="95" t="s">
        <v>16882</v>
      </c>
      <c r="F578" s="95" t="s">
        <v>16879</v>
      </c>
      <c r="G578" s="96"/>
      <c r="H578" s="95"/>
      <c r="I578" s="95"/>
      <c r="J578" s="96"/>
      <c r="K578" s="96"/>
      <c r="L578" s="95"/>
      <c r="M578" s="95"/>
      <c r="N578" s="95"/>
      <c r="O578" s="95"/>
      <c r="P578" s="95"/>
      <c r="Q578" s="95"/>
      <c r="R578" s="95"/>
      <c r="S578" s="95"/>
      <c r="T578" s="95"/>
      <c r="U578" s="95"/>
      <c r="V578" s="95"/>
      <c r="W578" s="95"/>
      <c r="X578" s="95"/>
      <c r="Y578" s="95"/>
      <c r="Z578" s="95"/>
      <c r="AA578" s="95"/>
      <c r="AB578" s="95"/>
      <c r="AC578" s="95"/>
      <c r="AD578" s="95"/>
      <c r="AE578" s="95"/>
      <c r="AF578" s="95"/>
      <c r="AG578" s="95"/>
      <c r="AH578" s="95"/>
      <c r="AI578" s="95"/>
      <c r="AJ578" s="95"/>
      <c r="AK578" s="95"/>
      <c r="AL578" s="95"/>
      <c r="AM578" s="95"/>
      <c r="AN578" s="95"/>
      <c r="AO578" s="95"/>
      <c r="AP578" s="95"/>
      <c r="AQ578" s="95"/>
      <c r="AR578" s="95"/>
      <c r="AS578" s="95"/>
      <c r="AT578" s="95"/>
      <c r="AU578" s="95"/>
      <c r="AV578" s="95"/>
    </row>
    <row r="579" spans="1:48" ht="18.75" x14ac:dyDescent="0.3">
      <c r="A579" s="73" t="s">
        <v>16607</v>
      </c>
      <c r="B579" s="92" t="s">
        <v>15579</v>
      </c>
      <c r="C579" s="92" t="s">
        <v>5975</v>
      </c>
      <c r="D579" s="94">
        <v>230347</v>
      </c>
      <c r="E579" s="95" t="s">
        <v>16985</v>
      </c>
      <c r="F579" s="95"/>
      <c r="G579" s="96"/>
      <c r="H579" s="95"/>
      <c r="I579" s="95"/>
      <c r="J579" s="96"/>
      <c r="K579" s="96"/>
      <c r="L579" s="95"/>
      <c r="M579" s="95"/>
      <c r="N579" s="95"/>
      <c r="O579" s="95"/>
      <c r="P579" s="95"/>
      <c r="Q579" s="95"/>
      <c r="R579" s="95"/>
      <c r="S579" s="95"/>
      <c r="T579" s="95"/>
      <c r="U579" s="95"/>
      <c r="V579" s="95"/>
      <c r="W579" s="95"/>
      <c r="X579" s="95"/>
      <c r="Y579" s="95"/>
      <c r="Z579" s="95"/>
      <c r="AA579" s="95"/>
      <c r="AB579" s="95"/>
      <c r="AC579" s="95"/>
      <c r="AD579" s="95"/>
      <c r="AE579" s="95"/>
      <c r="AF579" s="95"/>
      <c r="AG579" s="95"/>
      <c r="AH579" s="95"/>
      <c r="AI579" s="95"/>
      <c r="AJ579" s="95"/>
      <c r="AK579" s="95"/>
      <c r="AL579" s="95"/>
      <c r="AM579" s="95"/>
      <c r="AN579" s="95"/>
      <c r="AO579" s="95"/>
      <c r="AP579" s="95"/>
      <c r="AQ579" s="95"/>
      <c r="AR579" s="95"/>
      <c r="AS579" s="95"/>
      <c r="AT579" s="95"/>
      <c r="AU579" s="95"/>
      <c r="AV579" s="95"/>
    </row>
    <row r="580" spans="1:48" ht="18.75" x14ac:dyDescent="0.3">
      <c r="A580" s="73" t="s">
        <v>16608</v>
      </c>
      <c r="B580" s="92" t="s">
        <v>15579</v>
      </c>
      <c r="C580" s="92" t="s">
        <v>7925</v>
      </c>
      <c r="D580" s="94">
        <v>229231</v>
      </c>
      <c r="E580" s="95" t="s">
        <v>16985</v>
      </c>
      <c r="F580" s="95"/>
      <c r="G580" s="96"/>
      <c r="H580" s="95"/>
      <c r="I580" s="95"/>
      <c r="J580" s="96"/>
      <c r="K580" s="96"/>
      <c r="L580" s="95"/>
      <c r="M580" s="95"/>
      <c r="N580" s="95"/>
      <c r="O580" s="95"/>
      <c r="P580" s="95"/>
      <c r="Q580" s="95"/>
      <c r="R580" s="95"/>
      <c r="S580" s="95"/>
      <c r="T580" s="95"/>
      <c r="U580" s="95"/>
      <c r="V580" s="95"/>
      <c r="W580" s="95"/>
      <c r="X580" s="95"/>
      <c r="Y580" s="95"/>
      <c r="Z580" s="95"/>
      <c r="AA580" s="95"/>
      <c r="AB580" s="95"/>
      <c r="AC580" s="95"/>
      <c r="AD580" s="95"/>
      <c r="AE580" s="95"/>
      <c r="AF580" s="95"/>
      <c r="AG580" s="95"/>
      <c r="AH580" s="95"/>
      <c r="AI580" s="95"/>
      <c r="AJ580" s="95"/>
      <c r="AK580" s="95"/>
      <c r="AL580" s="95"/>
      <c r="AM580" s="95"/>
      <c r="AN580" s="95"/>
      <c r="AO580" s="95"/>
      <c r="AP580" s="95"/>
      <c r="AQ580" s="95"/>
      <c r="AR580" s="95"/>
      <c r="AS580" s="95"/>
      <c r="AT580" s="95"/>
      <c r="AU580" s="95"/>
      <c r="AV580" s="95"/>
    </row>
    <row r="581" spans="1:48" ht="18.75" x14ac:dyDescent="0.3">
      <c r="A581" s="73" t="s">
        <v>15765</v>
      </c>
      <c r="B581" s="92" t="s">
        <v>12123</v>
      </c>
      <c r="C581" s="92" t="s">
        <v>5969</v>
      </c>
      <c r="D581" s="94">
        <v>230169</v>
      </c>
      <c r="E581" s="95" t="s">
        <v>16878</v>
      </c>
      <c r="F581" s="95"/>
      <c r="G581" s="95"/>
      <c r="H581" s="95"/>
      <c r="I581" s="95"/>
      <c r="J581" s="96"/>
      <c r="K581" s="96"/>
      <c r="L581" s="95"/>
      <c r="M581" s="95"/>
      <c r="N581" s="95"/>
      <c r="O581" s="95"/>
      <c r="P581" s="95"/>
      <c r="Q581" s="95"/>
      <c r="R581" s="95"/>
      <c r="S581" s="95"/>
      <c r="T581" s="95"/>
      <c r="U581" s="95"/>
      <c r="V581" s="95"/>
      <c r="W581" s="95"/>
      <c r="X581" s="95"/>
      <c r="Y581" s="95"/>
      <c r="Z581" s="95"/>
      <c r="AA581" s="95"/>
      <c r="AB581" s="95"/>
      <c r="AC581" s="95"/>
      <c r="AD581" s="95"/>
      <c r="AE581" s="95"/>
      <c r="AF581" s="95"/>
      <c r="AG581" s="95"/>
      <c r="AH581" s="95"/>
      <c r="AI581" s="95"/>
      <c r="AJ581" s="95"/>
      <c r="AK581" s="95"/>
      <c r="AL581" s="95"/>
      <c r="AM581" s="95"/>
      <c r="AN581" s="95"/>
      <c r="AO581" s="95"/>
      <c r="AP581" s="95"/>
      <c r="AQ581" s="95"/>
      <c r="AR581" s="95"/>
      <c r="AS581" s="95"/>
      <c r="AT581" s="95"/>
      <c r="AU581" s="95"/>
      <c r="AV581" s="95"/>
    </row>
    <row r="582" spans="1:48" ht="18.75" x14ac:dyDescent="0.3">
      <c r="A582" s="73" t="s">
        <v>16609</v>
      </c>
      <c r="B582" s="92" t="s">
        <v>15579</v>
      </c>
      <c r="C582" s="92" t="s">
        <v>5969</v>
      </c>
      <c r="D582" s="94">
        <v>230169</v>
      </c>
      <c r="E582" s="95" t="s">
        <v>16882</v>
      </c>
      <c r="F582" s="95" t="s">
        <v>16879</v>
      </c>
      <c r="G582" s="96"/>
      <c r="H582" s="95"/>
      <c r="I582" s="95"/>
      <c r="J582" s="96"/>
      <c r="K582" s="96"/>
      <c r="L582" s="95"/>
      <c r="M582" s="95"/>
      <c r="N582" s="95"/>
      <c r="O582" s="95"/>
      <c r="P582" s="95"/>
      <c r="Q582" s="95"/>
      <c r="R582" s="95"/>
      <c r="S582" s="95"/>
      <c r="T582" s="95"/>
      <c r="U582" s="95"/>
      <c r="V582" s="95"/>
      <c r="W582" s="95"/>
      <c r="X582" s="95"/>
      <c r="Y582" s="95"/>
      <c r="Z582" s="95"/>
      <c r="AA582" s="95"/>
      <c r="AB582" s="95"/>
      <c r="AC582" s="95"/>
      <c r="AD582" s="95"/>
      <c r="AE582" s="95"/>
      <c r="AF582" s="95"/>
      <c r="AG582" s="95"/>
      <c r="AH582" s="95"/>
      <c r="AI582" s="95"/>
      <c r="AJ582" s="95"/>
      <c r="AK582" s="95"/>
      <c r="AL582" s="95"/>
      <c r="AM582" s="95"/>
      <c r="AN582" s="95"/>
      <c r="AO582" s="95"/>
      <c r="AP582" s="95"/>
      <c r="AQ582" s="95"/>
      <c r="AR582" s="95"/>
      <c r="AS582" s="95"/>
      <c r="AT582" s="95"/>
      <c r="AU582" s="95"/>
      <c r="AV582" s="95"/>
    </row>
    <row r="583" spans="1:48" ht="18.75" x14ac:dyDescent="0.3">
      <c r="A583" s="73" t="s">
        <v>15766</v>
      </c>
      <c r="B583" s="92" t="s">
        <v>12123</v>
      </c>
      <c r="C583" s="92" t="s">
        <v>7940</v>
      </c>
      <c r="D583" s="94">
        <v>230225</v>
      </c>
      <c r="E583" s="95" t="s">
        <v>16878</v>
      </c>
      <c r="F583" s="95"/>
      <c r="G583" s="95"/>
      <c r="H583" s="95"/>
      <c r="I583" s="95"/>
      <c r="J583" s="96"/>
      <c r="K583" s="96"/>
      <c r="L583" s="95"/>
      <c r="M583" s="95"/>
      <c r="N583" s="95"/>
      <c r="O583" s="95"/>
      <c r="P583" s="95"/>
      <c r="Q583" s="95"/>
      <c r="R583" s="95"/>
      <c r="S583" s="95"/>
      <c r="T583" s="95"/>
      <c r="U583" s="95"/>
      <c r="V583" s="95"/>
      <c r="W583" s="95"/>
      <c r="X583" s="95"/>
      <c r="Y583" s="95"/>
      <c r="Z583" s="95"/>
      <c r="AA583" s="95"/>
      <c r="AB583" s="95"/>
      <c r="AC583" s="95"/>
      <c r="AD583" s="95"/>
      <c r="AE583" s="95"/>
      <c r="AF583" s="95"/>
      <c r="AG583" s="95"/>
      <c r="AH583" s="95"/>
      <c r="AI583" s="95"/>
      <c r="AJ583" s="95"/>
      <c r="AK583" s="95"/>
      <c r="AL583" s="95"/>
      <c r="AM583" s="95"/>
      <c r="AN583" s="95"/>
      <c r="AO583" s="95"/>
      <c r="AP583" s="95"/>
      <c r="AQ583" s="95"/>
      <c r="AR583" s="95"/>
      <c r="AS583" s="95"/>
      <c r="AT583" s="95"/>
      <c r="AU583" s="95"/>
      <c r="AV583" s="95"/>
    </row>
    <row r="584" spans="1:48" ht="18.75" x14ac:dyDescent="0.3">
      <c r="A584" s="73" t="s">
        <v>16610</v>
      </c>
      <c r="B584" s="92" t="s">
        <v>15579</v>
      </c>
      <c r="C584" s="92" t="s">
        <v>7940</v>
      </c>
      <c r="D584" s="94">
        <v>230225</v>
      </c>
      <c r="E584" s="95" t="s">
        <v>16882</v>
      </c>
      <c r="F584" s="95" t="s">
        <v>16882</v>
      </c>
      <c r="G584" s="96"/>
      <c r="H584" s="95"/>
      <c r="I584" s="95"/>
      <c r="J584" s="96"/>
      <c r="K584" s="96"/>
      <c r="L584" s="95"/>
      <c r="M584" s="95"/>
      <c r="N584" s="95"/>
      <c r="O584" s="95"/>
      <c r="P584" s="95"/>
      <c r="Q584" s="95"/>
      <c r="R584" s="95"/>
      <c r="S584" s="95"/>
      <c r="T584" s="95"/>
      <c r="U584" s="95"/>
      <c r="V584" s="95"/>
      <c r="W584" s="95"/>
      <c r="X584" s="95"/>
      <c r="Y584" s="95"/>
      <c r="Z584" s="95"/>
      <c r="AA584" s="95"/>
      <c r="AB584" s="95"/>
      <c r="AC584" s="95"/>
      <c r="AD584" s="95"/>
      <c r="AE584" s="95"/>
      <c r="AF584" s="95"/>
      <c r="AG584" s="95"/>
      <c r="AH584" s="95"/>
      <c r="AI584" s="95"/>
      <c r="AJ584" s="95"/>
      <c r="AK584" s="95"/>
      <c r="AL584" s="95"/>
      <c r="AM584" s="95"/>
      <c r="AN584" s="95"/>
      <c r="AO584" s="95"/>
      <c r="AP584" s="95"/>
      <c r="AQ584" s="95"/>
      <c r="AR584" s="95"/>
      <c r="AS584" s="95"/>
      <c r="AT584" s="95"/>
      <c r="AU584" s="95"/>
      <c r="AV584" s="95"/>
    </row>
    <row r="585" spans="1:48" ht="18.75" x14ac:dyDescent="0.3">
      <c r="A585" s="73" t="s">
        <v>15767</v>
      </c>
      <c r="B585" s="92" t="s">
        <v>12123</v>
      </c>
      <c r="C585" s="92" t="s">
        <v>7664</v>
      </c>
      <c r="D585" s="94">
        <v>230879</v>
      </c>
      <c r="E585" s="95" t="s">
        <v>16902</v>
      </c>
      <c r="F585" s="95"/>
      <c r="G585" s="95"/>
      <c r="H585" s="95"/>
      <c r="I585" s="95"/>
      <c r="J585" s="96"/>
      <c r="K585" s="96"/>
      <c r="L585" s="95"/>
      <c r="M585" s="95"/>
      <c r="N585" s="95"/>
      <c r="O585" s="95"/>
      <c r="P585" s="95"/>
      <c r="Q585" s="95"/>
      <c r="R585" s="95"/>
      <c r="S585" s="95"/>
      <c r="T585" s="95"/>
      <c r="U585" s="95"/>
      <c r="V585" s="95"/>
      <c r="W585" s="95"/>
      <c r="X585" s="95"/>
      <c r="Y585" s="95"/>
      <c r="Z585" s="95"/>
      <c r="AA585" s="95"/>
      <c r="AB585" s="95"/>
      <c r="AC585" s="95"/>
      <c r="AD585" s="95"/>
      <c r="AE585" s="95"/>
      <c r="AF585" s="95"/>
      <c r="AG585" s="95"/>
      <c r="AH585" s="95"/>
      <c r="AI585" s="95"/>
      <c r="AJ585" s="95"/>
      <c r="AK585" s="95"/>
      <c r="AL585" s="95"/>
      <c r="AM585" s="95"/>
      <c r="AN585" s="95"/>
      <c r="AO585" s="95"/>
      <c r="AP585" s="95"/>
      <c r="AQ585" s="95"/>
      <c r="AR585" s="95"/>
      <c r="AS585" s="95"/>
      <c r="AT585" s="95"/>
      <c r="AU585" s="95"/>
      <c r="AV585" s="95"/>
    </row>
    <row r="586" spans="1:48" ht="18.75" x14ac:dyDescent="0.3">
      <c r="A586" s="73" t="s">
        <v>16611</v>
      </c>
      <c r="B586" s="92" t="s">
        <v>15579</v>
      </c>
      <c r="C586" s="92" t="s">
        <v>7664</v>
      </c>
      <c r="D586" s="94">
        <v>230879</v>
      </c>
      <c r="E586" s="95" t="s">
        <v>17131</v>
      </c>
      <c r="F586" s="95" t="s">
        <v>17132</v>
      </c>
      <c r="G586" s="96"/>
      <c r="H586" s="95"/>
      <c r="I586" s="95"/>
      <c r="J586" s="96"/>
      <c r="K586" s="96"/>
      <c r="L586" s="95"/>
      <c r="M586" s="95"/>
      <c r="N586" s="95"/>
      <c r="O586" s="95"/>
      <c r="P586" s="95"/>
      <c r="Q586" s="95"/>
      <c r="R586" s="95"/>
      <c r="S586" s="95"/>
      <c r="T586" s="95"/>
      <c r="U586" s="95"/>
      <c r="V586" s="95"/>
      <c r="W586" s="95"/>
      <c r="X586" s="95"/>
      <c r="Y586" s="95"/>
      <c r="Z586" s="95"/>
      <c r="AA586" s="95"/>
      <c r="AB586" s="95"/>
      <c r="AC586" s="95"/>
      <c r="AD586" s="95"/>
      <c r="AE586" s="95"/>
      <c r="AF586" s="95"/>
      <c r="AG586" s="95"/>
      <c r="AH586" s="95"/>
      <c r="AI586" s="95"/>
      <c r="AJ586" s="95"/>
      <c r="AK586" s="95"/>
      <c r="AL586" s="95"/>
      <c r="AM586" s="95"/>
      <c r="AN586" s="95"/>
      <c r="AO586" s="95"/>
      <c r="AP586" s="95"/>
      <c r="AQ586" s="95"/>
      <c r="AR586" s="95"/>
      <c r="AS586" s="95"/>
      <c r="AT586" s="95"/>
      <c r="AU586" s="95"/>
      <c r="AV586" s="95"/>
    </row>
    <row r="587" spans="1:48" ht="18.75" x14ac:dyDescent="0.3">
      <c r="A587" s="73" t="s">
        <v>15768</v>
      </c>
      <c r="B587" s="92" t="s">
        <v>12123</v>
      </c>
      <c r="C587" s="92" t="s">
        <v>7685</v>
      </c>
      <c r="D587" s="94">
        <v>231532</v>
      </c>
      <c r="E587" s="95" t="s">
        <v>16893</v>
      </c>
      <c r="F587" s="95"/>
      <c r="G587" s="95"/>
      <c r="H587" s="95"/>
      <c r="I587" s="95"/>
      <c r="J587" s="96"/>
      <c r="K587" s="96"/>
      <c r="L587" s="95"/>
      <c r="M587" s="95"/>
      <c r="N587" s="95"/>
      <c r="O587" s="95"/>
      <c r="P587" s="95"/>
      <c r="Q587" s="95"/>
      <c r="R587" s="95"/>
      <c r="S587" s="95"/>
      <c r="T587" s="95"/>
      <c r="U587" s="95"/>
      <c r="V587" s="95"/>
      <c r="W587" s="95"/>
      <c r="X587" s="95"/>
      <c r="Y587" s="95"/>
      <c r="Z587" s="95"/>
      <c r="AA587" s="95"/>
      <c r="AB587" s="95"/>
      <c r="AC587" s="95"/>
      <c r="AD587" s="95"/>
      <c r="AE587" s="95"/>
      <c r="AF587" s="95"/>
      <c r="AG587" s="95"/>
      <c r="AH587" s="95"/>
      <c r="AI587" s="95"/>
      <c r="AJ587" s="95"/>
      <c r="AK587" s="95"/>
      <c r="AL587" s="95"/>
      <c r="AM587" s="95"/>
      <c r="AN587" s="95"/>
      <c r="AO587" s="95"/>
      <c r="AP587" s="95"/>
      <c r="AQ587" s="95"/>
      <c r="AR587" s="95"/>
      <c r="AS587" s="95"/>
      <c r="AT587" s="95"/>
      <c r="AU587" s="95"/>
      <c r="AV587" s="95"/>
    </row>
    <row r="588" spans="1:48" ht="18.75" x14ac:dyDescent="0.3">
      <c r="A588" s="73" t="s">
        <v>15769</v>
      </c>
      <c r="B588" s="92" t="s">
        <v>12123</v>
      </c>
      <c r="C588" s="92" t="s">
        <v>6027</v>
      </c>
      <c r="D588" s="94">
        <v>231689</v>
      </c>
      <c r="E588" s="95" t="s">
        <v>16892</v>
      </c>
      <c r="F588" s="95" t="s">
        <v>16893</v>
      </c>
      <c r="G588" s="95"/>
      <c r="H588" s="95"/>
      <c r="I588" s="95"/>
      <c r="J588" s="95"/>
      <c r="K588" s="95"/>
      <c r="L588" s="96"/>
      <c r="M588" s="96"/>
      <c r="N588" s="95"/>
      <c r="O588" s="95"/>
      <c r="P588" s="95"/>
      <c r="Q588" s="95"/>
      <c r="R588" s="95"/>
      <c r="S588" s="95"/>
      <c r="T588" s="95"/>
      <c r="U588" s="95"/>
      <c r="V588" s="95"/>
      <c r="W588" s="95"/>
      <c r="X588" s="95"/>
      <c r="Y588" s="95"/>
      <c r="Z588" s="95"/>
      <c r="AA588" s="95"/>
      <c r="AB588" s="95"/>
      <c r="AC588" s="95"/>
      <c r="AD588" s="95"/>
      <c r="AE588" s="95"/>
      <c r="AF588" s="95"/>
      <c r="AG588" s="95"/>
      <c r="AH588" s="95"/>
      <c r="AI588" s="95"/>
      <c r="AJ588" s="95"/>
      <c r="AK588" s="95"/>
      <c r="AL588" s="95"/>
      <c r="AM588" s="95"/>
      <c r="AN588" s="95"/>
      <c r="AO588" s="95"/>
      <c r="AP588" s="95"/>
      <c r="AQ588" s="95"/>
      <c r="AR588" s="95"/>
      <c r="AS588" s="95"/>
      <c r="AT588" s="95"/>
      <c r="AU588" s="95"/>
      <c r="AV588" s="95"/>
    </row>
    <row r="589" spans="1:48" ht="18.75" x14ac:dyDescent="0.3">
      <c r="A589" s="73" t="s">
        <v>16612</v>
      </c>
      <c r="B589" s="92" t="s">
        <v>15579</v>
      </c>
      <c r="C589" s="92" t="s">
        <v>6027</v>
      </c>
      <c r="D589" s="94">
        <v>231689</v>
      </c>
      <c r="E589" s="95" t="s">
        <v>16894</v>
      </c>
      <c r="F589" s="95" t="s">
        <v>16895</v>
      </c>
      <c r="G589" s="95" t="s">
        <v>16896</v>
      </c>
      <c r="H589" s="95" t="s">
        <v>16897</v>
      </c>
      <c r="I589" s="95" t="s">
        <v>16898</v>
      </c>
      <c r="J589" s="96"/>
      <c r="K589" s="96"/>
      <c r="L589" s="96"/>
      <c r="M589" s="96"/>
      <c r="N589" s="95"/>
      <c r="O589" s="95"/>
      <c r="P589" s="95"/>
      <c r="Q589" s="95"/>
      <c r="R589" s="95"/>
      <c r="S589" s="95"/>
      <c r="T589" s="95"/>
      <c r="U589" s="95"/>
      <c r="V589" s="95"/>
      <c r="W589" s="95"/>
      <c r="X589" s="95"/>
      <c r="Y589" s="95"/>
      <c r="Z589" s="95"/>
      <c r="AA589" s="95"/>
      <c r="AB589" s="95"/>
      <c r="AC589" s="95"/>
      <c r="AD589" s="95"/>
      <c r="AE589" s="95"/>
      <c r="AF589" s="95"/>
      <c r="AG589" s="95"/>
      <c r="AH589" s="95"/>
      <c r="AI589" s="95"/>
      <c r="AJ589" s="95"/>
      <c r="AK589" s="95"/>
      <c r="AL589" s="95"/>
      <c r="AM589" s="95"/>
      <c r="AN589" s="95"/>
      <c r="AO589" s="95"/>
      <c r="AP589" s="95"/>
      <c r="AQ589" s="95"/>
      <c r="AR589" s="95"/>
      <c r="AS589" s="95"/>
      <c r="AT589" s="95"/>
      <c r="AU589" s="95"/>
      <c r="AV589" s="95"/>
    </row>
    <row r="590" spans="1:48" ht="18.75" x14ac:dyDescent="0.3">
      <c r="A590" s="73" t="s">
        <v>15770</v>
      </c>
      <c r="B590" s="92" t="s">
        <v>12123</v>
      </c>
      <c r="C590" s="92" t="s">
        <v>7958</v>
      </c>
      <c r="D590" s="94">
        <v>231750</v>
      </c>
      <c r="E590" s="95" t="s">
        <v>17181</v>
      </c>
      <c r="F590" s="95"/>
      <c r="G590" s="95"/>
      <c r="H590" s="96"/>
      <c r="I590" s="96"/>
      <c r="J590" s="95"/>
      <c r="K590" s="95"/>
      <c r="L590" s="95"/>
      <c r="M590" s="95"/>
      <c r="N590" s="95"/>
      <c r="O590" s="95"/>
      <c r="P590" s="95"/>
      <c r="Q590" s="95"/>
      <c r="R590" s="95"/>
      <c r="S590" s="95"/>
      <c r="T590" s="95"/>
      <c r="U590" s="95"/>
      <c r="V590" s="95"/>
      <c r="W590" s="95"/>
      <c r="X590" s="95"/>
      <c r="Y590" s="95"/>
      <c r="Z590" s="95"/>
      <c r="AA590" s="95"/>
      <c r="AB590" s="95"/>
      <c r="AC590" s="95"/>
      <c r="AD590" s="95"/>
      <c r="AE590" s="95"/>
      <c r="AF590" s="95"/>
      <c r="AG590" s="95"/>
      <c r="AH590" s="95"/>
      <c r="AI590" s="95"/>
      <c r="AJ590" s="95"/>
      <c r="AK590" s="95"/>
      <c r="AL590" s="95"/>
      <c r="AM590" s="95"/>
      <c r="AN590" s="95"/>
      <c r="AO590" s="95"/>
      <c r="AP590" s="95"/>
      <c r="AQ590" s="95"/>
      <c r="AR590" s="95"/>
      <c r="AS590" s="95"/>
      <c r="AT590" s="95"/>
      <c r="AU590" s="95"/>
      <c r="AV590" s="95"/>
    </row>
    <row r="591" spans="1:48" ht="18.75" x14ac:dyDescent="0.3">
      <c r="A591" s="73" t="s">
        <v>16613</v>
      </c>
      <c r="B591" s="92" t="s">
        <v>15579</v>
      </c>
      <c r="C591" s="92" t="s">
        <v>7958</v>
      </c>
      <c r="D591" s="94">
        <v>231750</v>
      </c>
      <c r="E591" s="95" t="s">
        <v>16987</v>
      </c>
      <c r="F591" s="95" t="s">
        <v>16985</v>
      </c>
      <c r="G591" s="96"/>
      <c r="H591" s="96"/>
      <c r="I591" s="96"/>
      <c r="J591" s="95"/>
      <c r="K591" s="95"/>
      <c r="L591" s="95"/>
      <c r="M591" s="95"/>
      <c r="N591" s="95"/>
      <c r="O591" s="95"/>
      <c r="P591" s="95"/>
      <c r="Q591" s="95"/>
      <c r="R591" s="95"/>
      <c r="S591" s="95"/>
      <c r="T591" s="95"/>
      <c r="U591" s="95"/>
      <c r="V591" s="95"/>
      <c r="W591" s="95"/>
      <c r="X591" s="95"/>
      <c r="Y591" s="95"/>
      <c r="Z591" s="95"/>
      <c r="AA591" s="95"/>
      <c r="AB591" s="95"/>
      <c r="AC591" s="95"/>
      <c r="AD591" s="95"/>
      <c r="AE591" s="95"/>
      <c r="AF591" s="95"/>
      <c r="AG591" s="95"/>
      <c r="AH591" s="95"/>
      <c r="AI591" s="95"/>
      <c r="AJ591" s="95"/>
      <c r="AK591" s="95"/>
      <c r="AL591" s="95"/>
      <c r="AM591" s="95"/>
      <c r="AN591" s="95"/>
      <c r="AO591" s="95"/>
      <c r="AP591" s="95"/>
      <c r="AQ591" s="95"/>
      <c r="AR591" s="95"/>
      <c r="AS591" s="95"/>
      <c r="AT591" s="95"/>
      <c r="AU591" s="95"/>
      <c r="AV591" s="95"/>
    </row>
    <row r="592" spans="1:48" ht="18.75" x14ac:dyDescent="0.3">
      <c r="A592" s="73" t="s">
        <v>15771</v>
      </c>
      <c r="B592" s="92" t="s">
        <v>12123</v>
      </c>
      <c r="C592" s="92" t="s">
        <v>6032</v>
      </c>
      <c r="D592" s="94">
        <v>231833</v>
      </c>
      <c r="E592" s="95" t="s">
        <v>17181</v>
      </c>
      <c r="F592" s="95"/>
      <c r="G592" s="95"/>
      <c r="H592" s="96"/>
      <c r="I592" s="96"/>
      <c r="J592" s="95"/>
      <c r="K592" s="95"/>
      <c r="L592" s="95"/>
      <c r="M592" s="95"/>
      <c r="N592" s="95"/>
      <c r="O592" s="95"/>
      <c r="P592" s="95"/>
      <c r="Q592" s="95"/>
      <c r="R592" s="95"/>
      <c r="S592" s="95"/>
      <c r="T592" s="95"/>
      <c r="U592" s="95"/>
      <c r="V592" s="95"/>
      <c r="W592" s="95"/>
      <c r="X592" s="95"/>
      <c r="Y592" s="95"/>
      <c r="Z592" s="95"/>
      <c r="AA592" s="95"/>
      <c r="AB592" s="95"/>
      <c r="AC592" s="95"/>
      <c r="AD592" s="95"/>
      <c r="AE592" s="95"/>
      <c r="AF592" s="95"/>
      <c r="AG592" s="95"/>
      <c r="AH592" s="95"/>
      <c r="AI592" s="95"/>
      <c r="AJ592" s="95"/>
      <c r="AK592" s="95"/>
      <c r="AL592" s="95"/>
      <c r="AM592" s="95"/>
      <c r="AN592" s="95"/>
      <c r="AO592" s="95"/>
      <c r="AP592" s="95"/>
      <c r="AQ592" s="95"/>
      <c r="AR592" s="95"/>
      <c r="AS592" s="95"/>
      <c r="AT592" s="95"/>
      <c r="AU592" s="95"/>
      <c r="AV592" s="95"/>
    </row>
    <row r="593" spans="1:48" ht="18.75" x14ac:dyDescent="0.3">
      <c r="A593" s="73" t="s">
        <v>16614</v>
      </c>
      <c r="B593" s="92" t="s">
        <v>15579</v>
      </c>
      <c r="C593" s="92" t="s">
        <v>6032</v>
      </c>
      <c r="D593" s="94">
        <v>231833</v>
      </c>
      <c r="E593" s="95" t="s">
        <v>17164</v>
      </c>
      <c r="F593" s="95" t="s">
        <v>16986</v>
      </c>
      <c r="G593" s="96"/>
      <c r="H593" s="96"/>
      <c r="I593" s="96"/>
      <c r="J593" s="95"/>
      <c r="K593" s="95"/>
      <c r="L593" s="95"/>
      <c r="M593" s="95"/>
      <c r="N593" s="95"/>
      <c r="O593" s="95"/>
      <c r="P593" s="95"/>
      <c r="Q593" s="95"/>
      <c r="R593" s="95"/>
      <c r="S593" s="95"/>
      <c r="T593" s="95"/>
      <c r="U593" s="95"/>
      <c r="V593" s="95"/>
      <c r="W593" s="95"/>
      <c r="X593" s="95"/>
      <c r="Y593" s="95"/>
      <c r="Z593" s="95"/>
      <c r="AA593" s="95"/>
      <c r="AB593" s="95"/>
      <c r="AC593" s="95"/>
      <c r="AD593" s="95"/>
      <c r="AE593" s="95"/>
      <c r="AF593" s="95"/>
      <c r="AG593" s="95"/>
      <c r="AH593" s="95"/>
      <c r="AI593" s="95"/>
      <c r="AJ593" s="95"/>
      <c r="AK593" s="95"/>
      <c r="AL593" s="95"/>
      <c r="AM593" s="95"/>
      <c r="AN593" s="95"/>
      <c r="AO593" s="95"/>
      <c r="AP593" s="95"/>
      <c r="AQ593" s="95"/>
      <c r="AR593" s="95"/>
      <c r="AS593" s="95"/>
      <c r="AT593" s="95"/>
      <c r="AU593" s="95"/>
      <c r="AV593" s="95"/>
    </row>
    <row r="594" spans="1:48" ht="18.75" x14ac:dyDescent="0.3">
      <c r="A594" s="73" t="s">
        <v>15772</v>
      </c>
      <c r="B594" s="92" t="s">
        <v>12123</v>
      </c>
      <c r="C594" s="92" t="s">
        <v>7960</v>
      </c>
      <c r="D594" s="94">
        <v>231923</v>
      </c>
      <c r="E594" s="95" t="s">
        <v>16892</v>
      </c>
      <c r="F594" s="95" t="s">
        <v>16893</v>
      </c>
      <c r="G594" s="95"/>
      <c r="H594" s="96"/>
      <c r="I594" s="96"/>
      <c r="J594" s="95"/>
      <c r="K594" s="95"/>
      <c r="L594" s="95"/>
      <c r="M594" s="95"/>
      <c r="N594" s="95"/>
      <c r="O594" s="95"/>
      <c r="P594" s="95"/>
      <c r="Q594" s="95"/>
      <c r="R594" s="95"/>
      <c r="S594" s="95"/>
      <c r="T594" s="95"/>
      <c r="U594" s="95"/>
      <c r="V594" s="95"/>
      <c r="W594" s="95"/>
      <c r="X594" s="95"/>
      <c r="Y594" s="95"/>
      <c r="Z594" s="95"/>
      <c r="AA594" s="95"/>
      <c r="AB594" s="95"/>
      <c r="AC594" s="95"/>
      <c r="AD594" s="95"/>
      <c r="AE594" s="95"/>
      <c r="AF594" s="95"/>
      <c r="AG594" s="95"/>
      <c r="AH594" s="95"/>
      <c r="AI594" s="95"/>
      <c r="AJ594" s="95"/>
      <c r="AK594" s="95"/>
      <c r="AL594" s="95"/>
      <c r="AM594" s="95"/>
      <c r="AN594" s="95"/>
      <c r="AO594" s="95"/>
      <c r="AP594" s="95"/>
      <c r="AQ594" s="95"/>
      <c r="AR594" s="95"/>
      <c r="AS594" s="95"/>
      <c r="AT594" s="95"/>
      <c r="AU594" s="95"/>
      <c r="AV594" s="95"/>
    </row>
    <row r="595" spans="1:48" ht="18.75" x14ac:dyDescent="0.3">
      <c r="A595" s="73" t="s">
        <v>15773</v>
      </c>
      <c r="B595" s="92" t="s">
        <v>12123</v>
      </c>
      <c r="C595" s="92" t="s">
        <v>8735</v>
      </c>
      <c r="D595" s="94">
        <v>231034</v>
      </c>
      <c r="E595" s="95" t="s">
        <v>16893</v>
      </c>
      <c r="F595" s="95"/>
      <c r="G595" s="96"/>
      <c r="H595" s="96"/>
      <c r="I595" s="95"/>
      <c r="J595" s="95"/>
      <c r="K595" s="95"/>
      <c r="L595" s="95"/>
      <c r="M595" s="95"/>
      <c r="N595" s="95"/>
      <c r="O595" s="95"/>
      <c r="P595" s="95"/>
      <c r="Q595" s="95"/>
      <c r="R595" s="95"/>
      <c r="S595" s="95"/>
      <c r="T595" s="95"/>
      <c r="U595" s="95"/>
      <c r="V595" s="95"/>
      <c r="W595" s="95"/>
      <c r="X595" s="95"/>
      <c r="Y595" s="95"/>
      <c r="Z595" s="95"/>
      <c r="AA595" s="95"/>
      <c r="AB595" s="95"/>
      <c r="AC595" s="95"/>
      <c r="AD595" s="95"/>
      <c r="AE595" s="95"/>
      <c r="AF595" s="95"/>
      <c r="AG595" s="95"/>
      <c r="AH595" s="95"/>
      <c r="AI595" s="95"/>
      <c r="AJ595" s="95"/>
      <c r="AK595" s="95"/>
      <c r="AL595" s="95"/>
      <c r="AM595" s="95"/>
      <c r="AN595" s="95"/>
      <c r="AO595" s="95"/>
      <c r="AP595" s="95"/>
      <c r="AQ595" s="95"/>
      <c r="AR595" s="95"/>
      <c r="AS595" s="95"/>
      <c r="AT595" s="95"/>
      <c r="AU595" s="95"/>
      <c r="AV595" s="95"/>
    </row>
    <row r="596" spans="1:48" ht="18.75" x14ac:dyDescent="0.3">
      <c r="A596" s="73" t="s">
        <v>16615</v>
      </c>
      <c r="B596" s="92" t="s">
        <v>15579</v>
      </c>
      <c r="C596" s="92" t="s">
        <v>8735</v>
      </c>
      <c r="D596" s="94">
        <v>231034</v>
      </c>
      <c r="E596" s="95" t="s">
        <v>16895</v>
      </c>
      <c r="F596" s="96"/>
      <c r="G596" s="96"/>
      <c r="H596" s="95"/>
      <c r="I596" s="96"/>
      <c r="J596" s="95"/>
      <c r="K596" s="95"/>
      <c r="L596" s="95"/>
      <c r="M596" s="95"/>
      <c r="N596" s="95"/>
      <c r="O596" s="95"/>
      <c r="P596" s="95"/>
      <c r="Q596" s="95"/>
      <c r="R596" s="95"/>
      <c r="S596" s="95"/>
      <c r="T596" s="95"/>
      <c r="U596" s="95"/>
      <c r="V596" s="95"/>
      <c r="W596" s="95"/>
      <c r="X596" s="95"/>
      <c r="Y596" s="95"/>
      <c r="Z596" s="95"/>
      <c r="AA596" s="95"/>
      <c r="AB596" s="95"/>
      <c r="AC596" s="95"/>
      <c r="AD596" s="95"/>
      <c r="AE596" s="95"/>
      <c r="AF596" s="95"/>
      <c r="AG596" s="95"/>
      <c r="AH596" s="95"/>
      <c r="AI596" s="95"/>
      <c r="AJ596" s="95"/>
      <c r="AK596" s="95"/>
      <c r="AL596" s="95"/>
      <c r="AM596" s="95"/>
      <c r="AN596" s="95"/>
      <c r="AO596" s="95"/>
      <c r="AP596" s="95"/>
      <c r="AQ596" s="95"/>
      <c r="AR596" s="95"/>
      <c r="AS596" s="95"/>
      <c r="AT596" s="95"/>
      <c r="AU596" s="95"/>
      <c r="AV596" s="95"/>
    </row>
    <row r="597" spans="1:48" ht="18.75" x14ac:dyDescent="0.3">
      <c r="A597" s="73" t="s">
        <v>15774</v>
      </c>
      <c r="B597" s="92" t="s">
        <v>12123</v>
      </c>
      <c r="C597" s="92" t="s">
        <v>7669</v>
      </c>
      <c r="D597" s="94">
        <v>231049</v>
      </c>
      <c r="E597" s="95" t="s">
        <v>17109</v>
      </c>
      <c r="F597" s="95"/>
      <c r="G597" s="95"/>
      <c r="H597" s="95"/>
      <c r="I597" s="95"/>
      <c r="J597" s="96"/>
      <c r="K597" s="96"/>
      <c r="L597" s="95"/>
      <c r="M597" s="95"/>
      <c r="N597" s="95"/>
      <c r="O597" s="95"/>
      <c r="P597" s="95"/>
      <c r="Q597" s="95"/>
      <c r="R597" s="95"/>
      <c r="S597" s="95"/>
      <c r="T597" s="95"/>
      <c r="U597" s="95"/>
      <c r="V597" s="95"/>
      <c r="W597" s="95"/>
      <c r="X597" s="95"/>
      <c r="Y597" s="95"/>
      <c r="Z597" s="95"/>
      <c r="AA597" s="95"/>
      <c r="AB597" s="95"/>
      <c r="AC597" s="95"/>
      <c r="AD597" s="95"/>
      <c r="AE597" s="95"/>
      <c r="AF597" s="95"/>
      <c r="AG597" s="95"/>
      <c r="AH597" s="95"/>
      <c r="AI597" s="95"/>
      <c r="AJ597" s="95"/>
      <c r="AK597" s="95"/>
      <c r="AL597" s="95"/>
      <c r="AM597" s="95"/>
      <c r="AN597" s="95"/>
      <c r="AO597" s="95"/>
      <c r="AP597" s="95"/>
      <c r="AQ597" s="95"/>
      <c r="AR597" s="95"/>
      <c r="AS597" s="95"/>
      <c r="AT597" s="95"/>
      <c r="AU597" s="95"/>
      <c r="AV597" s="95"/>
    </row>
    <row r="598" spans="1:48" ht="18.75" x14ac:dyDescent="0.3">
      <c r="A598" s="73" t="s">
        <v>15775</v>
      </c>
      <c r="B598" s="92" t="s">
        <v>12123</v>
      </c>
      <c r="C598" s="92" t="s">
        <v>7673</v>
      </c>
      <c r="D598" s="94">
        <v>231161</v>
      </c>
      <c r="E598" s="95" t="s">
        <v>17109</v>
      </c>
      <c r="F598" s="95"/>
      <c r="G598" s="95"/>
      <c r="H598" s="95"/>
      <c r="I598" s="95"/>
      <c r="J598" s="96"/>
      <c r="K598" s="96"/>
      <c r="L598" s="95"/>
      <c r="M598" s="95"/>
      <c r="N598" s="95"/>
      <c r="O598" s="95"/>
      <c r="P598" s="95"/>
      <c r="Q598" s="95"/>
      <c r="R598" s="95"/>
      <c r="S598" s="95"/>
      <c r="T598" s="95"/>
      <c r="U598" s="95"/>
      <c r="V598" s="95"/>
      <c r="W598" s="95"/>
      <c r="X598" s="95"/>
      <c r="Y598" s="95"/>
      <c r="Z598" s="95"/>
      <c r="AA598" s="95"/>
      <c r="AB598" s="95"/>
      <c r="AC598" s="95"/>
      <c r="AD598" s="95"/>
      <c r="AE598" s="95"/>
      <c r="AF598" s="95"/>
      <c r="AG598" s="95"/>
      <c r="AH598" s="95"/>
      <c r="AI598" s="95"/>
      <c r="AJ598" s="95"/>
      <c r="AK598" s="95"/>
      <c r="AL598" s="95"/>
      <c r="AM598" s="95"/>
      <c r="AN598" s="95"/>
      <c r="AO598" s="95"/>
      <c r="AP598" s="95"/>
      <c r="AQ598" s="95"/>
      <c r="AR598" s="95"/>
      <c r="AS598" s="95"/>
      <c r="AT598" s="95"/>
      <c r="AU598" s="95"/>
      <c r="AV598" s="95"/>
    </row>
    <row r="599" spans="1:48" ht="18.75" x14ac:dyDescent="0.3">
      <c r="A599" s="73" t="s">
        <v>15776</v>
      </c>
      <c r="B599" s="92" t="s">
        <v>12123</v>
      </c>
      <c r="C599" s="92" t="s">
        <v>7947</v>
      </c>
      <c r="D599" s="94">
        <v>231165</v>
      </c>
      <c r="E599" s="95" t="s">
        <v>16892</v>
      </c>
      <c r="F599" s="95"/>
      <c r="G599" s="95"/>
      <c r="H599" s="95"/>
      <c r="I599" s="95"/>
      <c r="J599" s="96"/>
      <c r="K599" s="96"/>
      <c r="L599" s="95"/>
      <c r="M599" s="95"/>
      <c r="N599" s="95"/>
      <c r="O599" s="95"/>
      <c r="P599" s="95"/>
      <c r="Q599" s="95"/>
      <c r="R599" s="95"/>
      <c r="S599" s="95"/>
      <c r="T599" s="95"/>
      <c r="U599" s="95"/>
      <c r="V599" s="95"/>
      <c r="W599" s="95"/>
      <c r="X599" s="95"/>
      <c r="Y599" s="95"/>
      <c r="Z599" s="95"/>
      <c r="AA599" s="95"/>
      <c r="AB599" s="95"/>
      <c r="AC599" s="95"/>
      <c r="AD599" s="95"/>
      <c r="AE599" s="95"/>
      <c r="AF599" s="95"/>
      <c r="AG599" s="95"/>
      <c r="AH599" s="95"/>
      <c r="AI599" s="95"/>
      <c r="AJ599" s="95"/>
      <c r="AK599" s="95"/>
      <c r="AL599" s="95"/>
      <c r="AM599" s="95"/>
      <c r="AN599" s="95"/>
      <c r="AO599" s="95"/>
      <c r="AP599" s="95"/>
      <c r="AQ599" s="95"/>
      <c r="AR599" s="95"/>
      <c r="AS599" s="95"/>
      <c r="AT599" s="95"/>
      <c r="AU599" s="95"/>
      <c r="AV599" s="95"/>
    </row>
    <row r="600" spans="1:48" ht="18.75" x14ac:dyDescent="0.3">
      <c r="A600" s="73" t="s">
        <v>16616</v>
      </c>
      <c r="B600" s="92" t="s">
        <v>15579</v>
      </c>
      <c r="C600" s="92" t="s">
        <v>7947</v>
      </c>
      <c r="D600" s="94">
        <v>231165</v>
      </c>
      <c r="E600" s="95" t="s">
        <v>16896</v>
      </c>
      <c r="F600" s="95" t="s">
        <v>17128</v>
      </c>
      <c r="G600" s="95" t="s">
        <v>17163</v>
      </c>
      <c r="H600" s="95" t="s">
        <v>16898</v>
      </c>
      <c r="I600" s="96"/>
      <c r="J600" s="96"/>
      <c r="K600" s="96"/>
      <c r="L600" s="95"/>
      <c r="M600" s="95"/>
      <c r="N600" s="95"/>
      <c r="O600" s="95"/>
      <c r="P600" s="95"/>
      <c r="Q600" s="95"/>
      <c r="R600" s="95"/>
      <c r="S600" s="95"/>
      <c r="T600" s="95"/>
      <c r="U600" s="95"/>
      <c r="V600" s="95"/>
      <c r="W600" s="95"/>
      <c r="X600" s="95"/>
      <c r="Y600" s="95"/>
      <c r="Z600" s="95"/>
      <c r="AA600" s="95"/>
      <c r="AB600" s="95"/>
      <c r="AC600" s="95"/>
      <c r="AD600" s="95"/>
      <c r="AE600" s="95"/>
      <c r="AF600" s="95"/>
      <c r="AG600" s="95"/>
      <c r="AH600" s="95"/>
      <c r="AI600" s="95"/>
      <c r="AJ600" s="95"/>
      <c r="AK600" s="95"/>
      <c r="AL600" s="95"/>
      <c r="AM600" s="95"/>
      <c r="AN600" s="95"/>
      <c r="AO600" s="95"/>
      <c r="AP600" s="95"/>
      <c r="AQ600" s="95"/>
      <c r="AR600" s="95"/>
      <c r="AS600" s="95"/>
      <c r="AT600" s="95"/>
      <c r="AU600" s="95"/>
      <c r="AV600" s="95"/>
    </row>
    <row r="601" spans="1:48" ht="18.75" x14ac:dyDescent="0.3">
      <c r="A601" s="73" t="s">
        <v>16617</v>
      </c>
      <c r="B601" s="92" t="s">
        <v>15579</v>
      </c>
      <c r="C601" s="92" t="s">
        <v>7674</v>
      </c>
      <c r="D601" s="94">
        <v>231195</v>
      </c>
      <c r="E601" s="95" t="s">
        <v>17163</v>
      </c>
      <c r="F601" s="95" t="s">
        <v>16898</v>
      </c>
      <c r="G601" s="95"/>
      <c r="H601" s="95"/>
      <c r="I601" s="95"/>
      <c r="J601" s="96"/>
      <c r="K601" s="96"/>
      <c r="L601" s="95"/>
      <c r="M601" s="95"/>
      <c r="N601" s="95"/>
      <c r="O601" s="95"/>
      <c r="P601" s="95"/>
      <c r="Q601" s="95"/>
      <c r="R601" s="95"/>
      <c r="S601" s="95"/>
      <c r="T601" s="95"/>
      <c r="U601" s="95"/>
      <c r="V601" s="95"/>
      <c r="W601" s="95"/>
      <c r="X601" s="95"/>
      <c r="Y601" s="95"/>
      <c r="Z601" s="95"/>
      <c r="AA601" s="95"/>
      <c r="AB601" s="95"/>
      <c r="AC601" s="95"/>
      <c r="AD601" s="95"/>
      <c r="AE601" s="95"/>
      <c r="AF601" s="95"/>
      <c r="AG601" s="95"/>
      <c r="AH601" s="95"/>
      <c r="AI601" s="95"/>
      <c r="AJ601" s="95"/>
      <c r="AK601" s="95"/>
      <c r="AL601" s="95"/>
      <c r="AM601" s="95"/>
      <c r="AN601" s="95"/>
      <c r="AO601" s="95"/>
      <c r="AP601" s="95"/>
      <c r="AQ601" s="95"/>
      <c r="AR601" s="95"/>
      <c r="AS601" s="95"/>
      <c r="AT601" s="95"/>
      <c r="AU601" s="95"/>
      <c r="AV601" s="95"/>
    </row>
    <row r="602" spans="1:48" ht="18.75" x14ac:dyDescent="0.3">
      <c r="A602" s="73" t="s">
        <v>15777</v>
      </c>
      <c r="B602" s="92" t="s">
        <v>12123</v>
      </c>
      <c r="C602" s="92" t="s">
        <v>7675</v>
      </c>
      <c r="D602" s="94">
        <v>231227</v>
      </c>
      <c r="E602" s="95" t="s">
        <v>16892</v>
      </c>
      <c r="F602" s="95" t="s">
        <v>16893</v>
      </c>
      <c r="G602" s="95"/>
      <c r="H602" s="95"/>
      <c r="I602" s="95"/>
      <c r="J602" s="95"/>
      <c r="K602" s="95"/>
      <c r="L602" s="96"/>
      <c r="M602" s="96"/>
      <c r="N602" s="95"/>
      <c r="O602" s="95"/>
      <c r="P602" s="95"/>
      <c r="Q602" s="95"/>
      <c r="R602" s="95"/>
      <c r="S602" s="95"/>
      <c r="T602" s="95"/>
      <c r="U602" s="95"/>
      <c r="V602" s="95"/>
      <c r="W602" s="95"/>
      <c r="X602" s="95"/>
      <c r="Y602" s="95"/>
      <c r="Z602" s="95"/>
      <c r="AA602" s="95"/>
      <c r="AB602" s="95"/>
      <c r="AC602" s="95"/>
      <c r="AD602" s="95"/>
      <c r="AE602" s="95"/>
      <c r="AF602" s="95"/>
      <c r="AG602" s="95"/>
      <c r="AH602" s="95"/>
      <c r="AI602" s="95"/>
      <c r="AJ602" s="95"/>
      <c r="AK602" s="95"/>
      <c r="AL602" s="95"/>
      <c r="AM602" s="95"/>
      <c r="AN602" s="95"/>
      <c r="AO602" s="95"/>
      <c r="AP602" s="95"/>
      <c r="AQ602" s="95"/>
      <c r="AR602" s="95"/>
      <c r="AS602" s="95"/>
      <c r="AT602" s="95"/>
      <c r="AU602" s="95"/>
      <c r="AV602" s="95"/>
    </row>
    <row r="603" spans="1:48" ht="18.75" x14ac:dyDescent="0.3">
      <c r="A603" s="73" t="s">
        <v>16618</v>
      </c>
      <c r="B603" s="92" t="s">
        <v>15579</v>
      </c>
      <c r="C603" s="92" t="s">
        <v>7675</v>
      </c>
      <c r="D603" s="94">
        <v>231227</v>
      </c>
      <c r="E603" s="95" t="s">
        <v>16894</v>
      </c>
      <c r="F603" s="95" t="s">
        <v>16895</v>
      </c>
      <c r="G603" s="95" t="s">
        <v>16896</v>
      </c>
      <c r="H603" s="95" t="s">
        <v>16897</v>
      </c>
      <c r="I603" s="95" t="s">
        <v>16898</v>
      </c>
      <c r="J603" s="96"/>
      <c r="K603" s="96"/>
      <c r="L603" s="96"/>
      <c r="M603" s="96"/>
      <c r="N603" s="95"/>
      <c r="O603" s="95"/>
      <c r="P603" s="95"/>
      <c r="Q603" s="95"/>
      <c r="R603" s="95"/>
      <c r="S603" s="95"/>
      <c r="T603" s="95"/>
      <c r="U603" s="95"/>
      <c r="V603" s="95"/>
      <c r="W603" s="95"/>
      <c r="X603" s="95"/>
      <c r="Y603" s="95"/>
      <c r="Z603" s="95"/>
      <c r="AA603" s="95"/>
      <c r="AB603" s="95"/>
      <c r="AC603" s="95"/>
      <c r="AD603" s="95"/>
      <c r="AE603" s="95"/>
      <c r="AF603" s="95"/>
      <c r="AG603" s="95"/>
      <c r="AH603" s="95"/>
      <c r="AI603" s="95"/>
      <c r="AJ603" s="95"/>
      <c r="AK603" s="95"/>
      <c r="AL603" s="95"/>
      <c r="AM603" s="95"/>
      <c r="AN603" s="95"/>
      <c r="AO603" s="95"/>
      <c r="AP603" s="95"/>
      <c r="AQ603" s="95"/>
      <c r="AR603" s="95"/>
      <c r="AS603" s="95"/>
      <c r="AT603" s="95"/>
      <c r="AU603" s="95"/>
      <c r="AV603" s="95"/>
    </row>
    <row r="604" spans="1:48" ht="18.75" x14ac:dyDescent="0.3">
      <c r="A604" s="73" t="s">
        <v>15778</v>
      </c>
      <c r="B604" s="92" t="s">
        <v>12123</v>
      </c>
      <c r="C604" s="92" t="s">
        <v>596</v>
      </c>
      <c r="D604" s="94">
        <v>126800</v>
      </c>
      <c r="E604" s="97" t="s">
        <v>16913</v>
      </c>
      <c r="F604" s="95"/>
      <c r="G604" s="95"/>
      <c r="H604" s="95"/>
      <c r="I604" s="95"/>
      <c r="J604" s="95"/>
      <c r="K604" s="96"/>
      <c r="L604" s="96"/>
      <c r="M604" s="95"/>
      <c r="N604" s="95"/>
      <c r="O604" s="95"/>
      <c r="P604" s="95"/>
      <c r="Q604" s="95"/>
      <c r="R604" s="95"/>
      <c r="S604" s="95"/>
      <c r="T604" s="95"/>
      <c r="U604" s="95"/>
      <c r="V604" s="95"/>
      <c r="W604" s="95"/>
      <c r="X604" s="95"/>
      <c r="Y604" s="95"/>
      <c r="Z604" s="95"/>
      <c r="AA604" s="95"/>
      <c r="AB604" s="95"/>
      <c r="AC604" s="95"/>
      <c r="AD604" s="95"/>
      <c r="AE604" s="95"/>
      <c r="AF604" s="95"/>
      <c r="AG604" s="95"/>
      <c r="AH604" s="95"/>
      <c r="AI604" s="95"/>
      <c r="AJ604" s="95"/>
      <c r="AK604" s="95"/>
      <c r="AL604" s="95"/>
      <c r="AM604" s="95"/>
      <c r="AN604" s="95"/>
      <c r="AO604" s="95"/>
      <c r="AP604" s="95"/>
      <c r="AQ604" s="95"/>
      <c r="AR604" s="95"/>
      <c r="AS604" s="95"/>
      <c r="AT604" s="95"/>
      <c r="AU604" s="95"/>
      <c r="AV604" s="95"/>
    </row>
    <row r="605" spans="1:48" ht="18.75" x14ac:dyDescent="0.3">
      <c r="A605" s="73" t="s">
        <v>15779</v>
      </c>
      <c r="B605" s="92" t="s">
        <v>12123</v>
      </c>
      <c r="C605" s="92" t="s">
        <v>7250</v>
      </c>
      <c r="D605" s="94">
        <v>126801</v>
      </c>
      <c r="E605" s="97" t="s">
        <v>16913</v>
      </c>
      <c r="F605" s="95"/>
      <c r="G605" s="95"/>
      <c r="H605" s="95"/>
      <c r="I605" s="95"/>
      <c r="J605" s="95"/>
      <c r="K605" s="96"/>
      <c r="L605" s="96"/>
      <c r="M605" s="95"/>
      <c r="N605" s="95"/>
      <c r="O605" s="95"/>
      <c r="P605" s="95"/>
      <c r="Q605" s="95"/>
      <c r="R605" s="95"/>
      <c r="S605" s="95"/>
      <c r="T605" s="95"/>
      <c r="U605" s="95"/>
      <c r="V605" s="95"/>
      <c r="W605" s="95"/>
      <c r="X605" s="95"/>
      <c r="Y605" s="95"/>
      <c r="Z605" s="95"/>
      <c r="AA605" s="95"/>
      <c r="AB605" s="95"/>
      <c r="AC605" s="95"/>
      <c r="AD605" s="95"/>
      <c r="AE605" s="95"/>
      <c r="AF605" s="95"/>
      <c r="AG605" s="95"/>
      <c r="AH605" s="95"/>
      <c r="AI605" s="95"/>
      <c r="AJ605" s="95"/>
      <c r="AK605" s="95"/>
      <c r="AL605" s="95"/>
      <c r="AM605" s="95"/>
      <c r="AN605" s="95"/>
      <c r="AO605" s="95"/>
      <c r="AP605" s="95"/>
      <c r="AQ605" s="95"/>
      <c r="AR605" s="95"/>
      <c r="AS605" s="95"/>
      <c r="AT605" s="95"/>
      <c r="AU605" s="95"/>
      <c r="AV605" s="95"/>
    </row>
    <row r="606" spans="1:48" ht="18.75" x14ac:dyDescent="0.3">
      <c r="A606" s="73" t="s">
        <v>15780</v>
      </c>
      <c r="B606" s="92" t="s">
        <v>12123</v>
      </c>
      <c r="C606" s="92" t="s">
        <v>597</v>
      </c>
      <c r="D606" s="94">
        <v>127042</v>
      </c>
      <c r="E606" s="95" t="s">
        <v>17182</v>
      </c>
      <c r="F606" s="95" t="s">
        <v>17183</v>
      </c>
      <c r="G606" s="95"/>
      <c r="H606" s="95"/>
      <c r="I606" s="95"/>
      <c r="J606" s="95"/>
      <c r="K606" s="96"/>
      <c r="L606" s="96"/>
      <c r="M606" s="95"/>
      <c r="N606" s="95"/>
      <c r="O606" s="95"/>
      <c r="P606" s="95"/>
      <c r="Q606" s="95"/>
      <c r="R606" s="95"/>
      <c r="S606" s="95"/>
      <c r="T606" s="95"/>
      <c r="U606" s="95"/>
      <c r="V606" s="95"/>
      <c r="W606" s="95"/>
      <c r="X606" s="95"/>
      <c r="Y606" s="95"/>
      <c r="Z606" s="95"/>
      <c r="AA606" s="95"/>
      <c r="AB606" s="95"/>
      <c r="AC606" s="95"/>
      <c r="AD606" s="95"/>
      <c r="AE606" s="95"/>
      <c r="AF606" s="95"/>
      <c r="AG606" s="95"/>
      <c r="AH606" s="95"/>
      <c r="AI606" s="95"/>
      <c r="AJ606" s="95"/>
      <c r="AK606" s="95"/>
      <c r="AL606" s="95"/>
      <c r="AM606" s="95"/>
      <c r="AN606" s="95"/>
      <c r="AO606" s="95"/>
      <c r="AP606" s="95"/>
      <c r="AQ606" s="95"/>
      <c r="AR606" s="95"/>
      <c r="AS606" s="95"/>
      <c r="AT606" s="95"/>
      <c r="AU606" s="95"/>
      <c r="AV606" s="95"/>
    </row>
    <row r="607" spans="1:48" ht="18.75" x14ac:dyDescent="0.3">
      <c r="A607" s="73" t="s">
        <v>15781</v>
      </c>
      <c r="B607" s="92" t="s">
        <v>12123</v>
      </c>
      <c r="C607" s="92" t="s">
        <v>601</v>
      </c>
      <c r="D607" s="94">
        <v>127216</v>
      </c>
      <c r="E607" s="95" t="s">
        <v>17184</v>
      </c>
      <c r="F607" s="95"/>
      <c r="G607" s="95"/>
      <c r="H607" s="95"/>
      <c r="I607" s="95"/>
      <c r="J607" s="95"/>
      <c r="K607" s="96"/>
      <c r="L607" s="96"/>
      <c r="M607" s="95"/>
      <c r="N607" s="95"/>
      <c r="O607" s="95"/>
      <c r="P607" s="95"/>
      <c r="Q607" s="95"/>
      <c r="R607" s="95"/>
      <c r="S607" s="95"/>
      <c r="T607" s="95"/>
      <c r="U607" s="95"/>
      <c r="V607" s="95"/>
      <c r="W607" s="95"/>
      <c r="X607" s="95"/>
      <c r="Y607" s="95"/>
      <c r="Z607" s="95"/>
      <c r="AA607" s="95"/>
      <c r="AB607" s="95"/>
      <c r="AC607" s="95"/>
      <c r="AD607" s="95"/>
      <c r="AE607" s="95"/>
      <c r="AF607" s="95"/>
      <c r="AG607" s="95"/>
      <c r="AH607" s="95"/>
      <c r="AI607" s="95"/>
      <c r="AJ607" s="95"/>
      <c r="AK607" s="95"/>
      <c r="AL607" s="95"/>
      <c r="AM607" s="95"/>
      <c r="AN607" s="95"/>
      <c r="AO607" s="95"/>
      <c r="AP607" s="95"/>
      <c r="AQ607" s="95"/>
      <c r="AR607" s="95"/>
      <c r="AS607" s="95"/>
      <c r="AT607" s="95"/>
      <c r="AU607" s="95"/>
      <c r="AV607" s="95"/>
    </row>
    <row r="608" spans="1:48" ht="18.75" x14ac:dyDescent="0.3">
      <c r="A608" s="73" t="s">
        <v>15782</v>
      </c>
      <c r="B608" s="92" t="s">
        <v>12123</v>
      </c>
      <c r="C608" s="92" t="s">
        <v>7964</v>
      </c>
      <c r="D608" s="94">
        <v>233710</v>
      </c>
      <c r="E608" s="95" t="s">
        <v>17184</v>
      </c>
      <c r="F608" s="95" t="s">
        <v>16956</v>
      </c>
      <c r="G608" s="95"/>
      <c r="H608" s="95"/>
      <c r="I608" s="95"/>
      <c r="J608" s="95"/>
      <c r="K608" s="96"/>
      <c r="L608" s="96"/>
      <c r="M608" s="95"/>
      <c r="N608" s="95"/>
      <c r="O608" s="95"/>
      <c r="P608" s="95"/>
      <c r="Q608" s="95"/>
      <c r="R608" s="95"/>
      <c r="S608" s="95"/>
      <c r="T608" s="95"/>
      <c r="U608" s="95"/>
      <c r="V608" s="95"/>
      <c r="W608" s="95"/>
      <c r="X608" s="95"/>
      <c r="Y608" s="95"/>
      <c r="Z608" s="95"/>
      <c r="AA608" s="95"/>
      <c r="AB608" s="95"/>
      <c r="AC608" s="95"/>
      <c r="AD608" s="95"/>
      <c r="AE608" s="95"/>
      <c r="AF608" s="95"/>
      <c r="AG608" s="95"/>
      <c r="AH608" s="95"/>
      <c r="AI608" s="95"/>
      <c r="AJ608" s="95"/>
      <c r="AK608" s="95"/>
      <c r="AL608" s="95"/>
      <c r="AM608" s="95"/>
      <c r="AN608" s="95"/>
      <c r="AO608" s="95"/>
      <c r="AP608" s="95"/>
      <c r="AQ608" s="95"/>
      <c r="AR608" s="95"/>
      <c r="AS608" s="95"/>
      <c r="AT608" s="95"/>
      <c r="AU608" s="95"/>
      <c r="AV608" s="95"/>
    </row>
    <row r="609" spans="1:48" ht="18.75" x14ac:dyDescent="0.3">
      <c r="A609" s="73" t="s">
        <v>15783</v>
      </c>
      <c r="B609" s="92" t="s">
        <v>12123</v>
      </c>
      <c r="C609" s="92" t="s">
        <v>7961</v>
      </c>
      <c r="D609" s="94">
        <v>233170</v>
      </c>
      <c r="E609" s="95" t="s">
        <v>17184</v>
      </c>
      <c r="F609" s="95"/>
      <c r="G609" s="95"/>
      <c r="H609" s="95"/>
      <c r="I609" s="95"/>
      <c r="J609" s="95"/>
      <c r="K609" s="96"/>
      <c r="L609" s="96"/>
      <c r="M609" s="95"/>
      <c r="N609" s="95"/>
      <c r="O609" s="95"/>
      <c r="P609" s="95"/>
      <c r="Q609" s="95"/>
      <c r="R609" s="95"/>
      <c r="S609" s="95"/>
      <c r="T609" s="95"/>
      <c r="U609" s="95"/>
      <c r="V609" s="95"/>
      <c r="W609" s="95"/>
      <c r="X609" s="95"/>
      <c r="Y609" s="95"/>
      <c r="Z609" s="95"/>
      <c r="AA609" s="95"/>
      <c r="AB609" s="95"/>
      <c r="AC609" s="95"/>
      <c r="AD609" s="95"/>
      <c r="AE609" s="95"/>
      <c r="AF609" s="95"/>
      <c r="AG609" s="95"/>
      <c r="AH609" s="95"/>
      <c r="AI609" s="95"/>
      <c r="AJ609" s="95"/>
      <c r="AK609" s="95"/>
      <c r="AL609" s="95"/>
      <c r="AM609" s="95"/>
      <c r="AN609" s="95"/>
      <c r="AO609" s="95"/>
      <c r="AP609" s="95"/>
      <c r="AQ609" s="95"/>
      <c r="AR609" s="95"/>
      <c r="AS609" s="95"/>
      <c r="AT609" s="95"/>
      <c r="AU609" s="95"/>
      <c r="AV609" s="95"/>
    </row>
    <row r="610" spans="1:48" ht="18.75" x14ac:dyDescent="0.3">
      <c r="A610" s="73" t="s">
        <v>15784</v>
      </c>
      <c r="B610" s="92" t="s">
        <v>12123</v>
      </c>
      <c r="C610" s="92" t="s">
        <v>7716</v>
      </c>
      <c r="D610" s="94">
        <v>233788</v>
      </c>
      <c r="E610" s="95" t="s">
        <v>16968</v>
      </c>
      <c r="F610" s="95" t="s">
        <v>16877</v>
      </c>
      <c r="G610" s="95"/>
      <c r="H610" s="95"/>
      <c r="I610" s="95"/>
      <c r="J610" s="95"/>
      <c r="K610" s="96"/>
      <c r="L610" s="96"/>
      <c r="M610" s="95"/>
      <c r="N610" s="95"/>
      <c r="O610" s="95"/>
      <c r="P610" s="95"/>
      <c r="Q610" s="95"/>
      <c r="R610" s="95"/>
      <c r="S610" s="95"/>
      <c r="T610" s="95"/>
      <c r="U610" s="95"/>
      <c r="V610" s="95"/>
      <c r="W610" s="95"/>
      <c r="X610" s="95"/>
      <c r="Y610" s="95"/>
      <c r="Z610" s="95"/>
      <c r="AA610" s="95"/>
      <c r="AB610" s="95"/>
      <c r="AC610" s="95"/>
      <c r="AD610" s="95"/>
      <c r="AE610" s="95"/>
      <c r="AF610" s="95"/>
      <c r="AG610" s="95"/>
      <c r="AH610" s="95"/>
      <c r="AI610" s="95"/>
      <c r="AJ610" s="95"/>
      <c r="AK610" s="95"/>
      <c r="AL610" s="95"/>
      <c r="AM610" s="95"/>
      <c r="AN610" s="95"/>
      <c r="AO610" s="95"/>
      <c r="AP610" s="95"/>
      <c r="AQ610" s="95"/>
      <c r="AR610" s="95"/>
      <c r="AS610" s="95"/>
      <c r="AT610" s="95"/>
      <c r="AU610" s="95"/>
      <c r="AV610" s="95"/>
    </row>
    <row r="611" spans="1:48" ht="18.75" x14ac:dyDescent="0.3">
      <c r="A611" s="73" t="s">
        <v>15785</v>
      </c>
      <c r="B611" s="92" t="s">
        <v>12123</v>
      </c>
      <c r="C611" s="92" t="s">
        <v>602</v>
      </c>
      <c r="D611" s="94">
        <v>127451</v>
      </c>
      <c r="E611" s="95" t="s">
        <v>17137</v>
      </c>
      <c r="F611" s="95"/>
      <c r="G611" s="95"/>
      <c r="H611" s="95"/>
      <c r="I611" s="95"/>
      <c r="J611" s="95"/>
      <c r="K611" s="96"/>
      <c r="L611" s="96"/>
      <c r="M611" s="95"/>
      <c r="N611" s="95"/>
      <c r="O611" s="95"/>
      <c r="P611" s="95"/>
      <c r="Q611" s="95"/>
      <c r="R611" s="95"/>
      <c r="S611" s="95"/>
      <c r="T611" s="95"/>
      <c r="U611" s="95"/>
      <c r="V611" s="95"/>
      <c r="W611" s="95"/>
      <c r="X611" s="95"/>
      <c r="Y611" s="95"/>
      <c r="Z611" s="95"/>
      <c r="AA611" s="95"/>
      <c r="AB611" s="95"/>
      <c r="AC611" s="95"/>
      <c r="AD611" s="95"/>
      <c r="AE611" s="95"/>
      <c r="AF611" s="95"/>
      <c r="AG611" s="95"/>
      <c r="AH611" s="95"/>
      <c r="AI611" s="95"/>
      <c r="AJ611" s="95"/>
      <c r="AK611" s="95"/>
      <c r="AL611" s="95"/>
      <c r="AM611" s="95"/>
      <c r="AN611" s="95"/>
      <c r="AO611" s="95"/>
      <c r="AP611" s="95"/>
      <c r="AQ611" s="95"/>
      <c r="AR611" s="95"/>
      <c r="AS611" s="95"/>
      <c r="AT611" s="95"/>
      <c r="AU611" s="95"/>
      <c r="AV611" s="95"/>
    </row>
    <row r="612" spans="1:48" ht="18.75" x14ac:dyDescent="0.3">
      <c r="A612" s="73" t="s">
        <v>16619</v>
      </c>
      <c r="B612" s="92" t="s">
        <v>15579</v>
      </c>
      <c r="C612" s="92" t="s">
        <v>7717</v>
      </c>
      <c r="D612" s="94">
        <v>233810</v>
      </c>
      <c r="E612" s="95" t="s">
        <v>16903</v>
      </c>
      <c r="F612" s="95"/>
      <c r="G612" s="95"/>
      <c r="H612" s="95"/>
      <c r="I612" s="95"/>
      <c r="J612" s="95"/>
      <c r="K612" s="96"/>
      <c r="L612" s="96"/>
      <c r="M612" s="95"/>
      <c r="N612" s="95"/>
      <c r="O612" s="95"/>
      <c r="P612" s="95"/>
      <c r="Q612" s="95"/>
      <c r="R612" s="95"/>
      <c r="S612" s="95"/>
      <c r="T612" s="95"/>
      <c r="U612" s="95"/>
      <c r="V612" s="95"/>
      <c r="W612" s="95"/>
      <c r="X612" s="95"/>
      <c r="Y612" s="95"/>
      <c r="Z612" s="95"/>
      <c r="AA612" s="95"/>
      <c r="AB612" s="95"/>
      <c r="AC612" s="95"/>
      <c r="AD612" s="95"/>
      <c r="AE612" s="95"/>
      <c r="AF612" s="95"/>
      <c r="AG612" s="95"/>
      <c r="AH612" s="95"/>
      <c r="AI612" s="95"/>
      <c r="AJ612" s="95"/>
      <c r="AK612" s="95"/>
      <c r="AL612" s="95"/>
      <c r="AM612" s="95"/>
      <c r="AN612" s="95"/>
      <c r="AO612" s="95"/>
      <c r="AP612" s="95"/>
      <c r="AQ612" s="95"/>
      <c r="AR612" s="95"/>
      <c r="AS612" s="95"/>
      <c r="AT612" s="95"/>
      <c r="AU612" s="95"/>
      <c r="AV612" s="95"/>
    </row>
    <row r="613" spans="1:48" ht="18.75" x14ac:dyDescent="0.3">
      <c r="A613" s="73" t="s">
        <v>16620</v>
      </c>
      <c r="B613" s="92" t="s">
        <v>15579</v>
      </c>
      <c r="C613" s="92" t="s">
        <v>7718</v>
      </c>
      <c r="D613" s="94">
        <v>233843</v>
      </c>
      <c r="E613" s="95" t="s">
        <v>16903</v>
      </c>
      <c r="F613" s="95"/>
      <c r="G613" s="95"/>
      <c r="H613" s="95"/>
      <c r="I613" s="95"/>
      <c r="J613" s="95"/>
      <c r="K613" s="96"/>
      <c r="L613" s="96"/>
      <c r="M613" s="95"/>
      <c r="N613" s="95"/>
      <c r="O613" s="95"/>
      <c r="P613" s="95"/>
      <c r="Q613" s="95"/>
      <c r="R613" s="95"/>
      <c r="S613" s="95"/>
      <c r="T613" s="95"/>
      <c r="U613" s="95"/>
      <c r="V613" s="95"/>
      <c r="W613" s="95"/>
      <c r="X613" s="95"/>
      <c r="Y613" s="95"/>
      <c r="Z613" s="95"/>
      <c r="AA613" s="95"/>
      <c r="AB613" s="95"/>
      <c r="AC613" s="95"/>
      <c r="AD613" s="95"/>
      <c r="AE613" s="95"/>
      <c r="AF613" s="95"/>
      <c r="AG613" s="95"/>
      <c r="AH613" s="95"/>
      <c r="AI613" s="95"/>
      <c r="AJ613" s="95"/>
      <c r="AK613" s="95"/>
      <c r="AL613" s="95"/>
      <c r="AM613" s="95"/>
      <c r="AN613" s="95"/>
      <c r="AO613" s="95"/>
      <c r="AP613" s="95"/>
      <c r="AQ613" s="95"/>
      <c r="AR613" s="95"/>
      <c r="AS613" s="95"/>
      <c r="AT613" s="95"/>
      <c r="AU613" s="95"/>
      <c r="AV613" s="95"/>
    </row>
    <row r="614" spans="1:48" ht="18.75" x14ac:dyDescent="0.3">
      <c r="A614" s="73" t="s">
        <v>16621</v>
      </c>
      <c r="B614" s="92" t="s">
        <v>15579</v>
      </c>
      <c r="C614" s="92" t="s">
        <v>7719</v>
      </c>
      <c r="D614" s="94">
        <v>233877</v>
      </c>
      <c r="E614" s="95" t="s">
        <v>16903</v>
      </c>
      <c r="F614" s="95"/>
      <c r="G614" s="95"/>
      <c r="H614" s="95"/>
      <c r="I614" s="95"/>
      <c r="J614" s="95"/>
      <c r="K614" s="96"/>
      <c r="L614" s="96"/>
      <c r="M614" s="95"/>
      <c r="N614" s="95"/>
      <c r="O614" s="95"/>
      <c r="P614" s="95"/>
      <c r="Q614" s="95"/>
      <c r="R614" s="95"/>
      <c r="S614" s="95"/>
      <c r="T614" s="95"/>
      <c r="U614" s="95"/>
      <c r="V614" s="95"/>
      <c r="W614" s="95"/>
      <c r="X614" s="95"/>
      <c r="Y614" s="95"/>
      <c r="Z614" s="95"/>
      <c r="AA614" s="95"/>
      <c r="AB614" s="95"/>
      <c r="AC614" s="95"/>
      <c r="AD614" s="95"/>
      <c r="AE614" s="95"/>
      <c r="AF614" s="95"/>
      <c r="AG614" s="95"/>
      <c r="AH614" s="95"/>
      <c r="AI614" s="95"/>
      <c r="AJ614" s="95"/>
      <c r="AK614" s="95"/>
      <c r="AL614" s="95"/>
      <c r="AM614" s="95"/>
      <c r="AN614" s="95"/>
      <c r="AO614" s="95"/>
      <c r="AP614" s="95"/>
      <c r="AQ614" s="95"/>
      <c r="AR614" s="95"/>
      <c r="AS614" s="95"/>
      <c r="AT614" s="95"/>
      <c r="AU614" s="95"/>
      <c r="AV614" s="95"/>
    </row>
    <row r="615" spans="1:48" ht="18.75" x14ac:dyDescent="0.3">
      <c r="A615" s="73" t="s">
        <v>16622</v>
      </c>
      <c r="B615" s="92" t="s">
        <v>15579</v>
      </c>
      <c r="C615" s="92" t="s">
        <v>7720</v>
      </c>
      <c r="D615" s="94">
        <v>233881</v>
      </c>
      <c r="E615" s="95" t="s">
        <v>16903</v>
      </c>
      <c r="F615" s="95"/>
      <c r="G615" s="95"/>
      <c r="H615" s="95"/>
      <c r="I615" s="95"/>
      <c r="J615" s="95"/>
      <c r="K615" s="96"/>
      <c r="L615" s="96"/>
      <c r="M615" s="95"/>
      <c r="N615" s="95"/>
      <c r="O615" s="95"/>
      <c r="P615" s="95"/>
      <c r="Q615" s="95"/>
      <c r="R615" s="95"/>
      <c r="S615" s="95"/>
      <c r="T615" s="95"/>
      <c r="U615" s="95"/>
      <c r="V615" s="95"/>
      <c r="W615" s="95"/>
      <c r="X615" s="95"/>
      <c r="Y615" s="95"/>
      <c r="Z615" s="95"/>
      <c r="AA615" s="95"/>
      <c r="AB615" s="95"/>
      <c r="AC615" s="95"/>
      <c r="AD615" s="95"/>
      <c r="AE615" s="95"/>
      <c r="AF615" s="95"/>
      <c r="AG615" s="95"/>
      <c r="AH615" s="95"/>
      <c r="AI615" s="95"/>
      <c r="AJ615" s="95"/>
      <c r="AK615" s="95"/>
      <c r="AL615" s="95"/>
      <c r="AM615" s="95"/>
      <c r="AN615" s="95"/>
      <c r="AO615" s="95"/>
      <c r="AP615" s="95"/>
      <c r="AQ615" s="95"/>
      <c r="AR615" s="95"/>
      <c r="AS615" s="95"/>
      <c r="AT615" s="95"/>
      <c r="AU615" s="95"/>
      <c r="AV615" s="95"/>
    </row>
    <row r="616" spans="1:48" ht="18.75" x14ac:dyDescent="0.3">
      <c r="A616" s="73" t="s">
        <v>16623</v>
      </c>
      <c r="B616" s="92" t="s">
        <v>15579</v>
      </c>
      <c r="C616" s="92" t="s">
        <v>7721</v>
      </c>
      <c r="D616" s="94">
        <v>233913</v>
      </c>
      <c r="E616" s="95" t="s">
        <v>16903</v>
      </c>
      <c r="F616" s="95"/>
      <c r="G616" s="95"/>
      <c r="H616" s="95"/>
      <c r="I616" s="95"/>
      <c r="J616" s="95"/>
      <c r="K616" s="96"/>
      <c r="L616" s="96"/>
      <c r="M616" s="95"/>
      <c r="N616" s="95"/>
      <c r="O616" s="95"/>
      <c r="P616" s="95"/>
      <c r="Q616" s="95"/>
      <c r="R616" s="95"/>
      <c r="S616" s="95"/>
      <c r="T616" s="95"/>
      <c r="U616" s="95"/>
      <c r="V616" s="95"/>
      <c r="W616" s="95"/>
      <c r="X616" s="95"/>
      <c r="Y616" s="95"/>
      <c r="Z616" s="95"/>
      <c r="AA616" s="95"/>
      <c r="AB616" s="95"/>
      <c r="AC616" s="95"/>
      <c r="AD616" s="95"/>
      <c r="AE616" s="95"/>
      <c r="AF616" s="95"/>
      <c r="AG616" s="95"/>
      <c r="AH616" s="95"/>
      <c r="AI616" s="95"/>
      <c r="AJ616" s="95"/>
      <c r="AK616" s="95"/>
      <c r="AL616" s="95"/>
      <c r="AM616" s="95"/>
      <c r="AN616" s="95"/>
      <c r="AO616" s="95"/>
      <c r="AP616" s="95"/>
      <c r="AQ616" s="95"/>
      <c r="AR616" s="95"/>
      <c r="AS616" s="95"/>
      <c r="AT616" s="95"/>
      <c r="AU616" s="95"/>
      <c r="AV616" s="95"/>
    </row>
    <row r="617" spans="1:48" ht="18.75" x14ac:dyDescent="0.3">
      <c r="A617" s="73" t="s">
        <v>16624</v>
      </c>
      <c r="B617" s="92" t="s">
        <v>15579</v>
      </c>
      <c r="C617" s="92" t="s">
        <v>7722</v>
      </c>
      <c r="D617" s="94">
        <v>233932</v>
      </c>
      <c r="E617" s="95" t="s">
        <v>16944</v>
      </c>
      <c r="F617" s="95"/>
      <c r="G617" s="95"/>
      <c r="H617" s="95"/>
      <c r="I617" s="95"/>
      <c r="J617" s="95"/>
      <c r="K617" s="96"/>
      <c r="L617" s="96"/>
      <c r="M617" s="95"/>
      <c r="N617" s="95"/>
      <c r="O617" s="95"/>
      <c r="P617" s="95"/>
      <c r="Q617" s="95"/>
      <c r="R617" s="95"/>
      <c r="S617" s="95"/>
      <c r="T617" s="95"/>
      <c r="U617" s="95"/>
      <c r="V617" s="95"/>
      <c r="W617" s="95"/>
      <c r="X617" s="95"/>
      <c r="Y617" s="95"/>
      <c r="Z617" s="95"/>
      <c r="AA617" s="95"/>
      <c r="AB617" s="95"/>
      <c r="AC617" s="95"/>
      <c r="AD617" s="95"/>
      <c r="AE617" s="95"/>
      <c r="AF617" s="95"/>
      <c r="AG617" s="95"/>
      <c r="AH617" s="95"/>
      <c r="AI617" s="95"/>
      <c r="AJ617" s="95"/>
      <c r="AK617" s="95"/>
      <c r="AL617" s="95"/>
      <c r="AM617" s="95"/>
      <c r="AN617" s="95"/>
      <c r="AO617" s="95"/>
      <c r="AP617" s="95"/>
      <c r="AQ617" s="95"/>
      <c r="AR617" s="95"/>
      <c r="AS617" s="95"/>
      <c r="AT617" s="95"/>
      <c r="AU617" s="95"/>
      <c r="AV617" s="95"/>
    </row>
    <row r="618" spans="1:48" ht="18.75" x14ac:dyDescent="0.3">
      <c r="A618" s="73" t="s">
        <v>16625</v>
      </c>
      <c r="B618" s="92" t="s">
        <v>15579</v>
      </c>
      <c r="C618" s="92" t="s">
        <v>7967</v>
      </c>
      <c r="D618" s="94">
        <v>233935</v>
      </c>
      <c r="E618" s="95" t="s">
        <v>16944</v>
      </c>
      <c r="F618" s="95" t="s">
        <v>16944</v>
      </c>
      <c r="G618" s="95"/>
      <c r="H618" s="95"/>
      <c r="I618" s="95"/>
      <c r="J618" s="95"/>
      <c r="K618" s="96"/>
      <c r="L618" s="96"/>
      <c r="M618" s="95"/>
      <c r="N618" s="95"/>
      <c r="O618" s="95"/>
      <c r="P618" s="95"/>
      <c r="Q618" s="95"/>
      <c r="R618" s="95"/>
      <c r="S618" s="95"/>
      <c r="T618" s="95"/>
      <c r="U618" s="95"/>
      <c r="V618" s="95"/>
      <c r="W618" s="95"/>
      <c r="X618" s="95"/>
      <c r="Y618" s="95"/>
      <c r="Z618" s="95"/>
      <c r="AA618" s="95"/>
      <c r="AB618" s="95"/>
      <c r="AC618" s="95"/>
      <c r="AD618" s="95"/>
      <c r="AE618" s="95"/>
      <c r="AF618" s="95"/>
      <c r="AG618" s="95"/>
      <c r="AH618" s="95"/>
      <c r="AI618" s="95"/>
      <c r="AJ618" s="95"/>
      <c r="AK618" s="95"/>
      <c r="AL618" s="95"/>
      <c r="AM618" s="95"/>
      <c r="AN618" s="95"/>
      <c r="AO618" s="95"/>
      <c r="AP618" s="95"/>
      <c r="AQ618" s="95"/>
      <c r="AR618" s="95"/>
      <c r="AS618" s="95"/>
      <c r="AT618" s="95"/>
      <c r="AU618" s="95"/>
      <c r="AV618" s="95"/>
    </row>
    <row r="619" spans="1:48" ht="18.75" x14ac:dyDescent="0.3">
      <c r="A619" s="73" t="s">
        <v>16626</v>
      </c>
      <c r="B619" s="92" t="s">
        <v>15579</v>
      </c>
      <c r="C619" s="92" t="s">
        <v>7968</v>
      </c>
      <c r="D619" s="94">
        <v>233936</v>
      </c>
      <c r="E619" s="95" t="s">
        <v>16944</v>
      </c>
      <c r="F619" s="95" t="s">
        <v>16903</v>
      </c>
      <c r="G619" s="95"/>
      <c r="H619" s="95"/>
      <c r="I619" s="95"/>
      <c r="J619" s="95"/>
      <c r="K619" s="96"/>
      <c r="L619" s="96"/>
      <c r="M619" s="95"/>
      <c r="N619" s="95"/>
      <c r="O619" s="95"/>
      <c r="P619" s="95"/>
      <c r="Q619" s="95"/>
      <c r="R619" s="95"/>
      <c r="S619" s="95"/>
      <c r="T619" s="95"/>
      <c r="U619" s="95"/>
      <c r="V619" s="95"/>
      <c r="W619" s="95"/>
      <c r="X619" s="95"/>
      <c r="Y619" s="95"/>
      <c r="Z619" s="95"/>
      <c r="AA619" s="95"/>
      <c r="AB619" s="95"/>
      <c r="AC619" s="95"/>
      <c r="AD619" s="95"/>
      <c r="AE619" s="95"/>
      <c r="AF619" s="95"/>
      <c r="AG619" s="95"/>
      <c r="AH619" s="95"/>
      <c r="AI619" s="95"/>
      <c r="AJ619" s="95"/>
      <c r="AK619" s="95"/>
      <c r="AL619" s="95"/>
      <c r="AM619" s="95"/>
      <c r="AN619" s="95"/>
      <c r="AO619" s="95"/>
      <c r="AP619" s="95"/>
      <c r="AQ619" s="95"/>
      <c r="AR619" s="95"/>
      <c r="AS619" s="95"/>
      <c r="AT619" s="95"/>
      <c r="AU619" s="95"/>
      <c r="AV619" s="95"/>
    </row>
    <row r="620" spans="1:48" ht="18.75" x14ac:dyDescent="0.3">
      <c r="A620" s="73" t="s">
        <v>16627</v>
      </c>
      <c r="B620" s="92" t="s">
        <v>15579</v>
      </c>
      <c r="C620" s="92" t="s">
        <v>7969</v>
      </c>
      <c r="D620" s="94">
        <v>233937</v>
      </c>
      <c r="E620" s="95" t="s">
        <v>16946</v>
      </c>
      <c r="F620" s="95" t="s">
        <v>17134</v>
      </c>
      <c r="G620" s="95" t="s">
        <v>17136</v>
      </c>
      <c r="H620" s="95" t="s">
        <v>16944</v>
      </c>
      <c r="I620" s="95"/>
      <c r="J620" s="95"/>
      <c r="K620" s="96"/>
      <c r="L620" s="96"/>
      <c r="M620" s="95"/>
      <c r="N620" s="95"/>
      <c r="O620" s="95"/>
      <c r="P620" s="95"/>
      <c r="Q620" s="95"/>
      <c r="R620" s="95"/>
      <c r="S620" s="95"/>
      <c r="T620" s="95"/>
      <c r="U620" s="95"/>
      <c r="V620" s="95"/>
      <c r="W620" s="95"/>
      <c r="X620" s="95"/>
      <c r="Y620" s="95"/>
      <c r="Z620" s="95"/>
      <c r="AA620" s="95"/>
      <c r="AB620" s="95"/>
      <c r="AC620" s="95"/>
      <c r="AD620" s="95"/>
      <c r="AE620" s="95"/>
      <c r="AF620" s="95"/>
      <c r="AG620" s="95"/>
      <c r="AH620" s="95"/>
      <c r="AI620" s="95"/>
      <c r="AJ620" s="95"/>
      <c r="AK620" s="95"/>
      <c r="AL620" s="95"/>
      <c r="AM620" s="95"/>
      <c r="AN620" s="95"/>
      <c r="AO620" s="95"/>
      <c r="AP620" s="95"/>
      <c r="AQ620" s="95"/>
      <c r="AR620" s="95"/>
      <c r="AS620" s="95"/>
      <c r="AT620" s="95"/>
      <c r="AU620" s="95"/>
      <c r="AV620" s="95"/>
    </row>
    <row r="621" spans="1:48" ht="18.75" x14ac:dyDescent="0.3">
      <c r="A621" s="73" t="s">
        <v>15786</v>
      </c>
      <c r="B621" s="92" t="s">
        <v>12123</v>
      </c>
      <c r="C621" s="92" t="s">
        <v>8891</v>
      </c>
      <c r="D621" s="94">
        <v>327468</v>
      </c>
      <c r="E621" s="95" t="s">
        <v>17185</v>
      </c>
      <c r="F621" s="95"/>
      <c r="G621" s="95"/>
      <c r="H621" s="95"/>
      <c r="I621" s="95"/>
      <c r="J621" s="95"/>
      <c r="K621" s="96"/>
      <c r="L621" s="96"/>
      <c r="M621" s="95"/>
      <c r="N621" s="95"/>
      <c r="O621" s="95"/>
      <c r="P621" s="95"/>
      <c r="Q621" s="95"/>
      <c r="R621" s="95"/>
      <c r="S621" s="95"/>
      <c r="T621" s="95"/>
      <c r="U621" s="95"/>
      <c r="V621" s="95"/>
      <c r="W621" s="95"/>
      <c r="X621" s="95"/>
      <c r="Y621" s="95"/>
      <c r="Z621" s="95"/>
      <c r="AA621" s="95"/>
      <c r="AB621" s="95"/>
      <c r="AC621" s="95"/>
      <c r="AD621" s="95"/>
      <c r="AE621" s="95"/>
      <c r="AF621" s="95"/>
      <c r="AG621" s="95"/>
      <c r="AH621" s="95"/>
      <c r="AI621" s="95"/>
      <c r="AJ621" s="95"/>
      <c r="AK621" s="95"/>
      <c r="AL621" s="95"/>
      <c r="AM621" s="95"/>
      <c r="AN621" s="95"/>
      <c r="AO621" s="95"/>
      <c r="AP621" s="95"/>
      <c r="AQ621" s="95"/>
      <c r="AR621" s="95"/>
      <c r="AS621" s="95"/>
      <c r="AT621" s="95"/>
      <c r="AU621" s="95"/>
      <c r="AV621" s="95"/>
    </row>
    <row r="622" spans="1:48" ht="18.75" x14ac:dyDescent="0.3">
      <c r="A622" s="73" t="s">
        <v>16628</v>
      </c>
      <c r="B622" s="92" t="s">
        <v>15579</v>
      </c>
      <c r="C622" s="92" t="s">
        <v>8891</v>
      </c>
      <c r="D622" s="94">
        <v>327468</v>
      </c>
      <c r="E622" s="95" t="s">
        <v>16903</v>
      </c>
      <c r="F622" s="96"/>
      <c r="G622" s="95"/>
      <c r="H622" s="95"/>
      <c r="I622" s="95"/>
      <c r="J622" s="95"/>
      <c r="K622" s="96"/>
      <c r="L622" s="96"/>
      <c r="M622" s="95"/>
      <c r="N622" s="95"/>
      <c r="O622" s="95"/>
      <c r="P622" s="95"/>
      <c r="Q622" s="95"/>
      <c r="R622" s="95"/>
      <c r="S622" s="95"/>
      <c r="T622" s="95"/>
      <c r="U622" s="95"/>
      <c r="V622" s="95"/>
      <c r="W622" s="95"/>
      <c r="X622" s="95"/>
      <c r="Y622" s="95"/>
      <c r="Z622" s="95"/>
      <c r="AA622" s="95"/>
      <c r="AB622" s="95"/>
      <c r="AC622" s="95"/>
      <c r="AD622" s="95"/>
      <c r="AE622" s="95"/>
      <c r="AF622" s="95"/>
      <c r="AG622" s="95"/>
      <c r="AH622" s="95"/>
      <c r="AI622" s="95"/>
      <c r="AJ622" s="95"/>
      <c r="AK622" s="95"/>
      <c r="AL622" s="95"/>
      <c r="AM622" s="95"/>
      <c r="AN622" s="95"/>
      <c r="AO622" s="95"/>
      <c r="AP622" s="95"/>
      <c r="AQ622" s="95"/>
      <c r="AR622" s="95"/>
      <c r="AS622" s="95"/>
      <c r="AT622" s="95"/>
      <c r="AU622" s="95"/>
      <c r="AV622" s="95"/>
    </row>
    <row r="623" spans="1:48" ht="18.75" x14ac:dyDescent="0.3">
      <c r="A623" s="73" t="s">
        <v>15787</v>
      </c>
      <c r="B623" s="92" t="s">
        <v>12123</v>
      </c>
      <c r="C623" s="92" t="s">
        <v>603</v>
      </c>
      <c r="D623" s="94">
        <v>127470</v>
      </c>
      <c r="E623" s="95" t="s">
        <v>16877</v>
      </c>
      <c r="F623" s="95" t="s">
        <v>16878</v>
      </c>
      <c r="G623" s="95"/>
      <c r="H623" s="95"/>
      <c r="I623" s="95"/>
      <c r="J623" s="95"/>
      <c r="K623" s="96"/>
      <c r="L623" s="96"/>
      <c r="M623" s="95"/>
      <c r="N623" s="95"/>
      <c r="O623" s="95"/>
      <c r="P623" s="95"/>
      <c r="Q623" s="95"/>
      <c r="R623" s="95"/>
      <c r="S623" s="95"/>
      <c r="T623" s="95"/>
      <c r="U623" s="95"/>
      <c r="V623" s="95"/>
      <c r="W623" s="95"/>
      <c r="X623" s="95"/>
      <c r="Y623" s="95"/>
      <c r="Z623" s="95"/>
      <c r="AA623" s="95"/>
      <c r="AB623" s="95"/>
      <c r="AC623" s="95"/>
      <c r="AD623" s="95"/>
      <c r="AE623" s="95"/>
      <c r="AF623" s="95"/>
      <c r="AG623" s="95"/>
      <c r="AH623" s="95"/>
      <c r="AI623" s="95"/>
      <c r="AJ623" s="95"/>
      <c r="AK623" s="95"/>
      <c r="AL623" s="95"/>
      <c r="AM623" s="95"/>
      <c r="AN623" s="95"/>
      <c r="AO623" s="95"/>
      <c r="AP623" s="95"/>
      <c r="AQ623" s="95"/>
      <c r="AR623" s="95"/>
      <c r="AS623" s="95"/>
      <c r="AT623" s="95"/>
      <c r="AU623" s="95"/>
      <c r="AV623" s="95"/>
    </row>
    <row r="624" spans="1:48" ht="18.75" x14ac:dyDescent="0.3">
      <c r="A624" s="73" t="s">
        <v>15788</v>
      </c>
      <c r="B624" s="92" t="s">
        <v>12123</v>
      </c>
      <c r="C624" s="92" t="s">
        <v>605</v>
      </c>
      <c r="D624" s="94">
        <v>127593</v>
      </c>
      <c r="E624" s="95" t="s">
        <v>16878</v>
      </c>
      <c r="F624" s="95"/>
      <c r="G624" s="95"/>
      <c r="H624" s="95"/>
      <c r="I624" s="95"/>
      <c r="J624" s="95"/>
      <c r="K624" s="96"/>
      <c r="L624" s="96"/>
      <c r="M624" s="95"/>
      <c r="N624" s="95"/>
      <c r="O624" s="95"/>
      <c r="P624" s="95"/>
      <c r="Q624" s="95"/>
      <c r="R624" s="95"/>
      <c r="S624" s="95"/>
      <c r="T624" s="95"/>
      <c r="U624" s="95"/>
      <c r="V624" s="95"/>
      <c r="W624" s="95"/>
      <c r="X624" s="95"/>
      <c r="Y624" s="95"/>
      <c r="Z624" s="95"/>
      <c r="AA624" s="95"/>
      <c r="AB624" s="95"/>
      <c r="AC624" s="95"/>
      <c r="AD624" s="95"/>
      <c r="AE624" s="95"/>
      <c r="AF624" s="95"/>
      <c r="AG624" s="95"/>
      <c r="AH624" s="95"/>
      <c r="AI624" s="95"/>
      <c r="AJ624" s="95"/>
      <c r="AK624" s="95"/>
      <c r="AL624" s="95"/>
      <c r="AM624" s="95"/>
      <c r="AN624" s="95"/>
      <c r="AO624" s="95"/>
      <c r="AP624" s="95"/>
      <c r="AQ624" s="95"/>
      <c r="AR624" s="95"/>
      <c r="AS624" s="95"/>
      <c r="AT624" s="95"/>
      <c r="AU624" s="95"/>
      <c r="AV624" s="95"/>
    </row>
    <row r="625" spans="1:48" ht="18.75" x14ac:dyDescent="0.3">
      <c r="A625" s="73" t="s">
        <v>15789</v>
      </c>
      <c r="B625" s="92" t="s">
        <v>12123</v>
      </c>
      <c r="C625" s="92" t="s">
        <v>7724</v>
      </c>
      <c r="D625" s="94">
        <v>233997</v>
      </c>
      <c r="E625" s="95" t="s">
        <v>16982</v>
      </c>
      <c r="F625" s="95"/>
      <c r="G625" s="95"/>
      <c r="H625" s="95"/>
      <c r="I625" s="95"/>
      <c r="J625" s="95"/>
      <c r="K625" s="96"/>
      <c r="L625" s="96"/>
      <c r="M625" s="95"/>
      <c r="N625" s="95"/>
      <c r="O625" s="95"/>
      <c r="P625" s="95"/>
      <c r="Q625" s="95"/>
      <c r="R625" s="95"/>
      <c r="S625" s="95"/>
      <c r="T625" s="95"/>
      <c r="U625" s="95"/>
      <c r="V625" s="95"/>
      <c r="W625" s="95"/>
      <c r="X625" s="95"/>
      <c r="Y625" s="95"/>
      <c r="Z625" s="95"/>
      <c r="AA625" s="95"/>
      <c r="AB625" s="95"/>
      <c r="AC625" s="95"/>
      <c r="AD625" s="95"/>
      <c r="AE625" s="95"/>
      <c r="AF625" s="95"/>
      <c r="AG625" s="95"/>
      <c r="AH625" s="95"/>
      <c r="AI625" s="95"/>
      <c r="AJ625" s="95"/>
      <c r="AK625" s="95"/>
      <c r="AL625" s="95"/>
      <c r="AM625" s="95"/>
      <c r="AN625" s="95"/>
      <c r="AO625" s="95"/>
      <c r="AP625" s="95"/>
      <c r="AQ625" s="95"/>
      <c r="AR625" s="95"/>
      <c r="AS625" s="95"/>
      <c r="AT625" s="95"/>
      <c r="AU625" s="95"/>
      <c r="AV625" s="95"/>
    </row>
    <row r="626" spans="1:48" ht="18.75" x14ac:dyDescent="0.3">
      <c r="A626" s="73" t="s">
        <v>16629</v>
      </c>
      <c r="B626" s="92" t="s">
        <v>15579</v>
      </c>
      <c r="C626" s="92" t="s">
        <v>7724</v>
      </c>
      <c r="D626" s="94">
        <v>233997</v>
      </c>
      <c r="E626" s="95" t="s">
        <v>16987</v>
      </c>
      <c r="F626" s="95" t="s">
        <v>16988</v>
      </c>
      <c r="G626" s="95" t="s">
        <v>16989</v>
      </c>
      <c r="H626" s="96"/>
      <c r="I626" s="95"/>
      <c r="J626" s="95"/>
      <c r="K626" s="96"/>
      <c r="L626" s="96"/>
      <c r="M626" s="95"/>
      <c r="N626" s="95"/>
      <c r="O626" s="95"/>
      <c r="P626" s="95"/>
      <c r="Q626" s="95"/>
      <c r="R626" s="95"/>
      <c r="S626" s="95"/>
      <c r="T626" s="95"/>
      <c r="U626" s="95"/>
      <c r="V626" s="95"/>
      <c r="W626" s="95"/>
      <c r="X626" s="95"/>
      <c r="Y626" s="95"/>
      <c r="Z626" s="95"/>
      <c r="AA626" s="95"/>
      <c r="AB626" s="95"/>
      <c r="AC626" s="95"/>
      <c r="AD626" s="95"/>
      <c r="AE626" s="95"/>
      <c r="AF626" s="95"/>
      <c r="AG626" s="95"/>
      <c r="AH626" s="95"/>
      <c r="AI626" s="95"/>
      <c r="AJ626" s="95"/>
      <c r="AK626" s="95"/>
      <c r="AL626" s="95"/>
      <c r="AM626" s="95"/>
      <c r="AN626" s="95"/>
      <c r="AO626" s="95"/>
      <c r="AP626" s="95"/>
      <c r="AQ626" s="95"/>
      <c r="AR626" s="95"/>
      <c r="AS626" s="95"/>
      <c r="AT626" s="95"/>
      <c r="AU626" s="95"/>
      <c r="AV626" s="95"/>
    </row>
    <row r="627" spans="1:48" ht="18.75" x14ac:dyDescent="0.3">
      <c r="A627" s="73" t="s">
        <v>16630</v>
      </c>
      <c r="B627" s="92" t="s">
        <v>15579</v>
      </c>
      <c r="C627" s="92" t="s">
        <v>6094</v>
      </c>
      <c r="D627" s="94">
        <v>234831</v>
      </c>
      <c r="E627" s="95" t="s">
        <v>16900</v>
      </c>
      <c r="F627" s="95" t="s">
        <v>17116</v>
      </c>
      <c r="G627" s="95" t="s">
        <v>16901</v>
      </c>
      <c r="H627" s="95" t="s">
        <v>17117</v>
      </c>
      <c r="I627" s="95" t="s">
        <v>17118</v>
      </c>
      <c r="J627" s="95" t="s">
        <v>17119</v>
      </c>
      <c r="K627" s="96"/>
      <c r="L627" s="96"/>
      <c r="M627" s="95"/>
      <c r="N627" s="95"/>
      <c r="O627" s="95"/>
      <c r="P627" s="95"/>
      <c r="Q627" s="95"/>
      <c r="R627" s="95"/>
      <c r="S627" s="95"/>
      <c r="T627" s="95"/>
      <c r="U627" s="95"/>
      <c r="V627" s="95"/>
      <c r="W627" s="95"/>
      <c r="X627" s="95"/>
      <c r="Y627" s="95"/>
      <c r="Z627" s="95"/>
      <c r="AA627" s="95"/>
      <c r="AB627" s="95"/>
      <c r="AC627" s="95"/>
      <c r="AD627" s="95"/>
      <c r="AE627" s="95"/>
      <c r="AF627" s="95"/>
      <c r="AG627" s="95"/>
      <c r="AH627" s="95"/>
      <c r="AI627" s="95"/>
      <c r="AJ627" s="95"/>
      <c r="AK627" s="95"/>
      <c r="AL627" s="95"/>
      <c r="AM627" s="95"/>
      <c r="AN627" s="95"/>
      <c r="AO627" s="95"/>
      <c r="AP627" s="95"/>
      <c r="AQ627" s="95"/>
      <c r="AR627" s="95"/>
      <c r="AS627" s="95"/>
      <c r="AT627" s="95"/>
      <c r="AU627" s="95"/>
      <c r="AV627" s="95"/>
    </row>
    <row r="628" spans="1:48" ht="18.75" x14ac:dyDescent="0.3">
      <c r="A628" s="73" t="s">
        <v>16631</v>
      </c>
      <c r="B628" s="92" t="s">
        <v>15579</v>
      </c>
      <c r="C628" s="92" t="s">
        <v>7977</v>
      </c>
      <c r="D628" s="94">
        <v>234832</v>
      </c>
      <c r="E628" s="95" t="s">
        <v>16974</v>
      </c>
      <c r="F628" s="95" t="s">
        <v>16975</v>
      </c>
      <c r="G628" s="95" t="s">
        <v>16976</v>
      </c>
      <c r="H628" s="95" t="s">
        <v>16969</v>
      </c>
      <c r="I628" s="95" t="s">
        <v>17120</v>
      </c>
      <c r="J628" s="95" t="s">
        <v>17121</v>
      </c>
      <c r="K628" s="96"/>
      <c r="L628" s="96"/>
      <c r="M628" s="95"/>
      <c r="N628" s="95"/>
      <c r="O628" s="95"/>
      <c r="P628" s="95"/>
      <c r="Q628" s="95"/>
      <c r="R628" s="95"/>
      <c r="S628" s="95"/>
      <c r="T628" s="95"/>
      <c r="U628" s="95"/>
      <c r="V628" s="95"/>
      <c r="W628" s="95"/>
      <c r="X628" s="95"/>
      <c r="Y628" s="95"/>
      <c r="Z628" s="95"/>
      <c r="AA628" s="95"/>
      <c r="AB628" s="95"/>
      <c r="AC628" s="95"/>
      <c r="AD628" s="95"/>
      <c r="AE628" s="95"/>
      <c r="AF628" s="95"/>
      <c r="AG628" s="95"/>
      <c r="AH628" s="95"/>
      <c r="AI628" s="95"/>
      <c r="AJ628" s="95"/>
      <c r="AK628" s="95"/>
      <c r="AL628" s="95"/>
      <c r="AM628" s="95"/>
      <c r="AN628" s="95"/>
      <c r="AO628" s="95"/>
      <c r="AP628" s="95"/>
      <c r="AQ628" s="95"/>
      <c r="AR628" s="95"/>
      <c r="AS628" s="95"/>
      <c r="AT628" s="95"/>
      <c r="AU628" s="95"/>
      <c r="AV628" s="95"/>
    </row>
    <row r="629" spans="1:48" ht="18.75" x14ac:dyDescent="0.3">
      <c r="A629" s="73" t="s">
        <v>16632</v>
      </c>
      <c r="B629" s="92" t="s">
        <v>15579</v>
      </c>
      <c r="C629" s="92" t="s">
        <v>6097</v>
      </c>
      <c r="D629" s="94">
        <v>234920</v>
      </c>
      <c r="E629" s="95" t="s">
        <v>17186</v>
      </c>
      <c r="F629" s="95"/>
      <c r="G629" s="95"/>
      <c r="H629" s="95"/>
      <c r="I629" s="95"/>
      <c r="J629" s="95"/>
      <c r="K629" s="96"/>
      <c r="L629" s="96"/>
      <c r="M629" s="95"/>
      <c r="N629" s="95"/>
      <c r="O629" s="95"/>
      <c r="P629" s="95"/>
      <c r="Q629" s="95"/>
      <c r="R629" s="95"/>
      <c r="S629" s="95"/>
      <c r="T629" s="95"/>
      <c r="U629" s="95"/>
      <c r="V629" s="95"/>
      <c r="W629" s="95"/>
      <c r="X629" s="95"/>
      <c r="Y629" s="95"/>
      <c r="Z629" s="95"/>
      <c r="AA629" s="95"/>
      <c r="AB629" s="95"/>
      <c r="AC629" s="95"/>
      <c r="AD629" s="95"/>
      <c r="AE629" s="95"/>
      <c r="AF629" s="95"/>
      <c r="AG629" s="95"/>
      <c r="AH629" s="95"/>
      <c r="AI629" s="95"/>
      <c r="AJ629" s="95"/>
      <c r="AK629" s="95"/>
      <c r="AL629" s="95"/>
      <c r="AM629" s="95"/>
      <c r="AN629" s="95"/>
      <c r="AO629" s="95"/>
      <c r="AP629" s="95"/>
      <c r="AQ629" s="95"/>
      <c r="AR629" s="95"/>
      <c r="AS629" s="95"/>
      <c r="AT629" s="95"/>
      <c r="AU629" s="95"/>
      <c r="AV629" s="95"/>
    </row>
    <row r="630" spans="1:48" ht="18.75" x14ac:dyDescent="0.3">
      <c r="A630" s="73" t="s">
        <v>15790</v>
      </c>
      <c r="B630" s="92" t="s">
        <v>12123</v>
      </c>
      <c r="C630" s="92" t="s">
        <v>7980</v>
      </c>
      <c r="D630" s="94">
        <v>234930</v>
      </c>
      <c r="E630" s="95" t="s">
        <v>16877</v>
      </c>
      <c r="F630" s="95"/>
      <c r="G630" s="95"/>
      <c r="H630" s="95"/>
      <c r="I630" s="95"/>
      <c r="J630" s="95"/>
      <c r="K630" s="96"/>
      <c r="L630" s="96"/>
      <c r="M630" s="95"/>
      <c r="N630" s="95"/>
      <c r="O630" s="95"/>
      <c r="P630" s="95"/>
      <c r="Q630" s="95"/>
      <c r="R630" s="95"/>
      <c r="S630" s="95"/>
      <c r="T630" s="95"/>
      <c r="U630" s="95"/>
      <c r="V630" s="95"/>
      <c r="W630" s="95"/>
      <c r="X630" s="95"/>
      <c r="Y630" s="95"/>
      <c r="Z630" s="95"/>
      <c r="AA630" s="95"/>
      <c r="AB630" s="95"/>
      <c r="AC630" s="95"/>
      <c r="AD630" s="95"/>
      <c r="AE630" s="95"/>
      <c r="AF630" s="95"/>
      <c r="AG630" s="95"/>
      <c r="AH630" s="95"/>
      <c r="AI630" s="95"/>
      <c r="AJ630" s="95"/>
      <c r="AK630" s="95"/>
      <c r="AL630" s="95"/>
      <c r="AM630" s="95"/>
      <c r="AN630" s="95"/>
      <c r="AO630" s="95"/>
      <c r="AP630" s="95"/>
      <c r="AQ630" s="95"/>
      <c r="AR630" s="95"/>
      <c r="AS630" s="95"/>
      <c r="AT630" s="95"/>
      <c r="AU630" s="95"/>
      <c r="AV630" s="95"/>
    </row>
    <row r="631" spans="1:48" ht="18.75" x14ac:dyDescent="0.3">
      <c r="A631" s="73" t="s">
        <v>16633</v>
      </c>
      <c r="B631" s="92" t="s">
        <v>15579</v>
      </c>
      <c r="C631" s="92" t="s">
        <v>7980</v>
      </c>
      <c r="D631" s="94">
        <v>234930</v>
      </c>
      <c r="E631" s="95" t="s">
        <v>16879</v>
      </c>
      <c r="F631" s="95" t="s">
        <v>16880</v>
      </c>
      <c r="G631" s="95"/>
      <c r="H631" s="95" t="s">
        <v>16882</v>
      </c>
      <c r="I631" s="96"/>
      <c r="J631" s="95"/>
      <c r="K631" s="96"/>
      <c r="L631" s="96"/>
      <c r="M631" s="95"/>
      <c r="N631" s="95"/>
      <c r="O631" s="95"/>
      <c r="P631" s="95"/>
      <c r="Q631" s="95"/>
      <c r="R631" s="95"/>
      <c r="S631" s="95"/>
      <c r="T631" s="95"/>
      <c r="U631" s="95"/>
      <c r="V631" s="95"/>
      <c r="W631" s="95"/>
      <c r="X631" s="95"/>
      <c r="Y631" s="95"/>
      <c r="Z631" s="95"/>
      <c r="AA631" s="95"/>
      <c r="AB631" s="95"/>
      <c r="AC631" s="95"/>
      <c r="AD631" s="95"/>
      <c r="AE631" s="95"/>
      <c r="AF631" s="95"/>
      <c r="AG631" s="95"/>
      <c r="AH631" s="95"/>
      <c r="AI631" s="95"/>
      <c r="AJ631" s="95"/>
      <c r="AK631" s="95"/>
      <c r="AL631" s="95"/>
      <c r="AM631" s="95"/>
      <c r="AN631" s="95"/>
      <c r="AO631" s="95"/>
      <c r="AP631" s="95"/>
      <c r="AQ631" s="95"/>
      <c r="AR631" s="95"/>
      <c r="AS631" s="95"/>
      <c r="AT631" s="95"/>
      <c r="AU631" s="95"/>
      <c r="AV631" s="95"/>
    </row>
    <row r="632" spans="1:48" ht="18.75" x14ac:dyDescent="0.3">
      <c r="A632" s="73" t="s">
        <v>15791</v>
      </c>
      <c r="B632" s="92" t="s">
        <v>12123</v>
      </c>
      <c r="C632" s="92" t="s">
        <v>6098</v>
      </c>
      <c r="D632" s="94">
        <v>234969</v>
      </c>
      <c r="E632" s="95" t="s">
        <v>16877</v>
      </c>
      <c r="F632" s="95"/>
      <c r="G632" s="95"/>
      <c r="H632" s="95"/>
      <c r="I632" s="95"/>
      <c r="J632" s="95"/>
      <c r="K632" s="96"/>
      <c r="L632" s="96"/>
      <c r="M632" s="95"/>
      <c r="N632" s="95"/>
      <c r="O632" s="95"/>
      <c r="P632" s="95"/>
      <c r="Q632" s="95"/>
      <c r="R632" s="95"/>
      <c r="S632" s="95"/>
      <c r="T632" s="95"/>
      <c r="U632" s="95"/>
      <c r="V632" s="95"/>
      <c r="W632" s="95"/>
      <c r="X632" s="95"/>
      <c r="Y632" s="95"/>
      <c r="Z632" s="95"/>
      <c r="AA632" s="95"/>
      <c r="AB632" s="95"/>
      <c r="AC632" s="95"/>
      <c r="AD632" s="95"/>
      <c r="AE632" s="95"/>
      <c r="AF632" s="95"/>
      <c r="AG632" s="95"/>
      <c r="AH632" s="95"/>
      <c r="AI632" s="95"/>
      <c r="AJ632" s="95"/>
      <c r="AK632" s="95"/>
      <c r="AL632" s="95"/>
      <c r="AM632" s="95"/>
      <c r="AN632" s="95"/>
      <c r="AO632" s="95"/>
      <c r="AP632" s="95"/>
      <c r="AQ632" s="95"/>
      <c r="AR632" s="95"/>
      <c r="AS632" s="95"/>
      <c r="AT632" s="95"/>
      <c r="AU632" s="95"/>
      <c r="AV632" s="95"/>
    </row>
    <row r="633" spans="1:48" ht="18.75" x14ac:dyDescent="0.3">
      <c r="A633" s="73" t="s">
        <v>15792</v>
      </c>
      <c r="B633" s="92" t="s">
        <v>12123</v>
      </c>
      <c r="C633" s="92" t="s">
        <v>612</v>
      </c>
      <c r="D633" s="94">
        <v>129014</v>
      </c>
      <c r="E633" s="95" t="s">
        <v>17187</v>
      </c>
      <c r="F633" s="95" t="s">
        <v>17188</v>
      </c>
      <c r="G633" s="95" t="s">
        <v>17182</v>
      </c>
      <c r="H633" s="95" t="s">
        <v>17167</v>
      </c>
      <c r="I633" s="95"/>
      <c r="J633" s="95"/>
      <c r="K633" s="96"/>
      <c r="L633" s="96"/>
      <c r="M633" s="95"/>
      <c r="N633" s="95"/>
      <c r="O633" s="95"/>
      <c r="P633" s="95"/>
      <c r="Q633" s="95"/>
      <c r="R633" s="95"/>
      <c r="S633" s="95"/>
      <c r="T633" s="95"/>
      <c r="U633" s="95"/>
      <c r="V633" s="95"/>
      <c r="W633" s="95"/>
      <c r="X633" s="95"/>
      <c r="Y633" s="95"/>
      <c r="Z633" s="95"/>
      <c r="AA633" s="95"/>
      <c r="AB633" s="95"/>
      <c r="AC633" s="95"/>
      <c r="AD633" s="95"/>
      <c r="AE633" s="95"/>
      <c r="AF633" s="95"/>
      <c r="AG633" s="95"/>
      <c r="AH633" s="95"/>
      <c r="AI633" s="95"/>
      <c r="AJ633" s="95"/>
      <c r="AK633" s="95"/>
      <c r="AL633" s="95"/>
      <c r="AM633" s="95"/>
      <c r="AN633" s="95"/>
      <c r="AO633" s="95"/>
      <c r="AP633" s="95"/>
      <c r="AQ633" s="95"/>
      <c r="AR633" s="95"/>
      <c r="AS633" s="95"/>
      <c r="AT633" s="95"/>
      <c r="AU633" s="95"/>
      <c r="AV633" s="95"/>
    </row>
    <row r="634" spans="1:48" ht="18.75" x14ac:dyDescent="0.3">
      <c r="A634" s="73" t="s">
        <v>15793</v>
      </c>
      <c r="B634" s="92" t="s">
        <v>12123</v>
      </c>
      <c r="C634" s="92" t="s">
        <v>7985</v>
      </c>
      <c r="D634" s="94">
        <v>235395</v>
      </c>
      <c r="E634" s="95" t="s">
        <v>16877</v>
      </c>
      <c r="F634" s="95" t="s">
        <v>16887</v>
      </c>
      <c r="G634" s="95"/>
      <c r="H634" s="95"/>
      <c r="I634" s="95"/>
      <c r="J634" s="95"/>
      <c r="K634" s="96"/>
      <c r="L634" s="96"/>
      <c r="M634" s="95"/>
      <c r="N634" s="95"/>
      <c r="O634" s="95"/>
      <c r="P634" s="95"/>
      <c r="Q634" s="95"/>
      <c r="R634" s="95"/>
      <c r="S634" s="95"/>
      <c r="T634" s="95"/>
      <c r="U634" s="95"/>
      <c r="V634" s="95"/>
      <c r="W634" s="95"/>
      <c r="X634" s="95"/>
      <c r="Y634" s="95"/>
      <c r="Z634" s="95"/>
      <c r="AA634" s="95"/>
      <c r="AB634" s="95"/>
      <c r="AC634" s="95"/>
      <c r="AD634" s="95"/>
      <c r="AE634" s="95"/>
      <c r="AF634" s="95"/>
      <c r="AG634" s="95"/>
      <c r="AH634" s="95"/>
      <c r="AI634" s="95"/>
      <c r="AJ634" s="95"/>
      <c r="AK634" s="95"/>
      <c r="AL634" s="95"/>
      <c r="AM634" s="95"/>
      <c r="AN634" s="95"/>
      <c r="AO634" s="95"/>
      <c r="AP634" s="95"/>
      <c r="AQ634" s="95"/>
      <c r="AR634" s="95"/>
      <c r="AS634" s="95"/>
      <c r="AT634" s="95"/>
      <c r="AU634" s="95"/>
      <c r="AV634" s="95"/>
    </row>
    <row r="635" spans="1:48" ht="18.75" x14ac:dyDescent="0.3">
      <c r="A635" s="73" t="s">
        <v>15794</v>
      </c>
      <c r="B635" s="92" t="s">
        <v>12123</v>
      </c>
      <c r="C635" s="92" t="s">
        <v>2097</v>
      </c>
      <c r="D635" s="94">
        <v>130011</v>
      </c>
      <c r="E635" s="95" t="s">
        <v>17189</v>
      </c>
      <c r="F635" s="95"/>
      <c r="G635" s="95"/>
      <c r="H635" s="95"/>
      <c r="I635" s="95"/>
      <c r="J635" s="95"/>
      <c r="K635" s="96"/>
      <c r="L635" s="96"/>
      <c r="M635" s="95"/>
      <c r="N635" s="95"/>
      <c r="O635" s="95"/>
      <c r="P635" s="95"/>
      <c r="Q635" s="95"/>
      <c r="R635" s="95"/>
      <c r="S635" s="95"/>
      <c r="T635" s="95"/>
      <c r="U635" s="95"/>
      <c r="V635" s="95"/>
      <c r="W635" s="95"/>
      <c r="X635" s="95"/>
      <c r="Y635" s="95"/>
      <c r="Z635" s="95"/>
      <c r="AA635" s="95"/>
      <c r="AB635" s="95"/>
      <c r="AC635" s="95"/>
      <c r="AD635" s="95"/>
      <c r="AE635" s="95"/>
      <c r="AF635" s="95"/>
      <c r="AG635" s="95"/>
      <c r="AH635" s="95"/>
      <c r="AI635" s="95"/>
      <c r="AJ635" s="95"/>
      <c r="AK635" s="95"/>
      <c r="AL635" s="95"/>
      <c r="AM635" s="95"/>
      <c r="AN635" s="95"/>
      <c r="AO635" s="95"/>
      <c r="AP635" s="95"/>
      <c r="AQ635" s="95"/>
      <c r="AR635" s="95"/>
      <c r="AS635" s="95"/>
      <c r="AT635" s="95"/>
      <c r="AU635" s="95"/>
      <c r="AV635" s="95"/>
    </row>
    <row r="636" spans="1:48" ht="18.75" x14ac:dyDescent="0.3">
      <c r="A636" s="73" t="s">
        <v>15795</v>
      </c>
      <c r="B636" s="92" t="s">
        <v>12123</v>
      </c>
      <c r="C636" s="92" t="s">
        <v>2105</v>
      </c>
      <c r="D636" s="94">
        <v>130168</v>
      </c>
      <c r="E636" s="95" t="s">
        <v>16943</v>
      </c>
      <c r="F636" s="95" t="s">
        <v>17174</v>
      </c>
      <c r="G636" s="95"/>
      <c r="H636" s="95"/>
      <c r="I636" s="95"/>
      <c r="J636" s="95"/>
      <c r="K636" s="96"/>
      <c r="L636" s="96"/>
      <c r="M636" s="95"/>
      <c r="N636" s="95"/>
      <c r="O636" s="95"/>
      <c r="P636" s="95"/>
      <c r="Q636" s="95"/>
      <c r="R636" s="95"/>
      <c r="S636" s="95"/>
      <c r="T636" s="95"/>
      <c r="U636" s="95"/>
      <c r="V636" s="95"/>
      <c r="W636" s="95"/>
      <c r="X636" s="95"/>
      <c r="Y636" s="95"/>
      <c r="Z636" s="95"/>
      <c r="AA636" s="95"/>
      <c r="AB636" s="95"/>
      <c r="AC636" s="95"/>
      <c r="AD636" s="95"/>
      <c r="AE636" s="95"/>
      <c r="AF636" s="95"/>
      <c r="AG636" s="95"/>
      <c r="AH636" s="95"/>
      <c r="AI636" s="95"/>
      <c r="AJ636" s="95"/>
      <c r="AK636" s="95"/>
      <c r="AL636" s="95"/>
      <c r="AM636" s="95"/>
      <c r="AN636" s="95"/>
      <c r="AO636" s="95"/>
      <c r="AP636" s="95"/>
      <c r="AQ636" s="95"/>
      <c r="AR636" s="95"/>
      <c r="AS636" s="95"/>
      <c r="AT636" s="95"/>
      <c r="AU636" s="95"/>
      <c r="AV636" s="95"/>
    </row>
    <row r="637" spans="1:48" ht="18.75" x14ac:dyDescent="0.3">
      <c r="A637" s="73" t="s">
        <v>15796</v>
      </c>
      <c r="B637" s="92" t="s">
        <v>12123</v>
      </c>
      <c r="C637" s="92" t="s">
        <v>6122</v>
      </c>
      <c r="D637" s="94">
        <v>235660</v>
      </c>
      <c r="E637" s="95" t="s">
        <v>16877</v>
      </c>
      <c r="F637" s="95" t="s">
        <v>17184</v>
      </c>
      <c r="G637" s="95"/>
      <c r="H637" s="95"/>
      <c r="I637" s="95"/>
      <c r="J637" s="95"/>
      <c r="K637" s="96"/>
      <c r="L637" s="96"/>
      <c r="M637" s="95"/>
      <c r="N637" s="95"/>
      <c r="O637" s="95"/>
      <c r="P637" s="95"/>
      <c r="Q637" s="95"/>
      <c r="R637" s="95"/>
      <c r="S637" s="95"/>
      <c r="T637" s="95"/>
      <c r="U637" s="95"/>
      <c r="V637" s="95"/>
      <c r="W637" s="95"/>
      <c r="X637" s="95"/>
      <c r="Y637" s="95"/>
      <c r="Z637" s="95"/>
      <c r="AA637" s="95"/>
      <c r="AB637" s="95"/>
      <c r="AC637" s="95"/>
      <c r="AD637" s="95"/>
      <c r="AE637" s="95"/>
      <c r="AF637" s="95"/>
      <c r="AG637" s="95"/>
      <c r="AH637" s="95"/>
      <c r="AI637" s="95"/>
      <c r="AJ637" s="95"/>
      <c r="AK637" s="95"/>
      <c r="AL637" s="95"/>
      <c r="AM637" s="95"/>
      <c r="AN637" s="95"/>
      <c r="AO637" s="95"/>
      <c r="AP637" s="95"/>
      <c r="AQ637" s="95"/>
      <c r="AR637" s="95"/>
      <c r="AS637" s="95"/>
      <c r="AT637" s="95"/>
      <c r="AU637" s="95"/>
      <c r="AV637" s="95"/>
    </row>
    <row r="638" spans="1:48" ht="18.75" x14ac:dyDescent="0.3">
      <c r="A638" s="73" t="s">
        <v>15797</v>
      </c>
      <c r="B638" s="92" t="s">
        <v>12123</v>
      </c>
      <c r="C638" s="92" t="s">
        <v>2122</v>
      </c>
      <c r="D638" s="94">
        <v>130558</v>
      </c>
      <c r="E638" s="95" t="s">
        <v>17166</v>
      </c>
      <c r="F638" s="95"/>
      <c r="G638" s="95"/>
      <c r="H638" s="95"/>
      <c r="I638" s="95"/>
      <c r="J638" s="95"/>
      <c r="K638" s="96"/>
      <c r="L638" s="96"/>
      <c r="M638" s="95"/>
      <c r="N638" s="95"/>
      <c r="O638" s="95"/>
      <c r="P638" s="95"/>
      <c r="Q638" s="95"/>
      <c r="R638" s="95"/>
      <c r="S638" s="95"/>
      <c r="T638" s="95"/>
      <c r="U638" s="95"/>
      <c r="V638" s="95"/>
      <c r="W638" s="95"/>
      <c r="X638" s="95"/>
      <c r="Y638" s="95"/>
      <c r="Z638" s="95"/>
      <c r="AA638" s="95"/>
      <c r="AB638" s="95"/>
      <c r="AC638" s="95"/>
      <c r="AD638" s="95"/>
      <c r="AE638" s="95"/>
      <c r="AF638" s="95"/>
      <c r="AG638" s="95"/>
      <c r="AH638" s="95"/>
      <c r="AI638" s="95"/>
      <c r="AJ638" s="95"/>
      <c r="AK638" s="95"/>
      <c r="AL638" s="95"/>
      <c r="AM638" s="95"/>
      <c r="AN638" s="95"/>
      <c r="AO638" s="95"/>
      <c r="AP638" s="95"/>
      <c r="AQ638" s="95"/>
      <c r="AR638" s="95"/>
      <c r="AS638" s="95"/>
      <c r="AT638" s="95"/>
      <c r="AU638" s="95"/>
      <c r="AV638" s="95"/>
    </row>
    <row r="639" spans="1:48" ht="18.75" x14ac:dyDescent="0.3">
      <c r="A639" s="73" t="s">
        <v>15798</v>
      </c>
      <c r="B639" s="92" t="s">
        <v>12123</v>
      </c>
      <c r="C639" s="92" t="s">
        <v>2132</v>
      </c>
      <c r="D639" s="94">
        <v>130740</v>
      </c>
      <c r="E639" s="95" t="s">
        <v>17190</v>
      </c>
      <c r="F639" s="95" t="s">
        <v>17139</v>
      </c>
      <c r="G639" s="95" t="s">
        <v>16908</v>
      </c>
      <c r="H639" s="95"/>
      <c r="I639" s="95"/>
      <c r="J639" s="95"/>
      <c r="K639" s="96"/>
      <c r="L639" s="96"/>
      <c r="M639" s="95"/>
      <c r="N639" s="95"/>
      <c r="O639" s="95"/>
      <c r="P639" s="95"/>
      <c r="Q639" s="95"/>
      <c r="R639" s="95"/>
      <c r="S639" s="95"/>
      <c r="T639" s="95"/>
      <c r="U639" s="95"/>
      <c r="V639" s="95"/>
      <c r="W639" s="95"/>
      <c r="X639" s="95"/>
      <c r="Y639" s="95"/>
      <c r="Z639" s="95"/>
      <c r="AA639" s="95"/>
      <c r="AB639" s="95"/>
      <c r="AC639" s="95"/>
      <c r="AD639" s="95"/>
      <c r="AE639" s="95"/>
      <c r="AF639" s="95"/>
      <c r="AG639" s="95"/>
      <c r="AH639" s="95"/>
      <c r="AI639" s="95"/>
      <c r="AJ639" s="95"/>
      <c r="AK639" s="95"/>
      <c r="AL639" s="95"/>
      <c r="AM639" s="95"/>
      <c r="AN639" s="95"/>
      <c r="AO639" s="95"/>
      <c r="AP639" s="95"/>
      <c r="AQ639" s="95"/>
      <c r="AR639" s="95"/>
      <c r="AS639" s="95"/>
      <c r="AT639" s="95"/>
      <c r="AU639" s="95"/>
      <c r="AV639" s="95"/>
    </row>
    <row r="640" spans="1:48" ht="18.75" x14ac:dyDescent="0.3">
      <c r="A640" s="73" t="s">
        <v>16634</v>
      </c>
      <c r="B640" s="92" t="s">
        <v>15579</v>
      </c>
      <c r="C640" s="92" t="s">
        <v>2132</v>
      </c>
      <c r="D640" s="94">
        <v>130740</v>
      </c>
      <c r="E640" s="95" t="s">
        <v>17126</v>
      </c>
      <c r="F640" s="95" t="s">
        <v>17127</v>
      </c>
      <c r="G640" s="95"/>
      <c r="H640" s="96"/>
      <c r="I640" s="96"/>
      <c r="J640" s="95"/>
      <c r="K640" s="96"/>
      <c r="L640" s="96"/>
      <c r="M640" s="95"/>
      <c r="N640" s="95"/>
      <c r="O640" s="95"/>
      <c r="P640" s="95"/>
      <c r="Q640" s="95"/>
      <c r="R640" s="95"/>
      <c r="S640" s="95"/>
      <c r="T640" s="95"/>
      <c r="U640" s="95"/>
      <c r="V640" s="95"/>
      <c r="W640" s="95"/>
      <c r="X640" s="95"/>
      <c r="Y640" s="95"/>
      <c r="Z640" s="95"/>
      <c r="AA640" s="95"/>
      <c r="AB640" s="95"/>
      <c r="AC640" s="95"/>
      <c r="AD640" s="95"/>
      <c r="AE640" s="95"/>
      <c r="AF640" s="95"/>
      <c r="AG640" s="95"/>
      <c r="AH640" s="95"/>
      <c r="AI640" s="95"/>
      <c r="AJ640" s="95"/>
      <c r="AK640" s="95"/>
      <c r="AL640" s="95"/>
      <c r="AM640" s="95"/>
      <c r="AN640" s="95"/>
      <c r="AO640" s="95"/>
      <c r="AP640" s="95"/>
      <c r="AQ640" s="95"/>
      <c r="AR640" s="95"/>
      <c r="AS640" s="95"/>
      <c r="AT640" s="95"/>
      <c r="AU640" s="95"/>
      <c r="AV640" s="95"/>
    </row>
    <row r="641" spans="1:48" ht="18.75" x14ac:dyDescent="0.3">
      <c r="A641" s="73" t="s">
        <v>15799</v>
      </c>
      <c r="B641" s="92" t="s">
        <v>12123</v>
      </c>
      <c r="C641" s="92" t="s">
        <v>6125</v>
      </c>
      <c r="D641" s="94">
        <v>235745</v>
      </c>
      <c r="E641" s="95" t="s">
        <v>17137</v>
      </c>
      <c r="F641" s="95"/>
      <c r="G641" s="95"/>
      <c r="H641" s="95"/>
      <c r="I641" s="95"/>
      <c r="J641" s="96"/>
      <c r="K641" s="96"/>
      <c r="L641" s="95"/>
      <c r="M641" s="95"/>
      <c r="N641" s="95"/>
      <c r="O641" s="95"/>
      <c r="P641" s="95"/>
      <c r="Q641" s="95"/>
      <c r="R641" s="95"/>
      <c r="S641" s="95"/>
      <c r="T641" s="95"/>
      <c r="U641" s="95"/>
      <c r="V641" s="95"/>
      <c r="W641" s="95"/>
      <c r="X641" s="95"/>
      <c r="Y641" s="95"/>
      <c r="Z641" s="95"/>
      <c r="AA641" s="95"/>
      <c r="AB641" s="95"/>
      <c r="AC641" s="95"/>
      <c r="AD641" s="95"/>
      <c r="AE641" s="95"/>
      <c r="AF641" s="95"/>
      <c r="AG641" s="95"/>
      <c r="AH641" s="95"/>
      <c r="AI641" s="95"/>
      <c r="AJ641" s="95"/>
      <c r="AK641" s="95"/>
      <c r="AL641" s="95"/>
      <c r="AM641" s="95"/>
      <c r="AN641" s="95"/>
      <c r="AO641" s="95"/>
      <c r="AP641" s="95"/>
      <c r="AQ641" s="95"/>
      <c r="AR641" s="95"/>
      <c r="AS641" s="95"/>
      <c r="AT641" s="95"/>
      <c r="AU641" s="95"/>
      <c r="AV641" s="95"/>
    </row>
    <row r="642" spans="1:48" ht="18.75" x14ac:dyDescent="0.3">
      <c r="A642" s="73" t="s">
        <v>15800</v>
      </c>
      <c r="B642" s="92" t="s">
        <v>12123</v>
      </c>
      <c r="C642" s="92" t="s">
        <v>2138</v>
      </c>
      <c r="D642" s="94">
        <v>130837</v>
      </c>
      <c r="E642" s="95" t="s">
        <v>17102</v>
      </c>
      <c r="F642" s="95" t="s">
        <v>17191</v>
      </c>
      <c r="G642" s="95" t="s">
        <v>17099</v>
      </c>
      <c r="H642" s="95" t="s">
        <v>17100</v>
      </c>
      <c r="I642" s="95" t="s">
        <v>17189</v>
      </c>
      <c r="J642" s="96"/>
      <c r="K642" s="96"/>
      <c r="L642" s="95"/>
      <c r="M642" s="95"/>
      <c r="N642" s="95"/>
      <c r="O642" s="95"/>
      <c r="P642" s="95"/>
      <c r="Q642" s="95"/>
      <c r="R642" s="95"/>
      <c r="S642" s="95"/>
      <c r="T642" s="95"/>
      <c r="U642" s="95"/>
      <c r="V642" s="95"/>
      <c r="W642" s="95"/>
      <c r="X642" s="95"/>
      <c r="Y642" s="95"/>
      <c r="Z642" s="95"/>
      <c r="AA642" s="95"/>
      <c r="AB642" s="95"/>
      <c r="AC642" s="95"/>
      <c r="AD642" s="95"/>
      <c r="AE642" s="95"/>
      <c r="AF642" s="95"/>
      <c r="AG642" s="95"/>
      <c r="AH642" s="95"/>
      <c r="AI642" s="95"/>
      <c r="AJ642" s="95"/>
      <c r="AK642" s="95"/>
      <c r="AL642" s="95"/>
      <c r="AM642" s="95"/>
      <c r="AN642" s="95"/>
      <c r="AO642" s="95"/>
      <c r="AP642" s="95"/>
      <c r="AQ642" s="95"/>
      <c r="AR642" s="95"/>
      <c r="AS642" s="95"/>
      <c r="AT642" s="95"/>
      <c r="AU642" s="95"/>
      <c r="AV642" s="95"/>
    </row>
    <row r="643" spans="1:48" ht="18.75" x14ac:dyDescent="0.3">
      <c r="A643" s="73" t="s">
        <v>15801</v>
      </c>
      <c r="B643" s="92" t="s">
        <v>12123</v>
      </c>
      <c r="C643" s="92" t="s">
        <v>7258</v>
      </c>
      <c r="D643" s="94">
        <v>129635</v>
      </c>
      <c r="E643" s="95" t="s">
        <v>17184</v>
      </c>
      <c r="F643" s="95"/>
      <c r="G643" s="95"/>
      <c r="H643" s="95"/>
      <c r="I643" s="95"/>
      <c r="J643" s="96"/>
      <c r="K643" s="96"/>
      <c r="L643" s="95"/>
      <c r="M643" s="95"/>
      <c r="N643" s="95"/>
      <c r="O643" s="95"/>
      <c r="P643" s="95"/>
      <c r="Q643" s="95"/>
      <c r="R643" s="95"/>
      <c r="S643" s="95"/>
      <c r="T643" s="95"/>
      <c r="U643" s="95"/>
      <c r="V643" s="95"/>
      <c r="W643" s="95"/>
      <c r="X643" s="95"/>
      <c r="Y643" s="95"/>
      <c r="Z643" s="95"/>
      <c r="AA643" s="95"/>
      <c r="AB643" s="95"/>
      <c r="AC643" s="95"/>
      <c r="AD643" s="95"/>
      <c r="AE643" s="95"/>
      <c r="AF643" s="95"/>
      <c r="AG643" s="95"/>
      <c r="AH643" s="95"/>
      <c r="AI643" s="95"/>
      <c r="AJ643" s="95"/>
      <c r="AK643" s="95"/>
      <c r="AL643" s="95"/>
      <c r="AM643" s="95"/>
      <c r="AN643" s="95"/>
      <c r="AO643" s="95"/>
      <c r="AP643" s="95"/>
      <c r="AQ643" s="95"/>
      <c r="AR643" s="95"/>
      <c r="AS643" s="95"/>
      <c r="AT643" s="95"/>
      <c r="AU643" s="95"/>
      <c r="AV643" s="95"/>
    </row>
    <row r="644" spans="1:48" ht="18.75" x14ac:dyDescent="0.3">
      <c r="A644" s="73" t="s">
        <v>16635</v>
      </c>
      <c r="B644" s="92" t="s">
        <v>15579</v>
      </c>
      <c r="C644" s="92" t="s">
        <v>7258</v>
      </c>
      <c r="D644" s="94">
        <v>129635</v>
      </c>
      <c r="E644" s="95" t="s">
        <v>16881</v>
      </c>
      <c r="F644" s="96"/>
      <c r="G644" s="95"/>
      <c r="H644" s="95"/>
      <c r="I644" s="95"/>
      <c r="J644" s="96"/>
      <c r="K644" s="96"/>
      <c r="L644" s="95"/>
      <c r="M644" s="95"/>
      <c r="N644" s="95"/>
      <c r="O644" s="95"/>
      <c r="P644" s="95"/>
      <c r="Q644" s="95"/>
      <c r="R644" s="95"/>
      <c r="S644" s="95"/>
      <c r="T644" s="95"/>
      <c r="U644" s="95"/>
      <c r="V644" s="95"/>
      <c r="W644" s="95"/>
      <c r="X644" s="95"/>
      <c r="Y644" s="95"/>
      <c r="Z644" s="95"/>
      <c r="AA644" s="95"/>
      <c r="AB644" s="95"/>
      <c r="AC644" s="95"/>
      <c r="AD644" s="95"/>
      <c r="AE644" s="95"/>
      <c r="AF644" s="95"/>
      <c r="AG644" s="95"/>
      <c r="AH644" s="95"/>
      <c r="AI644" s="95"/>
      <c r="AJ644" s="95"/>
      <c r="AK644" s="95"/>
      <c r="AL644" s="95"/>
      <c r="AM644" s="95"/>
      <c r="AN644" s="95"/>
      <c r="AO644" s="95"/>
      <c r="AP644" s="95"/>
      <c r="AQ644" s="95"/>
      <c r="AR644" s="95"/>
      <c r="AS644" s="95"/>
      <c r="AT644" s="95"/>
      <c r="AU644" s="95"/>
      <c r="AV644" s="95"/>
    </row>
    <row r="645" spans="1:48" ht="18.75" x14ac:dyDescent="0.3">
      <c r="A645" s="73" t="s">
        <v>15802</v>
      </c>
      <c r="B645" s="92" t="s">
        <v>12123</v>
      </c>
      <c r="C645" s="92" t="s">
        <v>7259</v>
      </c>
      <c r="D645" s="94">
        <v>129669</v>
      </c>
      <c r="E645" s="95" t="s">
        <v>17184</v>
      </c>
      <c r="F645" s="95"/>
      <c r="G645" s="95"/>
      <c r="H645" s="95"/>
      <c r="I645" s="95"/>
      <c r="J645" s="96"/>
      <c r="K645" s="96"/>
      <c r="L645" s="95"/>
      <c r="M645" s="95"/>
      <c r="N645" s="95"/>
      <c r="O645" s="95"/>
      <c r="P645" s="95"/>
      <c r="Q645" s="95"/>
      <c r="R645" s="95"/>
      <c r="S645" s="95"/>
      <c r="T645" s="95"/>
      <c r="U645" s="95"/>
      <c r="V645" s="95"/>
      <c r="W645" s="95"/>
      <c r="X645" s="95"/>
      <c r="Y645" s="95"/>
      <c r="Z645" s="95"/>
      <c r="AA645" s="95"/>
      <c r="AB645" s="95"/>
      <c r="AC645" s="95"/>
      <c r="AD645" s="95"/>
      <c r="AE645" s="95"/>
      <c r="AF645" s="95"/>
      <c r="AG645" s="95"/>
      <c r="AH645" s="95"/>
      <c r="AI645" s="95"/>
      <c r="AJ645" s="95"/>
      <c r="AK645" s="95"/>
      <c r="AL645" s="95"/>
      <c r="AM645" s="95"/>
      <c r="AN645" s="95"/>
      <c r="AO645" s="95"/>
      <c r="AP645" s="95"/>
      <c r="AQ645" s="95"/>
      <c r="AR645" s="95"/>
      <c r="AS645" s="95"/>
      <c r="AT645" s="95"/>
      <c r="AU645" s="95"/>
      <c r="AV645" s="95"/>
    </row>
    <row r="646" spans="1:48" ht="18.75" x14ac:dyDescent="0.3">
      <c r="A646" s="73" t="s">
        <v>16636</v>
      </c>
      <c r="B646" s="92" t="s">
        <v>15579</v>
      </c>
      <c r="C646" s="92" t="s">
        <v>8909</v>
      </c>
      <c r="D646" s="94">
        <v>330482</v>
      </c>
      <c r="E646" s="95" t="s">
        <v>16881</v>
      </c>
      <c r="F646" s="95"/>
      <c r="G646" s="95"/>
      <c r="H646" s="95"/>
      <c r="I646" s="95"/>
      <c r="J646" s="96"/>
      <c r="K646" s="96"/>
      <c r="L646" s="95"/>
      <c r="M646" s="95"/>
      <c r="N646" s="95"/>
      <c r="O646" s="95"/>
      <c r="P646" s="95"/>
      <c r="Q646" s="95"/>
      <c r="R646" s="95"/>
      <c r="S646" s="95"/>
      <c r="T646" s="95"/>
      <c r="U646" s="95"/>
      <c r="V646" s="95"/>
      <c r="W646" s="95"/>
      <c r="X646" s="95"/>
      <c r="Y646" s="95"/>
      <c r="Z646" s="95"/>
      <c r="AA646" s="95"/>
      <c r="AB646" s="95"/>
      <c r="AC646" s="95"/>
      <c r="AD646" s="95"/>
      <c r="AE646" s="95"/>
      <c r="AF646" s="95"/>
      <c r="AG646" s="95"/>
      <c r="AH646" s="95"/>
      <c r="AI646" s="95"/>
      <c r="AJ646" s="95"/>
      <c r="AK646" s="95"/>
      <c r="AL646" s="95"/>
      <c r="AM646" s="95"/>
      <c r="AN646" s="95"/>
      <c r="AO646" s="95"/>
      <c r="AP646" s="95"/>
      <c r="AQ646" s="95"/>
      <c r="AR646" s="95"/>
      <c r="AS646" s="95"/>
      <c r="AT646" s="95"/>
      <c r="AU646" s="95"/>
      <c r="AV646" s="95"/>
    </row>
    <row r="647" spans="1:48" ht="18.75" x14ac:dyDescent="0.3">
      <c r="A647" s="73" t="s">
        <v>15803</v>
      </c>
      <c r="B647" s="92" t="s">
        <v>12123</v>
      </c>
      <c r="C647" s="92" t="s">
        <v>8498</v>
      </c>
      <c r="D647" s="94">
        <v>235622</v>
      </c>
      <c r="E647" s="95" t="s">
        <v>16878</v>
      </c>
      <c r="F647" s="95"/>
      <c r="G647" s="95"/>
      <c r="H647" s="95"/>
      <c r="I647" s="95"/>
      <c r="J647" s="96"/>
      <c r="K647" s="96"/>
      <c r="L647" s="95"/>
      <c r="M647" s="95"/>
      <c r="N647" s="95"/>
      <c r="O647" s="95"/>
      <c r="P647" s="95"/>
      <c r="Q647" s="95"/>
      <c r="R647" s="95"/>
      <c r="S647" s="95"/>
      <c r="T647" s="95"/>
      <c r="U647" s="95"/>
      <c r="V647" s="95"/>
      <c r="W647" s="95"/>
      <c r="X647" s="95"/>
      <c r="Y647" s="95"/>
      <c r="Z647" s="95"/>
      <c r="AA647" s="95"/>
      <c r="AB647" s="95"/>
      <c r="AC647" s="95"/>
      <c r="AD647" s="95"/>
      <c r="AE647" s="95"/>
      <c r="AF647" s="95"/>
      <c r="AG647" s="95"/>
      <c r="AH647" s="95"/>
      <c r="AI647" s="95"/>
      <c r="AJ647" s="95"/>
      <c r="AK647" s="95"/>
      <c r="AL647" s="95"/>
      <c r="AM647" s="95"/>
      <c r="AN647" s="95"/>
      <c r="AO647" s="95"/>
      <c r="AP647" s="95"/>
      <c r="AQ647" s="95"/>
      <c r="AR647" s="95"/>
      <c r="AS647" s="95"/>
      <c r="AT647" s="95"/>
      <c r="AU647" s="95"/>
      <c r="AV647" s="95"/>
    </row>
    <row r="648" spans="1:48" ht="18.75" x14ac:dyDescent="0.3">
      <c r="A648" s="73" t="s">
        <v>15804</v>
      </c>
      <c r="B648" s="92" t="s">
        <v>12123</v>
      </c>
      <c r="C648" s="92" t="s">
        <v>6127</v>
      </c>
      <c r="D648" s="94">
        <v>235815</v>
      </c>
      <c r="E648" s="95" t="s">
        <v>16904</v>
      </c>
      <c r="F648" s="95"/>
      <c r="G648" s="95"/>
      <c r="H648" s="95"/>
      <c r="I648" s="95"/>
      <c r="J648" s="96"/>
      <c r="K648" s="96"/>
      <c r="L648" s="95"/>
      <c r="M648" s="95"/>
      <c r="N648" s="95"/>
      <c r="O648" s="95"/>
      <c r="P648" s="95"/>
      <c r="Q648" s="95"/>
      <c r="R648" s="95"/>
      <c r="S648" s="95"/>
      <c r="T648" s="95"/>
      <c r="U648" s="95"/>
      <c r="V648" s="95"/>
      <c r="W648" s="95"/>
      <c r="X648" s="95"/>
      <c r="Y648" s="95"/>
      <c r="Z648" s="95"/>
      <c r="AA648" s="95"/>
      <c r="AB648" s="95"/>
      <c r="AC648" s="95"/>
      <c r="AD648" s="95"/>
      <c r="AE648" s="95"/>
      <c r="AF648" s="95"/>
      <c r="AG648" s="95"/>
      <c r="AH648" s="95"/>
      <c r="AI648" s="95"/>
      <c r="AJ648" s="95"/>
      <c r="AK648" s="95"/>
      <c r="AL648" s="95"/>
      <c r="AM648" s="95"/>
      <c r="AN648" s="95"/>
      <c r="AO648" s="95"/>
      <c r="AP648" s="95"/>
      <c r="AQ648" s="95"/>
      <c r="AR648" s="95"/>
      <c r="AS648" s="95"/>
      <c r="AT648" s="95"/>
      <c r="AU648" s="95"/>
      <c r="AV648" s="95"/>
    </row>
    <row r="649" spans="1:48" ht="18.75" x14ac:dyDescent="0.3">
      <c r="A649" s="73" t="s">
        <v>15805</v>
      </c>
      <c r="B649" s="92" t="s">
        <v>12123</v>
      </c>
      <c r="C649" s="92" t="s">
        <v>6128</v>
      </c>
      <c r="D649" s="94">
        <v>235849</v>
      </c>
      <c r="E649" s="95" t="s">
        <v>16904</v>
      </c>
      <c r="F649" s="95"/>
      <c r="G649" s="95"/>
      <c r="H649" s="95"/>
      <c r="I649" s="95"/>
      <c r="J649" s="96"/>
      <c r="K649" s="96"/>
      <c r="L649" s="95"/>
      <c r="M649" s="95"/>
      <c r="N649" s="95"/>
      <c r="O649" s="95"/>
      <c r="P649" s="95"/>
      <c r="Q649" s="95"/>
      <c r="R649" s="95"/>
      <c r="S649" s="95"/>
      <c r="T649" s="95"/>
      <c r="U649" s="95"/>
      <c r="V649" s="95"/>
      <c r="W649" s="95"/>
      <c r="X649" s="95"/>
      <c r="Y649" s="95"/>
      <c r="Z649" s="95"/>
      <c r="AA649" s="95"/>
      <c r="AB649" s="95"/>
      <c r="AC649" s="95"/>
      <c r="AD649" s="95"/>
      <c r="AE649" s="95"/>
      <c r="AF649" s="95"/>
      <c r="AG649" s="95"/>
      <c r="AH649" s="95"/>
      <c r="AI649" s="95"/>
      <c r="AJ649" s="95"/>
      <c r="AK649" s="95"/>
      <c r="AL649" s="95"/>
      <c r="AM649" s="95"/>
      <c r="AN649" s="95"/>
      <c r="AO649" s="95"/>
      <c r="AP649" s="95"/>
      <c r="AQ649" s="95"/>
      <c r="AR649" s="95"/>
      <c r="AS649" s="95"/>
      <c r="AT649" s="95"/>
      <c r="AU649" s="95"/>
      <c r="AV649" s="95"/>
    </row>
    <row r="650" spans="1:48" ht="18.75" x14ac:dyDescent="0.3">
      <c r="A650" s="73" t="s">
        <v>15806</v>
      </c>
      <c r="B650" s="92" t="s">
        <v>12123</v>
      </c>
      <c r="C650" s="92" t="s">
        <v>6129</v>
      </c>
      <c r="D650" s="94">
        <v>235872</v>
      </c>
      <c r="E650" s="95" t="s">
        <v>16904</v>
      </c>
      <c r="F650" s="95"/>
      <c r="G650" s="95"/>
      <c r="H650" s="95"/>
      <c r="I650" s="95"/>
      <c r="J650" s="96"/>
      <c r="K650" s="96"/>
      <c r="L650" s="95"/>
      <c r="M650" s="95"/>
      <c r="N650" s="95"/>
      <c r="O650" s="95"/>
      <c r="P650" s="95"/>
      <c r="Q650" s="95"/>
      <c r="R650" s="95"/>
      <c r="S650" s="95"/>
      <c r="T650" s="95"/>
      <c r="U650" s="95"/>
      <c r="V650" s="95"/>
      <c r="W650" s="95"/>
      <c r="X650" s="95"/>
      <c r="Y650" s="95"/>
      <c r="Z650" s="95"/>
      <c r="AA650" s="95"/>
      <c r="AB650" s="95"/>
      <c r="AC650" s="95"/>
      <c r="AD650" s="95"/>
      <c r="AE650" s="95"/>
      <c r="AF650" s="95"/>
      <c r="AG650" s="95"/>
      <c r="AH650" s="95"/>
      <c r="AI650" s="95"/>
      <c r="AJ650" s="95"/>
      <c r="AK650" s="95"/>
      <c r="AL650" s="95"/>
      <c r="AM650" s="95"/>
      <c r="AN650" s="95"/>
      <c r="AO650" s="95"/>
      <c r="AP650" s="95"/>
      <c r="AQ650" s="95"/>
      <c r="AR650" s="95"/>
      <c r="AS650" s="95"/>
      <c r="AT650" s="95"/>
      <c r="AU650" s="95"/>
      <c r="AV650" s="95"/>
    </row>
    <row r="651" spans="1:48" ht="18.75" x14ac:dyDescent="0.3">
      <c r="A651" s="73" t="s">
        <v>16637</v>
      </c>
      <c r="B651" s="92" t="s">
        <v>15579</v>
      </c>
      <c r="C651" s="92" t="s">
        <v>6133</v>
      </c>
      <c r="D651" s="94">
        <v>235995</v>
      </c>
      <c r="E651" s="95" t="s">
        <v>17087</v>
      </c>
      <c r="F651" s="95"/>
      <c r="G651" s="95"/>
      <c r="H651" s="95"/>
      <c r="I651" s="95"/>
      <c r="J651" s="96"/>
      <c r="K651" s="96"/>
      <c r="L651" s="95"/>
      <c r="M651" s="95"/>
      <c r="N651" s="95"/>
      <c r="O651" s="95"/>
      <c r="P651" s="95"/>
      <c r="Q651" s="95"/>
      <c r="R651" s="95"/>
      <c r="S651" s="95"/>
      <c r="T651" s="95"/>
      <c r="U651" s="95"/>
      <c r="V651" s="95"/>
      <c r="W651" s="95"/>
      <c r="X651" s="95"/>
      <c r="Y651" s="95"/>
      <c r="Z651" s="95"/>
      <c r="AA651" s="95"/>
      <c r="AB651" s="95"/>
      <c r="AC651" s="95"/>
      <c r="AD651" s="95"/>
      <c r="AE651" s="95"/>
      <c r="AF651" s="95"/>
      <c r="AG651" s="95"/>
      <c r="AH651" s="95"/>
      <c r="AI651" s="95"/>
      <c r="AJ651" s="95"/>
      <c r="AK651" s="95"/>
      <c r="AL651" s="95"/>
      <c r="AM651" s="95"/>
      <c r="AN651" s="95"/>
      <c r="AO651" s="95"/>
      <c r="AP651" s="95"/>
      <c r="AQ651" s="95"/>
      <c r="AR651" s="95"/>
      <c r="AS651" s="95"/>
      <c r="AT651" s="95"/>
      <c r="AU651" s="95"/>
      <c r="AV651" s="95"/>
    </row>
    <row r="652" spans="1:48" ht="18.75" x14ac:dyDescent="0.3">
      <c r="A652" s="73" t="s">
        <v>16638</v>
      </c>
      <c r="B652" s="92" t="s">
        <v>15579</v>
      </c>
      <c r="C652" s="92" t="s">
        <v>6134</v>
      </c>
      <c r="D652" s="94">
        <v>236023</v>
      </c>
      <c r="E652" s="95" t="s">
        <v>17087</v>
      </c>
      <c r="F652" s="95"/>
      <c r="G652" s="95"/>
      <c r="H652" s="95"/>
      <c r="I652" s="95"/>
      <c r="J652" s="96"/>
      <c r="K652" s="96"/>
      <c r="L652" s="95"/>
      <c r="M652" s="95"/>
      <c r="N652" s="95"/>
      <c r="O652" s="95"/>
      <c r="P652" s="95"/>
      <c r="Q652" s="95"/>
      <c r="R652" s="95"/>
      <c r="S652" s="95"/>
      <c r="T652" s="95"/>
      <c r="U652" s="95"/>
      <c r="V652" s="95"/>
      <c r="W652" s="95"/>
      <c r="X652" s="95"/>
      <c r="Y652" s="95"/>
      <c r="Z652" s="95"/>
      <c r="AA652" s="95"/>
      <c r="AB652" s="95"/>
      <c r="AC652" s="95"/>
      <c r="AD652" s="95"/>
      <c r="AE652" s="95"/>
      <c r="AF652" s="95"/>
      <c r="AG652" s="95"/>
      <c r="AH652" s="95"/>
      <c r="AI652" s="95"/>
      <c r="AJ652" s="95"/>
      <c r="AK652" s="95"/>
      <c r="AL652" s="95"/>
      <c r="AM652" s="95"/>
      <c r="AN652" s="95"/>
      <c r="AO652" s="95"/>
      <c r="AP652" s="95"/>
      <c r="AQ652" s="95"/>
      <c r="AR652" s="95"/>
      <c r="AS652" s="95"/>
      <c r="AT652" s="95"/>
      <c r="AU652" s="95"/>
      <c r="AV652" s="95"/>
    </row>
    <row r="653" spans="1:48" ht="18.75" x14ac:dyDescent="0.3">
      <c r="A653" s="73" t="s">
        <v>16639</v>
      </c>
      <c r="B653" s="92" t="s">
        <v>15579</v>
      </c>
      <c r="C653" s="92" t="s">
        <v>6135</v>
      </c>
      <c r="D653" s="94">
        <v>236057</v>
      </c>
      <c r="E653" s="95" t="s">
        <v>17087</v>
      </c>
      <c r="F653" s="95"/>
      <c r="G653" s="95"/>
      <c r="H653" s="95"/>
      <c r="I653" s="95"/>
      <c r="J653" s="96"/>
      <c r="K653" s="96"/>
      <c r="L653" s="95"/>
      <c r="M653" s="95"/>
      <c r="N653" s="95"/>
      <c r="O653" s="95"/>
      <c r="P653" s="95"/>
      <c r="Q653" s="95"/>
      <c r="R653" s="95"/>
      <c r="S653" s="95"/>
      <c r="T653" s="95"/>
      <c r="U653" s="95"/>
      <c r="V653" s="95"/>
      <c r="W653" s="95"/>
      <c r="X653" s="95"/>
      <c r="Y653" s="95"/>
      <c r="Z653" s="95"/>
      <c r="AA653" s="95"/>
      <c r="AB653" s="95"/>
      <c r="AC653" s="95"/>
      <c r="AD653" s="95"/>
      <c r="AE653" s="95"/>
      <c r="AF653" s="95"/>
      <c r="AG653" s="95"/>
      <c r="AH653" s="95"/>
      <c r="AI653" s="95"/>
      <c r="AJ653" s="95"/>
      <c r="AK653" s="95"/>
      <c r="AL653" s="95"/>
      <c r="AM653" s="95"/>
      <c r="AN653" s="95"/>
      <c r="AO653" s="95"/>
      <c r="AP653" s="95"/>
      <c r="AQ653" s="95"/>
      <c r="AR653" s="95"/>
      <c r="AS653" s="95"/>
      <c r="AT653" s="95"/>
      <c r="AU653" s="95"/>
      <c r="AV653" s="95"/>
    </row>
    <row r="654" spans="1:48" ht="18.75" x14ac:dyDescent="0.3">
      <c r="A654" s="73" t="s">
        <v>16640</v>
      </c>
      <c r="B654" s="92" t="s">
        <v>15579</v>
      </c>
      <c r="C654" s="92" t="s">
        <v>7790</v>
      </c>
      <c r="D654" s="94">
        <v>236080</v>
      </c>
      <c r="E654" s="95" t="s">
        <v>17087</v>
      </c>
      <c r="F654" s="95"/>
      <c r="G654" s="95"/>
      <c r="H654" s="95"/>
      <c r="I654" s="95"/>
      <c r="J654" s="96"/>
      <c r="K654" s="96"/>
      <c r="L654" s="95"/>
      <c r="M654" s="95"/>
      <c r="N654" s="95"/>
      <c r="O654" s="95"/>
      <c r="P654" s="95"/>
      <c r="Q654" s="95"/>
      <c r="R654" s="95"/>
      <c r="S654" s="95"/>
      <c r="T654" s="95"/>
      <c r="U654" s="95"/>
      <c r="V654" s="95"/>
      <c r="W654" s="95"/>
      <c r="X654" s="95"/>
      <c r="Y654" s="95"/>
      <c r="Z654" s="95"/>
      <c r="AA654" s="95"/>
      <c r="AB654" s="95"/>
      <c r="AC654" s="95"/>
      <c r="AD654" s="95"/>
      <c r="AE654" s="95"/>
      <c r="AF654" s="95"/>
      <c r="AG654" s="95"/>
      <c r="AH654" s="95"/>
      <c r="AI654" s="95"/>
      <c r="AJ654" s="95"/>
      <c r="AK654" s="95"/>
      <c r="AL654" s="95"/>
      <c r="AM654" s="95"/>
      <c r="AN654" s="95"/>
      <c r="AO654" s="95"/>
      <c r="AP654" s="95"/>
      <c r="AQ654" s="95"/>
      <c r="AR654" s="95"/>
      <c r="AS654" s="95"/>
      <c r="AT654" s="95"/>
      <c r="AU654" s="95"/>
      <c r="AV654" s="95"/>
    </row>
    <row r="655" spans="1:48" ht="18.75" x14ac:dyDescent="0.3">
      <c r="A655" s="73" t="s">
        <v>15807</v>
      </c>
      <c r="B655" s="92" t="s">
        <v>12123</v>
      </c>
      <c r="C655" s="92" t="s">
        <v>626</v>
      </c>
      <c r="D655" s="94">
        <v>131404</v>
      </c>
      <c r="E655" s="95" t="s">
        <v>16950</v>
      </c>
      <c r="F655" s="95"/>
      <c r="G655" s="95"/>
      <c r="H655" s="95"/>
      <c r="I655" s="95"/>
      <c r="J655" s="96"/>
      <c r="K655" s="96"/>
      <c r="L655" s="95"/>
      <c r="M655" s="95"/>
      <c r="N655" s="95"/>
      <c r="O655" s="95"/>
      <c r="P655" s="95"/>
      <c r="Q655" s="95"/>
      <c r="R655" s="95"/>
      <c r="S655" s="95"/>
      <c r="T655" s="95"/>
      <c r="U655" s="95"/>
      <c r="V655" s="95"/>
      <c r="W655" s="95"/>
      <c r="X655" s="95"/>
      <c r="Y655" s="95"/>
      <c r="Z655" s="95"/>
      <c r="AA655" s="95"/>
      <c r="AB655" s="95"/>
      <c r="AC655" s="95"/>
      <c r="AD655" s="95"/>
      <c r="AE655" s="95"/>
      <c r="AF655" s="95"/>
      <c r="AG655" s="95"/>
      <c r="AH655" s="95"/>
      <c r="AI655" s="95"/>
      <c r="AJ655" s="95"/>
      <c r="AK655" s="95"/>
      <c r="AL655" s="95"/>
      <c r="AM655" s="95"/>
      <c r="AN655" s="95"/>
      <c r="AO655" s="95"/>
      <c r="AP655" s="95"/>
      <c r="AQ655" s="95"/>
      <c r="AR655" s="95"/>
      <c r="AS655" s="95"/>
      <c r="AT655" s="95"/>
      <c r="AU655" s="95"/>
      <c r="AV655" s="95"/>
    </row>
    <row r="656" spans="1:48" ht="18.75" x14ac:dyDescent="0.3">
      <c r="A656" s="73" t="s">
        <v>16641</v>
      </c>
      <c r="B656" s="92" t="s">
        <v>15579</v>
      </c>
      <c r="C656" s="92" t="s">
        <v>626</v>
      </c>
      <c r="D656" s="94">
        <v>131404</v>
      </c>
      <c r="E656" s="95" t="s">
        <v>17092</v>
      </c>
      <c r="F656" s="96"/>
      <c r="G656" s="95"/>
      <c r="H656" s="95"/>
      <c r="I656" s="95"/>
      <c r="J656" s="96"/>
      <c r="K656" s="96"/>
      <c r="L656" s="95"/>
      <c r="M656" s="95"/>
      <c r="N656" s="95"/>
      <c r="O656" s="95"/>
      <c r="P656" s="95"/>
      <c r="Q656" s="95"/>
      <c r="R656" s="95"/>
      <c r="S656" s="95"/>
      <c r="T656" s="95"/>
      <c r="U656" s="95"/>
      <c r="V656" s="95"/>
      <c r="W656" s="95"/>
      <c r="X656" s="95"/>
      <c r="Y656" s="95"/>
      <c r="Z656" s="95"/>
      <c r="AA656" s="95"/>
      <c r="AB656" s="95"/>
      <c r="AC656" s="95"/>
      <c r="AD656" s="95"/>
      <c r="AE656" s="95"/>
      <c r="AF656" s="95"/>
      <c r="AG656" s="95"/>
      <c r="AH656" s="95"/>
      <c r="AI656" s="95"/>
      <c r="AJ656" s="95"/>
      <c r="AK656" s="95"/>
      <c r="AL656" s="95"/>
      <c r="AM656" s="95"/>
      <c r="AN656" s="95"/>
      <c r="AO656" s="95"/>
      <c r="AP656" s="95"/>
      <c r="AQ656" s="95"/>
      <c r="AR656" s="95"/>
      <c r="AS656" s="95"/>
      <c r="AT656" s="95"/>
      <c r="AU656" s="95"/>
      <c r="AV656" s="95"/>
    </row>
    <row r="657" spans="1:48" ht="18.75" x14ac:dyDescent="0.3">
      <c r="A657" s="73" t="s">
        <v>15808</v>
      </c>
      <c r="B657" s="92" t="s">
        <v>12123</v>
      </c>
      <c r="C657" s="92" t="s">
        <v>632</v>
      </c>
      <c r="D657" s="94">
        <v>132018</v>
      </c>
      <c r="E657" s="95" t="s">
        <v>17192</v>
      </c>
      <c r="F657" s="95"/>
      <c r="G657" s="95"/>
      <c r="H657" s="95"/>
      <c r="I657" s="95"/>
      <c r="J657" s="96"/>
      <c r="K657" s="96"/>
      <c r="L657" s="95"/>
      <c r="M657" s="95"/>
      <c r="N657" s="95"/>
      <c r="O657" s="95"/>
      <c r="P657" s="95"/>
      <c r="Q657" s="95"/>
      <c r="R657" s="95"/>
      <c r="S657" s="95"/>
      <c r="T657" s="95"/>
      <c r="U657" s="95"/>
      <c r="V657" s="95"/>
      <c r="W657" s="95"/>
      <c r="X657" s="95"/>
      <c r="Y657" s="95"/>
      <c r="Z657" s="95"/>
      <c r="AA657" s="95"/>
      <c r="AB657" s="95"/>
      <c r="AC657" s="95"/>
      <c r="AD657" s="95"/>
      <c r="AE657" s="95"/>
      <c r="AF657" s="95"/>
      <c r="AG657" s="95"/>
      <c r="AH657" s="95"/>
      <c r="AI657" s="95"/>
      <c r="AJ657" s="95"/>
      <c r="AK657" s="95"/>
      <c r="AL657" s="95"/>
      <c r="AM657" s="95"/>
      <c r="AN657" s="95"/>
      <c r="AO657" s="95"/>
      <c r="AP657" s="95"/>
      <c r="AQ657" s="95"/>
      <c r="AR657" s="95"/>
      <c r="AS657" s="95"/>
      <c r="AT657" s="95"/>
      <c r="AU657" s="95"/>
      <c r="AV657" s="95"/>
    </row>
    <row r="658" spans="1:48" ht="18.75" x14ac:dyDescent="0.3">
      <c r="A658" s="73" t="s">
        <v>15809</v>
      </c>
      <c r="B658" s="92" t="s">
        <v>12123</v>
      </c>
      <c r="C658" s="92" t="s">
        <v>2183</v>
      </c>
      <c r="D658" s="94">
        <v>132017</v>
      </c>
      <c r="E658" s="95" t="s">
        <v>17192</v>
      </c>
      <c r="F658" s="95"/>
      <c r="G658" s="95"/>
      <c r="H658" s="95"/>
      <c r="I658" s="95"/>
      <c r="J658" s="96"/>
      <c r="K658" s="96"/>
      <c r="L658" s="95"/>
      <c r="M658" s="95"/>
      <c r="N658" s="95"/>
      <c r="O658" s="95"/>
      <c r="P658" s="95"/>
      <c r="Q658" s="95"/>
      <c r="R658" s="95"/>
      <c r="S658" s="95"/>
      <c r="T658" s="95"/>
      <c r="U658" s="95"/>
      <c r="V658" s="95"/>
      <c r="W658" s="95"/>
      <c r="X658" s="95"/>
      <c r="Y658" s="95"/>
      <c r="Z658" s="95"/>
      <c r="AA658" s="95"/>
      <c r="AB658" s="95"/>
      <c r="AC658" s="95"/>
      <c r="AD658" s="95"/>
      <c r="AE658" s="95"/>
      <c r="AF658" s="95"/>
      <c r="AG658" s="95"/>
      <c r="AH658" s="95"/>
      <c r="AI658" s="95"/>
      <c r="AJ658" s="95"/>
      <c r="AK658" s="95"/>
      <c r="AL658" s="95"/>
      <c r="AM658" s="95"/>
      <c r="AN658" s="95"/>
      <c r="AO658" s="95"/>
      <c r="AP658" s="95"/>
      <c r="AQ658" s="95"/>
      <c r="AR658" s="95"/>
      <c r="AS658" s="95"/>
      <c r="AT658" s="95"/>
      <c r="AU658" s="95"/>
      <c r="AV658" s="95"/>
    </row>
    <row r="659" spans="1:48" ht="18.75" x14ac:dyDescent="0.3">
      <c r="A659" s="73" t="s">
        <v>15810</v>
      </c>
      <c r="B659" s="92" t="s">
        <v>12123</v>
      </c>
      <c r="C659" s="92" t="s">
        <v>2184</v>
      </c>
      <c r="D659" s="94">
        <v>132036</v>
      </c>
      <c r="E659" s="95" t="s">
        <v>17192</v>
      </c>
      <c r="F659" s="95"/>
      <c r="G659" s="95"/>
      <c r="H659" s="95"/>
      <c r="I659" s="95"/>
      <c r="J659" s="96"/>
      <c r="K659" s="96"/>
      <c r="L659" s="95"/>
      <c r="M659" s="95"/>
      <c r="N659" s="95"/>
      <c r="O659" s="95"/>
      <c r="P659" s="95"/>
      <c r="Q659" s="95"/>
      <c r="R659" s="95"/>
      <c r="S659" s="95"/>
      <c r="T659" s="95"/>
      <c r="U659" s="95"/>
      <c r="V659" s="95"/>
      <c r="W659" s="95"/>
      <c r="X659" s="95"/>
      <c r="Y659" s="95"/>
      <c r="Z659" s="95"/>
      <c r="AA659" s="95"/>
      <c r="AB659" s="95"/>
      <c r="AC659" s="95"/>
      <c r="AD659" s="95"/>
      <c r="AE659" s="95"/>
      <c r="AF659" s="95"/>
      <c r="AG659" s="95"/>
      <c r="AH659" s="95"/>
      <c r="AI659" s="95"/>
      <c r="AJ659" s="95"/>
      <c r="AK659" s="95"/>
      <c r="AL659" s="95"/>
      <c r="AM659" s="95"/>
      <c r="AN659" s="95"/>
      <c r="AO659" s="95"/>
      <c r="AP659" s="95"/>
      <c r="AQ659" s="95"/>
      <c r="AR659" s="95"/>
      <c r="AS659" s="95"/>
      <c r="AT659" s="95"/>
      <c r="AU659" s="95"/>
      <c r="AV659" s="95"/>
    </row>
    <row r="660" spans="1:48" ht="18.75" x14ac:dyDescent="0.3">
      <c r="A660" s="73" t="s">
        <v>15811</v>
      </c>
      <c r="B660" s="92" t="s">
        <v>12123</v>
      </c>
      <c r="C660" s="92" t="s">
        <v>7263</v>
      </c>
      <c r="D660" s="94">
        <v>132337</v>
      </c>
      <c r="E660" s="95" t="s">
        <v>17193</v>
      </c>
      <c r="F660" s="95"/>
      <c r="G660" s="95"/>
      <c r="H660" s="95"/>
      <c r="I660" s="95"/>
      <c r="J660" s="96"/>
      <c r="K660" s="96"/>
      <c r="L660" s="95"/>
      <c r="M660" s="95"/>
      <c r="N660" s="95"/>
      <c r="O660" s="95"/>
      <c r="P660" s="95"/>
      <c r="Q660" s="95"/>
      <c r="R660" s="95"/>
      <c r="S660" s="95"/>
      <c r="T660" s="95"/>
      <c r="U660" s="95"/>
      <c r="V660" s="95"/>
      <c r="W660" s="95"/>
      <c r="X660" s="95"/>
      <c r="Y660" s="95"/>
      <c r="Z660" s="95"/>
      <c r="AA660" s="95"/>
      <c r="AB660" s="95"/>
      <c r="AC660" s="95"/>
      <c r="AD660" s="95"/>
      <c r="AE660" s="95"/>
      <c r="AF660" s="95"/>
      <c r="AG660" s="95"/>
      <c r="AH660" s="95"/>
      <c r="AI660" s="95"/>
      <c r="AJ660" s="95"/>
      <c r="AK660" s="95"/>
      <c r="AL660" s="95"/>
      <c r="AM660" s="95"/>
      <c r="AN660" s="95"/>
      <c r="AO660" s="95"/>
      <c r="AP660" s="95"/>
      <c r="AQ660" s="95"/>
      <c r="AR660" s="95"/>
      <c r="AS660" s="95"/>
      <c r="AT660" s="95"/>
      <c r="AU660" s="95"/>
      <c r="AV660" s="95"/>
    </row>
    <row r="661" spans="1:48" ht="18.75" x14ac:dyDescent="0.3">
      <c r="A661" s="73" t="s">
        <v>15812</v>
      </c>
      <c r="B661" s="92" t="s">
        <v>12123</v>
      </c>
      <c r="C661" s="92" t="s">
        <v>636</v>
      </c>
      <c r="D661" s="94">
        <v>132356</v>
      </c>
      <c r="E661" s="95" t="s">
        <v>17188</v>
      </c>
      <c r="F661" s="95" t="s">
        <v>17167</v>
      </c>
      <c r="G661" s="95" t="s">
        <v>17187</v>
      </c>
      <c r="H661" s="95"/>
      <c r="I661" s="95"/>
      <c r="J661" s="96"/>
      <c r="K661" s="96"/>
      <c r="L661" s="95"/>
      <c r="M661" s="95"/>
      <c r="N661" s="95"/>
      <c r="O661" s="95"/>
      <c r="P661" s="95"/>
      <c r="Q661" s="95"/>
      <c r="R661" s="95"/>
      <c r="S661" s="95"/>
      <c r="T661" s="95"/>
      <c r="U661" s="95"/>
      <c r="V661" s="95"/>
      <c r="W661" s="95"/>
      <c r="X661" s="95"/>
      <c r="Y661" s="95"/>
      <c r="Z661" s="95"/>
      <c r="AA661" s="95"/>
      <c r="AB661" s="95"/>
      <c r="AC661" s="95"/>
      <c r="AD661" s="95"/>
      <c r="AE661" s="95"/>
      <c r="AF661" s="95"/>
      <c r="AG661" s="95"/>
      <c r="AH661" s="95"/>
      <c r="AI661" s="95"/>
      <c r="AJ661" s="95"/>
      <c r="AK661" s="95"/>
      <c r="AL661" s="95"/>
      <c r="AM661" s="95"/>
      <c r="AN661" s="95"/>
      <c r="AO661" s="95"/>
      <c r="AP661" s="95"/>
      <c r="AQ661" s="95"/>
      <c r="AR661" s="95"/>
      <c r="AS661" s="95"/>
      <c r="AT661" s="95"/>
      <c r="AU661" s="95"/>
      <c r="AV661" s="95"/>
    </row>
    <row r="662" spans="1:48" ht="18.75" x14ac:dyDescent="0.3">
      <c r="A662" s="73" t="s">
        <v>15813</v>
      </c>
      <c r="B662" s="92" t="s">
        <v>12123</v>
      </c>
      <c r="C662" s="92" t="s">
        <v>7797</v>
      </c>
      <c r="D662" s="94">
        <v>236324</v>
      </c>
      <c r="E662" s="95" t="s">
        <v>16902</v>
      </c>
      <c r="F662" s="95"/>
      <c r="G662" s="95"/>
      <c r="H662" s="95"/>
      <c r="I662" s="95"/>
      <c r="J662" s="96"/>
      <c r="K662" s="96"/>
      <c r="L662" s="95"/>
      <c r="M662" s="95"/>
      <c r="N662" s="95"/>
      <c r="O662" s="95"/>
      <c r="P662" s="95"/>
      <c r="Q662" s="95"/>
      <c r="R662" s="95"/>
      <c r="S662" s="95"/>
      <c r="T662" s="95"/>
      <c r="U662" s="95"/>
      <c r="V662" s="95"/>
      <c r="W662" s="95"/>
      <c r="X662" s="95"/>
      <c r="Y662" s="95"/>
      <c r="Z662" s="95"/>
      <c r="AA662" s="95"/>
      <c r="AB662" s="95"/>
      <c r="AC662" s="95"/>
      <c r="AD662" s="95"/>
      <c r="AE662" s="95"/>
      <c r="AF662" s="95"/>
      <c r="AG662" s="95"/>
      <c r="AH662" s="95"/>
      <c r="AI662" s="95"/>
      <c r="AJ662" s="95"/>
      <c r="AK662" s="95"/>
      <c r="AL662" s="95"/>
      <c r="AM662" s="95"/>
      <c r="AN662" s="95"/>
      <c r="AO662" s="95"/>
      <c r="AP662" s="95"/>
      <c r="AQ662" s="95"/>
      <c r="AR662" s="95"/>
      <c r="AS662" s="95"/>
      <c r="AT662" s="95"/>
      <c r="AU662" s="95"/>
      <c r="AV662" s="95"/>
    </row>
    <row r="663" spans="1:48" ht="18.75" x14ac:dyDescent="0.3">
      <c r="A663" s="73" t="s">
        <v>16642</v>
      </c>
      <c r="B663" s="92" t="s">
        <v>15579</v>
      </c>
      <c r="C663" s="92" t="s">
        <v>7797</v>
      </c>
      <c r="D663" s="94">
        <v>236324</v>
      </c>
      <c r="E663" s="95" t="s">
        <v>17132</v>
      </c>
      <c r="F663" s="95" t="s">
        <v>17131</v>
      </c>
      <c r="G663" s="96"/>
      <c r="H663" s="95"/>
      <c r="I663" s="95"/>
      <c r="J663" s="96"/>
      <c r="K663" s="96"/>
      <c r="L663" s="95"/>
      <c r="M663" s="95"/>
      <c r="N663" s="95"/>
      <c r="O663" s="95"/>
      <c r="P663" s="95"/>
      <c r="Q663" s="95"/>
      <c r="R663" s="95"/>
      <c r="S663" s="95"/>
      <c r="T663" s="95"/>
      <c r="U663" s="95"/>
      <c r="V663" s="95"/>
      <c r="W663" s="95"/>
      <c r="X663" s="95"/>
      <c r="Y663" s="95"/>
      <c r="Z663" s="95"/>
      <c r="AA663" s="95"/>
      <c r="AB663" s="95"/>
      <c r="AC663" s="95"/>
      <c r="AD663" s="95"/>
      <c r="AE663" s="95"/>
      <c r="AF663" s="95"/>
      <c r="AG663" s="95"/>
      <c r="AH663" s="95"/>
      <c r="AI663" s="95"/>
      <c r="AJ663" s="95"/>
      <c r="AK663" s="95"/>
      <c r="AL663" s="95"/>
      <c r="AM663" s="95"/>
      <c r="AN663" s="95"/>
      <c r="AO663" s="95"/>
      <c r="AP663" s="95"/>
      <c r="AQ663" s="95"/>
      <c r="AR663" s="95"/>
      <c r="AS663" s="95"/>
      <c r="AT663" s="95"/>
      <c r="AU663" s="95"/>
      <c r="AV663" s="95"/>
    </row>
    <row r="664" spans="1:48" ht="18.75" x14ac:dyDescent="0.3">
      <c r="A664" s="73" t="s">
        <v>15814</v>
      </c>
      <c r="B664" s="92" t="s">
        <v>12123</v>
      </c>
      <c r="C664" s="92" t="s">
        <v>7798</v>
      </c>
      <c r="D664" s="94">
        <v>236358</v>
      </c>
      <c r="E664" s="95" t="s">
        <v>16902</v>
      </c>
      <c r="F664" s="95"/>
      <c r="G664" s="95"/>
      <c r="H664" s="95"/>
      <c r="I664" s="95"/>
      <c r="J664" s="96"/>
      <c r="K664" s="96"/>
      <c r="L664" s="95"/>
      <c r="M664" s="95"/>
      <c r="N664" s="95"/>
      <c r="O664" s="95"/>
      <c r="P664" s="95"/>
      <c r="Q664" s="95"/>
      <c r="R664" s="95"/>
      <c r="S664" s="95"/>
      <c r="T664" s="95"/>
      <c r="U664" s="95"/>
      <c r="V664" s="95"/>
      <c r="W664" s="95"/>
      <c r="X664" s="95"/>
      <c r="Y664" s="95"/>
      <c r="Z664" s="95"/>
      <c r="AA664" s="95"/>
      <c r="AB664" s="95"/>
      <c r="AC664" s="95"/>
      <c r="AD664" s="95"/>
      <c r="AE664" s="95"/>
      <c r="AF664" s="95"/>
      <c r="AG664" s="95"/>
      <c r="AH664" s="95"/>
      <c r="AI664" s="95"/>
      <c r="AJ664" s="95"/>
      <c r="AK664" s="95"/>
      <c r="AL664" s="95"/>
      <c r="AM664" s="95"/>
      <c r="AN664" s="95"/>
      <c r="AO664" s="95"/>
      <c r="AP664" s="95"/>
      <c r="AQ664" s="95"/>
      <c r="AR664" s="95"/>
      <c r="AS664" s="95"/>
      <c r="AT664" s="95"/>
      <c r="AU664" s="95"/>
      <c r="AV664" s="95"/>
    </row>
    <row r="665" spans="1:48" ht="18.75" x14ac:dyDescent="0.3">
      <c r="A665" s="73" t="s">
        <v>16643</v>
      </c>
      <c r="B665" s="92" t="s">
        <v>15579</v>
      </c>
      <c r="C665" s="92" t="s">
        <v>7798</v>
      </c>
      <c r="D665" s="94">
        <v>236358</v>
      </c>
      <c r="E665" s="95" t="s">
        <v>17132</v>
      </c>
      <c r="F665" s="95" t="s">
        <v>17131</v>
      </c>
      <c r="G665" s="96"/>
      <c r="H665" s="95"/>
      <c r="I665" s="95"/>
      <c r="J665" s="96"/>
      <c r="K665" s="96"/>
      <c r="L665" s="95"/>
      <c r="M665" s="95"/>
      <c r="N665" s="95"/>
      <c r="O665" s="95"/>
      <c r="P665" s="95"/>
      <c r="Q665" s="95"/>
      <c r="R665" s="95"/>
      <c r="S665" s="95"/>
      <c r="T665" s="95"/>
      <c r="U665" s="95"/>
      <c r="V665" s="95"/>
      <c r="W665" s="95"/>
      <c r="X665" s="95"/>
      <c r="Y665" s="95"/>
      <c r="Z665" s="95"/>
      <c r="AA665" s="95"/>
      <c r="AB665" s="95"/>
      <c r="AC665" s="95"/>
      <c r="AD665" s="95"/>
      <c r="AE665" s="95"/>
      <c r="AF665" s="95"/>
      <c r="AG665" s="95"/>
      <c r="AH665" s="95"/>
      <c r="AI665" s="95"/>
      <c r="AJ665" s="95"/>
      <c r="AK665" s="95"/>
      <c r="AL665" s="95"/>
      <c r="AM665" s="95"/>
      <c r="AN665" s="95"/>
      <c r="AO665" s="95"/>
      <c r="AP665" s="95"/>
      <c r="AQ665" s="95"/>
      <c r="AR665" s="95"/>
      <c r="AS665" s="95"/>
      <c r="AT665" s="95"/>
      <c r="AU665" s="95"/>
      <c r="AV665" s="95"/>
    </row>
    <row r="666" spans="1:48" ht="18.75" x14ac:dyDescent="0.3">
      <c r="A666" s="73" t="s">
        <v>16644</v>
      </c>
      <c r="B666" s="92" t="s">
        <v>15579</v>
      </c>
      <c r="C666" s="92" t="s">
        <v>8499</v>
      </c>
      <c r="D666" s="94">
        <v>236405</v>
      </c>
      <c r="E666" s="95" t="s">
        <v>17194</v>
      </c>
      <c r="F666" s="95" t="s">
        <v>17111</v>
      </c>
      <c r="G666" s="95"/>
      <c r="H666" s="95"/>
      <c r="I666" s="95"/>
      <c r="J666" s="96"/>
      <c r="K666" s="96"/>
      <c r="L666" s="95"/>
      <c r="M666" s="95"/>
      <c r="N666" s="95"/>
      <c r="O666" s="95"/>
      <c r="P666" s="95"/>
      <c r="Q666" s="95"/>
      <c r="R666" s="95"/>
      <c r="S666" s="95"/>
      <c r="T666" s="95"/>
      <c r="U666" s="95"/>
      <c r="V666" s="95"/>
      <c r="W666" s="95"/>
      <c r="X666" s="95"/>
      <c r="Y666" s="95"/>
      <c r="Z666" s="95"/>
      <c r="AA666" s="95"/>
      <c r="AB666" s="95"/>
      <c r="AC666" s="95"/>
      <c r="AD666" s="95"/>
      <c r="AE666" s="95"/>
      <c r="AF666" s="95"/>
      <c r="AG666" s="95"/>
      <c r="AH666" s="95"/>
      <c r="AI666" s="95"/>
      <c r="AJ666" s="95"/>
      <c r="AK666" s="95"/>
      <c r="AL666" s="95"/>
      <c r="AM666" s="95"/>
      <c r="AN666" s="95"/>
      <c r="AO666" s="95"/>
      <c r="AP666" s="95"/>
      <c r="AQ666" s="95"/>
      <c r="AR666" s="95"/>
      <c r="AS666" s="95"/>
      <c r="AT666" s="95"/>
      <c r="AU666" s="95"/>
      <c r="AV666" s="95"/>
    </row>
    <row r="667" spans="1:48" ht="18.75" x14ac:dyDescent="0.3">
      <c r="A667" s="73" t="s">
        <v>15815</v>
      </c>
      <c r="B667" s="92" t="s">
        <v>12123</v>
      </c>
      <c r="C667" s="92" t="s">
        <v>2202</v>
      </c>
      <c r="D667" s="94">
        <v>132479</v>
      </c>
      <c r="E667" s="95" t="s">
        <v>16888</v>
      </c>
      <c r="F667" s="95"/>
      <c r="G667" s="95"/>
      <c r="H667" s="95"/>
      <c r="I667" s="95"/>
      <c r="J667" s="96"/>
      <c r="K667" s="96"/>
      <c r="L667" s="95"/>
      <c r="M667" s="95"/>
      <c r="N667" s="95"/>
      <c r="O667" s="95"/>
      <c r="P667" s="95"/>
      <c r="Q667" s="95"/>
      <c r="R667" s="95"/>
      <c r="S667" s="95"/>
      <c r="T667" s="95"/>
      <c r="U667" s="95"/>
      <c r="V667" s="95"/>
      <c r="W667" s="95"/>
      <c r="X667" s="95"/>
      <c r="Y667" s="95"/>
      <c r="Z667" s="95"/>
      <c r="AA667" s="95"/>
      <c r="AB667" s="95"/>
      <c r="AC667" s="95"/>
      <c r="AD667" s="95"/>
      <c r="AE667" s="95"/>
      <c r="AF667" s="95"/>
      <c r="AG667" s="95"/>
      <c r="AH667" s="95"/>
      <c r="AI667" s="95"/>
      <c r="AJ667" s="95"/>
      <c r="AK667" s="95"/>
      <c r="AL667" s="95"/>
      <c r="AM667" s="95"/>
      <c r="AN667" s="95"/>
      <c r="AO667" s="95"/>
      <c r="AP667" s="95"/>
      <c r="AQ667" s="95"/>
      <c r="AR667" s="95"/>
      <c r="AS667" s="95"/>
      <c r="AT667" s="95"/>
      <c r="AU667" s="95"/>
      <c r="AV667" s="95"/>
    </row>
    <row r="668" spans="1:48" ht="18.75" x14ac:dyDescent="0.3">
      <c r="A668" s="73" t="s">
        <v>15816</v>
      </c>
      <c r="B668" s="92" t="s">
        <v>12123</v>
      </c>
      <c r="C668" s="92" t="s">
        <v>7799</v>
      </c>
      <c r="D668" s="94">
        <v>236907</v>
      </c>
      <c r="E668" s="97" t="s">
        <v>17195</v>
      </c>
      <c r="F668" s="97" t="s">
        <v>17196</v>
      </c>
      <c r="G668" s="95"/>
      <c r="H668" s="95"/>
      <c r="I668" s="95"/>
      <c r="J668" s="96"/>
      <c r="K668" s="96"/>
      <c r="L668" s="95"/>
      <c r="M668" s="95"/>
      <c r="N668" s="95"/>
      <c r="O668" s="95"/>
      <c r="P668" s="95"/>
      <c r="Q668" s="95"/>
      <c r="R668" s="95"/>
      <c r="S668" s="95"/>
      <c r="T668" s="95"/>
      <c r="U668" s="95"/>
      <c r="V668" s="95"/>
      <c r="W668" s="95"/>
      <c r="X668" s="95"/>
      <c r="Y668" s="95"/>
      <c r="Z668" s="95"/>
      <c r="AA668" s="95"/>
      <c r="AB668" s="95"/>
      <c r="AC668" s="95"/>
      <c r="AD668" s="95"/>
      <c r="AE668" s="95"/>
      <c r="AF668" s="95"/>
      <c r="AG668" s="95"/>
      <c r="AH668" s="95"/>
      <c r="AI668" s="95"/>
      <c r="AJ668" s="95"/>
      <c r="AK668" s="95"/>
      <c r="AL668" s="95"/>
      <c r="AM668" s="95"/>
      <c r="AN668" s="95"/>
      <c r="AO668" s="95"/>
      <c r="AP668" s="95"/>
      <c r="AQ668" s="95"/>
      <c r="AR668" s="95"/>
      <c r="AS668" s="95"/>
      <c r="AT668" s="95"/>
      <c r="AU668" s="95"/>
      <c r="AV668" s="95"/>
    </row>
    <row r="669" spans="1:48" ht="18.75" x14ac:dyDescent="0.3">
      <c r="A669" s="73" t="s">
        <v>15817</v>
      </c>
      <c r="B669" s="92" t="s">
        <v>12123</v>
      </c>
      <c r="C669" s="92" t="s">
        <v>7800</v>
      </c>
      <c r="D669" s="94">
        <v>236911</v>
      </c>
      <c r="E669" s="97" t="s">
        <v>17195</v>
      </c>
      <c r="F669" s="97" t="s">
        <v>17196</v>
      </c>
      <c r="G669" s="95"/>
      <c r="H669" s="95"/>
      <c r="I669" s="95"/>
      <c r="J669" s="96"/>
      <c r="K669" s="96"/>
      <c r="L669" s="95"/>
      <c r="M669" s="95"/>
      <c r="N669" s="95"/>
      <c r="O669" s="95"/>
      <c r="P669" s="95"/>
      <c r="Q669" s="95"/>
      <c r="R669" s="95"/>
      <c r="S669" s="95"/>
      <c r="T669" s="95"/>
      <c r="U669" s="95"/>
      <c r="V669" s="95"/>
      <c r="W669" s="95"/>
      <c r="X669" s="95"/>
      <c r="Y669" s="95"/>
      <c r="Z669" s="95"/>
      <c r="AA669" s="95"/>
      <c r="AB669" s="95"/>
      <c r="AC669" s="95"/>
      <c r="AD669" s="95"/>
      <c r="AE669" s="95"/>
      <c r="AF669" s="95"/>
      <c r="AG669" s="95"/>
      <c r="AH669" s="95"/>
      <c r="AI669" s="95"/>
      <c r="AJ669" s="95"/>
      <c r="AK669" s="95"/>
      <c r="AL669" s="95"/>
      <c r="AM669" s="95"/>
      <c r="AN669" s="95"/>
      <c r="AO669" s="95"/>
      <c r="AP669" s="95"/>
      <c r="AQ669" s="95"/>
      <c r="AR669" s="95"/>
      <c r="AS669" s="95"/>
      <c r="AT669" s="95"/>
      <c r="AU669" s="95"/>
      <c r="AV669" s="95"/>
    </row>
    <row r="670" spans="1:48" ht="18.75" x14ac:dyDescent="0.3">
      <c r="A670" s="73" t="s">
        <v>15818</v>
      </c>
      <c r="B670" s="92" t="s">
        <v>12123</v>
      </c>
      <c r="C670" s="92" t="s">
        <v>8738</v>
      </c>
      <c r="D670" s="94">
        <v>237050</v>
      </c>
      <c r="E670" s="95" t="s">
        <v>16939</v>
      </c>
      <c r="F670" s="95"/>
      <c r="G670" s="95"/>
      <c r="H670" s="95"/>
      <c r="I670" s="95"/>
      <c r="J670" s="96"/>
      <c r="K670" s="96"/>
      <c r="L670" s="95"/>
      <c r="M670" s="95"/>
      <c r="N670" s="95"/>
      <c r="O670" s="95"/>
      <c r="P670" s="95"/>
      <c r="Q670" s="95"/>
      <c r="R670" s="95"/>
      <c r="S670" s="95"/>
      <c r="T670" s="95"/>
      <c r="U670" s="95"/>
      <c r="V670" s="95"/>
      <c r="W670" s="95"/>
      <c r="X670" s="95"/>
      <c r="Y670" s="95"/>
      <c r="Z670" s="95"/>
      <c r="AA670" s="95"/>
      <c r="AB670" s="95"/>
      <c r="AC670" s="95"/>
      <c r="AD670" s="95"/>
      <c r="AE670" s="95"/>
      <c r="AF670" s="95"/>
      <c r="AG670" s="95"/>
      <c r="AH670" s="95"/>
      <c r="AI670" s="95"/>
      <c r="AJ670" s="95"/>
      <c r="AK670" s="95"/>
      <c r="AL670" s="95"/>
      <c r="AM670" s="95"/>
      <c r="AN670" s="95"/>
      <c r="AO670" s="95"/>
      <c r="AP670" s="95"/>
      <c r="AQ670" s="95"/>
      <c r="AR670" s="95"/>
      <c r="AS670" s="95"/>
      <c r="AT670" s="95"/>
      <c r="AU670" s="95"/>
      <c r="AV670" s="95"/>
    </row>
    <row r="671" spans="1:48" ht="18.75" x14ac:dyDescent="0.3">
      <c r="A671" s="73" t="s">
        <v>16645</v>
      </c>
      <c r="B671" s="92" t="s">
        <v>15579</v>
      </c>
      <c r="C671" s="92" t="s">
        <v>8738</v>
      </c>
      <c r="D671" s="94">
        <v>237050</v>
      </c>
      <c r="E671" s="95" t="s">
        <v>17197</v>
      </c>
      <c r="F671" s="96"/>
      <c r="G671" s="95"/>
      <c r="H671" s="95"/>
      <c r="I671" s="95"/>
      <c r="J671" s="96"/>
      <c r="K671" s="96"/>
      <c r="L671" s="95"/>
      <c r="M671" s="95"/>
      <c r="N671" s="95"/>
      <c r="O671" s="95"/>
      <c r="P671" s="95"/>
      <c r="Q671" s="95"/>
      <c r="R671" s="95"/>
      <c r="S671" s="95"/>
      <c r="T671" s="95"/>
      <c r="U671" s="95"/>
      <c r="V671" s="95"/>
      <c r="W671" s="95"/>
      <c r="X671" s="95"/>
      <c r="Y671" s="95"/>
      <c r="Z671" s="95"/>
      <c r="AA671" s="95"/>
      <c r="AB671" s="95"/>
      <c r="AC671" s="95"/>
      <c r="AD671" s="95"/>
      <c r="AE671" s="95"/>
      <c r="AF671" s="95"/>
      <c r="AG671" s="95"/>
      <c r="AH671" s="95"/>
      <c r="AI671" s="95"/>
      <c r="AJ671" s="95"/>
      <c r="AK671" s="95"/>
      <c r="AL671" s="95"/>
      <c r="AM671" s="95"/>
      <c r="AN671" s="95"/>
      <c r="AO671" s="95"/>
      <c r="AP671" s="95"/>
      <c r="AQ671" s="95"/>
      <c r="AR671" s="95"/>
      <c r="AS671" s="95"/>
      <c r="AT671" s="95"/>
      <c r="AU671" s="95"/>
      <c r="AV671" s="95"/>
    </row>
    <row r="672" spans="1:48" ht="18.75" x14ac:dyDescent="0.3">
      <c r="A672" s="73" t="s">
        <v>16646</v>
      </c>
      <c r="B672" s="92" t="s">
        <v>15579</v>
      </c>
      <c r="C672" s="92" t="s">
        <v>7993</v>
      </c>
      <c r="D672" s="94">
        <v>236965</v>
      </c>
      <c r="E672" s="95" t="s">
        <v>17087</v>
      </c>
      <c r="F672" s="95" t="s">
        <v>17198</v>
      </c>
      <c r="G672" s="95"/>
      <c r="H672" s="95"/>
      <c r="I672" s="95"/>
      <c r="J672" s="96"/>
      <c r="K672" s="96"/>
      <c r="L672" s="95"/>
      <c r="M672" s="95"/>
      <c r="N672" s="95"/>
      <c r="O672" s="95"/>
      <c r="P672" s="95"/>
      <c r="Q672" s="95"/>
      <c r="R672" s="95"/>
      <c r="S672" s="95"/>
      <c r="T672" s="95"/>
      <c r="U672" s="95"/>
      <c r="V672" s="95"/>
      <c r="W672" s="95"/>
      <c r="X672" s="95"/>
      <c r="Y672" s="95"/>
      <c r="Z672" s="95"/>
      <c r="AA672" s="95"/>
      <c r="AB672" s="95"/>
      <c r="AC672" s="95"/>
      <c r="AD672" s="95"/>
      <c r="AE672" s="95"/>
      <c r="AF672" s="95"/>
      <c r="AG672" s="95"/>
      <c r="AH672" s="95"/>
      <c r="AI672" s="95"/>
      <c r="AJ672" s="95"/>
      <c r="AK672" s="95"/>
      <c r="AL672" s="95"/>
      <c r="AM672" s="95"/>
      <c r="AN672" s="95"/>
      <c r="AO672" s="95"/>
      <c r="AP672" s="95"/>
      <c r="AQ672" s="95"/>
      <c r="AR672" s="95"/>
      <c r="AS672" s="95"/>
      <c r="AT672" s="95"/>
      <c r="AU672" s="95"/>
      <c r="AV672" s="95"/>
    </row>
    <row r="673" spans="1:48" ht="18.75" x14ac:dyDescent="0.3">
      <c r="A673" s="73" t="s">
        <v>15819</v>
      </c>
      <c r="B673" s="92" t="s">
        <v>12123</v>
      </c>
      <c r="C673" s="92" t="s">
        <v>7805</v>
      </c>
      <c r="D673" s="94">
        <v>237064</v>
      </c>
      <c r="E673" s="95" t="s">
        <v>17109</v>
      </c>
      <c r="F673" s="95" t="s">
        <v>16899</v>
      </c>
      <c r="G673" s="95" t="s">
        <v>17199</v>
      </c>
      <c r="H673" s="95"/>
      <c r="I673" s="95"/>
      <c r="J673" s="95"/>
      <c r="K673" s="95"/>
      <c r="L673" s="95"/>
      <c r="M673" s="96"/>
      <c r="N673" s="96"/>
      <c r="O673" s="95"/>
      <c r="P673" s="95"/>
      <c r="Q673" s="95"/>
      <c r="R673" s="95"/>
      <c r="S673" s="95"/>
      <c r="T673" s="95"/>
      <c r="U673" s="95"/>
      <c r="V673" s="95"/>
      <c r="W673" s="95"/>
      <c r="X673" s="95"/>
      <c r="Y673" s="95"/>
      <c r="Z673" s="95"/>
      <c r="AA673" s="95"/>
      <c r="AB673" s="95"/>
      <c r="AC673" s="95"/>
      <c r="AD673" s="95"/>
      <c r="AE673" s="95"/>
      <c r="AF673" s="95"/>
      <c r="AG673" s="95"/>
      <c r="AH673" s="95"/>
      <c r="AI673" s="95"/>
      <c r="AJ673" s="95"/>
      <c r="AK673" s="95"/>
      <c r="AL673" s="95"/>
      <c r="AM673" s="95"/>
      <c r="AN673" s="95"/>
      <c r="AO673" s="95"/>
      <c r="AP673" s="95"/>
      <c r="AQ673" s="95"/>
      <c r="AR673" s="95"/>
      <c r="AS673" s="95"/>
      <c r="AT673" s="95"/>
      <c r="AU673" s="95"/>
      <c r="AV673" s="95"/>
    </row>
    <row r="674" spans="1:48" ht="18.75" x14ac:dyDescent="0.3">
      <c r="A674" s="73" t="s">
        <v>16647</v>
      </c>
      <c r="B674" s="92" t="s">
        <v>15579</v>
      </c>
      <c r="C674" s="92" t="s">
        <v>7805</v>
      </c>
      <c r="D674" s="94">
        <v>237064</v>
      </c>
      <c r="E674" s="95" t="s">
        <v>16900</v>
      </c>
      <c r="F674" s="95" t="s">
        <v>17116</v>
      </c>
      <c r="G674" s="95" t="s">
        <v>16901</v>
      </c>
      <c r="H674" s="95" t="s">
        <v>17117</v>
      </c>
      <c r="I674" s="95" t="s">
        <v>17118</v>
      </c>
      <c r="J674" s="96"/>
      <c r="K674" s="96"/>
      <c r="L674" s="96"/>
      <c r="M674" s="96"/>
      <c r="N674" s="96"/>
      <c r="O674" s="95"/>
      <c r="P674" s="95"/>
      <c r="Q674" s="95"/>
      <c r="R674" s="95"/>
      <c r="S674" s="95"/>
      <c r="T674" s="95"/>
      <c r="U674" s="95"/>
      <c r="V674" s="95"/>
      <c r="W674" s="95"/>
      <c r="X674" s="95"/>
      <c r="Y674" s="95"/>
      <c r="Z674" s="95"/>
      <c r="AA674" s="95"/>
      <c r="AB674" s="95"/>
      <c r="AC674" s="95"/>
      <c r="AD674" s="95"/>
      <c r="AE674" s="95"/>
      <c r="AF674" s="95"/>
      <c r="AG674" s="95"/>
      <c r="AH674" s="95"/>
      <c r="AI674" s="95"/>
      <c r="AJ674" s="95"/>
      <c r="AK674" s="95"/>
      <c r="AL674" s="95"/>
      <c r="AM674" s="95"/>
      <c r="AN674" s="95"/>
      <c r="AO674" s="95"/>
      <c r="AP674" s="95"/>
      <c r="AQ674" s="95"/>
      <c r="AR674" s="95"/>
      <c r="AS674" s="95"/>
      <c r="AT674" s="95"/>
      <c r="AU674" s="95"/>
      <c r="AV674" s="95"/>
    </row>
    <row r="675" spans="1:48" ht="18.75" x14ac:dyDescent="0.3">
      <c r="A675" s="73" t="s">
        <v>16648</v>
      </c>
      <c r="B675" s="92" t="s">
        <v>15579</v>
      </c>
      <c r="C675" s="92" t="s">
        <v>7813</v>
      </c>
      <c r="D675" s="94">
        <v>237331</v>
      </c>
      <c r="E675" s="95" t="s">
        <v>17200</v>
      </c>
      <c r="F675" s="95"/>
      <c r="G675" s="96"/>
      <c r="H675" s="96"/>
      <c r="I675" s="95"/>
      <c r="J675" s="95"/>
      <c r="K675" s="95"/>
      <c r="L675" s="95"/>
      <c r="M675" s="95"/>
      <c r="N675" s="95"/>
      <c r="O675" s="95"/>
      <c r="P675" s="95"/>
      <c r="Q675" s="95"/>
      <c r="R675" s="95"/>
      <c r="S675" s="95"/>
      <c r="T675" s="95"/>
      <c r="U675" s="95"/>
      <c r="V675" s="95"/>
      <c r="W675" s="95"/>
      <c r="X675" s="95"/>
      <c r="Y675" s="95"/>
      <c r="Z675" s="95"/>
      <c r="AA675" s="95"/>
      <c r="AB675" s="95"/>
      <c r="AC675" s="95"/>
      <c r="AD675" s="95"/>
      <c r="AE675" s="95"/>
      <c r="AF675" s="95"/>
      <c r="AG675" s="95"/>
      <c r="AH675" s="95"/>
      <c r="AI675" s="95"/>
      <c r="AJ675" s="95"/>
      <c r="AK675" s="95"/>
      <c r="AL675" s="95"/>
      <c r="AM675" s="95"/>
      <c r="AN675" s="95"/>
      <c r="AO675" s="95"/>
      <c r="AP675" s="95"/>
      <c r="AQ675" s="95"/>
      <c r="AR675" s="95"/>
      <c r="AS675" s="95"/>
      <c r="AT675" s="95"/>
      <c r="AU675" s="95"/>
      <c r="AV675" s="95"/>
    </row>
    <row r="676" spans="1:48" ht="18.75" x14ac:dyDescent="0.3">
      <c r="A676" s="73" t="s">
        <v>15820</v>
      </c>
      <c r="B676" s="92" t="s">
        <v>12123</v>
      </c>
      <c r="C676" s="92" t="s">
        <v>297</v>
      </c>
      <c r="D676" s="94">
        <v>134506</v>
      </c>
      <c r="E676" s="95" t="s">
        <v>17201</v>
      </c>
      <c r="F676" s="95"/>
      <c r="G676" s="96"/>
      <c r="H676" s="96"/>
      <c r="I676" s="95"/>
      <c r="J676" s="95"/>
      <c r="K676" s="95"/>
      <c r="L676" s="95"/>
      <c r="M676" s="95"/>
      <c r="N676" s="95"/>
      <c r="O676" s="95"/>
      <c r="P676" s="95"/>
      <c r="Q676" s="95"/>
      <c r="R676" s="95"/>
      <c r="S676" s="95"/>
      <c r="T676" s="95"/>
      <c r="U676" s="95"/>
      <c r="V676" s="95"/>
      <c r="W676" s="95"/>
      <c r="X676" s="95"/>
      <c r="Y676" s="95"/>
      <c r="Z676" s="95"/>
      <c r="AA676" s="95"/>
      <c r="AB676" s="95"/>
      <c r="AC676" s="95"/>
      <c r="AD676" s="95"/>
      <c r="AE676" s="95"/>
      <c r="AF676" s="95"/>
      <c r="AG676" s="95"/>
      <c r="AH676" s="95"/>
      <c r="AI676" s="95"/>
      <c r="AJ676" s="95"/>
      <c r="AK676" s="95"/>
      <c r="AL676" s="95"/>
      <c r="AM676" s="95"/>
      <c r="AN676" s="95"/>
      <c r="AO676" s="95"/>
      <c r="AP676" s="95"/>
      <c r="AQ676" s="95"/>
      <c r="AR676" s="95"/>
      <c r="AS676" s="95"/>
      <c r="AT676" s="95"/>
      <c r="AU676" s="95"/>
      <c r="AV676" s="95"/>
    </row>
    <row r="677" spans="1:48" ht="18.75" x14ac:dyDescent="0.3">
      <c r="A677" s="73" t="s">
        <v>15821</v>
      </c>
      <c r="B677" s="92" t="s">
        <v>12123</v>
      </c>
      <c r="C677" s="92" t="s">
        <v>7267</v>
      </c>
      <c r="D677" s="94">
        <v>134544</v>
      </c>
      <c r="E677" s="95" t="s">
        <v>17201</v>
      </c>
      <c r="F677" s="95" t="s">
        <v>17202</v>
      </c>
      <c r="G677" s="96"/>
      <c r="H677" s="96"/>
      <c r="I677" s="95"/>
      <c r="J677" s="95"/>
      <c r="K677" s="95"/>
      <c r="L677" s="95"/>
      <c r="M677" s="95"/>
      <c r="N677" s="95"/>
      <c r="O677" s="95"/>
      <c r="P677" s="95"/>
      <c r="Q677" s="95"/>
      <c r="R677" s="95"/>
      <c r="S677" s="95"/>
      <c r="T677" s="95"/>
      <c r="U677" s="95"/>
      <c r="V677" s="95"/>
      <c r="W677" s="95"/>
      <c r="X677" s="95"/>
      <c r="Y677" s="95"/>
      <c r="Z677" s="95"/>
      <c r="AA677" s="95"/>
      <c r="AB677" s="95"/>
      <c r="AC677" s="95"/>
      <c r="AD677" s="95"/>
      <c r="AE677" s="95"/>
      <c r="AF677" s="95"/>
      <c r="AG677" s="95"/>
      <c r="AH677" s="95"/>
      <c r="AI677" s="95"/>
      <c r="AJ677" s="95"/>
      <c r="AK677" s="95"/>
      <c r="AL677" s="95"/>
      <c r="AM677" s="95"/>
      <c r="AN677" s="95"/>
      <c r="AO677" s="95"/>
      <c r="AP677" s="95"/>
      <c r="AQ677" s="95"/>
      <c r="AR677" s="95"/>
      <c r="AS677" s="95"/>
      <c r="AT677" s="95"/>
      <c r="AU677" s="95"/>
      <c r="AV677" s="95"/>
    </row>
    <row r="678" spans="1:48" ht="18.75" x14ac:dyDescent="0.3">
      <c r="A678" s="73" t="s">
        <v>15822</v>
      </c>
      <c r="B678" s="92" t="s">
        <v>12123</v>
      </c>
      <c r="C678" s="92" t="s">
        <v>7996</v>
      </c>
      <c r="D678" s="94">
        <v>237400</v>
      </c>
      <c r="E678" s="95" t="s">
        <v>16968</v>
      </c>
      <c r="F678" s="95" t="s">
        <v>16877</v>
      </c>
      <c r="G678" s="95" t="s">
        <v>16887</v>
      </c>
      <c r="H678" s="95"/>
      <c r="I678" s="95"/>
      <c r="J678" s="95"/>
      <c r="K678" s="96"/>
      <c r="L678" s="96"/>
      <c r="M678" s="95"/>
      <c r="N678" s="95"/>
      <c r="O678" s="95"/>
      <c r="P678" s="95"/>
      <c r="Q678" s="95"/>
      <c r="R678" s="95"/>
      <c r="S678" s="95"/>
      <c r="T678" s="95"/>
      <c r="U678" s="95"/>
      <c r="V678" s="95"/>
      <c r="W678" s="95"/>
      <c r="X678" s="95"/>
      <c r="Y678" s="95"/>
      <c r="Z678" s="95"/>
      <c r="AA678" s="95"/>
      <c r="AB678" s="95"/>
      <c r="AC678" s="95"/>
      <c r="AD678" s="95"/>
      <c r="AE678" s="95"/>
      <c r="AF678" s="95"/>
      <c r="AG678" s="95"/>
      <c r="AH678" s="95"/>
      <c r="AI678" s="95"/>
      <c r="AJ678" s="95"/>
      <c r="AK678" s="95"/>
      <c r="AL678" s="95"/>
      <c r="AM678" s="95"/>
      <c r="AN678" s="95"/>
      <c r="AO678" s="95"/>
      <c r="AP678" s="95"/>
      <c r="AQ678" s="95"/>
      <c r="AR678" s="95"/>
      <c r="AS678" s="95"/>
      <c r="AT678" s="95"/>
      <c r="AU678" s="95"/>
      <c r="AV678" s="95"/>
    </row>
    <row r="679" spans="1:48" ht="18.75" x14ac:dyDescent="0.3">
      <c r="A679" s="73" t="s">
        <v>16649</v>
      </c>
      <c r="B679" s="92" t="s">
        <v>15579</v>
      </c>
      <c r="C679" s="92" t="s">
        <v>7996</v>
      </c>
      <c r="D679" s="94">
        <v>237400</v>
      </c>
      <c r="E679" s="95" t="s">
        <v>16880</v>
      </c>
      <c r="F679" s="95" t="s">
        <v>16881</v>
      </c>
      <c r="G679" s="95" t="s">
        <v>16882</v>
      </c>
      <c r="H679" s="96"/>
      <c r="I679" s="96"/>
      <c r="J679" s="96"/>
      <c r="K679" s="96"/>
      <c r="L679" s="96"/>
      <c r="M679" s="95"/>
      <c r="N679" s="95"/>
      <c r="O679" s="95"/>
      <c r="P679" s="95"/>
      <c r="Q679" s="95"/>
      <c r="R679" s="95"/>
      <c r="S679" s="95"/>
      <c r="T679" s="95"/>
      <c r="U679" s="95"/>
      <c r="V679" s="95"/>
      <c r="W679" s="95"/>
      <c r="X679" s="95"/>
      <c r="Y679" s="95"/>
      <c r="Z679" s="95"/>
      <c r="AA679" s="95"/>
      <c r="AB679" s="95"/>
      <c r="AC679" s="95"/>
      <c r="AD679" s="95"/>
      <c r="AE679" s="95"/>
      <c r="AF679" s="95"/>
      <c r="AG679" s="95"/>
      <c r="AH679" s="95"/>
      <c r="AI679" s="95"/>
      <c r="AJ679" s="95"/>
      <c r="AK679" s="95"/>
      <c r="AL679" s="95"/>
      <c r="AM679" s="95"/>
      <c r="AN679" s="95"/>
      <c r="AO679" s="95"/>
      <c r="AP679" s="95"/>
      <c r="AQ679" s="95"/>
      <c r="AR679" s="95"/>
      <c r="AS679" s="95"/>
      <c r="AT679" s="95"/>
      <c r="AU679" s="95"/>
      <c r="AV679" s="95"/>
    </row>
    <row r="680" spans="1:48" ht="18.75" x14ac:dyDescent="0.3">
      <c r="A680" s="73" t="s">
        <v>15823</v>
      </c>
      <c r="B680" s="92" t="s">
        <v>12123</v>
      </c>
      <c r="C680" s="92" t="s">
        <v>7816</v>
      </c>
      <c r="D680" s="94">
        <v>237859</v>
      </c>
      <c r="E680" s="95" t="s">
        <v>17203</v>
      </c>
      <c r="F680" s="95"/>
      <c r="G680" s="95"/>
      <c r="H680" s="95"/>
      <c r="I680" s="95"/>
      <c r="J680" s="95"/>
      <c r="K680" s="95"/>
      <c r="L680" s="95"/>
      <c r="M680" s="96"/>
      <c r="N680" s="96"/>
      <c r="O680" s="95"/>
      <c r="P680" s="95"/>
      <c r="Q680" s="95"/>
      <c r="R680" s="95"/>
      <c r="S680" s="95"/>
      <c r="T680" s="95"/>
      <c r="U680" s="95"/>
      <c r="V680" s="95"/>
      <c r="W680" s="95"/>
      <c r="X680" s="95"/>
      <c r="Y680" s="95"/>
      <c r="Z680" s="95"/>
      <c r="AA680" s="95"/>
      <c r="AB680" s="95"/>
      <c r="AC680" s="95"/>
      <c r="AD680" s="95"/>
      <c r="AE680" s="95"/>
      <c r="AF680" s="95"/>
      <c r="AG680" s="95"/>
      <c r="AH680" s="95"/>
      <c r="AI680" s="95"/>
      <c r="AJ680" s="95"/>
      <c r="AK680" s="95"/>
      <c r="AL680" s="95"/>
      <c r="AM680" s="95"/>
      <c r="AN680" s="95"/>
      <c r="AO680" s="95"/>
      <c r="AP680" s="95"/>
      <c r="AQ680" s="95"/>
      <c r="AR680" s="95"/>
      <c r="AS680" s="95"/>
      <c r="AT680" s="95"/>
      <c r="AU680" s="95"/>
      <c r="AV680" s="95"/>
    </row>
    <row r="681" spans="1:48" ht="18.75" x14ac:dyDescent="0.3">
      <c r="A681" s="73" t="s">
        <v>16650</v>
      </c>
      <c r="B681" s="92" t="s">
        <v>15579</v>
      </c>
      <c r="C681" s="92" t="s">
        <v>7816</v>
      </c>
      <c r="D681" s="94">
        <v>237859</v>
      </c>
      <c r="E681" s="95" t="s">
        <v>17074</v>
      </c>
      <c r="F681" s="96"/>
      <c r="G681" s="95"/>
      <c r="H681" s="95"/>
      <c r="I681" s="95"/>
      <c r="J681" s="95"/>
      <c r="K681" s="95"/>
      <c r="L681" s="95"/>
      <c r="M681" s="96"/>
      <c r="N681" s="96"/>
      <c r="O681" s="95"/>
      <c r="P681" s="95"/>
      <c r="Q681" s="95"/>
      <c r="R681" s="95"/>
      <c r="S681" s="95"/>
      <c r="T681" s="95"/>
      <c r="U681" s="95"/>
      <c r="V681" s="95"/>
      <c r="W681" s="95"/>
      <c r="X681" s="95"/>
      <c r="Y681" s="95"/>
      <c r="Z681" s="95"/>
      <c r="AA681" s="95"/>
      <c r="AB681" s="95"/>
      <c r="AC681" s="95"/>
      <c r="AD681" s="95"/>
      <c r="AE681" s="95"/>
      <c r="AF681" s="95"/>
      <c r="AG681" s="95"/>
      <c r="AH681" s="95"/>
      <c r="AI681" s="95"/>
      <c r="AJ681" s="95"/>
      <c r="AK681" s="95"/>
      <c r="AL681" s="95"/>
      <c r="AM681" s="95"/>
      <c r="AN681" s="95"/>
      <c r="AO681" s="95"/>
      <c r="AP681" s="95"/>
      <c r="AQ681" s="95"/>
      <c r="AR681" s="95"/>
      <c r="AS681" s="95"/>
      <c r="AT681" s="95"/>
      <c r="AU681" s="95"/>
      <c r="AV681" s="95"/>
    </row>
    <row r="682" spans="1:48" ht="18.75" x14ac:dyDescent="0.3">
      <c r="A682" s="73" t="s">
        <v>15824</v>
      </c>
      <c r="B682" s="92" t="s">
        <v>12123</v>
      </c>
      <c r="C682" s="92" t="s">
        <v>2284</v>
      </c>
      <c r="D682" s="94">
        <v>134667</v>
      </c>
      <c r="E682" s="95" t="s">
        <v>16910</v>
      </c>
      <c r="F682" s="95"/>
      <c r="G682" s="95"/>
      <c r="H682" s="95"/>
      <c r="I682" s="95"/>
      <c r="J682" s="95"/>
      <c r="K682" s="95"/>
      <c r="L682" s="95"/>
      <c r="M682" s="96"/>
      <c r="N682" s="96"/>
      <c r="O682" s="95"/>
      <c r="P682" s="95"/>
      <c r="Q682" s="95"/>
      <c r="R682" s="95"/>
      <c r="S682" s="95"/>
      <c r="T682" s="95"/>
      <c r="U682" s="95"/>
      <c r="V682" s="95"/>
      <c r="W682" s="95"/>
      <c r="X682" s="95"/>
      <c r="Y682" s="95"/>
      <c r="Z682" s="95"/>
      <c r="AA682" s="95"/>
      <c r="AB682" s="95"/>
      <c r="AC682" s="95"/>
      <c r="AD682" s="95"/>
      <c r="AE682" s="95"/>
      <c r="AF682" s="95"/>
      <c r="AG682" s="95"/>
      <c r="AH682" s="95"/>
      <c r="AI682" s="95"/>
      <c r="AJ682" s="95"/>
      <c r="AK682" s="95"/>
      <c r="AL682" s="95"/>
      <c r="AM682" s="95"/>
      <c r="AN682" s="95"/>
      <c r="AO682" s="95"/>
      <c r="AP682" s="95"/>
      <c r="AQ682" s="95"/>
      <c r="AR682" s="95"/>
      <c r="AS682" s="95"/>
      <c r="AT682" s="95"/>
      <c r="AU682" s="95"/>
      <c r="AV682" s="95"/>
    </row>
    <row r="683" spans="1:48" ht="18.75" x14ac:dyDescent="0.3">
      <c r="A683" s="73" t="s">
        <v>15825</v>
      </c>
      <c r="B683" s="92" t="s">
        <v>12123</v>
      </c>
      <c r="C683" s="92" t="s">
        <v>300</v>
      </c>
      <c r="D683" s="94">
        <v>134671</v>
      </c>
      <c r="E683" s="95" t="s">
        <v>16910</v>
      </c>
      <c r="F683" s="95"/>
      <c r="G683" s="95"/>
      <c r="H683" s="95"/>
      <c r="I683" s="95"/>
      <c r="J683" s="95"/>
      <c r="K683" s="95"/>
      <c r="L683" s="95"/>
      <c r="M683" s="96"/>
      <c r="N683" s="96"/>
      <c r="O683" s="95"/>
      <c r="P683" s="95"/>
      <c r="Q683" s="95"/>
      <c r="R683" s="95"/>
      <c r="S683" s="95"/>
      <c r="T683" s="95"/>
      <c r="U683" s="95"/>
      <c r="V683" s="95"/>
      <c r="W683" s="95"/>
      <c r="X683" s="95"/>
      <c r="Y683" s="95"/>
      <c r="Z683" s="95"/>
      <c r="AA683" s="95"/>
      <c r="AB683" s="95"/>
      <c r="AC683" s="95"/>
      <c r="AD683" s="95"/>
      <c r="AE683" s="95"/>
      <c r="AF683" s="95"/>
      <c r="AG683" s="95"/>
      <c r="AH683" s="95"/>
      <c r="AI683" s="95"/>
      <c r="AJ683" s="95"/>
      <c r="AK683" s="95"/>
      <c r="AL683" s="95"/>
      <c r="AM683" s="95"/>
      <c r="AN683" s="95"/>
      <c r="AO683" s="95"/>
      <c r="AP683" s="95"/>
      <c r="AQ683" s="95"/>
      <c r="AR683" s="95"/>
      <c r="AS683" s="95"/>
      <c r="AT683" s="95"/>
      <c r="AU683" s="95"/>
      <c r="AV683" s="95"/>
    </row>
    <row r="684" spans="1:48" ht="18.75" x14ac:dyDescent="0.3">
      <c r="A684" s="73" t="s">
        <v>15826</v>
      </c>
      <c r="B684" s="92" t="s">
        <v>12123</v>
      </c>
      <c r="C684" s="92" t="s">
        <v>7998</v>
      </c>
      <c r="D684" s="94">
        <v>238032</v>
      </c>
      <c r="E684" s="95" t="s">
        <v>17204</v>
      </c>
      <c r="F684" s="95"/>
      <c r="G684" s="95"/>
      <c r="H684" s="95"/>
      <c r="I684" s="95"/>
      <c r="J684" s="95"/>
      <c r="K684" s="95"/>
      <c r="L684" s="95"/>
      <c r="M684" s="96"/>
      <c r="N684" s="96"/>
      <c r="O684" s="95"/>
      <c r="P684" s="95"/>
      <c r="Q684" s="95"/>
      <c r="R684" s="95"/>
      <c r="S684" s="95"/>
      <c r="T684" s="95"/>
      <c r="U684" s="95"/>
      <c r="V684" s="95"/>
      <c r="W684" s="95"/>
      <c r="X684" s="95"/>
      <c r="Y684" s="95"/>
      <c r="Z684" s="95"/>
      <c r="AA684" s="95"/>
      <c r="AB684" s="95"/>
      <c r="AC684" s="95"/>
      <c r="AD684" s="95"/>
      <c r="AE684" s="95"/>
      <c r="AF684" s="95"/>
      <c r="AG684" s="95"/>
      <c r="AH684" s="95"/>
      <c r="AI684" s="95"/>
      <c r="AJ684" s="95"/>
      <c r="AK684" s="95"/>
      <c r="AL684" s="95"/>
      <c r="AM684" s="95"/>
      <c r="AN684" s="95"/>
      <c r="AO684" s="95"/>
      <c r="AP684" s="95"/>
      <c r="AQ684" s="95"/>
      <c r="AR684" s="95"/>
      <c r="AS684" s="95"/>
      <c r="AT684" s="95"/>
      <c r="AU684" s="95"/>
      <c r="AV684" s="95"/>
    </row>
    <row r="685" spans="1:48" ht="18.75" x14ac:dyDescent="0.3">
      <c r="A685" s="73" t="s">
        <v>16651</v>
      </c>
      <c r="B685" s="92" t="s">
        <v>15579</v>
      </c>
      <c r="C685" s="92" t="s">
        <v>7998</v>
      </c>
      <c r="D685" s="94">
        <v>238032</v>
      </c>
      <c r="E685" s="95" t="s">
        <v>17205</v>
      </c>
      <c r="F685" s="96"/>
      <c r="G685" s="95"/>
      <c r="H685" s="95"/>
      <c r="I685" s="95"/>
      <c r="J685" s="95"/>
      <c r="K685" s="95"/>
      <c r="L685" s="95"/>
      <c r="M685" s="96"/>
      <c r="N685" s="96"/>
      <c r="O685" s="95"/>
      <c r="P685" s="95"/>
      <c r="Q685" s="95"/>
      <c r="R685" s="95"/>
      <c r="S685" s="95"/>
      <c r="T685" s="95"/>
      <c r="U685" s="95"/>
      <c r="V685" s="95"/>
      <c r="W685" s="95"/>
      <c r="X685" s="95"/>
      <c r="Y685" s="95"/>
      <c r="Z685" s="95"/>
      <c r="AA685" s="95"/>
      <c r="AB685" s="95"/>
      <c r="AC685" s="95"/>
      <c r="AD685" s="95"/>
      <c r="AE685" s="95"/>
      <c r="AF685" s="95"/>
      <c r="AG685" s="95"/>
      <c r="AH685" s="95"/>
      <c r="AI685" s="95"/>
      <c r="AJ685" s="95"/>
      <c r="AK685" s="95"/>
      <c r="AL685" s="95"/>
      <c r="AM685" s="95"/>
      <c r="AN685" s="95"/>
      <c r="AO685" s="95"/>
      <c r="AP685" s="95"/>
      <c r="AQ685" s="95"/>
      <c r="AR685" s="95"/>
      <c r="AS685" s="95"/>
      <c r="AT685" s="95"/>
      <c r="AU685" s="95"/>
      <c r="AV685" s="95"/>
    </row>
    <row r="686" spans="1:48" ht="18.75" x14ac:dyDescent="0.3">
      <c r="A686" s="73" t="s">
        <v>15827</v>
      </c>
      <c r="B686" s="92" t="s">
        <v>12123</v>
      </c>
      <c r="C686" s="92" t="s">
        <v>8003</v>
      </c>
      <c r="D686" s="94">
        <v>238246</v>
      </c>
      <c r="E686" s="95" t="s">
        <v>17206</v>
      </c>
      <c r="F686" s="95"/>
      <c r="G686" s="95"/>
      <c r="H686" s="95"/>
      <c r="I686" s="95"/>
      <c r="J686" s="95"/>
      <c r="K686" s="95"/>
      <c r="L686" s="95"/>
      <c r="M686" s="96"/>
      <c r="N686" s="96"/>
      <c r="O686" s="95"/>
      <c r="P686" s="95"/>
      <c r="Q686" s="95"/>
      <c r="R686" s="95"/>
      <c r="S686" s="95"/>
      <c r="T686" s="95"/>
      <c r="U686" s="95"/>
      <c r="V686" s="95"/>
      <c r="W686" s="95"/>
      <c r="X686" s="95"/>
      <c r="Y686" s="95"/>
      <c r="Z686" s="95"/>
      <c r="AA686" s="95"/>
      <c r="AB686" s="95"/>
      <c r="AC686" s="95"/>
      <c r="AD686" s="95"/>
      <c r="AE686" s="95"/>
      <c r="AF686" s="95"/>
      <c r="AG686" s="95"/>
      <c r="AH686" s="95"/>
      <c r="AI686" s="95"/>
      <c r="AJ686" s="95"/>
      <c r="AK686" s="95"/>
      <c r="AL686" s="95"/>
      <c r="AM686" s="95"/>
      <c r="AN686" s="95"/>
      <c r="AO686" s="95"/>
      <c r="AP686" s="95"/>
      <c r="AQ686" s="95"/>
      <c r="AR686" s="95"/>
      <c r="AS686" s="95"/>
      <c r="AT686" s="95"/>
      <c r="AU686" s="95"/>
      <c r="AV686" s="95"/>
    </row>
    <row r="687" spans="1:48" ht="18.75" x14ac:dyDescent="0.3">
      <c r="A687" s="73" t="s">
        <v>16652</v>
      </c>
      <c r="B687" s="92" t="s">
        <v>15579</v>
      </c>
      <c r="C687" s="92" t="s">
        <v>8003</v>
      </c>
      <c r="D687" s="94">
        <v>238246</v>
      </c>
      <c r="E687" s="95" t="s">
        <v>17074</v>
      </c>
      <c r="F687" s="96"/>
      <c r="G687" s="95"/>
      <c r="H687" s="95"/>
      <c r="I687" s="95"/>
      <c r="J687" s="95"/>
      <c r="K687" s="95"/>
      <c r="L687" s="95"/>
      <c r="M687" s="96"/>
      <c r="N687" s="96"/>
      <c r="O687" s="95"/>
      <c r="P687" s="95"/>
      <c r="Q687" s="95"/>
      <c r="R687" s="95"/>
      <c r="S687" s="95"/>
      <c r="T687" s="95"/>
      <c r="U687" s="95"/>
      <c r="V687" s="95"/>
      <c r="W687" s="95"/>
      <c r="X687" s="95"/>
      <c r="Y687" s="95"/>
      <c r="Z687" s="95"/>
      <c r="AA687" s="95"/>
      <c r="AB687" s="95"/>
      <c r="AC687" s="95"/>
      <c r="AD687" s="95"/>
      <c r="AE687" s="95"/>
      <c r="AF687" s="95"/>
      <c r="AG687" s="95"/>
      <c r="AH687" s="95"/>
      <c r="AI687" s="95"/>
      <c r="AJ687" s="95"/>
      <c r="AK687" s="95"/>
      <c r="AL687" s="95"/>
      <c r="AM687" s="95"/>
      <c r="AN687" s="95"/>
      <c r="AO687" s="95"/>
      <c r="AP687" s="95"/>
      <c r="AQ687" s="95"/>
      <c r="AR687" s="95"/>
      <c r="AS687" s="95"/>
      <c r="AT687" s="95"/>
      <c r="AU687" s="95"/>
      <c r="AV687" s="95"/>
    </row>
    <row r="688" spans="1:48" ht="18.75" x14ac:dyDescent="0.3">
      <c r="A688" s="73" t="s">
        <v>15828</v>
      </c>
      <c r="B688" s="92" t="s">
        <v>12123</v>
      </c>
      <c r="C688" s="92" t="s">
        <v>7831</v>
      </c>
      <c r="D688" s="94">
        <v>238349</v>
      </c>
      <c r="E688" s="95" t="s">
        <v>17207</v>
      </c>
      <c r="F688" s="95"/>
      <c r="G688" s="95"/>
      <c r="H688" s="95"/>
      <c r="I688" s="95"/>
      <c r="J688" s="95"/>
      <c r="K688" s="95"/>
      <c r="L688" s="95"/>
      <c r="M688" s="96"/>
      <c r="N688" s="96"/>
      <c r="O688" s="95"/>
      <c r="P688" s="95"/>
      <c r="Q688" s="95"/>
      <c r="R688" s="95"/>
      <c r="S688" s="95"/>
      <c r="T688" s="95"/>
      <c r="U688" s="95"/>
      <c r="V688" s="95"/>
      <c r="W688" s="95"/>
      <c r="X688" s="95"/>
      <c r="Y688" s="95"/>
      <c r="Z688" s="95"/>
      <c r="AA688" s="95"/>
      <c r="AB688" s="95"/>
      <c r="AC688" s="95"/>
      <c r="AD688" s="95"/>
      <c r="AE688" s="95"/>
      <c r="AF688" s="95"/>
      <c r="AG688" s="95"/>
      <c r="AH688" s="95"/>
      <c r="AI688" s="95"/>
      <c r="AJ688" s="95"/>
      <c r="AK688" s="95"/>
      <c r="AL688" s="95"/>
      <c r="AM688" s="95"/>
      <c r="AN688" s="95"/>
      <c r="AO688" s="95"/>
      <c r="AP688" s="95"/>
      <c r="AQ688" s="95"/>
      <c r="AR688" s="95"/>
      <c r="AS688" s="95"/>
      <c r="AT688" s="95"/>
      <c r="AU688" s="95"/>
      <c r="AV688" s="95"/>
    </row>
    <row r="689" spans="1:48" ht="18.75" x14ac:dyDescent="0.3">
      <c r="A689" s="73" t="s">
        <v>15829</v>
      </c>
      <c r="B689" s="92" t="s">
        <v>12123</v>
      </c>
      <c r="C689" s="92" t="s">
        <v>7271</v>
      </c>
      <c r="D689" s="94">
        <v>134820</v>
      </c>
      <c r="E689" s="95" t="s">
        <v>17208</v>
      </c>
      <c r="F689" s="95" t="s">
        <v>17209</v>
      </c>
      <c r="G689" s="95" t="s">
        <v>17210</v>
      </c>
      <c r="H689" s="95" t="s">
        <v>17211</v>
      </c>
      <c r="I689" s="95" t="s">
        <v>17212</v>
      </c>
      <c r="J689" s="95" t="s">
        <v>17213</v>
      </c>
      <c r="K689" s="95" t="s">
        <v>17214</v>
      </c>
      <c r="L689" s="95" t="s">
        <v>17215</v>
      </c>
      <c r="M689" s="96"/>
      <c r="N689" s="96"/>
      <c r="O689" s="95"/>
      <c r="P689" s="95"/>
      <c r="Q689" s="95"/>
      <c r="R689" s="95"/>
      <c r="S689" s="95"/>
      <c r="T689" s="95"/>
      <c r="U689" s="95"/>
      <c r="V689" s="95"/>
      <c r="W689" s="95"/>
      <c r="X689" s="95"/>
      <c r="Y689" s="95"/>
      <c r="Z689" s="95"/>
      <c r="AA689" s="95"/>
      <c r="AB689" s="95"/>
      <c r="AC689" s="95"/>
      <c r="AD689" s="95"/>
      <c r="AE689" s="95"/>
      <c r="AF689" s="95"/>
      <c r="AG689" s="95"/>
      <c r="AH689" s="95"/>
      <c r="AI689" s="95"/>
      <c r="AJ689" s="95"/>
      <c r="AK689" s="95"/>
      <c r="AL689" s="95"/>
      <c r="AM689" s="95"/>
      <c r="AN689" s="95"/>
      <c r="AO689" s="95"/>
      <c r="AP689" s="95"/>
      <c r="AQ689" s="95"/>
      <c r="AR689" s="95"/>
      <c r="AS689" s="95"/>
      <c r="AT689" s="95"/>
      <c r="AU689" s="95"/>
      <c r="AV689" s="95"/>
    </row>
    <row r="690" spans="1:48" ht="18.75" x14ac:dyDescent="0.3">
      <c r="A690" s="73" t="s">
        <v>15830</v>
      </c>
      <c r="B690" s="92" t="s">
        <v>12123</v>
      </c>
      <c r="C690" s="92" t="s">
        <v>303</v>
      </c>
      <c r="D690" s="94">
        <v>134781</v>
      </c>
      <c r="E690" s="95" t="s">
        <v>16910</v>
      </c>
      <c r="F690" s="95"/>
      <c r="G690" s="95"/>
      <c r="H690" s="95"/>
      <c r="I690" s="95"/>
      <c r="J690" s="95"/>
      <c r="K690" s="95"/>
      <c r="L690" s="95"/>
      <c r="M690" s="96"/>
      <c r="N690" s="96"/>
      <c r="O690" s="95"/>
      <c r="P690" s="95"/>
      <c r="Q690" s="95"/>
      <c r="R690" s="95"/>
      <c r="S690" s="95"/>
      <c r="T690" s="95"/>
      <c r="U690" s="95"/>
      <c r="V690" s="95"/>
      <c r="W690" s="95"/>
      <c r="X690" s="95"/>
      <c r="Y690" s="95"/>
      <c r="Z690" s="95"/>
      <c r="AA690" s="95"/>
      <c r="AB690" s="95"/>
      <c r="AC690" s="95"/>
      <c r="AD690" s="95"/>
      <c r="AE690" s="95"/>
      <c r="AF690" s="95"/>
      <c r="AG690" s="95"/>
      <c r="AH690" s="95"/>
      <c r="AI690" s="95"/>
      <c r="AJ690" s="95"/>
      <c r="AK690" s="95"/>
      <c r="AL690" s="95"/>
      <c r="AM690" s="95"/>
      <c r="AN690" s="95"/>
      <c r="AO690" s="95"/>
      <c r="AP690" s="95"/>
      <c r="AQ690" s="95"/>
      <c r="AR690" s="95"/>
      <c r="AS690" s="95"/>
      <c r="AT690" s="95"/>
      <c r="AU690" s="95"/>
      <c r="AV690" s="95"/>
    </row>
    <row r="691" spans="1:48" ht="18.75" x14ac:dyDescent="0.3">
      <c r="A691" s="73" t="s">
        <v>15831</v>
      </c>
      <c r="B691" s="92" t="s">
        <v>12123</v>
      </c>
      <c r="C691" s="92" t="s">
        <v>6216</v>
      </c>
      <c r="D691" s="94">
        <v>239623</v>
      </c>
      <c r="E691" s="95" t="s">
        <v>17181</v>
      </c>
      <c r="F691" s="95"/>
      <c r="G691" s="95"/>
      <c r="H691" s="95"/>
      <c r="I691" s="95"/>
      <c r="J691" s="95"/>
      <c r="K691" s="95"/>
      <c r="L691" s="95"/>
      <c r="M691" s="96"/>
      <c r="N691" s="96"/>
      <c r="O691" s="95"/>
      <c r="P691" s="95"/>
      <c r="Q691" s="95"/>
      <c r="R691" s="95"/>
      <c r="S691" s="95"/>
      <c r="T691" s="95"/>
      <c r="U691" s="95"/>
      <c r="V691" s="95"/>
      <c r="W691" s="95"/>
      <c r="X691" s="95"/>
      <c r="Y691" s="95"/>
      <c r="Z691" s="95"/>
      <c r="AA691" s="95"/>
      <c r="AB691" s="95"/>
      <c r="AC691" s="95"/>
      <c r="AD691" s="95"/>
      <c r="AE691" s="95"/>
      <c r="AF691" s="95"/>
      <c r="AG691" s="95"/>
      <c r="AH691" s="95"/>
      <c r="AI691" s="95"/>
      <c r="AJ691" s="95"/>
      <c r="AK691" s="95"/>
      <c r="AL691" s="95"/>
      <c r="AM691" s="95"/>
      <c r="AN691" s="95"/>
      <c r="AO691" s="95"/>
      <c r="AP691" s="95"/>
      <c r="AQ691" s="95"/>
      <c r="AR691" s="95"/>
      <c r="AS691" s="95"/>
      <c r="AT691" s="95"/>
      <c r="AU691" s="95"/>
      <c r="AV691" s="95"/>
    </row>
    <row r="692" spans="1:48" ht="18.75" x14ac:dyDescent="0.3">
      <c r="A692" s="73" t="s">
        <v>16653</v>
      </c>
      <c r="B692" s="92" t="s">
        <v>15579</v>
      </c>
      <c r="C692" s="92" t="s">
        <v>6216</v>
      </c>
      <c r="D692" s="94">
        <v>239623</v>
      </c>
      <c r="E692" s="95" t="s">
        <v>17164</v>
      </c>
      <c r="F692" s="95" t="s">
        <v>16986</v>
      </c>
      <c r="G692" s="95" t="s">
        <v>16987</v>
      </c>
      <c r="H692" s="95" t="s">
        <v>16985</v>
      </c>
      <c r="I692" s="96"/>
      <c r="J692" s="95"/>
      <c r="K692" s="95"/>
      <c r="L692" s="95"/>
      <c r="M692" s="96"/>
      <c r="N692" s="96"/>
      <c r="O692" s="95"/>
      <c r="P692" s="95"/>
      <c r="Q692" s="95"/>
      <c r="R692" s="95"/>
      <c r="S692" s="95"/>
      <c r="T692" s="95"/>
      <c r="U692" s="95"/>
      <c r="V692" s="95"/>
      <c r="W692" s="95"/>
      <c r="X692" s="95"/>
      <c r="Y692" s="95"/>
      <c r="Z692" s="95"/>
      <c r="AA692" s="95"/>
      <c r="AB692" s="95"/>
      <c r="AC692" s="95"/>
      <c r="AD692" s="95"/>
      <c r="AE692" s="95"/>
      <c r="AF692" s="95"/>
      <c r="AG692" s="95"/>
      <c r="AH692" s="95"/>
      <c r="AI692" s="95"/>
      <c r="AJ692" s="95"/>
      <c r="AK692" s="95"/>
      <c r="AL692" s="95"/>
      <c r="AM692" s="95"/>
      <c r="AN692" s="95"/>
      <c r="AO692" s="95"/>
      <c r="AP692" s="95"/>
      <c r="AQ692" s="95"/>
      <c r="AR692" s="95"/>
      <c r="AS692" s="95"/>
      <c r="AT692" s="95"/>
      <c r="AU692" s="95"/>
      <c r="AV692" s="95"/>
    </row>
    <row r="693" spans="1:48" ht="18.75" x14ac:dyDescent="0.3">
      <c r="A693" s="73" t="s">
        <v>15832</v>
      </c>
      <c r="B693" s="92" t="s">
        <v>12123</v>
      </c>
      <c r="C693" s="92" t="s">
        <v>8027</v>
      </c>
      <c r="D693" s="94">
        <v>239840</v>
      </c>
      <c r="E693" s="95" t="s">
        <v>17216</v>
      </c>
      <c r="F693" s="95"/>
      <c r="G693" s="95"/>
      <c r="H693" s="95"/>
      <c r="I693" s="95"/>
      <c r="J693" s="95"/>
      <c r="K693" s="95"/>
      <c r="L693" s="95"/>
      <c r="M693" s="96"/>
      <c r="N693" s="96"/>
      <c r="O693" s="95"/>
      <c r="P693" s="95"/>
      <c r="Q693" s="95"/>
      <c r="R693" s="95"/>
      <c r="S693" s="95"/>
      <c r="T693" s="95"/>
      <c r="U693" s="95"/>
      <c r="V693" s="95"/>
      <c r="W693" s="95"/>
      <c r="X693" s="95"/>
      <c r="Y693" s="95"/>
      <c r="Z693" s="95"/>
      <c r="AA693" s="95"/>
      <c r="AB693" s="95"/>
      <c r="AC693" s="95"/>
      <c r="AD693" s="95"/>
      <c r="AE693" s="95"/>
      <c r="AF693" s="95"/>
      <c r="AG693" s="95"/>
      <c r="AH693" s="95"/>
      <c r="AI693" s="95"/>
      <c r="AJ693" s="95"/>
      <c r="AK693" s="95"/>
      <c r="AL693" s="95"/>
      <c r="AM693" s="95"/>
      <c r="AN693" s="95"/>
      <c r="AO693" s="95"/>
      <c r="AP693" s="95"/>
      <c r="AQ693" s="95"/>
      <c r="AR693" s="95"/>
      <c r="AS693" s="95"/>
      <c r="AT693" s="95"/>
      <c r="AU693" s="95"/>
      <c r="AV693" s="95"/>
    </row>
    <row r="694" spans="1:48" ht="18.75" x14ac:dyDescent="0.3">
      <c r="A694" s="73" t="s">
        <v>15833</v>
      </c>
      <c r="B694" s="92" t="s">
        <v>12123</v>
      </c>
      <c r="C694" s="92" t="s">
        <v>6226</v>
      </c>
      <c r="D694" s="94">
        <v>239913</v>
      </c>
      <c r="E694" s="95" t="s">
        <v>17166</v>
      </c>
      <c r="F694" s="95"/>
      <c r="G694" s="95"/>
      <c r="H694" s="95"/>
      <c r="I694" s="95"/>
      <c r="J694" s="95"/>
      <c r="K694" s="95"/>
      <c r="L694" s="95"/>
      <c r="M694" s="96"/>
      <c r="N694" s="96"/>
      <c r="O694" s="95"/>
      <c r="P694" s="95"/>
      <c r="Q694" s="95"/>
      <c r="R694" s="95"/>
      <c r="S694" s="95"/>
      <c r="T694" s="95"/>
      <c r="U694" s="95"/>
      <c r="V694" s="95"/>
      <c r="W694" s="95"/>
      <c r="X694" s="95"/>
      <c r="Y694" s="95"/>
      <c r="Z694" s="95"/>
      <c r="AA694" s="95"/>
      <c r="AB694" s="95"/>
      <c r="AC694" s="95"/>
      <c r="AD694" s="95"/>
      <c r="AE694" s="95"/>
      <c r="AF694" s="95"/>
      <c r="AG694" s="95"/>
      <c r="AH694" s="95"/>
      <c r="AI694" s="95"/>
      <c r="AJ694" s="95"/>
      <c r="AK694" s="95"/>
      <c r="AL694" s="95"/>
      <c r="AM694" s="95"/>
      <c r="AN694" s="95"/>
      <c r="AO694" s="95"/>
      <c r="AP694" s="95"/>
      <c r="AQ694" s="95"/>
      <c r="AR694" s="95"/>
      <c r="AS694" s="95"/>
      <c r="AT694" s="95"/>
      <c r="AU694" s="95"/>
      <c r="AV694" s="95"/>
    </row>
    <row r="695" spans="1:48" ht="18.75" x14ac:dyDescent="0.3">
      <c r="A695" s="73" t="s">
        <v>16654</v>
      </c>
      <c r="B695" s="92" t="s">
        <v>15579</v>
      </c>
      <c r="C695" s="92" t="s">
        <v>6226</v>
      </c>
      <c r="D695" s="94">
        <v>239913</v>
      </c>
      <c r="E695" s="95" t="s">
        <v>16973</v>
      </c>
      <c r="F695" s="96"/>
      <c r="G695" s="95"/>
      <c r="H695" s="95"/>
      <c r="I695" s="95"/>
      <c r="J695" s="95"/>
      <c r="K695" s="95"/>
      <c r="L695" s="95"/>
      <c r="M695" s="96"/>
      <c r="N695" s="96"/>
      <c r="O695" s="95"/>
      <c r="P695" s="95"/>
      <c r="Q695" s="95"/>
      <c r="R695" s="95"/>
      <c r="S695" s="95"/>
      <c r="T695" s="95"/>
      <c r="U695" s="95"/>
      <c r="V695" s="95"/>
      <c r="W695" s="95"/>
      <c r="X695" s="95"/>
      <c r="Y695" s="95"/>
      <c r="Z695" s="95"/>
      <c r="AA695" s="95"/>
      <c r="AB695" s="95"/>
      <c r="AC695" s="95"/>
      <c r="AD695" s="95"/>
      <c r="AE695" s="95"/>
      <c r="AF695" s="95"/>
      <c r="AG695" s="95"/>
      <c r="AH695" s="95"/>
      <c r="AI695" s="95"/>
      <c r="AJ695" s="95"/>
      <c r="AK695" s="95"/>
      <c r="AL695" s="95"/>
      <c r="AM695" s="95"/>
      <c r="AN695" s="95"/>
      <c r="AO695" s="95"/>
      <c r="AP695" s="95"/>
      <c r="AQ695" s="95"/>
      <c r="AR695" s="95"/>
      <c r="AS695" s="95"/>
      <c r="AT695" s="95"/>
      <c r="AU695" s="95"/>
      <c r="AV695" s="95"/>
    </row>
    <row r="696" spans="1:48" ht="18.75" x14ac:dyDescent="0.3">
      <c r="A696" s="73" t="s">
        <v>15834</v>
      </c>
      <c r="B696" s="92" t="s">
        <v>12123</v>
      </c>
      <c r="C696" s="92" t="s">
        <v>6229</v>
      </c>
      <c r="D696" s="94">
        <v>239981</v>
      </c>
      <c r="E696" s="95" t="s">
        <v>17166</v>
      </c>
      <c r="F696" s="95"/>
      <c r="G696" s="95"/>
      <c r="H696" s="95"/>
      <c r="I696" s="95"/>
      <c r="J696" s="95"/>
      <c r="K696" s="95"/>
      <c r="L696" s="95"/>
      <c r="M696" s="96"/>
      <c r="N696" s="96"/>
      <c r="O696" s="95"/>
      <c r="P696" s="95"/>
      <c r="Q696" s="95"/>
      <c r="R696" s="95"/>
      <c r="S696" s="95"/>
      <c r="T696" s="95"/>
      <c r="U696" s="95"/>
      <c r="V696" s="95"/>
      <c r="W696" s="95"/>
      <c r="X696" s="95"/>
      <c r="Y696" s="95"/>
      <c r="Z696" s="95"/>
      <c r="AA696" s="95"/>
      <c r="AB696" s="95"/>
      <c r="AC696" s="95"/>
      <c r="AD696" s="95"/>
      <c r="AE696" s="95"/>
      <c r="AF696" s="95"/>
      <c r="AG696" s="95"/>
      <c r="AH696" s="95"/>
      <c r="AI696" s="95"/>
      <c r="AJ696" s="95"/>
      <c r="AK696" s="95"/>
      <c r="AL696" s="95"/>
      <c r="AM696" s="95"/>
      <c r="AN696" s="95"/>
      <c r="AO696" s="95"/>
      <c r="AP696" s="95"/>
      <c r="AQ696" s="95"/>
      <c r="AR696" s="95"/>
      <c r="AS696" s="95"/>
      <c r="AT696" s="95"/>
      <c r="AU696" s="95"/>
      <c r="AV696" s="95"/>
    </row>
    <row r="697" spans="1:48" ht="18.75" x14ac:dyDescent="0.3">
      <c r="A697" s="73" t="s">
        <v>16655</v>
      </c>
      <c r="B697" s="92" t="s">
        <v>15579</v>
      </c>
      <c r="C697" s="92" t="s">
        <v>6229</v>
      </c>
      <c r="D697" s="94">
        <v>239981</v>
      </c>
      <c r="E697" s="95" t="s">
        <v>16973</v>
      </c>
      <c r="F697" s="96"/>
      <c r="G697" s="95"/>
      <c r="H697" s="95"/>
      <c r="I697" s="95"/>
      <c r="J697" s="95"/>
      <c r="K697" s="95"/>
      <c r="L697" s="95"/>
      <c r="M697" s="96"/>
      <c r="N697" s="96"/>
      <c r="O697" s="95"/>
      <c r="P697" s="95"/>
      <c r="Q697" s="95"/>
      <c r="R697" s="95"/>
      <c r="S697" s="95"/>
      <c r="T697" s="95"/>
      <c r="U697" s="95"/>
      <c r="V697" s="95"/>
      <c r="W697" s="95"/>
      <c r="X697" s="95"/>
      <c r="Y697" s="95"/>
      <c r="Z697" s="95"/>
      <c r="AA697" s="95"/>
      <c r="AB697" s="95"/>
      <c r="AC697" s="95"/>
      <c r="AD697" s="95"/>
      <c r="AE697" s="95"/>
      <c r="AF697" s="95"/>
      <c r="AG697" s="95"/>
      <c r="AH697" s="95"/>
      <c r="AI697" s="95"/>
      <c r="AJ697" s="95"/>
      <c r="AK697" s="95"/>
      <c r="AL697" s="95"/>
      <c r="AM697" s="95"/>
      <c r="AN697" s="95"/>
      <c r="AO697" s="95"/>
      <c r="AP697" s="95"/>
      <c r="AQ697" s="95"/>
      <c r="AR697" s="95"/>
      <c r="AS697" s="95"/>
      <c r="AT697" s="95"/>
      <c r="AU697" s="95"/>
      <c r="AV697" s="95"/>
    </row>
    <row r="698" spans="1:48" ht="18.75" x14ac:dyDescent="0.3">
      <c r="A698" s="73" t="s">
        <v>16656</v>
      </c>
      <c r="B698" s="92" t="s">
        <v>15579</v>
      </c>
      <c r="C698" s="92" t="s">
        <v>8029</v>
      </c>
      <c r="D698" s="94">
        <v>240195</v>
      </c>
      <c r="E698" s="95" t="s">
        <v>17085</v>
      </c>
      <c r="F698" s="95" t="s">
        <v>17086</v>
      </c>
      <c r="G698" s="95"/>
      <c r="H698" s="96"/>
      <c r="I698" s="96"/>
      <c r="J698" s="95"/>
      <c r="K698" s="95"/>
      <c r="L698" s="95"/>
      <c r="M698" s="95"/>
      <c r="N698" s="95"/>
      <c r="O698" s="95"/>
      <c r="P698" s="95"/>
      <c r="Q698" s="95"/>
      <c r="R698" s="95"/>
      <c r="S698" s="95"/>
      <c r="T698" s="95"/>
      <c r="U698" s="95"/>
      <c r="V698" s="95"/>
      <c r="W698" s="95"/>
      <c r="X698" s="95"/>
      <c r="Y698" s="95"/>
      <c r="Z698" s="95"/>
      <c r="AA698" s="95"/>
      <c r="AB698" s="95"/>
      <c r="AC698" s="95"/>
      <c r="AD698" s="95"/>
      <c r="AE698" s="95"/>
      <c r="AF698" s="95"/>
      <c r="AG698" s="95"/>
      <c r="AH698" s="95"/>
      <c r="AI698" s="95"/>
      <c r="AJ698" s="95"/>
      <c r="AK698" s="95"/>
      <c r="AL698" s="95"/>
      <c r="AM698" s="95"/>
      <c r="AN698" s="95"/>
      <c r="AO698" s="95"/>
      <c r="AP698" s="95"/>
      <c r="AQ698" s="95"/>
      <c r="AR698" s="95"/>
      <c r="AS698" s="95"/>
      <c r="AT698" s="95"/>
      <c r="AU698" s="95"/>
      <c r="AV698" s="95"/>
    </row>
    <row r="699" spans="1:48" ht="18.75" x14ac:dyDescent="0.3">
      <c r="A699" s="73" t="s">
        <v>16657</v>
      </c>
      <c r="B699" s="92" t="s">
        <v>15579</v>
      </c>
      <c r="C699" s="92" t="s">
        <v>8504</v>
      </c>
      <c r="D699" s="94">
        <v>240118</v>
      </c>
      <c r="E699" s="95" t="s">
        <v>16928</v>
      </c>
      <c r="F699" s="95"/>
      <c r="G699" s="95"/>
      <c r="H699" s="96"/>
      <c r="I699" s="96"/>
      <c r="J699" s="95"/>
      <c r="K699" s="95"/>
      <c r="L699" s="95"/>
      <c r="M699" s="95"/>
      <c r="N699" s="95"/>
      <c r="O699" s="95"/>
      <c r="P699" s="95"/>
      <c r="Q699" s="95"/>
      <c r="R699" s="95"/>
      <c r="S699" s="95"/>
      <c r="T699" s="95"/>
      <c r="U699" s="95"/>
      <c r="V699" s="95"/>
      <c r="W699" s="95"/>
      <c r="X699" s="95"/>
      <c r="Y699" s="95"/>
      <c r="Z699" s="95"/>
      <c r="AA699" s="95"/>
      <c r="AB699" s="95"/>
      <c r="AC699" s="95"/>
      <c r="AD699" s="95"/>
      <c r="AE699" s="95"/>
      <c r="AF699" s="95"/>
      <c r="AG699" s="95"/>
      <c r="AH699" s="95"/>
      <c r="AI699" s="95"/>
      <c r="AJ699" s="95"/>
      <c r="AK699" s="95"/>
      <c r="AL699" s="95"/>
      <c r="AM699" s="95"/>
      <c r="AN699" s="95"/>
      <c r="AO699" s="95"/>
      <c r="AP699" s="95"/>
      <c r="AQ699" s="95"/>
      <c r="AR699" s="95"/>
      <c r="AS699" s="95"/>
      <c r="AT699" s="95"/>
      <c r="AU699" s="95"/>
      <c r="AV699" s="95"/>
    </row>
    <row r="700" spans="1:48" ht="18.75" x14ac:dyDescent="0.3">
      <c r="A700" s="73" t="s">
        <v>15835</v>
      </c>
      <c r="B700" s="92" t="s">
        <v>12123</v>
      </c>
      <c r="C700" s="92" t="s">
        <v>2434</v>
      </c>
      <c r="D700" s="94">
        <v>139143</v>
      </c>
      <c r="E700" s="97" t="s">
        <v>17217</v>
      </c>
      <c r="F700" s="95"/>
      <c r="G700" s="95"/>
      <c r="H700" s="96"/>
      <c r="I700" s="96"/>
      <c r="J700" s="95"/>
      <c r="K700" s="95"/>
      <c r="L700" s="95"/>
      <c r="M700" s="95"/>
      <c r="N700" s="95"/>
      <c r="O700" s="95"/>
      <c r="P700" s="95"/>
      <c r="Q700" s="95"/>
      <c r="R700" s="95"/>
      <c r="S700" s="95"/>
      <c r="T700" s="95"/>
      <c r="U700" s="95"/>
      <c r="V700" s="95"/>
      <c r="W700" s="95"/>
      <c r="X700" s="95"/>
      <c r="Y700" s="95"/>
      <c r="Z700" s="95"/>
      <c r="AA700" s="95"/>
      <c r="AB700" s="95"/>
      <c r="AC700" s="95"/>
      <c r="AD700" s="95"/>
      <c r="AE700" s="95"/>
      <c r="AF700" s="95"/>
      <c r="AG700" s="95"/>
      <c r="AH700" s="95"/>
      <c r="AI700" s="95"/>
      <c r="AJ700" s="95"/>
      <c r="AK700" s="95"/>
      <c r="AL700" s="95"/>
      <c r="AM700" s="95"/>
      <c r="AN700" s="95"/>
      <c r="AO700" s="95"/>
      <c r="AP700" s="95"/>
      <c r="AQ700" s="95"/>
      <c r="AR700" s="95"/>
      <c r="AS700" s="95"/>
      <c r="AT700" s="95"/>
      <c r="AU700" s="95"/>
      <c r="AV700" s="95"/>
    </row>
    <row r="701" spans="1:48" ht="18.75" x14ac:dyDescent="0.3">
      <c r="A701" s="73" t="s">
        <v>15836</v>
      </c>
      <c r="B701" s="92" t="s">
        <v>12123</v>
      </c>
      <c r="C701" s="92" t="s">
        <v>309</v>
      </c>
      <c r="D701" s="94">
        <v>135091</v>
      </c>
      <c r="E701" s="95" t="s">
        <v>17218</v>
      </c>
      <c r="F701" s="95"/>
      <c r="G701" s="95"/>
      <c r="H701" s="96"/>
      <c r="I701" s="96"/>
      <c r="J701" s="95"/>
      <c r="K701" s="95"/>
      <c r="L701" s="95"/>
      <c r="M701" s="95"/>
      <c r="N701" s="95"/>
      <c r="O701" s="95"/>
      <c r="P701" s="95"/>
      <c r="Q701" s="95"/>
      <c r="R701" s="95"/>
      <c r="S701" s="95"/>
      <c r="T701" s="95"/>
      <c r="U701" s="95"/>
      <c r="V701" s="95"/>
      <c r="W701" s="95"/>
      <c r="X701" s="95"/>
      <c r="Y701" s="95"/>
      <c r="Z701" s="95"/>
      <c r="AA701" s="95"/>
      <c r="AB701" s="95"/>
      <c r="AC701" s="95"/>
      <c r="AD701" s="95"/>
      <c r="AE701" s="95"/>
      <c r="AF701" s="95"/>
      <c r="AG701" s="95"/>
      <c r="AH701" s="95"/>
      <c r="AI701" s="95"/>
      <c r="AJ701" s="95"/>
      <c r="AK701" s="95"/>
      <c r="AL701" s="95"/>
      <c r="AM701" s="95"/>
      <c r="AN701" s="95"/>
      <c r="AO701" s="95"/>
      <c r="AP701" s="95"/>
      <c r="AQ701" s="95"/>
      <c r="AR701" s="95"/>
      <c r="AS701" s="95"/>
      <c r="AT701" s="95"/>
      <c r="AU701" s="95"/>
      <c r="AV701" s="95"/>
    </row>
    <row r="702" spans="1:48" ht="18.75" x14ac:dyDescent="0.3">
      <c r="A702" s="73" t="s">
        <v>15837</v>
      </c>
      <c r="B702" s="92" t="s">
        <v>12123</v>
      </c>
      <c r="C702" s="92" t="s">
        <v>8452</v>
      </c>
      <c r="D702" s="94">
        <v>135510</v>
      </c>
      <c r="E702" s="95" t="s">
        <v>17219</v>
      </c>
      <c r="F702" s="95"/>
      <c r="G702" s="95"/>
      <c r="H702" s="96"/>
      <c r="I702" s="96"/>
      <c r="J702" s="95"/>
      <c r="K702" s="95"/>
      <c r="L702" s="95"/>
      <c r="M702" s="95"/>
      <c r="N702" s="95"/>
      <c r="O702" s="95"/>
      <c r="P702" s="95"/>
      <c r="Q702" s="95"/>
      <c r="R702" s="95"/>
      <c r="S702" s="95"/>
      <c r="T702" s="95"/>
      <c r="U702" s="95"/>
      <c r="V702" s="95"/>
      <c r="W702" s="95"/>
      <c r="X702" s="95"/>
      <c r="Y702" s="95"/>
      <c r="Z702" s="95"/>
      <c r="AA702" s="95"/>
      <c r="AB702" s="95"/>
      <c r="AC702" s="95"/>
      <c r="AD702" s="95"/>
      <c r="AE702" s="95"/>
      <c r="AF702" s="95"/>
      <c r="AG702" s="95"/>
      <c r="AH702" s="95"/>
      <c r="AI702" s="95"/>
      <c r="AJ702" s="95"/>
      <c r="AK702" s="95"/>
      <c r="AL702" s="95"/>
      <c r="AM702" s="95"/>
      <c r="AN702" s="95"/>
      <c r="AO702" s="95"/>
      <c r="AP702" s="95"/>
      <c r="AQ702" s="95"/>
      <c r="AR702" s="95"/>
      <c r="AS702" s="95"/>
      <c r="AT702" s="95"/>
      <c r="AU702" s="95"/>
      <c r="AV702" s="95"/>
    </row>
    <row r="703" spans="1:48" ht="18.75" x14ac:dyDescent="0.3">
      <c r="A703" s="73" t="s">
        <v>15838</v>
      </c>
      <c r="B703" s="92" t="s">
        <v>12123</v>
      </c>
      <c r="C703" s="92" t="s">
        <v>376</v>
      </c>
      <c r="D703" s="94">
        <v>137908</v>
      </c>
      <c r="E703" s="95" t="s">
        <v>17220</v>
      </c>
      <c r="F703" s="95"/>
      <c r="G703" s="95"/>
      <c r="H703" s="96"/>
      <c r="I703" s="96"/>
      <c r="J703" s="95"/>
      <c r="K703" s="95"/>
      <c r="L703" s="95"/>
      <c r="M703" s="95"/>
      <c r="N703" s="95"/>
      <c r="O703" s="95"/>
      <c r="P703" s="95"/>
      <c r="Q703" s="95"/>
      <c r="R703" s="95"/>
      <c r="S703" s="95"/>
      <c r="T703" s="95"/>
      <c r="U703" s="95"/>
      <c r="V703" s="95"/>
      <c r="W703" s="95"/>
      <c r="X703" s="95"/>
      <c r="Y703" s="95"/>
      <c r="Z703" s="95"/>
      <c r="AA703" s="95"/>
      <c r="AB703" s="95"/>
      <c r="AC703" s="95"/>
      <c r="AD703" s="95"/>
      <c r="AE703" s="95"/>
      <c r="AF703" s="95"/>
      <c r="AG703" s="95"/>
      <c r="AH703" s="95"/>
      <c r="AI703" s="95"/>
      <c r="AJ703" s="95"/>
      <c r="AK703" s="95"/>
      <c r="AL703" s="95"/>
      <c r="AM703" s="95"/>
      <c r="AN703" s="95"/>
      <c r="AO703" s="95"/>
      <c r="AP703" s="95"/>
      <c r="AQ703" s="95"/>
      <c r="AR703" s="95"/>
      <c r="AS703" s="95"/>
      <c r="AT703" s="95"/>
      <c r="AU703" s="95"/>
      <c r="AV703" s="95"/>
    </row>
    <row r="704" spans="1:48" ht="18.75" x14ac:dyDescent="0.3">
      <c r="A704" s="73" t="s">
        <v>15839</v>
      </c>
      <c r="B704" s="92" t="s">
        <v>12123</v>
      </c>
      <c r="C704" s="92" t="s">
        <v>322</v>
      </c>
      <c r="D704" s="94">
        <v>135640</v>
      </c>
      <c r="E704" s="95" t="s">
        <v>17221</v>
      </c>
      <c r="F704" s="95"/>
      <c r="G704" s="95"/>
      <c r="H704" s="96"/>
      <c r="I704" s="96"/>
      <c r="J704" s="95"/>
      <c r="K704" s="95"/>
      <c r="L704" s="95"/>
      <c r="M704" s="95"/>
      <c r="N704" s="95"/>
      <c r="O704" s="95"/>
      <c r="P704" s="95"/>
      <c r="Q704" s="95"/>
      <c r="R704" s="95"/>
      <c r="S704" s="95"/>
      <c r="T704" s="95"/>
      <c r="U704" s="95"/>
      <c r="V704" s="95"/>
      <c r="W704" s="95"/>
      <c r="X704" s="95"/>
      <c r="Y704" s="95"/>
      <c r="Z704" s="95"/>
      <c r="AA704" s="95"/>
      <c r="AB704" s="95"/>
      <c r="AC704" s="95"/>
      <c r="AD704" s="95"/>
      <c r="AE704" s="95"/>
      <c r="AF704" s="95"/>
      <c r="AG704" s="95"/>
      <c r="AH704" s="95"/>
      <c r="AI704" s="95"/>
      <c r="AJ704" s="95"/>
      <c r="AK704" s="95"/>
      <c r="AL704" s="95"/>
      <c r="AM704" s="95"/>
      <c r="AN704" s="95"/>
      <c r="AO704" s="95"/>
      <c r="AP704" s="95"/>
      <c r="AQ704" s="95"/>
      <c r="AR704" s="95"/>
      <c r="AS704" s="95"/>
      <c r="AT704" s="95"/>
      <c r="AU704" s="95"/>
      <c r="AV704" s="95"/>
    </row>
    <row r="705" spans="1:48" ht="18.75" x14ac:dyDescent="0.3">
      <c r="A705" s="73" t="s">
        <v>15840</v>
      </c>
      <c r="B705" s="92" t="s">
        <v>12123</v>
      </c>
      <c r="C705" s="92" t="s">
        <v>2314</v>
      </c>
      <c r="D705" s="94">
        <v>135655</v>
      </c>
      <c r="E705" s="95" t="s">
        <v>17221</v>
      </c>
      <c r="F705" s="95"/>
      <c r="G705" s="95"/>
      <c r="H705" s="96"/>
      <c r="I705" s="96"/>
      <c r="J705" s="95"/>
      <c r="K705" s="95"/>
      <c r="L705" s="95"/>
      <c r="M705" s="95"/>
      <c r="N705" s="95"/>
      <c r="O705" s="95"/>
      <c r="P705" s="95"/>
      <c r="Q705" s="95"/>
      <c r="R705" s="95"/>
      <c r="S705" s="95"/>
      <c r="T705" s="95"/>
      <c r="U705" s="95"/>
      <c r="V705" s="95"/>
      <c r="W705" s="95"/>
      <c r="X705" s="95"/>
      <c r="Y705" s="95"/>
      <c r="Z705" s="95"/>
      <c r="AA705" s="95"/>
      <c r="AB705" s="95"/>
      <c r="AC705" s="95"/>
      <c r="AD705" s="95"/>
      <c r="AE705" s="95"/>
      <c r="AF705" s="95"/>
      <c r="AG705" s="95"/>
      <c r="AH705" s="95"/>
      <c r="AI705" s="95"/>
      <c r="AJ705" s="95"/>
      <c r="AK705" s="95"/>
      <c r="AL705" s="95"/>
      <c r="AM705" s="95"/>
      <c r="AN705" s="95"/>
      <c r="AO705" s="95"/>
      <c r="AP705" s="95"/>
      <c r="AQ705" s="95"/>
      <c r="AR705" s="95"/>
      <c r="AS705" s="95"/>
      <c r="AT705" s="95"/>
      <c r="AU705" s="95"/>
      <c r="AV705" s="95"/>
    </row>
    <row r="706" spans="1:48" ht="18.75" x14ac:dyDescent="0.3">
      <c r="A706" s="73" t="s">
        <v>15841</v>
      </c>
      <c r="B706" s="92" t="s">
        <v>12123</v>
      </c>
      <c r="C706" s="92" t="s">
        <v>325</v>
      </c>
      <c r="D706" s="94">
        <v>135848</v>
      </c>
      <c r="E706" s="95" t="s">
        <v>17221</v>
      </c>
      <c r="F706" s="95" t="s">
        <v>17222</v>
      </c>
      <c r="G706" s="95"/>
      <c r="H706" s="96"/>
      <c r="I706" s="96"/>
      <c r="J706" s="95"/>
      <c r="K706" s="95"/>
      <c r="L706" s="95"/>
      <c r="M706" s="95"/>
      <c r="N706" s="95"/>
      <c r="O706" s="95"/>
      <c r="P706" s="95"/>
      <c r="Q706" s="95"/>
      <c r="R706" s="95"/>
      <c r="S706" s="95"/>
      <c r="T706" s="95"/>
      <c r="U706" s="95"/>
      <c r="V706" s="95"/>
      <c r="W706" s="95"/>
      <c r="X706" s="95"/>
      <c r="Y706" s="95"/>
      <c r="Z706" s="95"/>
      <c r="AA706" s="95"/>
      <c r="AB706" s="95"/>
      <c r="AC706" s="95"/>
      <c r="AD706" s="95"/>
      <c r="AE706" s="95"/>
      <c r="AF706" s="95"/>
      <c r="AG706" s="95"/>
      <c r="AH706" s="95"/>
      <c r="AI706" s="95"/>
      <c r="AJ706" s="95"/>
      <c r="AK706" s="95"/>
      <c r="AL706" s="95"/>
      <c r="AM706" s="95"/>
      <c r="AN706" s="95"/>
      <c r="AO706" s="95"/>
      <c r="AP706" s="95"/>
      <c r="AQ706" s="95"/>
      <c r="AR706" s="95"/>
      <c r="AS706" s="95"/>
      <c r="AT706" s="95"/>
      <c r="AU706" s="95"/>
      <c r="AV706" s="95"/>
    </row>
    <row r="707" spans="1:48" ht="18.75" x14ac:dyDescent="0.3">
      <c r="A707" s="73" t="s">
        <v>15842</v>
      </c>
      <c r="B707" s="92" t="s">
        <v>12123</v>
      </c>
      <c r="C707" s="92" t="s">
        <v>328</v>
      </c>
      <c r="D707" s="94">
        <v>135903</v>
      </c>
      <c r="E707" s="95" t="s">
        <v>17221</v>
      </c>
      <c r="F707" s="95"/>
      <c r="G707" s="95"/>
      <c r="H707" s="96"/>
      <c r="I707" s="96"/>
      <c r="J707" s="95"/>
      <c r="K707" s="95"/>
      <c r="L707" s="95"/>
      <c r="M707" s="95"/>
      <c r="N707" s="95"/>
      <c r="O707" s="95"/>
      <c r="P707" s="95"/>
      <c r="Q707" s="95"/>
      <c r="R707" s="95"/>
      <c r="S707" s="95"/>
      <c r="T707" s="95"/>
      <c r="U707" s="95"/>
      <c r="V707" s="95"/>
      <c r="W707" s="95"/>
      <c r="X707" s="95"/>
      <c r="Y707" s="95"/>
      <c r="Z707" s="95"/>
      <c r="AA707" s="95"/>
      <c r="AB707" s="95"/>
      <c r="AC707" s="95"/>
      <c r="AD707" s="95"/>
      <c r="AE707" s="95"/>
      <c r="AF707" s="95"/>
      <c r="AG707" s="95"/>
      <c r="AH707" s="95"/>
      <c r="AI707" s="95"/>
      <c r="AJ707" s="95"/>
      <c r="AK707" s="95"/>
      <c r="AL707" s="95"/>
      <c r="AM707" s="95"/>
      <c r="AN707" s="95"/>
      <c r="AO707" s="95"/>
      <c r="AP707" s="95"/>
      <c r="AQ707" s="95"/>
      <c r="AR707" s="95"/>
      <c r="AS707" s="95"/>
      <c r="AT707" s="95"/>
      <c r="AU707" s="95"/>
      <c r="AV707" s="95"/>
    </row>
    <row r="708" spans="1:48" ht="18.75" x14ac:dyDescent="0.3">
      <c r="A708" s="73" t="s">
        <v>15843</v>
      </c>
      <c r="B708" s="92" t="s">
        <v>12123</v>
      </c>
      <c r="C708" s="92" t="s">
        <v>350</v>
      </c>
      <c r="D708" s="94">
        <v>137025</v>
      </c>
      <c r="E708" s="95" t="s">
        <v>17218</v>
      </c>
      <c r="F708" s="95"/>
      <c r="G708" s="95"/>
      <c r="H708" s="96"/>
      <c r="I708" s="96"/>
      <c r="J708" s="95"/>
      <c r="K708" s="95"/>
      <c r="L708" s="95"/>
      <c r="M708" s="95"/>
      <c r="N708" s="95"/>
      <c r="O708" s="95"/>
      <c r="P708" s="95"/>
      <c r="Q708" s="95"/>
      <c r="R708" s="95"/>
      <c r="S708" s="95"/>
      <c r="T708" s="95"/>
      <c r="U708" s="95"/>
      <c r="V708" s="95"/>
      <c r="W708" s="95"/>
      <c r="X708" s="95"/>
      <c r="Y708" s="95"/>
      <c r="Z708" s="95"/>
      <c r="AA708" s="95"/>
      <c r="AB708" s="95"/>
      <c r="AC708" s="95"/>
      <c r="AD708" s="95"/>
      <c r="AE708" s="95"/>
      <c r="AF708" s="95"/>
      <c r="AG708" s="95"/>
      <c r="AH708" s="95"/>
      <c r="AI708" s="95"/>
      <c r="AJ708" s="95"/>
      <c r="AK708" s="95"/>
      <c r="AL708" s="95"/>
      <c r="AM708" s="95"/>
      <c r="AN708" s="95"/>
      <c r="AO708" s="95"/>
      <c r="AP708" s="95"/>
      <c r="AQ708" s="95"/>
      <c r="AR708" s="95"/>
      <c r="AS708" s="95"/>
      <c r="AT708" s="95"/>
      <c r="AU708" s="95"/>
      <c r="AV708" s="95"/>
    </row>
    <row r="709" spans="1:48" ht="18.75" x14ac:dyDescent="0.3">
      <c r="A709" s="73" t="s">
        <v>15844</v>
      </c>
      <c r="B709" s="92" t="s">
        <v>12123</v>
      </c>
      <c r="C709" s="92" t="s">
        <v>368</v>
      </c>
      <c r="D709" s="94">
        <v>137716</v>
      </c>
      <c r="E709" s="95" t="s">
        <v>17218</v>
      </c>
      <c r="F709" s="95"/>
      <c r="G709" s="95"/>
      <c r="H709" s="96"/>
      <c r="I709" s="96"/>
      <c r="J709" s="95"/>
      <c r="K709" s="95"/>
      <c r="L709" s="95"/>
      <c r="M709" s="95"/>
      <c r="N709" s="95"/>
      <c r="O709" s="95"/>
      <c r="P709" s="95"/>
      <c r="Q709" s="95"/>
      <c r="R709" s="95"/>
      <c r="S709" s="95"/>
      <c r="T709" s="95"/>
      <c r="U709" s="95"/>
      <c r="V709" s="95"/>
      <c r="W709" s="95"/>
      <c r="X709" s="95"/>
      <c r="Y709" s="95"/>
      <c r="Z709" s="95"/>
      <c r="AA709" s="95"/>
      <c r="AB709" s="95"/>
      <c r="AC709" s="95"/>
      <c r="AD709" s="95"/>
      <c r="AE709" s="95"/>
      <c r="AF709" s="95"/>
      <c r="AG709" s="95"/>
      <c r="AH709" s="95"/>
      <c r="AI709" s="95"/>
      <c r="AJ709" s="95"/>
      <c r="AK709" s="95"/>
      <c r="AL709" s="95"/>
      <c r="AM709" s="95"/>
      <c r="AN709" s="95"/>
      <c r="AO709" s="95"/>
      <c r="AP709" s="95"/>
      <c r="AQ709" s="95"/>
      <c r="AR709" s="95"/>
      <c r="AS709" s="95"/>
      <c r="AT709" s="95"/>
      <c r="AU709" s="95"/>
      <c r="AV709" s="95"/>
    </row>
    <row r="710" spans="1:48" ht="18.75" x14ac:dyDescent="0.3">
      <c r="A710" s="73" t="s">
        <v>15845</v>
      </c>
      <c r="B710" s="92" t="s">
        <v>12123</v>
      </c>
      <c r="C710" s="92" t="s">
        <v>372</v>
      </c>
      <c r="D710" s="94">
        <v>137839</v>
      </c>
      <c r="E710" s="95" t="s">
        <v>17218</v>
      </c>
      <c r="F710" s="95"/>
      <c r="G710" s="95"/>
      <c r="H710" s="96"/>
      <c r="I710" s="96"/>
      <c r="J710" s="95"/>
      <c r="K710" s="95"/>
      <c r="L710" s="95"/>
      <c r="M710" s="95"/>
      <c r="N710" s="95"/>
      <c r="O710" s="95"/>
      <c r="P710" s="95"/>
      <c r="Q710" s="95"/>
      <c r="R710" s="95"/>
      <c r="S710" s="95"/>
      <c r="T710" s="95"/>
      <c r="U710" s="95"/>
      <c r="V710" s="95"/>
      <c r="W710" s="95"/>
      <c r="X710" s="95"/>
      <c r="Y710" s="95"/>
      <c r="Z710" s="95"/>
      <c r="AA710" s="95"/>
      <c r="AB710" s="95"/>
      <c r="AC710" s="95"/>
      <c r="AD710" s="95"/>
      <c r="AE710" s="95"/>
      <c r="AF710" s="95"/>
      <c r="AG710" s="95"/>
      <c r="AH710" s="95"/>
      <c r="AI710" s="95"/>
      <c r="AJ710" s="95"/>
      <c r="AK710" s="95"/>
      <c r="AL710" s="95"/>
      <c r="AM710" s="95"/>
      <c r="AN710" s="95"/>
      <c r="AO710" s="95"/>
      <c r="AP710" s="95"/>
      <c r="AQ710" s="95"/>
      <c r="AR710" s="95"/>
      <c r="AS710" s="95"/>
      <c r="AT710" s="95"/>
      <c r="AU710" s="95"/>
      <c r="AV710" s="95"/>
    </row>
    <row r="711" spans="1:48" ht="18.75" x14ac:dyDescent="0.3">
      <c r="A711" s="73" t="s">
        <v>15846</v>
      </c>
      <c r="B711" s="92" t="s">
        <v>12123</v>
      </c>
      <c r="C711" s="92" t="s">
        <v>377</v>
      </c>
      <c r="D711" s="94">
        <v>137909</v>
      </c>
      <c r="E711" s="95" t="s">
        <v>17223</v>
      </c>
      <c r="F711" s="95"/>
      <c r="G711" s="95"/>
      <c r="H711" s="96"/>
      <c r="I711" s="96"/>
      <c r="J711" s="95"/>
      <c r="K711" s="95"/>
      <c r="L711" s="95"/>
      <c r="M711" s="95"/>
      <c r="N711" s="95"/>
      <c r="O711" s="95"/>
      <c r="P711" s="95"/>
      <c r="Q711" s="95"/>
      <c r="R711" s="95"/>
      <c r="S711" s="95"/>
      <c r="T711" s="95"/>
      <c r="U711" s="95"/>
      <c r="V711" s="95"/>
      <c r="W711" s="95"/>
      <c r="X711" s="95"/>
      <c r="Y711" s="95"/>
      <c r="Z711" s="95"/>
      <c r="AA711" s="95"/>
      <c r="AB711" s="95"/>
      <c r="AC711" s="95"/>
      <c r="AD711" s="95"/>
      <c r="AE711" s="95"/>
      <c r="AF711" s="95"/>
      <c r="AG711" s="95"/>
      <c r="AH711" s="95"/>
      <c r="AI711" s="95"/>
      <c r="AJ711" s="95"/>
      <c r="AK711" s="95"/>
      <c r="AL711" s="95"/>
      <c r="AM711" s="95"/>
      <c r="AN711" s="95"/>
      <c r="AO711" s="95"/>
      <c r="AP711" s="95"/>
      <c r="AQ711" s="95"/>
      <c r="AR711" s="95"/>
      <c r="AS711" s="95"/>
      <c r="AT711" s="95"/>
      <c r="AU711" s="95"/>
      <c r="AV711" s="95"/>
    </row>
    <row r="712" spans="1:48" ht="18.75" x14ac:dyDescent="0.3">
      <c r="A712" s="73" t="s">
        <v>15847</v>
      </c>
      <c r="B712" s="92" t="s">
        <v>12123</v>
      </c>
      <c r="C712" s="92" t="s">
        <v>378</v>
      </c>
      <c r="D712" s="94">
        <v>138307</v>
      </c>
      <c r="E712" s="95" t="s">
        <v>17218</v>
      </c>
      <c r="F712" s="95"/>
      <c r="G712" s="95"/>
      <c r="H712" s="96"/>
      <c r="I712" s="96"/>
      <c r="J712" s="95"/>
      <c r="K712" s="95"/>
      <c r="L712" s="95"/>
      <c r="M712" s="95"/>
      <c r="N712" s="95"/>
      <c r="O712" s="95"/>
      <c r="P712" s="95"/>
      <c r="Q712" s="95"/>
      <c r="R712" s="95"/>
      <c r="S712" s="95"/>
      <c r="T712" s="95"/>
      <c r="U712" s="95"/>
      <c r="V712" s="95"/>
      <c r="W712" s="95"/>
      <c r="X712" s="95"/>
      <c r="Y712" s="95"/>
      <c r="Z712" s="95"/>
      <c r="AA712" s="95"/>
      <c r="AB712" s="95"/>
      <c r="AC712" s="95"/>
      <c r="AD712" s="95"/>
      <c r="AE712" s="95"/>
      <c r="AF712" s="95"/>
      <c r="AG712" s="95"/>
      <c r="AH712" s="95"/>
      <c r="AI712" s="95"/>
      <c r="AJ712" s="95"/>
      <c r="AK712" s="95"/>
      <c r="AL712" s="95"/>
      <c r="AM712" s="95"/>
      <c r="AN712" s="95"/>
      <c r="AO712" s="95"/>
      <c r="AP712" s="95"/>
      <c r="AQ712" s="95"/>
      <c r="AR712" s="95"/>
      <c r="AS712" s="95"/>
      <c r="AT712" s="95"/>
      <c r="AU712" s="95"/>
      <c r="AV712" s="95"/>
    </row>
    <row r="713" spans="1:48" ht="18.75" x14ac:dyDescent="0.3">
      <c r="A713" s="73" t="s">
        <v>15848</v>
      </c>
      <c r="B713" s="92" t="s">
        <v>12123</v>
      </c>
      <c r="C713" s="92" t="s">
        <v>2400</v>
      </c>
      <c r="D713" s="94">
        <v>138329</v>
      </c>
      <c r="E713" s="95" t="s">
        <v>17218</v>
      </c>
      <c r="F713" s="95"/>
      <c r="G713" s="95"/>
      <c r="H713" s="96"/>
      <c r="I713" s="96"/>
      <c r="J713" s="95"/>
      <c r="K713" s="95"/>
      <c r="L713" s="95"/>
      <c r="M713" s="95"/>
      <c r="N713" s="95"/>
      <c r="O713" s="95"/>
      <c r="P713" s="95"/>
      <c r="Q713" s="95"/>
      <c r="R713" s="95"/>
      <c r="S713" s="95"/>
      <c r="T713" s="95"/>
      <c r="U713" s="95"/>
      <c r="V713" s="95"/>
      <c r="W713" s="95"/>
      <c r="X713" s="95"/>
      <c r="Y713" s="95"/>
      <c r="Z713" s="95"/>
      <c r="AA713" s="95"/>
      <c r="AB713" s="95"/>
      <c r="AC713" s="95"/>
      <c r="AD713" s="95"/>
      <c r="AE713" s="95"/>
      <c r="AF713" s="95"/>
      <c r="AG713" s="95"/>
      <c r="AH713" s="95"/>
      <c r="AI713" s="95"/>
      <c r="AJ713" s="95"/>
      <c r="AK713" s="95"/>
      <c r="AL713" s="95"/>
      <c r="AM713" s="95"/>
      <c r="AN713" s="95"/>
      <c r="AO713" s="95"/>
      <c r="AP713" s="95"/>
      <c r="AQ713" s="95"/>
      <c r="AR713" s="95"/>
      <c r="AS713" s="95"/>
      <c r="AT713" s="95"/>
      <c r="AU713" s="95"/>
      <c r="AV713" s="95"/>
    </row>
    <row r="714" spans="1:48" ht="18.75" x14ac:dyDescent="0.3">
      <c r="A714" s="73" t="s">
        <v>15849</v>
      </c>
      <c r="B714" s="92" t="s">
        <v>12123</v>
      </c>
      <c r="C714" s="92" t="s">
        <v>380</v>
      </c>
      <c r="D714" s="94">
        <v>138827</v>
      </c>
      <c r="E714" s="95" t="s">
        <v>17218</v>
      </c>
      <c r="F714" s="95"/>
      <c r="G714" s="95"/>
      <c r="H714" s="96"/>
      <c r="I714" s="96"/>
      <c r="J714" s="95"/>
      <c r="K714" s="95"/>
      <c r="L714" s="95"/>
      <c r="M714" s="95"/>
      <c r="N714" s="95"/>
      <c r="O714" s="95"/>
      <c r="P714" s="95"/>
      <c r="Q714" s="95"/>
      <c r="R714" s="95"/>
      <c r="S714" s="95"/>
      <c r="T714" s="95"/>
      <c r="U714" s="95"/>
      <c r="V714" s="95"/>
      <c r="W714" s="95"/>
      <c r="X714" s="95"/>
      <c r="Y714" s="95"/>
      <c r="Z714" s="95"/>
      <c r="AA714" s="95"/>
      <c r="AB714" s="95"/>
      <c r="AC714" s="95"/>
      <c r="AD714" s="95"/>
      <c r="AE714" s="95"/>
      <c r="AF714" s="95"/>
      <c r="AG714" s="95"/>
      <c r="AH714" s="95"/>
      <c r="AI714" s="95"/>
      <c r="AJ714" s="95"/>
      <c r="AK714" s="95"/>
      <c r="AL714" s="95"/>
      <c r="AM714" s="95"/>
      <c r="AN714" s="95"/>
      <c r="AO714" s="95"/>
      <c r="AP714" s="95"/>
      <c r="AQ714" s="95"/>
      <c r="AR714" s="95"/>
      <c r="AS714" s="95"/>
      <c r="AT714" s="95"/>
      <c r="AU714" s="95"/>
      <c r="AV714" s="95"/>
    </row>
    <row r="715" spans="1:48" ht="18.75" x14ac:dyDescent="0.3">
      <c r="A715" s="73" t="s">
        <v>15850</v>
      </c>
      <c r="B715" s="92" t="s">
        <v>12123</v>
      </c>
      <c r="C715" s="92" t="s">
        <v>384</v>
      </c>
      <c r="D715" s="94">
        <v>138936</v>
      </c>
      <c r="E715" s="95" t="s">
        <v>17220</v>
      </c>
      <c r="F715" s="95"/>
      <c r="G715" s="95"/>
      <c r="H715" s="96"/>
      <c r="I715" s="96"/>
      <c r="J715" s="95"/>
      <c r="K715" s="95"/>
      <c r="L715" s="95"/>
      <c r="M715" s="95"/>
      <c r="N715" s="95"/>
      <c r="O715" s="95"/>
      <c r="P715" s="95"/>
      <c r="Q715" s="95"/>
      <c r="R715" s="95"/>
      <c r="S715" s="95"/>
      <c r="T715" s="95"/>
      <c r="U715" s="95"/>
      <c r="V715" s="95"/>
      <c r="W715" s="95"/>
      <c r="X715" s="95"/>
      <c r="Y715" s="95"/>
      <c r="Z715" s="95"/>
      <c r="AA715" s="95"/>
      <c r="AB715" s="95"/>
      <c r="AC715" s="95"/>
      <c r="AD715" s="95"/>
      <c r="AE715" s="95"/>
      <c r="AF715" s="95"/>
      <c r="AG715" s="95"/>
      <c r="AH715" s="95"/>
      <c r="AI715" s="95"/>
      <c r="AJ715" s="95"/>
      <c r="AK715" s="95"/>
      <c r="AL715" s="95"/>
      <c r="AM715" s="95"/>
      <c r="AN715" s="95"/>
      <c r="AO715" s="95"/>
      <c r="AP715" s="95"/>
      <c r="AQ715" s="95"/>
      <c r="AR715" s="95"/>
      <c r="AS715" s="95"/>
      <c r="AT715" s="95"/>
      <c r="AU715" s="95"/>
      <c r="AV715" s="95"/>
    </row>
    <row r="716" spans="1:48" ht="18.75" x14ac:dyDescent="0.3">
      <c r="A716" s="73" t="s">
        <v>15851</v>
      </c>
      <c r="B716" s="92" t="s">
        <v>12123</v>
      </c>
      <c r="C716" s="92" t="s">
        <v>2511</v>
      </c>
      <c r="D716" s="94">
        <v>141158</v>
      </c>
      <c r="E716" s="95" t="s">
        <v>17217</v>
      </c>
      <c r="F716" s="95"/>
      <c r="G716" s="95"/>
      <c r="H716" s="96"/>
      <c r="I716" s="96"/>
      <c r="J716" s="95"/>
      <c r="K716" s="95"/>
      <c r="L716" s="95"/>
      <c r="M716" s="95"/>
      <c r="N716" s="95"/>
      <c r="O716" s="95"/>
      <c r="P716" s="95"/>
      <c r="Q716" s="95"/>
      <c r="R716" s="95"/>
      <c r="S716" s="95"/>
      <c r="T716" s="95"/>
      <c r="U716" s="95"/>
      <c r="V716" s="95"/>
      <c r="W716" s="95"/>
      <c r="X716" s="95"/>
      <c r="Y716" s="95"/>
      <c r="Z716" s="95"/>
      <c r="AA716" s="95"/>
      <c r="AB716" s="95"/>
      <c r="AC716" s="95"/>
      <c r="AD716" s="95"/>
      <c r="AE716" s="95"/>
      <c r="AF716" s="95"/>
      <c r="AG716" s="95"/>
      <c r="AH716" s="95"/>
      <c r="AI716" s="95"/>
      <c r="AJ716" s="95"/>
      <c r="AK716" s="95"/>
      <c r="AL716" s="95"/>
      <c r="AM716" s="95"/>
      <c r="AN716" s="95"/>
      <c r="AO716" s="95"/>
      <c r="AP716" s="95"/>
      <c r="AQ716" s="95"/>
      <c r="AR716" s="95"/>
      <c r="AS716" s="95"/>
      <c r="AT716" s="95"/>
      <c r="AU716" s="95"/>
      <c r="AV716" s="95"/>
    </row>
    <row r="717" spans="1:48" ht="18.75" x14ac:dyDescent="0.3">
      <c r="A717" s="73" t="s">
        <v>15852</v>
      </c>
      <c r="B717" s="92" t="s">
        <v>12123</v>
      </c>
      <c r="C717" s="92" t="s">
        <v>415</v>
      </c>
      <c r="D717" s="94">
        <v>141177</v>
      </c>
      <c r="E717" s="95" t="s">
        <v>17218</v>
      </c>
      <c r="F717" s="95"/>
      <c r="G717" s="95"/>
      <c r="H717" s="96"/>
      <c r="I717" s="96"/>
      <c r="J717" s="95"/>
      <c r="K717" s="95"/>
      <c r="L717" s="95"/>
      <c r="M717" s="95"/>
      <c r="N717" s="95"/>
      <c r="O717" s="95"/>
      <c r="P717" s="95"/>
      <c r="Q717" s="95"/>
      <c r="R717" s="95"/>
      <c r="S717" s="95"/>
      <c r="T717" s="95"/>
      <c r="U717" s="95"/>
      <c r="V717" s="95"/>
      <c r="W717" s="95"/>
      <c r="X717" s="95"/>
      <c r="Y717" s="95"/>
      <c r="Z717" s="95"/>
      <c r="AA717" s="95"/>
      <c r="AB717" s="95"/>
      <c r="AC717" s="95"/>
      <c r="AD717" s="95"/>
      <c r="AE717" s="95"/>
      <c r="AF717" s="95"/>
      <c r="AG717" s="95"/>
      <c r="AH717" s="95"/>
      <c r="AI717" s="95"/>
      <c r="AJ717" s="95"/>
      <c r="AK717" s="95"/>
      <c r="AL717" s="95"/>
      <c r="AM717" s="95"/>
      <c r="AN717" s="95"/>
      <c r="AO717" s="95"/>
      <c r="AP717" s="95"/>
      <c r="AQ717" s="95"/>
      <c r="AR717" s="95"/>
      <c r="AS717" s="95"/>
      <c r="AT717" s="95"/>
      <c r="AU717" s="95"/>
      <c r="AV717" s="95"/>
    </row>
    <row r="718" spans="1:48" ht="18.75" x14ac:dyDescent="0.3">
      <c r="A718" s="73" t="s">
        <v>15853</v>
      </c>
      <c r="B718" s="92" t="s">
        <v>12123</v>
      </c>
      <c r="C718" s="92" t="s">
        <v>416</v>
      </c>
      <c r="D718" s="94">
        <v>141196</v>
      </c>
      <c r="E718" s="95" t="s">
        <v>17218</v>
      </c>
      <c r="F718" s="95"/>
      <c r="G718" s="95"/>
      <c r="H718" s="96"/>
      <c r="I718" s="96"/>
      <c r="J718" s="95"/>
      <c r="K718" s="95"/>
      <c r="L718" s="95"/>
      <c r="M718" s="95"/>
      <c r="N718" s="95"/>
      <c r="O718" s="95"/>
      <c r="P718" s="95"/>
      <c r="Q718" s="95"/>
      <c r="R718" s="95"/>
      <c r="S718" s="95"/>
      <c r="T718" s="95"/>
      <c r="U718" s="95"/>
      <c r="V718" s="95"/>
      <c r="W718" s="95"/>
      <c r="X718" s="95"/>
      <c r="Y718" s="95"/>
      <c r="Z718" s="95"/>
      <c r="AA718" s="95"/>
      <c r="AB718" s="95"/>
      <c r="AC718" s="95"/>
      <c r="AD718" s="95"/>
      <c r="AE718" s="95"/>
      <c r="AF718" s="95"/>
      <c r="AG718" s="95"/>
      <c r="AH718" s="95"/>
      <c r="AI718" s="95"/>
      <c r="AJ718" s="95"/>
      <c r="AK718" s="95"/>
      <c r="AL718" s="95"/>
      <c r="AM718" s="95"/>
      <c r="AN718" s="95"/>
      <c r="AO718" s="95"/>
      <c r="AP718" s="95"/>
      <c r="AQ718" s="95"/>
      <c r="AR718" s="95"/>
      <c r="AS718" s="95"/>
      <c r="AT718" s="95"/>
      <c r="AU718" s="95"/>
      <c r="AV718" s="95"/>
    </row>
    <row r="719" spans="1:48" ht="18.75" x14ac:dyDescent="0.3">
      <c r="A719" s="73" t="s">
        <v>15854</v>
      </c>
      <c r="B719" s="92" t="s">
        <v>12123</v>
      </c>
      <c r="C719" s="92" t="s">
        <v>429</v>
      </c>
      <c r="D719" s="94">
        <v>142273</v>
      </c>
      <c r="E719" s="95" t="s">
        <v>17174</v>
      </c>
      <c r="F719" s="95"/>
      <c r="G719" s="95"/>
      <c r="H719" s="96"/>
      <c r="I719" s="96"/>
      <c r="J719" s="95"/>
      <c r="K719" s="95"/>
      <c r="L719" s="95"/>
      <c r="M719" s="95"/>
      <c r="N719" s="95"/>
      <c r="O719" s="95"/>
      <c r="P719" s="95"/>
      <c r="Q719" s="95"/>
      <c r="R719" s="95"/>
      <c r="S719" s="95"/>
      <c r="T719" s="95"/>
      <c r="U719" s="95"/>
      <c r="V719" s="95"/>
      <c r="W719" s="95"/>
      <c r="X719" s="95"/>
      <c r="Y719" s="95"/>
      <c r="Z719" s="95"/>
      <c r="AA719" s="95"/>
      <c r="AB719" s="95"/>
      <c r="AC719" s="95"/>
      <c r="AD719" s="95"/>
      <c r="AE719" s="95"/>
      <c r="AF719" s="95"/>
      <c r="AG719" s="95"/>
      <c r="AH719" s="95"/>
      <c r="AI719" s="95"/>
      <c r="AJ719" s="95"/>
      <c r="AK719" s="95"/>
      <c r="AL719" s="95"/>
      <c r="AM719" s="95"/>
      <c r="AN719" s="95"/>
      <c r="AO719" s="95"/>
      <c r="AP719" s="95"/>
      <c r="AQ719" s="95"/>
      <c r="AR719" s="95"/>
      <c r="AS719" s="95"/>
      <c r="AT719" s="95"/>
      <c r="AU719" s="95"/>
      <c r="AV719" s="95"/>
    </row>
    <row r="720" spans="1:48" ht="18.75" x14ac:dyDescent="0.3">
      <c r="A720" s="73" t="s">
        <v>15855</v>
      </c>
      <c r="B720" s="92" t="s">
        <v>12123</v>
      </c>
      <c r="C720" s="92" t="s">
        <v>445</v>
      </c>
      <c r="D720" s="94">
        <v>143416</v>
      </c>
      <c r="E720" s="95" t="s">
        <v>17224</v>
      </c>
      <c r="F720" s="95"/>
      <c r="G720" s="95"/>
      <c r="H720" s="96"/>
      <c r="I720" s="96"/>
      <c r="J720" s="95"/>
      <c r="K720" s="95"/>
      <c r="L720" s="95"/>
      <c r="M720" s="95"/>
      <c r="N720" s="95"/>
      <c r="O720" s="95"/>
      <c r="P720" s="95"/>
      <c r="Q720" s="95"/>
      <c r="R720" s="95"/>
      <c r="S720" s="95"/>
      <c r="T720" s="95"/>
      <c r="U720" s="95"/>
      <c r="V720" s="95"/>
      <c r="W720" s="95"/>
      <c r="X720" s="95"/>
      <c r="Y720" s="95"/>
      <c r="Z720" s="95"/>
      <c r="AA720" s="95"/>
      <c r="AB720" s="95"/>
      <c r="AC720" s="95"/>
      <c r="AD720" s="95"/>
      <c r="AE720" s="95"/>
      <c r="AF720" s="95"/>
      <c r="AG720" s="95"/>
      <c r="AH720" s="95"/>
      <c r="AI720" s="95"/>
      <c r="AJ720" s="95"/>
      <c r="AK720" s="95"/>
      <c r="AL720" s="95"/>
      <c r="AM720" s="95"/>
      <c r="AN720" s="95"/>
      <c r="AO720" s="95"/>
      <c r="AP720" s="95"/>
      <c r="AQ720" s="95"/>
      <c r="AR720" s="95"/>
      <c r="AS720" s="95"/>
      <c r="AT720" s="95"/>
      <c r="AU720" s="95"/>
      <c r="AV720" s="95"/>
    </row>
    <row r="721" spans="1:48" ht="18.75" x14ac:dyDescent="0.3">
      <c r="A721" s="73" t="s">
        <v>15856</v>
      </c>
      <c r="B721" s="92" t="s">
        <v>12123</v>
      </c>
      <c r="C721" s="92" t="s">
        <v>450</v>
      </c>
      <c r="D721" s="94">
        <v>143882</v>
      </c>
      <c r="E721" s="95" t="s">
        <v>17221</v>
      </c>
      <c r="F721" s="95"/>
      <c r="G721" s="95"/>
      <c r="H721" s="96"/>
      <c r="I721" s="96"/>
      <c r="J721" s="95"/>
      <c r="K721" s="95"/>
      <c r="L721" s="95"/>
      <c r="M721" s="95"/>
      <c r="N721" s="95"/>
      <c r="O721" s="95"/>
      <c r="P721" s="95"/>
      <c r="Q721" s="95"/>
      <c r="R721" s="95"/>
      <c r="S721" s="95"/>
      <c r="T721" s="95"/>
      <c r="U721" s="95"/>
      <c r="V721" s="95"/>
      <c r="W721" s="95"/>
      <c r="X721" s="95"/>
      <c r="Y721" s="95"/>
      <c r="Z721" s="95"/>
      <c r="AA721" s="95"/>
      <c r="AB721" s="95"/>
      <c r="AC721" s="95"/>
      <c r="AD721" s="95"/>
      <c r="AE721" s="95"/>
      <c r="AF721" s="95"/>
      <c r="AG721" s="95"/>
      <c r="AH721" s="95"/>
      <c r="AI721" s="95"/>
      <c r="AJ721" s="95"/>
      <c r="AK721" s="95"/>
      <c r="AL721" s="95"/>
      <c r="AM721" s="95"/>
      <c r="AN721" s="95"/>
      <c r="AO721" s="95"/>
      <c r="AP721" s="95"/>
      <c r="AQ721" s="95"/>
      <c r="AR721" s="95"/>
      <c r="AS721" s="95"/>
      <c r="AT721" s="95"/>
      <c r="AU721" s="95"/>
      <c r="AV721" s="95"/>
    </row>
    <row r="722" spans="1:48" ht="18.75" x14ac:dyDescent="0.3">
      <c r="A722" s="73" t="s">
        <v>15857</v>
      </c>
      <c r="B722" s="92" t="s">
        <v>12123</v>
      </c>
      <c r="C722" s="92" t="s">
        <v>6242</v>
      </c>
      <c r="D722" s="94">
        <v>240387</v>
      </c>
      <c r="E722" s="95" t="s">
        <v>17225</v>
      </c>
      <c r="F722" s="95"/>
      <c r="G722" s="95"/>
      <c r="H722" s="96"/>
      <c r="I722" s="96"/>
      <c r="J722" s="95"/>
      <c r="K722" s="95"/>
      <c r="L722" s="95"/>
      <c r="M722" s="95"/>
      <c r="N722" s="95"/>
      <c r="O722" s="95"/>
      <c r="P722" s="95"/>
      <c r="Q722" s="95"/>
      <c r="R722" s="95"/>
      <c r="S722" s="95"/>
      <c r="T722" s="95"/>
      <c r="U722" s="95"/>
      <c r="V722" s="95"/>
      <c r="W722" s="95"/>
      <c r="X722" s="95"/>
      <c r="Y722" s="95"/>
      <c r="Z722" s="95"/>
      <c r="AA722" s="95"/>
      <c r="AB722" s="95"/>
      <c r="AC722" s="95"/>
      <c r="AD722" s="95"/>
      <c r="AE722" s="95"/>
      <c r="AF722" s="95"/>
      <c r="AG722" s="95"/>
      <c r="AH722" s="95"/>
      <c r="AI722" s="95"/>
      <c r="AJ722" s="95"/>
      <c r="AK722" s="95"/>
      <c r="AL722" s="95"/>
      <c r="AM722" s="95"/>
      <c r="AN722" s="95"/>
      <c r="AO722" s="95"/>
      <c r="AP722" s="95"/>
      <c r="AQ722" s="95"/>
      <c r="AR722" s="95"/>
      <c r="AS722" s="95"/>
      <c r="AT722" s="95"/>
      <c r="AU722" s="95"/>
      <c r="AV722" s="95"/>
    </row>
    <row r="723" spans="1:48" ht="18.75" x14ac:dyDescent="0.3">
      <c r="A723" s="73" t="s">
        <v>15858</v>
      </c>
      <c r="B723" s="92" t="s">
        <v>12123</v>
      </c>
      <c r="C723" s="92" t="s">
        <v>8743</v>
      </c>
      <c r="D723" s="94">
        <v>242664</v>
      </c>
      <c r="E723" s="95" t="s">
        <v>17225</v>
      </c>
      <c r="F723" s="95"/>
      <c r="G723" s="95"/>
      <c r="H723" s="96"/>
      <c r="I723" s="96"/>
      <c r="J723" s="95"/>
      <c r="K723" s="95"/>
      <c r="L723" s="95"/>
      <c r="M723" s="95"/>
      <c r="N723" s="95"/>
      <c r="O723" s="95"/>
      <c r="P723" s="95"/>
      <c r="Q723" s="95"/>
      <c r="R723" s="95"/>
      <c r="S723" s="95"/>
      <c r="T723" s="95"/>
      <c r="U723" s="95"/>
      <c r="V723" s="95"/>
      <c r="W723" s="95"/>
      <c r="X723" s="95"/>
      <c r="Y723" s="95"/>
      <c r="Z723" s="95"/>
      <c r="AA723" s="95"/>
      <c r="AB723" s="95"/>
      <c r="AC723" s="95"/>
      <c r="AD723" s="95"/>
      <c r="AE723" s="95"/>
      <c r="AF723" s="95"/>
      <c r="AG723" s="95"/>
      <c r="AH723" s="95"/>
      <c r="AI723" s="95"/>
      <c r="AJ723" s="95"/>
      <c r="AK723" s="95"/>
      <c r="AL723" s="95"/>
      <c r="AM723" s="95"/>
      <c r="AN723" s="95"/>
      <c r="AO723" s="95"/>
      <c r="AP723" s="95"/>
      <c r="AQ723" s="95"/>
      <c r="AR723" s="95"/>
      <c r="AS723" s="95"/>
      <c r="AT723" s="95"/>
      <c r="AU723" s="95"/>
      <c r="AV723" s="95"/>
    </row>
    <row r="724" spans="1:48" ht="18.75" x14ac:dyDescent="0.3">
      <c r="A724" s="73" t="s">
        <v>15859</v>
      </c>
      <c r="B724" s="92" t="s">
        <v>12123</v>
      </c>
      <c r="C724" s="92" t="s">
        <v>8744</v>
      </c>
      <c r="D724" s="94">
        <v>242679</v>
      </c>
      <c r="E724" s="95" t="s">
        <v>17225</v>
      </c>
      <c r="F724" s="95"/>
      <c r="G724" s="95"/>
      <c r="H724" s="96"/>
      <c r="I724" s="96"/>
      <c r="J724" s="95"/>
      <c r="K724" s="95"/>
      <c r="L724" s="95"/>
      <c r="M724" s="95"/>
      <c r="N724" s="95"/>
      <c r="O724" s="95"/>
      <c r="P724" s="95"/>
      <c r="Q724" s="95"/>
      <c r="R724" s="95"/>
      <c r="S724" s="95"/>
      <c r="T724" s="95"/>
      <c r="U724" s="95"/>
      <c r="V724" s="95"/>
      <c r="W724" s="95"/>
      <c r="X724" s="95"/>
      <c r="Y724" s="95"/>
      <c r="Z724" s="95"/>
      <c r="AA724" s="95"/>
      <c r="AB724" s="95"/>
      <c r="AC724" s="95"/>
      <c r="AD724" s="95"/>
      <c r="AE724" s="95"/>
      <c r="AF724" s="95"/>
      <c r="AG724" s="95"/>
      <c r="AH724" s="95"/>
      <c r="AI724" s="95"/>
      <c r="AJ724" s="95"/>
      <c r="AK724" s="95"/>
      <c r="AL724" s="95"/>
      <c r="AM724" s="95"/>
      <c r="AN724" s="95"/>
      <c r="AO724" s="95"/>
      <c r="AP724" s="95"/>
      <c r="AQ724" s="95"/>
      <c r="AR724" s="95"/>
      <c r="AS724" s="95"/>
      <c r="AT724" s="95"/>
      <c r="AU724" s="95"/>
      <c r="AV724" s="95"/>
    </row>
    <row r="725" spans="1:48" ht="18.75" x14ac:dyDescent="0.3">
      <c r="A725" s="73" t="s">
        <v>15861</v>
      </c>
      <c r="B725" s="92" t="s">
        <v>12123</v>
      </c>
      <c r="C725" s="92" t="s">
        <v>8745</v>
      </c>
      <c r="D725" s="94">
        <v>242700</v>
      </c>
      <c r="E725" s="95" t="s">
        <v>17225</v>
      </c>
      <c r="F725" s="95"/>
      <c r="G725" s="95"/>
      <c r="H725" s="96"/>
      <c r="I725" s="96"/>
      <c r="J725" s="95"/>
      <c r="K725" s="95"/>
      <c r="L725" s="95"/>
      <c r="M725" s="95"/>
      <c r="N725" s="95"/>
      <c r="O725" s="95"/>
      <c r="P725" s="95"/>
      <c r="Q725" s="95"/>
      <c r="R725" s="95"/>
      <c r="S725" s="95"/>
      <c r="T725" s="95"/>
      <c r="U725" s="95"/>
      <c r="V725" s="95"/>
      <c r="W725" s="95"/>
      <c r="X725" s="95"/>
      <c r="Y725" s="95"/>
      <c r="Z725" s="95"/>
      <c r="AA725" s="95"/>
      <c r="AB725" s="95"/>
      <c r="AC725" s="95"/>
      <c r="AD725" s="95"/>
      <c r="AE725" s="95"/>
      <c r="AF725" s="95"/>
      <c r="AG725" s="95"/>
      <c r="AH725" s="95"/>
      <c r="AI725" s="95"/>
      <c r="AJ725" s="95"/>
      <c r="AK725" s="95"/>
      <c r="AL725" s="95"/>
      <c r="AM725" s="95"/>
      <c r="AN725" s="95"/>
      <c r="AO725" s="95"/>
      <c r="AP725" s="95"/>
      <c r="AQ725" s="95"/>
      <c r="AR725" s="95"/>
      <c r="AS725" s="95"/>
      <c r="AT725" s="95"/>
      <c r="AU725" s="95"/>
      <c r="AV725" s="95"/>
    </row>
    <row r="726" spans="1:48" ht="18.75" x14ac:dyDescent="0.3">
      <c r="A726" s="73" t="s">
        <v>15862</v>
      </c>
      <c r="B726" s="92" t="s">
        <v>12123</v>
      </c>
      <c r="C726" s="92" t="s">
        <v>8746</v>
      </c>
      <c r="D726" s="94">
        <v>242715</v>
      </c>
      <c r="E726" s="95" t="s">
        <v>17225</v>
      </c>
      <c r="F726" s="95"/>
      <c r="G726" s="95"/>
      <c r="H726" s="96"/>
      <c r="I726" s="96"/>
      <c r="J726" s="95"/>
      <c r="K726" s="95"/>
      <c r="L726" s="95"/>
      <c r="M726" s="95"/>
      <c r="N726" s="95"/>
      <c r="O726" s="95"/>
      <c r="P726" s="95"/>
      <c r="Q726" s="95"/>
      <c r="R726" s="95"/>
      <c r="S726" s="95"/>
      <c r="T726" s="95"/>
      <c r="U726" s="95"/>
      <c r="V726" s="95"/>
      <c r="W726" s="95"/>
      <c r="X726" s="95"/>
      <c r="Y726" s="95"/>
      <c r="Z726" s="95"/>
      <c r="AA726" s="95"/>
      <c r="AB726" s="95"/>
      <c r="AC726" s="95"/>
      <c r="AD726" s="95"/>
      <c r="AE726" s="95"/>
      <c r="AF726" s="95"/>
      <c r="AG726" s="95"/>
      <c r="AH726" s="95"/>
      <c r="AI726" s="95"/>
      <c r="AJ726" s="95"/>
      <c r="AK726" s="95"/>
      <c r="AL726" s="95"/>
      <c r="AM726" s="95"/>
      <c r="AN726" s="95"/>
      <c r="AO726" s="95"/>
      <c r="AP726" s="95"/>
      <c r="AQ726" s="95"/>
      <c r="AR726" s="95"/>
      <c r="AS726" s="95"/>
      <c r="AT726" s="95"/>
      <c r="AU726" s="95"/>
      <c r="AV726" s="95"/>
    </row>
    <row r="727" spans="1:48" ht="18.75" x14ac:dyDescent="0.3">
      <c r="A727" s="73" t="s">
        <v>15863</v>
      </c>
      <c r="B727" s="92" t="s">
        <v>12123</v>
      </c>
      <c r="C727" s="92" t="s">
        <v>8747</v>
      </c>
      <c r="D727" s="94">
        <v>242720</v>
      </c>
      <c r="E727" s="95" t="s">
        <v>17225</v>
      </c>
      <c r="F727" s="95" t="s">
        <v>16906</v>
      </c>
      <c r="G727" s="95" t="s">
        <v>17225</v>
      </c>
      <c r="H727" s="96"/>
      <c r="I727" s="96"/>
      <c r="J727" s="95"/>
      <c r="K727" s="95"/>
      <c r="L727" s="95"/>
      <c r="M727" s="95"/>
      <c r="N727" s="95"/>
      <c r="O727" s="95"/>
      <c r="P727" s="95"/>
      <c r="Q727" s="95"/>
      <c r="R727" s="95"/>
      <c r="S727" s="95"/>
      <c r="T727" s="95"/>
      <c r="U727" s="95"/>
      <c r="V727" s="95"/>
      <c r="W727" s="95"/>
      <c r="X727" s="95"/>
      <c r="Y727" s="95"/>
      <c r="Z727" s="95"/>
      <c r="AA727" s="95"/>
      <c r="AB727" s="95"/>
      <c r="AC727" s="95"/>
      <c r="AD727" s="95"/>
      <c r="AE727" s="95"/>
      <c r="AF727" s="95"/>
      <c r="AG727" s="95"/>
      <c r="AH727" s="95"/>
      <c r="AI727" s="95"/>
      <c r="AJ727" s="95"/>
      <c r="AK727" s="95"/>
      <c r="AL727" s="95"/>
      <c r="AM727" s="95"/>
      <c r="AN727" s="95"/>
      <c r="AO727" s="95"/>
      <c r="AP727" s="95"/>
      <c r="AQ727" s="95"/>
      <c r="AR727" s="95"/>
      <c r="AS727" s="95"/>
      <c r="AT727" s="95"/>
      <c r="AU727" s="95"/>
      <c r="AV727" s="95"/>
    </row>
    <row r="728" spans="1:48" ht="18.75" x14ac:dyDescent="0.3">
      <c r="A728" s="73" t="s">
        <v>15864</v>
      </c>
      <c r="B728" s="92" t="s">
        <v>12123</v>
      </c>
      <c r="C728" s="92" t="s">
        <v>8748</v>
      </c>
      <c r="D728" s="94">
        <v>242734</v>
      </c>
      <c r="E728" s="95" t="s">
        <v>17225</v>
      </c>
      <c r="F728" s="95"/>
      <c r="G728" s="95"/>
      <c r="H728" s="96"/>
      <c r="I728" s="96"/>
      <c r="J728" s="95"/>
      <c r="K728" s="95"/>
      <c r="L728" s="95"/>
      <c r="M728" s="95"/>
      <c r="N728" s="95"/>
      <c r="O728" s="95"/>
      <c r="P728" s="95"/>
      <c r="Q728" s="95"/>
      <c r="R728" s="95"/>
      <c r="S728" s="95"/>
      <c r="T728" s="95"/>
      <c r="U728" s="95"/>
      <c r="V728" s="95"/>
      <c r="W728" s="95"/>
      <c r="X728" s="95"/>
      <c r="Y728" s="95"/>
      <c r="Z728" s="95"/>
      <c r="AA728" s="95"/>
      <c r="AB728" s="95"/>
      <c r="AC728" s="95"/>
      <c r="AD728" s="95"/>
      <c r="AE728" s="95"/>
      <c r="AF728" s="95"/>
      <c r="AG728" s="95"/>
      <c r="AH728" s="95"/>
      <c r="AI728" s="95"/>
      <c r="AJ728" s="95"/>
      <c r="AK728" s="95"/>
      <c r="AL728" s="95"/>
      <c r="AM728" s="95"/>
      <c r="AN728" s="95"/>
      <c r="AO728" s="95"/>
      <c r="AP728" s="95"/>
      <c r="AQ728" s="95"/>
      <c r="AR728" s="95"/>
      <c r="AS728" s="95"/>
      <c r="AT728" s="95"/>
      <c r="AU728" s="95"/>
      <c r="AV728" s="95"/>
    </row>
    <row r="729" spans="1:48" ht="18.75" x14ac:dyDescent="0.3">
      <c r="A729" s="73" t="s">
        <v>15865</v>
      </c>
      <c r="B729" s="92" t="s">
        <v>12123</v>
      </c>
      <c r="C729" s="92" t="s">
        <v>8749</v>
      </c>
      <c r="D729" s="94">
        <v>242753</v>
      </c>
      <c r="E729" s="95" t="s">
        <v>17225</v>
      </c>
      <c r="F729" s="95"/>
      <c r="G729" s="95"/>
      <c r="H729" s="96"/>
      <c r="I729" s="96"/>
      <c r="J729" s="95"/>
      <c r="K729" s="95"/>
      <c r="L729" s="95"/>
      <c r="M729" s="95"/>
      <c r="N729" s="95"/>
      <c r="O729" s="95"/>
      <c r="P729" s="95"/>
      <c r="Q729" s="95"/>
      <c r="R729" s="95"/>
      <c r="S729" s="95"/>
      <c r="T729" s="95"/>
      <c r="U729" s="95"/>
      <c r="V729" s="95"/>
      <c r="W729" s="95"/>
      <c r="X729" s="95"/>
      <c r="Y729" s="95"/>
      <c r="Z729" s="95"/>
      <c r="AA729" s="95"/>
      <c r="AB729" s="95"/>
      <c r="AC729" s="95"/>
      <c r="AD729" s="95"/>
      <c r="AE729" s="95"/>
      <c r="AF729" s="95"/>
      <c r="AG729" s="95"/>
      <c r="AH729" s="95"/>
      <c r="AI729" s="95"/>
      <c r="AJ729" s="95"/>
      <c r="AK729" s="95"/>
      <c r="AL729" s="95"/>
      <c r="AM729" s="95"/>
      <c r="AN729" s="95"/>
      <c r="AO729" s="95"/>
      <c r="AP729" s="95"/>
      <c r="AQ729" s="95"/>
      <c r="AR729" s="95"/>
      <c r="AS729" s="95"/>
      <c r="AT729" s="95"/>
      <c r="AU729" s="95"/>
      <c r="AV729" s="95"/>
    </row>
    <row r="730" spans="1:48" ht="18.75" x14ac:dyDescent="0.3">
      <c r="A730" s="73" t="s">
        <v>15866</v>
      </c>
      <c r="B730" s="92" t="s">
        <v>12123</v>
      </c>
      <c r="C730" s="92" t="s">
        <v>8750</v>
      </c>
      <c r="D730" s="94">
        <v>242768</v>
      </c>
      <c r="E730" s="95" t="s">
        <v>17225</v>
      </c>
      <c r="F730" s="95"/>
      <c r="G730" s="95"/>
      <c r="H730" s="96"/>
      <c r="I730" s="96"/>
      <c r="J730" s="95"/>
      <c r="K730" s="95"/>
      <c r="L730" s="95"/>
      <c r="M730" s="95"/>
      <c r="N730" s="95"/>
      <c r="O730" s="95"/>
      <c r="P730" s="95"/>
      <c r="Q730" s="95"/>
      <c r="R730" s="95"/>
      <c r="S730" s="95"/>
      <c r="T730" s="95"/>
      <c r="U730" s="95"/>
      <c r="V730" s="95"/>
      <c r="W730" s="95"/>
      <c r="X730" s="95"/>
      <c r="Y730" s="95"/>
      <c r="Z730" s="95"/>
      <c r="AA730" s="95"/>
      <c r="AB730" s="95"/>
      <c r="AC730" s="95"/>
      <c r="AD730" s="95"/>
      <c r="AE730" s="95"/>
      <c r="AF730" s="95"/>
      <c r="AG730" s="95"/>
      <c r="AH730" s="95"/>
      <c r="AI730" s="95"/>
      <c r="AJ730" s="95"/>
      <c r="AK730" s="95"/>
      <c r="AL730" s="95"/>
      <c r="AM730" s="95"/>
      <c r="AN730" s="95"/>
      <c r="AO730" s="95"/>
      <c r="AP730" s="95"/>
      <c r="AQ730" s="95"/>
      <c r="AR730" s="95"/>
      <c r="AS730" s="95"/>
      <c r="AT730" s="95"/>
      <c r="AU730" s="95"/>
      <c r="AV730" s="95"/>
    </row>
    <row r="731" spans="1:48" ht="18.75" x14ac:dyDescent="0.3">
      <c r="A731" s="73" t="s">
        <v>15867</v>
      </c>
      <c r="B731" s="92" t="s">
        <v>12123</v>
      </c>
      <c r="C731" s="92" t="s">
        <v>8742</v>
      </c>
      <c r="D731" s="94">
        <v>242654</v>
      </c>
      <c r="E731" s="95" t="s">
        <v>17225</v>
      </c>
      <c r="F731" s="95"/>
      <c r="G731" s="95"/>
      <c r="H731" s="96"/>
      <c r="I731" s="96"/>
      <c r="J731" s="95"/>
      <c r="K731" s="95"/>
      <c r="L731" s="95"/>
      <c r="M731" s="95"/>
      <c r="N731" s="95"/>
      <c r="O731" s="95"/>
      <c r="P731" s="95"/>
      <c r="Q731" s="95"/>
      <c r="R731" s="95"/>
      <c r="S731" s="95"/>
      <c r="T731" s="95"/>
      <c r="U731" s="95"/>
      <c r="V731" s="95"/>
      <c r="W731" s="95"/>
      <c r="X731" s="95"/>
      <c r="Y731" s="95"/>
      <c r="Z731" s="95"/>
      <c r="AA731" s="95"/>
      <c r="AB731" s="95"/>
      <c r="AC731" s="95"/>
      <c r="AD731" s="95"/>
      <c r="AE731" s="95"/>
      <c r="AF731" s="95"/>
      <c r="AG731" s="95"/>
      <c r="AH731" s="95"/>
      <c r="AI731" s="95"/>
      <c r="AJ731" s="95"/>
      <c r="AK731" s="95"/>
      <c r="AL731" s="95"/>
      <c r="AM731" s="95"/>
      <c r="AN731" s="95"/>
      <c r="AO731" s="95"/>
      <c r="AP731" s="95"/>
      <c r="AQ731" s="95"/>
      <c r="AR731" s="95"/>
      <c r="AS731" s="95"/>
      <c r="AT731" s="95"/>
      <c r="AU731" s="95"/>
      <c r="AV731" s="95"/>
    </row>
    <row r="732" spans="1:48" ht="18.75" x14ac:dyDescent="0.3">
      <c r="A732" s="73" t="s">
        <v>15868</v>
      </c>
      <c r="B732" s="92" t="s">
        <v>12123</v>
      </c>
      <c r="C732" s="92" t="s">
        <v>8508</v>
      </c>
      <c r="D732" s="94">
        <v>240404</v>
      </c>
      <c r="E732" s="95" t="s">
        <v>17226</v>
      </c>
      <c r="F732" s="95"/>
      <c r="G732" s="95"/>
      <c r="H732" s="96"/>
      <c r="I732" s="96"/>
      <c r="J732" s="95"/>
      <c r="K732" s="95"/>
      <c r="L732" s="95"/>
      <c r="M732" s="95"/>
      <c r="N732" s="95"/>
      <c r="O732" s="95"/>
      <c r="P732" s="95"/>
      <c r="Q732" s="95"/>
      <c r="R732" s="95"/>
      <c r="S732" s="95"/>
      <c r="T732" s="95"/>
      <c r="U732" s="95"/>
      <c r="V732" s="95"/>
      <c r="W732" s="95"/>
      <c r="X732" s="95"/>
      <c r="Y732" s="95"/>
      <c r="Z732" s="95"/>
      <c r="AA732" s="95"/>
      <c r="AB732" s="95"/>
      <c r="AC732" s="95"/>
      <c r="AD732" s="95"/>
      <c r="AE732" s="95"/>
      <c r="AF732" s="95"/>
      <c r="AG732" s="95"/>
      <c r="AH732" s="95"/>
      <c r="AI732" s="95"/>
      <c r="AJ732" s="95"/>
      <c r="AK732" s="95"/>
      <c r="AL732" s="95"/>
      <c r="AM732" s="95"/>
      <c r="AN732" s="95"/>
      <c r="AO732" s="95"/>
      <c r="AP732" s="95"/>
      <c r="AQ732" s="95"/>
      <c r="AR732" s="95"/>
      <c r="AS732" s="95"/>
      <c r="AT732" s="95"/>
      <c r="AU732" s="95"/>
      <c r="AV732" s="95"/>
    </row>
    <row r="733" spans="1:48" ht="18.75" x14ac:dyDescent="0.3">
      <c r="A733" s="73" t="s">
        <v>15869</v>
      </c>
      <c r="B733" s="92" t="s">
        <v>12123</v>
      </c>
      <c r="C733" s="92" t="s">
        <v>8739</v>
      </c>
      <c r="D733" s="94">
        <v>240438</v>
      </c>
      <c r="E733" s="95" t="s">
        <v>17227</v>
      </c>
      <c r="F733" s="95"/>
      <c r="G733" s="95"/>
      <c r="H733" s="95"/>
      <c r="I733" s="95"/>
      <c r="J733" s="96"/>
      <c r="K733" s="96"/>
      <c r="L733" s="95"/>
      <c r="M733" s="95"/>
      <c r="N733" s="95"/>
      <c r="O733" s="95"/>
      <c r="P733" s="95"/>
      <c r="Q733" s="95"/>
      <c r="R733" s="95"/>
      <c r="S733" s="95"/>
      <c r="T733" s="95"/>
      <c r="U733" s="95"/>
      <c r="V733" s="95"/>
      <c r="W733" s="95"/>
      <c r="X733" s="95"/>
      <c r="Y733" s="95"/>
      <c r="Z733" s="95"/>
      <c r="AA733" s="95"/>
      <c r="AB733" s="95"/>
      <c r="AC733" s="95"/>
      <c r="AD733" s="95"/>
      <c r="AE733" s="95"/>
      <c r="AF733" s="95"/>
      <c r="AG733" s="95"/>
      <c r="AH733" s="95"/>
      <c r="AI733" s="95"/>
      <c r="AJ733" s="95"/>
      <c r="AK733" s="95"/>
      <c r="AL733" s="95"/>
      <c r="AM733" s="95"/>
      <c r="AN733" s="95"/>
      <c r="AO733" s="95"/>
      <c r="AP733" s="95"/>
      <c r="AQ733" s="95"/>
      <c r="AR733" s="95"/>
      <c r="AS733" s="95"/>
      <c r="AT733" s="95"/>
      <c r="AU733" s="95"/>
      <c r="AV733" s="95"/>
    </row>
    <row r="734" spans="1:48" ht="18.75" x14ac:dyDescent="0.3">
      <c r="A734" s="73" t="s">
        <v>15870</v>
      </c>
      <c r="B734" s="92" t="s">
        <v>12123</v>
      </c>
      <c r="C734" s="92" t="s">
        <v>6244</v>
      </c>
      <c r="D734" s="94">
        <v>240423</v>
      </c>
      <c r="E734" s="95" t="s">
        <v>17225</v>
      </c>
      <c r="F734" s="95"/>
      <c r="G734" s="95"/>
      <c r="H734" s="95"/>
      <c r="I734" s="95"/>
      <c r="J734" s="96"/>
      <c r="K734" s="96"/>
      <c r="L734" s="95"/>
      <c r="M734" s="95"/>
      <c r="N734" s="95"/>
      <c r="O734" s="95"/>
      <c r="P734" s="95"/>
      <c r="Q734" s="95"/>
      <c r="R734" s="95"/>
      <c r="S734" s="95"/>
      <c r="T734" s="95"/>
      <c r="U734" s="95"/>
      <c r="V734" s="95"/>
      <c r="W734" s="95"/>
      <c r="X734" s="95"/>
      <c r="Y734" s="95"/>
      <c r="Z734" s="95"/>
      <c r="AA734" s="95"/>
      <c r="AB734" s="95"/>
      <c r="AC734" s="95"/>
      <c r="AD734" s="95"/>
      <c r="AE734" s="95"/>
      <c r="AF734" s="95"/>
      <c r="AG734" s="95"/>
      <c r="AH734" s="95"/>
      <c r="AI734" s="95"/>
      <c r="AJ734" s="95"/>
      <c r="AK734" s="95"/>
      <c r="AL734" s="95"/>
      <c r="AM734" s="95"/>
      <c r="AN734" s="95"/>
      <c r="AO734" s="95"/>
      <c r="AP734" s="95"/>
      <c r="AQ734" s="95"/>
      <c r="AR734" s="95"/>
      <c r="AS734" s="95"/>
      <c r="AT734" s="95"/>
      <c r="AU734" s="95"/>
      <c r="AV734" s="95"/>
    </row>
    <row r="735" spans="1:48" ht="18.75" x14ac:dyDescent="0.3">
      <c r="A735" s="73" t="s">
        <v>15871</v>
      </c>
      <c r="B735" s="92" t="s">
        <v>12123</v>
      </c>
      <c r="C735" s="92" t="s">
        <v>6245</v>
      </c>
      <c r="D735" s="94">
        <v>240457</v>
      </c>
      <c r="E735" s="95" t="s">
        <v>17225</v>
      </c>
      <c r="F735" s="95"/>
      <c r="G735" s="95"/>
      <c r="H735" s="95"/>
      <c r="I735" s="95"/>
      <c r="J735" s="96"/>
      <c r="K735" s="96"/>
      <c r="L735" s="95"/>
      <c r="M735" s="95"/>
      <c r="N735" s="95"/>
      <c r="O735" s="95"/>
      <c r="P735" s="95"/>
      <c r="Q735" s="95"/>
      <c r="R735" s="95"/>
      <c r="S735" s="95"/>
      <c r="T735" s="95"/>
      <c r="U735" s="95"/>
      <c r="V735" s="95"/>
      <c r="W735" s="95"/>
      <c r="X735" s="95"/>
      <c r="Y735" s="95"/>
      <c r="Z735" s="95"/>
      <c r="AA735" s="95"/>
      <c r="AB735" s="95"/>
      <c r="AC735" s="95"/>
      <c r="AD735" s="95"/>
      <c r="AE735" s="95"/>
      <c r="AF735" s="95"/>
      <c r="AG735" s="95"/>
      <c r="AH735" s="95"/>
      <c r="AI735" s="95"/>
      <c r="AJ735" s="95"/>
      <c r="AK735" s="95"/>
      <c r="AL735" s="95"/>
      <c r="AM735" s="95"/>
      <c r="AN735" s="95"/>
      <c r="AO735" s="95"/>
      <c r="AP735" s="95"/>
      <c r="AQ735" s="95"/>
      <c r="AR735" s="95"/>
      <c r="AS735" s="95"/>
      <c r="AT735" s="95"/>
      <c r="AU735" s="95"/>
      <c r="AV735" s="95"/>
    </row>
    <row r="736" spans="1:48" ht="18.75" x14ac:dyDescent="0.3">
      <c r="A736" s="73" t="s">
        <v>15872</v>
      </c>
      <c r="B736" s="92" t="s">
        <v>12123</v>
      </c>
      <c r="C736" s="92" t="s">
        <v>8510</v>
      </c>
      <c r="D736" s="94">
        <v>240461</v>
      </c>
      <c r="E736" s="95" t="s">
        <v>17227</v>
      </c>
      <c r="F736" s="95"/>
      <c r="G736" s="95"/>
      <c r="H736" s="95"/>
      <c r="I736" s="95"/>
      <c r="J736" s="96"/>
      <c r="K736" s="96"/>
      <c r="L736" s="95"/>
      <c r="M736" s="95"/>
      <c r="N736" s="95"/>
      <c r="O736" s="95"/>
      <c r="P736" s="95"/>
      <c r="Q736" s="95"/>
      <c r="R736" s="95"/>
      <c r="S736" s="95"/>
      <c r="T736" s="95"/>
      <c r="U736" s="95"/>
      <c r="V736" s="95"/>
      <c r="W736" s="95"/>
      <c r="X736" s="95"/>
      <c r="Y736" s="95"/>
      <c r="Z736" s="95"/>
      <c r="AA736" s="95"/>
      <c r="AB736" s="95"/>
      <c r="AC736" s="95"/>
      <c r="AD736" s="95"/>
      <c r="AE736" s="95"/>
      <c r="AF736" s="95"/>
      <c r="AG736" s="95"/>
      <c r="AH736" s="95"/>
      <c r="AI736" s="95"/>
      <c r="AJ736" s="95"/>
      <c r="AK736" s="95"/>
      <c r="AL736" s="95"/>
      <c r="AM736" s="95"/>
      <c r="AN736" s="95"/>
      <c r="AO736" s="95"/>
      <c r="AP736" s="95"/>
      <c r="AQ736" s="95"/>
      <c r="AR736" s="95"/>
      <c r="AS736" s="95"/>
      <c r="AT736" s="95"/>
      <c r="AU736" s="95"/>
      <c r="AV736" s="95"/>
    </row>
    <row r="737" spans="1:48" ht="18.75" x14ac:dyDescent="0.3">
      <c r="A737" s="73" t="s">
        <v>15873</v>
      </c>
      <c r="B737" s="92" t="s">
        <v>12123</v>
      </c>
      <c r="C737" s="92" t="s">
        <v>8031</v>
      </c>
      <c r="D737" s="94">
        <v>240476</v>
      </c>
      <c r="E737" s="95" t="s">
        <v>16887</v>
      </c>
      <c r="F737" s="95" t="s">
        <v>16877</v>
      </c>
      <c r="G737" s="95"/>
      <c r="H737" s="95"/>
      <c r="I737" s="95"/>
      <c r="J737" s="96"/>
      <c r="K737" s="96"/>
      <c r="L737" s="95"/>
      <c r="M737" s="95"/>
      <c r="N737" s="95"/>
      <c r="O737" s="95"/>
      <c r="P737" s="95"/>
      <c r="Q737" s="95"/>
      <c r="R737" s="95"/>
      <c r="S737" s="95"/>
      <c r="T737" s="95"/>
      <c r="U737" s="95"/>
      <c r="V737" s="95"/>
      <c r="W737" s="95"/>
      <c r="X737" s="95"/>
      <c r="Y737" s="95"/>
      <c r="Z737" s="95"/>
      <c r="AA737" s="95"/>
      <c r="AB737" s="95"/>
      <c r="AC737" s="95"/>
      <c r="AD737" s="95"/>
      <c r="AE737" s="95"/>
      <c r="AF737" s="95"/>
      <c r="AG737" s="95"/>
      <c r="AH737" s="95"/>
      <c r="AI737" s="95"/>
      <c r="AJ737" s="95"/>
      <c r="AK737" s="95"/>
      <c r="AL737" s="95"/>
      <c r="AM737" s="95"/>
      <c r="AN737" s="95"/>
      <c r="AO737" s="95"/>
      <c r="AP737" s="95"/>
      <c r="AQ737" s="95"/>
      <c r="AR737" s="95"/>
      <c r="AS737" s="95"/>
      <c r="AT737" s="95"/>
      <c r="AU737" s="95"/>
      <c r="AV737" s="95"/>
    </row>
    <row r="738" spans="1:48" ht="18.75" x14ac:dyDescent="0.3">
      <c r="A738" s="73" t="s">
        <v>16658</v>
      </c>
      <c r="B738" s="92" t="s">
        <v>15579</v>
      </c>
      <c r="C738" s="92" t="s">
        <v>8031</v>
      </c>
      <c r="D738" s="94">
        <v>240476</v>
      </c>
      <c r="E738" s="95" t="s">
        <v>16880</v>
      </c>
      <c r="F738" s="95" t="s">
        <v>16879</v>
      </c>
      <c r="G738" s="95" t="s">
        <v>16974</v>
      </c>
      <c r="H738" s="96"/>
      <c r="I738" s="96"/>
      <c r="J738" s="96"/>
      <c r="K738" s="96"/>
      <c r="L738" s="95"/>
      <c r="M738" s="95"/>
      <c r="N738" s="95"/>
      <c r="O738" s="95"/>
      <c r="P738" s="95"/>
      <c r="Q738" s="95"/>
      <c r="R738" s="95"/>
      <c r="S738" s="95"/>
      <c r="T738" s="95"/>
      <c r="U738" s="95"/>
      <c r="V738" s="95"/>
      <c r="W738" s="95"/>
      <c r="X738" s="95"/>
      <c r="Y738" s="95"/>
      <c r="Z738" s="95"/>
      <c r="AA738" s="95"/>
      <c r="AB738" s="95"/>
      <c r="AC738" s="95"/>
      <c r="AD738" s="95"/>
      <c r="AE738" s="95"/>
      <c r="AF738" s="95"/>
      <c r="AG738" s="95"/>
      <c r="AH738" s="95"/>
      <c r="AI738" s="95"/>
      <c r="AJ738" s="95"/>
      <c r="AK738" s="95"/>
      <c r="AL738" s="95"/>
      <c r="AM738" s="95"/>
      <c r="AN738" s="95"/>
      <c r="AO738" s="95"/>
      <c r="AP738" s="95"/>
      <c r="AQ738" s="95"/>
      <c r="AR738" s="95"/>
      <c r="AS738" s="95"/>
      <c r="AT738" s="95"/>
      <c r="AU738" s="95"/>
      <c r="AV738" s="95"/>
    </row>
    <row r="739" spans="1:48" ht="18.75" x14ac:dyDescent="0.3">
      <c r="A739" s="73" t="s">
        <v>15874</v>
      </c>
      <c r="B739" s="92" t="s">
        <v>12123</v>
      </c>
      <c r="C739" s="92" t="s">
        <v>6252</v>
      </c>
      <c r="D739" s="94">
        <v>240572</v>
      </c>
      <c r="E739" s="95" t="s">
        <v>16877</v>
      </c>
      <c r="F739" s="95"/>
      <c r="G739" s="95"/>
      <c r="H739" s="95"/>
      <c r="I739" s="95"/>
      <c r="J739" s="96"/>
      <c r="K739" s="96"/>
      <c r="L739" s="95"/>
      <c r="M739" s="95"/>
      <c r="N739" s="95"/>
      <c r="O739" s="95"/>
      <c r="P739" s="95"/>
      <c r="Q739" s="95"/>
      <c r="R739" s="95"/>
      <c r="S739" s="95"/>
      <c r="T739" s="95"/>
      <c r="U739" s="95"/>
      <c r="V739" s="95"/>
      <c r="W739" s="95"/>
      <c r="X739" s="95"/>
      <c r="Y739" s="95"/>
      <c r="Z739" s="95"/>
      <c r="AA739" s="95"/>
      <c r="AB739" s="95"/>
      <c r="AC739" s="95"/>
      <c r="AD739" s="95"/>
      <c r="AE739" s="95"/>
      <c r="AF739" s="95"/>
      <c r="AG739" s="95"/>
      <c r="AH739" s="95"/>
      <c r="AI739" s="95"/>
      <c r="AJ739" s="95"/>
      <c r="AK739" s="95"/>
      <c r="AL739" s="95"/>
      <c r="AM739" s="95"/>
      <c r="AN739" s="95"/>
      <c r="AO739" s="95"/>
      <c r="AP739" s="95"/>
      <c r="AQ739" s="95"/>
      <c r="AR739" s="95"/>
      <c r="AS739" s="95"/>
      <c r="AT739" s="95"/>
      <c r="AU739" s="95"/>
      <c r="AV739" s="95"/>
    </row>
    <row r="740" spans="1:48" ht="18.75" x14ac:dyDescent="0.3">
      <c r="A740" s="73" t="s">
        <v>16659</v>
      </c>
      <c r="B740" s="92" t="s">
        <v>15579</v>
      </c>
      <c r="C740" s="92" t="s">
        <v>6252</v>
      </c>
      <c r="D740" s="94">
        <v>240572</v>
      </c>
      <c r="E740" s="95" t="s">
        <v>16880</v>
      </c>
      <c r="F740" s="95" t="s">
        <v>16879</v>
      </c>
      <c r="G740" s="95" t="s">
        <v>16974</v>
      </c>
      <c r="H740" s="96"/>
      <c r="I740" s="95"/>
      <c r="J740" s="96"/>
      <c r="K740" s="96"/>
      <c r="L740" s="95"/>
      <c r="M740" s="95"/>
      <c r="N740" s="95"/>
      <c r="O740" s="95"/>
      <c r="P740" s="95"/>
      <c r="Q740" s="95"/>
      <c r="R740" s="95"/>
      <c r="S740" s="95"/>
      <c r="T740" s="95"/>
      <c r="U740" s="95"/>
      <c r="V740" s="95"/>
      <c r="W740" s="95"/>
      <c r="X740" s="95"/>
      <c r="Y740" s="95"/>
      <c r="Z740" s="95"/>
      <c r="AA740" s="95"/>
      <c r="AB740" s="95"/>
      <c r="AC740" s="95"/>
      <c r="AD740" s="95"/>
      <c r="AE740" s="95"/>
      <c r="AF740" s="95"/>
      <c r="AG740" s="95"/>
      <c r="AH740" s="95"/>
      <c r="AI740" s="95"/>
      <c r="AJ740" s="95"/>
      <c r="AK740" s="95"/>
      <c r="AL740" s="95"/>
      <c r="AM740" s="95"/>
      <c r="AN740" s="95"/>
      <c r="AO740" s="95"/>
      <c r="AP740" s="95"/>
      <c r="AQ740" s="95"/>
      <c r="AR740" s="95"/>
      <c r="AS740" s="95"/>
      <c r="AT740" s="95"/>
      <c r="AU740" s="95"/>
      <c r="AV740" s="95"/>
    </row>
    <row r="741" spans="1:48" ht="18.75" x14ac:dyDescent="0.3">
      <c r="A741" s="73" t="s">
        <v>15875</v>
      </c>
      <c r="B741" s="92" t="s">
        <v>12123</v>
      </c>
      <c r="C741" s="92" t="s">
        <v>6250</v>
      </c>
      <c r="D741" s="94">
        <v>240531</v>
      </c>
      <c r="E741" s="95" t="s">
        <v>16899</v>
      </c>
      <c r="F741" s="95" t="s">
        <v>16957</v>
      </c>
      <c r="G741" s="95"/>
      <c r="H741" s="95"/>
      <c r="I741" s="95"/>
      <c r="J741" s="95"/>
      <c r="K741" s="96"/>
      <c r="L741" s="96"/>
      <c r="M741" s="95"/>
      <c r="N741" s="95"/>
      <c r="O741" s="95"/>
      <c r="P741" s="95"/>
      <c r="Q741" s="95"/>
      <c r="R741" s="95"/>
      <c r="S741" s="95"/>
      <c r="T741" s="95"/>
      <c r="U741" s="95"/>
      <c r="V741" s="95"/>
      <c r="W741" s="95"/>
      <c r="X741" s="95"/>
      <c r="Y741" s="95"/>
      <c r="Z741" s="95"/>
      <c r="AA741" s="95"/>
      <c r="AB741" s="95"/>
      <c r="AC741" s="95"/>
      <c r="AD741" s="95"/>
      <c r="AE741" s="95"/>
      <c r="AF741" s="95"/>
      <c r="AG741" s="95"/>
      <c r="AH741" s="95"/>
      <c r="AI741" s="95"/>
      <c r="AJ741" s="95"/>
      <c r="AK741" s="95"/>
      <c r="AL741" s="95"/>
      <c r="AM741" s="95"/>
      <c r="AN741" s="95"/>
      <c r="AO741" s="95"/>
      <c r="AP741" s="95"/>
      <c r="AQ741" s="95"/>
      <c r="AR741" s="95"/>
      <c r="AS741" s="95"/>
      <c r="AT741" s="95"/>
      <c r="AU741" s="95"/>
      <c r="AV741" s="95"/>
    </row>
    <row r="742" spans="1:48" ht="18.75" x14ac:dyDescent="0.3">
      <c r="A742" s="73" t="s">
        <v>16660</v>
      </c>
      <c r="B742" s="92" t="s">
        <v>15579</v>
      </c>
      <c r="C742" s="92" t="s">
        <v>6250</v>
      </c>
      <c r="D742" s="94">
        <v>240531</v>
      </c>
      <c r="E742" s="95" t="s">
        <v>16900</v>
      </c>
      <c r="F742" s="95" t="s">
        <v>16901</v>
      </c>
      <c r="G742" s="95" t="s">
        <v>17126</v>
      </c>
      <c r="H742" s="95" t="s">
        <v>17127</v>
      </c>
      <c r="I742" s="96"/>
      <c r="J742" s="96"/>
      <c r="K742" s="96"/>
      <c r="L742" s="96"/>
      <c r="M742" s="95"/>
      <c r="N742" s="95"/>
      <c r="O742" s="95"/>
      <c r="P742" s="95"/>
      <c r="Q742" s="95"/>
      <c r="R742" s="95"/>
      <c r="S742" s="95"/>
      <c r="T742" s="95"/>
      <c r="U742" s="95"/>
      <c r="V742" s="95"/>
      <c r="W742" s="95"/>
      <c r="X742" s="95"/>
      <c r="Y742" s="95"/>
      <c r="Z742" s="95"/>
      <c r="AA742" s="95"/>
      <c r="AB742" s="95"/>
      <c r="AC742" s="95"/>
      <c r="AD742" s="95"/>
      <c r="AE742" s="95"/>
      <c r="AF742" s="95"/>
      <c r="AG742" s="95"/>
      <c r="AH742" s="95"/>
      <c r="AI742" s="95"/>
      <c r="AJ742" s="95"/>
      <c r="AK742" s="95"/>
      <c r="AL742" s="95"/>
      <c r="AM742" s="95"/>
      <c r="AN742" s="95"/>
      <c r="AO742" s="95"/>
      <c r="AP742" s="95"/>
      <c r="AQ742" s="95"/>
      <c r="AR742" s="95"/>
      <c r="AS742" s="95"/>
      <c r="AT742" s="95"/>
      <c r="AU742" s="95"/>
      <c r="AV742" s="95"/>
    </row>
    <row r="743" spans="1:48" ht="18.75" x14ac:dyDescent="0.3">
      <c r="A743" s="73" t="s">
        <v>15876</v>
      </c>
      <c r="B743" s="92" t="s">
        <v>12123</v>
      </c>
      <c r="C743" s="92" t="s">
        <v>6247</v>
      </c>
      <c r="D743" s="94">
        <v>240495</v>
      </c>
      <c r="E743" s="95" t="s">
        <v>16877</v>
      </c>
      <c r="F743" s="95"/>
      <c r="G743" s="95"/>
      <c r="H743" s="95"/>
      <c r="I743" s="96"/>
      <c r="J743" s="96"/>
      <c r="K743" s="95"/>
      <c r="L743" s="95"/>
      <c r="M743" s="95"/>
      <c r="N743" s="95"/>
      <c r="O743" s="95"/>
      <c r="P743" s="95"/>
      <c r="Q743" s="95"/>
      <c r="R743" s="95"/>
      <c r="S743" s="95"/>
      <c r="T743" s="95"/>
      <c r="U743" s="95"/>
      <c r="V743" s="95"/>
      <c r="W743" s="95"/>
      <c r="X743" s="95"/>
      <c r="Y743" s="95"/>
      <c r="Z743" s="95"/>
      <c r="AA743" s="95"/>
      <c r="AB743" s="95"/>
      <c r="AC743" s="95"/>
      <c r="AD743" s="95"/>
      <c r="AE743" s="95"/>
      <c r="AF743" s="95"/>
      <c r="AG743" s="95"/>
      <c r="AH743" s="95"/>
      <c r="AI743" s="95"/>
      <c r="AJ743" s="95"/>
      <c r="AK743" s="95"/>
      <c r="AL743" s="95"/>
      <c r="AM743" s="95"/>
      <c r="AN743" s="95"/>
      <c r="AO743" s="95"/>
      <c r="AP743" s="95"/>
      <c r="AQ743" s="95"/>
      <c r="AR743" s="95"/>
      <c r="AS743" s="95"/>
      <c r="AT743" s="95"/>
      <c r="AU743" s="95"/>
      <c r="AV743" s="95"/>
    </row>
    <row r="744" spans="1:48" ht="18.75" x14ac:dyDescent="0.3">
      <c r="A744" s="73" t="s">
        <v>15877</v>
      </c>
      <c r="B744" s="92" t="s">
        <v>12123</v>
      </c>
      <c r="C744" s="92" t="s">
        <v>6254</v>
      </c>
      <c r="D744" s="94">
        <v>240601</v>
      </c>
      <c r="E744" s="95" t="s">
        <v>16877</v>
      </c>
      <c r="F744" s="95" t="s">
        <v>16902</v>
      </c>
      <c r="G744" s="95"/>
      <c r="H744" s="95"/>
      <c r="I744" s="96"/>
      <c r="J744" s="96"/>
      <c r="K744" s="95"/>
      <c r="L744" s="95"/>
      <c r="M744" s="95"/>
      <c r="N744" s="95"/>
      <c r="O744" s="95"/>
      <c r="P744" s="95"/>
      <c r="Q744" s="95"/>
      <c r="R744" s="95"/>
      <c r="S744" s="95"/>
      <c r="T744" s="95"/>
      <c r="U744" s="95"/>
      <c r="V744" s="95"/>
      <c r="W744" s="95"/>
      <c r="X744" s="95"/>
      <c r="Y744" s="95"/>
      <c r="Z744" s="95"/>
      <c r="AA744" s="95"/>
      <c r="AB744" s="95"/>
      <c r="AC744" s="95"/>
      <c r="AD744" s="95"/>
      <c r="AE744" s="95"/>
      <c r="AF744" s="95"/>
      <c r="AG744" s="95"/>
      <c r="AH744" s="95"/>
      <c r="AI744" s="95"/>
      <c r="AJ744" s="95"/>
      <c r="AK744" s="95"/>
      <c r="AL744" s="95"/>
      <c r="AM744" s="95"/>
      <c r="AN744" s="95"/>
      <c r="AO744" s="95"/>
      <c r="AP744" s="95"/>
      <c r="AQ744" s="95"/>
      <c r="AR744" s="95"/>
      <c r="AS744" s="95"/>
      <c r="AT744" s="95"/>
      <c r="AU744" s="95"/>
      <c r="AV744" s="95"/>
    </row>
    <row r="745" spans="1:48" ht="18.75" x14ac:dyDescent="0.3">
      <c r="A745" s="73" t="s">
        <v>16661</v>
      </c>
      <c r="B745" s="92" t="s">
        <v>15579</v>
      </c>
      <c r="C745" s="92" t="s">
        <v>6254</v>
      </c>
      <c r="D745" s="94">
        <v>240601</v>
      </c>
      <c r="E745" s="95" t="s">
        <v>17087</v>
      </c>
      <c r="F745" s="95"/>
      <c r="G745" s="96"/>
      <c r="H745" s="95"/>
      <c r="I745" s="96"/>
      <c r="J745" s="96"/>
      <c r="K745" s="95"/>
      <c r="L745" s="95"/>
      <c r="M745" s="95"/>
      <c r="N745" s="95"/>
      <c r="O745" s="95"/>
      <c r="P745" s="95"/>
      <c r="Q745" s="95"/>
      <c r="R745" s="95"/>
      <c r="S745" s="95"/>
      <c r="T745" s="95"/>
      <c r="U745" s="95"/>
      <c r="V745" s="95"/>
      <c r="W745" s="95"/>
      <c r="X745" s="95"/>
      <c r="Y745" s="95"/>
      <c r="Z745" s="95"/>
      <c r="AA745" s="95"/>
      <c r="AB745" s="95"/>
      <c r="AC745" s="95"/>
      <c r="AD745" s="95"/>
      <c r="AE745" s="95"/>
      <c r="AF745" s="95"/>
      <c r="AG745" s="95"/>
      <c r="AH745" s="95"/>
      <c r="AI745" s="95"/>
      <c r="AJ745" s="95"/>
      <c r="AK745" s="95"/>
      <c r="AL745" s="95"/>
      <c r="AM745" s="95"/>
      <c r="AN745" s="95"/>
      <c r="AO745" s="95"/>
      <c r="AP745" s="95"/>
      <c r="AQ745" s="95"/>
      <c r="AR745" s="95"/>
      <c r="AS745" s="95"/>
      <c r="AT745" s="95"/>
      <c r="AU745" s="95"/>
      <c r="AV745" s="95"/>
    </row>
    <row r="746" spans="1:48" ht="18.75" x14ac:dyDescent="0.3">
      <c r="A746" s="73" t="s">
        <v>15878</v>
      </c>
      <c r="B746" s="92" t="s">
        <v>12123</v>
      </c>
      <c r="C746" s="92" t="s">
        <v>6248</v>
      </c>
      <c r="D746" s="94">
        <v>240508</v>
      </c>
      <c r="E746" s="95" t="s">
        <v>16877</v>
      </c>
      <c r="F746" s="95"/>
      <c r="G746" s="95"/>
      <c r="H746" s="95"/>
      <c r="I746" s="96"/>
      <c r="J746" s="96"/>
      <c r="K746" s="95"/>
      <c r="L746" s="95"/>
      <c r="M746" s="95"/>
      <c r="N746" s="95"/>
      <c r="O746" s="95"/>
      <c r="P746" s="95"/>
      <c r="Q746" s="95"/>
      <c r="R746" s="95"/>
      <c r="S746" s="95"/>
      <c r="T746" s="95"/>
      <c r="U746" s="95"/>
      <c r="V746" s="95"/>
      <c r="W746" s="95"/>
      <c r="X746" s="95"/>
      <c r="Y746" s="95"/>
      <c r="Z746" s="95"/>
      <c r="AA746" s="95"/>
      <c r="AB746" s="95"/>
      <c r="AC746" s="95"/>
      <c r="AD746" s="95"/>
      <c r="AE746" s="95"/>
      <c r="AF746" s="95"/>
      <c r="AG746" s="95"/>
      <c r="AH746" s="95"/>
      <c r="AI746" s="95"/>
      <c r="AJ746" s="95"/>
      <c r="AK746" s="95"/>
      <c r="AL746" s="95"/>
      <c r="AM746" s="95"/>
      <c r="AN746" s="95"/>
      <c r="AO746" s="95"/>
      <c r="AP746" s="95"/>
      <c r="AQ746" s="95"/>
      <c r="AR746" s="95"/>
      <c r="AS746" s="95"/>
      <c r="AT746" s="95"/>
      <c r="AU746" s="95"/>
      <c r="AV746" s="95"/>
    </row>
    <row r="747" spans="1:48" ht="18.75" x14ac:dyDescent="0.3">
      <c r="A747" s="73" t="s">
        <v>15879</v>
      </c>
      <c r="B747" s="92" t="s">
        <v>12123</v>
      </c>
      <c r="C747" s="92" t="s">
        <v>6249</v>
      </c>
      <c r="D747" s="94">
        <v>240512</v>
      </c>
      <c r="E747" s="95" t="s">
        <v>16877</v>
      </c>
      <c r="F747" s="95" t="s">
        <v>16878</v>
      </c>
      <c r="G747" s="95"/>
      <c r="H747" s="95"/>
      <c r="I747" s="96"/>
      <c r="J747" s="96"/>
      <c r="K747" s="95"/>
      <c r="L747" s="95"/>
      <c r="M747" s="95"/>
      <c r="N747" s="95"/>
      <c r="O747" s="95"/>
      <c r="P747" s="95"/>
      <c r="Q747" s="95"/>
      <c r="R747" s="95"/>
      <c r="S747" s="95"/>
      <c r="T747" s="95"/>
      <c r="U747" s="95"/>
      <c r="V747" s="95"/>
      <c r="W747" s="95"/>
      <c r="X747" s="95"/>
      <c r="Y747" s="95"/>
      <c r="Z747" s="95"/>
      <c r="AA747" s="95"/>
      <c r="AB747" s="95"/>
      <c r="AC747" s="95"/>
      <c r="AD747" s="95"/>
      <c r="AE747" s="95"/>
      <c r="AF747" s="95"/>
      <c r="AG747" s="95"/>
      <c r="AH747" s="95"/>
      <c r="AI747" s="95"/>
      <c r="AJ747" s="95"/>
      <c r="AK747" s="95"/>
      <c r="AL747" s="95"/>
      <c r="AM747" s="95"/>
      <c r="AN747" s="95"/>
      <c r="AO747" s="95"/>
      <c r="AP747" s="95"/>
      <c r="AQ747" s="95"/>
      <c r="AR747" s="95"/>
      <c r="AS747" s="95"/>
      <c r="AT747" s="95"/>
      <c r="AU747" s="95"/>
      <c r="AV747" s="95"/>
    </row>
    <row r="748" spans="1:48" ht="18.75" x14ac:dyDescent="0.3">
      <c r="A748" s="73" t="s">
        <v>15880</v>
      </c>
      <c r="B748" s="92" t="s">
        <v>12123</v>
      </c>
      <c r="C748" s="92" t="s">
        <v>6251</v>
      </c>
      <c r="D748" s="94">
        <v>240546</v>
      </c>
      <c r="E748" s="95" t="s">
        <v>16877</v>
      </c>
      <c r="F748" s="95"/>
      <c r="G748" s="95"/>
      <c r="H748" s="95"/>
      <c r="I748" s="96"/>
      <c r="J748" s="96"/>
      <c r="K748" s="95"/>
      <c r="L748" s="95"/>
      <c r="M748" s="95"/>
      <c r="N748" s="95"/>
      <c r="O748" s="95"/>
      <c r="P748" s="95"/>
      <c r="Q748" s="95"/>
      <c r="R748" s="95"/>
      <c r="S748" s="95"/>
      <c r="T748" s="95"/>
      <c r="U748" s="95"/>
      <c r="V748" s="95"/>
      <c r="W748" s="95"/>
      <c r="X748" s="95"/>
      <c r="Y748" s="95"/>
      <c r="Z748" s="95"/>
      <c r="AA748" s="95"/>
      <c r="AB748" s="95"/>
      <c r="AC748" s="95"/>
      <c r="AD748" s="95"/>
      <c r="AE748" s="95"/>
      <c r="AF748" s="95"/>
      <c r="AG748" s="95"/>
      <c r="AH748" s="95"/>
      <c r="AI748" s="95"/>
      <c r="AJ748" s="95"/>
      <c r="AK748" s="95"/>
      <c r="AL748" s="95"/>
      <c r="AM748" s="95"/>
      <c r="AN748" s="95"/>
      <c r="AO748" s="95"/>
      <c r="AP748" s="95"/>
      <c r="AQ748" s="95"/>
      <c r="AR748" s="95"/>
      <c r="AS748" s="95"/>
      <c r="AT748" s="95"/>
      <c r="AU748" s="95"/>
      <c r="AV748" s="95"/>
    </row>
    <row r="749" spans="1:48" ht="18.75" x14ac:dyDescent="0.3">
      <c r="A749" s="73" t="s">
        <v>15881</v>
      </c>
      <c r="B749" s="92" t="s">
        <v>12123</v>
      </c>
      <c r="C749" s="92" t="s">
        <v>6256</v>
      </c>
      <c r="D749" s="94">
        <v>240635</v>
      </c>
      <c r="E749" s="95" t="s">
        <v>16877</v>
      </c>
      <c r="F749" s="95"/>
      <c r="G749" s="95"/>
      <c r="H749" s="95"/>
      <c r="I749" s="96"/>
      <c r="J749" s="96"/>
      <c r="K749" s="95"/>
      <c r="L749" s="95"/>
      <c r="M749" s="95"/>
      <c r="N749" s="95"/>
      <c r="O749" s="95"/>
      <c r="P749" s="95"/>
      <c r="Q749" s="95"/>
      <c r="R749" s="95"/>
      <c r="S749" s="95"/>
      <c r="T749" s="95"/>
      <c r="U749" s="95"/>
      <c r="V749" s="95"/>
      <c r="W749" s="95"/>
      <c r="X749" s="95"/>
      <c r="Y749" s="95"/>
      <c r="Z749" s="95"/>
      <c r="AA749" s="95"/>
      <c r="AB749" s="95"/>
      <c r="AC749" s="95"/>
      <c r="AD749" s="95"/>
      <c r="AE749" s="95"/>
      <c r="AF749" s="95"/>
      <c r="AG749" s="95"/>
      <c r="AH749" s="95"/>
      <c r="AI749" s="95"/>
      <c r="AJ749" s="95"/>
      <c r="AK749" s="95"/>
      <c r="AL749" s="95"/>
      <c r="AM749" s="95"/>
      <c r="AN749" s="95"/>
      <c r="AO749" s="95"/>
      <c r="AP749" s="95"/>
      <c r="AQ749" s="95"/>
      <c r="AR749" s="95"/>
      <c r="AS749" s="95"/>
      <c r="AT749" s="95"/>
      <c r="AU749" s="95"/>
      <c r="AV749" s="95"/>
    </row>
    <row r="750" spans="1:48" ht="18.75" x14ac:dyDescent="0.3">
      <c r="A750" s="73" t="s">
        <v>15882</v>
      </c>
      <c r="B750" s="92" t="s">
        <v>12123</v>
      </c>
      <c r="C750" s="92" t="s">
        <v>6257</v>
      </c>
      <c r="D750" s="94">
        <v>240688</v>
      </c>
      <c r="E750" s="95" t="s">
        <v>16877</v>
      </c>
      <c r="F750" s="95"/>
      <c r="G750" s="95"/>
      <c r="H750" s="95"/>
      <c r="I750" s="96"/>
      <c r="J750" s="96"/>
      <c r="K750" s="95"/>
      <c r="L750" s="95"/>
      <c r="M750" s="95"/>
      <c r="N750" s="95"/>
      <c r="O750" s="95"/>
      <c r="P750" s="95"/>
      <c r="Q750" s="95"/>
      <c r="R750" s="95"/>
      <c r="S750" s="95"/>
      <c r="T750" s="95"/>
      <c r="U750" s="95"/>
      <c r="V750" s="95"/>
      <c r="W750" s="95"/>
      <c r="X750" s="95"/>
      <c r="Y750" s="95"/>
      <c r="Z750" s="95"/>
      <c r="AA750" s="95"/>
      <c r="AB750" s="95"/>
      <c r="AC750" s="95"/>
      <c r="AD750" s="95"/>
      <c r="AE750" s="95"/>
      <c r="AF750" s="95"/>
      <c r="AG750" s="95"/>
      <c r="AH750" s="95"/>
      <c r="AI750" s="95"/>
      <c r="AJ750" s="95"/>
      <c r="AK750" s="95"/>
      <c r="AL750" s="95"/>
      <c r="AM750" s="95"/>
      <c r="AN750" s="95"/>
      <c r="AO750" s="95"/>
      <c r="AP750" s="95"/>
      <c r="AQ750" s="95"/>
      <c r="AR750" s="95"/>
      <c r="AS750" s="95"/>
      <c r="AT750" s="95"/>
      <c r="AU750" s="95"/>
      <c r="AV750" s="95"/>
    </row>
    <row r="751" spans="1:48" ht="18.75" x14ac:dyDescent="0.3">
      <c r="A751" s="73" t="s">
        <v>15883</v>
      </c>
      <c r="B751" s="92" t="s">
        <v>12123</v>
      </c>
      <c r="C751" s="92" t="s">
        <v>6261</v>
      </c>
      <c r="D751" s="94">
        <v>240758</v>
      </c>
      <c r="E751" s="95" t="s">
        <v>16877</v>
      </c>
      <c r="F751" s="95"/>
      <c r="G751" s="95"/>
      <c r="H751" s="95"/>
      <c r="I751" s="96"/>
      <c r="J751" s="96"/>
      <c r="K751" s="95"/>
      <c r="L751" s="95"/>
      <c r="M751" s="95"/>
      <c r="N751" s="95"/>
      <c r="O751" s="95"/>
      <c r="P751" s="95"/>
      <c r="Q751" s="95"/>
      <c r="R751" s="95"/>
      <c r="S751" s="95"/>
      <c r="T751" s="95"/>
      <c r="U751" s="95"/>
      <c r="V751" s="95"/>
      <c r="W751" s="95"/>
      <c r="X751" s="95"/>
      <c r="Y751" s="95"/>
      <c r="Z751" s="95"/>
      <c r="AA751" s="95"/>
      <c r="AB751" s="95"/>
      <c r="AC751" s="95"/>
      <c r="AD751" s="95"/>
      <c r="AE751" s="95"/>
      <c r="AF751" s="95"/>
      <c r="AG751" s="95"/>
      <c r="AH751" s="95"/>
      <c r="AI751" s="95"/>
      <c r="AJ751" s="95"/>
      <c r="AK751" s="95"/>
      <c r="AL751" s="95"/>
      <c r="AM751" s="95"/>
      <c r="AN751" s="95"/>
      <c r="AO751" s="95"/>
      <c r="AP751" s="95"/>
      <c r="AQ751" s="95"/>
      <c r="AR751" s="95"/>
      <c r="AS751" s="95"/>
      <c r="AT751" s="95"/>
      <c r="AU751" s="95"/>
      <c r="AV751" s="95"/>
    </row>
    <row r="752" spans="1:48" ht="18.75" x14ac:dyDescent="0.3">
      <c r="A752" s="73" t="s">
        <v>15884</v>
      </c>
      <c r="B752" s="92" t="s">
        <v>12123</v>
      </c>
      <c r="C752" s="92" t="s">
        <v>6258</v>
      </c>
      <c r="D752" s="94">
        <v>240715</v>
      </c>
      <c r="E752" s="95" t="s">
        <v>16877</v>
      </c>
      <c r="F752" s="95"/>
      <c r="G752" s="95"/>
      <c r="H752" s="95"/>
      <c r="I752" s="96"/>
      <c r="J752" s="96"/>
      <c r="K752" s="95"/>
      <c r="L752" s="95"/>
      <c r="M752" s="95"/>
      <c r="N752" s="95"/>
      <c r="O752" s="95"/>
      <c r="P752" s="95"/>
      <c r="Q752" s="95"/>
      <c r="R752" s="95"/>
      <c r="S752" s="95"/>
      <c r="T752" s="95"/>
      <c r="U752" s="95"/>
      <c r="V752" s="95"/>
      <c r="W752" s="95"/>
      <c r="X752" s="95"/>
      <c r="Y752" s="95"/>
      <c r="Z752" s="95"/>
      <c r="AA752" s="95"/>
      <c r="AB752" s="95"/>
      <c r="AC752" s="95"/>
      <c r="AD752" s="95"/>
      <c r="AE752" s="95"/>
      <c r="AF752" s="95"/>
      <c r="AG752" s="95"/>
      <c r="AH752" s="95"/>
      <c r="AI752" s="95"/>
      <c r="AJ752" s="95"/>
      <c r="AK752" s="95"/>
      <c r="AL752" s="95"/>
      <c r="AM752" s="95"/>
      <c r="AN752" s="95"/>
      <c r="AO752" s="95"/>
      <c r="AP752" s="95"/>
      <c r="AQ752" s="95"/>
      <c r="AR752" s="95"/>
      <c r="AS752" s="95"/>
      <c r="AT752" s="95"/>
      <c r="AU752" s="95"/>
      <c r="AV752" s="95"/>
    </row>
    <row r="753" spans="1:48" ht="18.75" x14ac:dyDescent="0.3">
      <c r="A753" s="73" t="s">
        <v>15885</v>
      </c>
      <c r="B753" s="92" t="s">
        <v>12123</v>
      </c>
      <c r="C753" s="92" t="s">
        <v>6255</v>
      </c>
      <c r="D753" s="94">
        <v>240620</v>
      </c>
      <c r="E753" s="95" t="s">
        <v>16877</v>
      </c>
      <c r="F753" s="95"/>
      <c r="G753" s="95"/>
      <c r="H753" s="95"/>
      <c r="I753" s="96"/>
      <c r="J753" s="96"/>
      <c r="K753" s="95"/>
      <c r="L753" s="95"/>
      <c r="M753" s="95"/>
      <c r="N753" s="95"/>
      <c r="O753" s="95"/>
      <c r="P753" s="95"/>
      <c r="Q753" s="95"/>
      <c r="R753" s="95"/>
      <c r="S753" s="95"/>
      <c r="T753" s="95"/>
      <c r="U753" s="95"/>
      <c r="V753" s="95"/>
      <c r="W753" s="95"/>
      <c r="X753" s="95"/>
      <c r="Y753" s="95"/>
      <c r="Z753" s="95"/>
      <c r="AA753" s="95"/>
      <c r="AB753" s="95"/>
      <c r="AC753" s="95"/>
      <c r="AD753" s="95"/>
      <c r="AE753" s="95"/>
      <c r="AF753" s="95"/>
      <c r="AG753" s="95"/>
      <c r="AH753" s="95"/>
      <c r="AI753" s="95"/>
      <c r="AJ753" s="95"/>
      <c r="AK753" s="95"/>
      <c r="AL753" s="95"/>
      <c r="AM753" s="95"/>
      <c r="AN753" s="95"/>
      <c r="AO753" s="95"/>
      <c r="AP753" s="95"/>
      <c r="AQ753" s="95"/>
      <c r="AR753" s="95"/>
      <c r="AS753" s="95"/>
      <c r="AT753" s="95"/>
      <c r="AU753" s="95"/>
      <c r="AV753" s="95"/>
    </row>
    <row r="754" spans="1:48" ht="18.75" x14ac:dyDescent="0.3">
      <c r="A754" s="73" t="s">
        <v>15886</v>
      </c>
      <c r="B754" s="92" t="s">
        <v>12123</v>
      </c>
      <c r="C754" s="92" t="s">
        <v>6259</v>
      </c>
      <c r="D754" s="94">
        <v>240724</v>
      </c>
      <c r="E754" s="95" t="s">
        <v>16877</v>
      </c>
      <c r="F754" s="95"/>
      <c r="G754" s="95"/>
      <c r="H754" s="95"/>
      <c r="I754" s="96"/>
      <c r="J754" s="96"/>
      <c r="K754" s="95"/>
      <c r="L754" s="95"/>
      <c r="M754" s="95"/>
      <c r="N754" s="95"/>
      <c r="O754" s="95"/>
      <c r="P754" s="95"/>
      <c r="Q754" s="95"/>
      <c r="R754" s="95"/>
      <c r="S754" s="95"/>
      <c r="T754" s="95"/>
      <c r="U754" s="95"/>
      <c r="V754" s="95"/>
      <c r="W754" s="95"/>
      <c r="X754" s="95"/>
      <c r="Y754" s="95"/>
      <c r="Z754" s="95"/>
      <c r="AA754" s="95"/>
      <c r="AB754" s="95"/>
      <c r="AC754" s="95"/>
      <c r="AD754" s="95"/>
      <c r="AE754" s="95"/>
      <c r="AF754" s="95"/>
      <c r="AG754" s="95"/>
      <c r="AH754" s="95"/>
      <c r="AI754" s="95"/>
      <c r="AJ754" s="95"/>
      <c r="AK754" s="95"/>
      <c r="AL754" s="95"/>
      <c r="AM754" s="95"/>
      <c r="AN754" s="95"/>
      <c r="AO754" s="95"/>
      <c r="AP754" s="95"/>
      <c r="AQ754" s="95"/>
      <c r="AR754" s="95"/>
      <c r="AS754" s="95"/>
      <c r="AT754" s="95"/>
      <c r="AU754" s="95"/>
      <c r="AV754" s="95"/>
    </row>
    <row r="755" spans="1:48" ht="18.75" x14ac:dyDescent="0.3">
      <c r="A755" s="73" t="s">
        <v>15887</v>
      </c>
      <c r="B755" s="92" t="s">
        <v>12123</v>
      </c>
      <c r="C755" s="92" t="s">
        <v>6260</v>
      </c>
      <c r="D755" s="94">
        <v>240743</v>
      </c>
      <c r="E755" s="95" t="s">
        <v>16877</v>
      </c>
      <c r="F755" s="95"/>
      <c r="G755" s="95"/>
      <c r="H755" s="95"/>
      <c r="I755" s="96"/>
      <c r="J755" s="96"/>
      <c r="K755" s="95"/>
      <c r="L755" s="95"/>
      <c r="M755" s="95"/>
      <c r="N755" s="95"/>
      <c r="O755" s="95"/>
      <c r="P755" s="95"/>
      <c r="Q755" s="95"/>
      <c r="R755" s="95"/>
      <c r="S755" s="95"/>
      <c r="T755" s="95"/>
      <c r="U755" s="95"/>
      <c r="V755" s="95"/>
      <c r="W755" s="95"/>
      <c r="X755" s="95"/>
      <c r="Y755" s="95"/>
      <c r="Z755" s="95"/>
      <c r="AA755" s="95"/>
      <c r="AB755" s="95"/>
      <c r="AC755" s="95"/>
      <c r="AD755" s="95"/>
      <c r="AE755" s="95"/>
      <c r="AF755" s="95"/>
      <c r="AG755" s="95"/>
      <c r="AH755" s="95"/>
      <c r="AI755" s="95"/>
      <c r="AJ755" s="95"/>
      <c r="AK755" s="95"/>
      <c r="AL755" s="95"/>
      <c r="AM755" s="95"/>
      <c r="AN755" s="95"/>
      <c r="AO755" s="95"/>
      <c r="AP755" s="95"/>
      <c r="AQ755" s="95"/>
      <c r="AR755" s="95"/>
      <c r="AS755" s="95"/>
      <c r="AT755" s="95"/>
      <c r="AU755" s="95"/>
      <c r="AV755" s="95"/>
    </row>
    <row r="756" spans="1:48" ht="18.75" x14ac:dyDescent="0.3">
      <c r="A756" s="73" t="s">
        <v>15888</v>
      </c>
      <c r="B756" s="92" t="s">
        <v>12123</v>
      </c>
      <c r="C756" s="92" t="s">
        <v>8032</v>
      </c>
      <c r="D756" s="94">
        <v>240547</v>
      </c>
      <c r="E756" s="95" t="s">
        <v>16877</v>
      </c>
      <c r="F756" s="95"/>
      <c r="G756" s="95"/>
      <c r="H756" s="95"/>
      <c r="I756" s="96"/>
      <c r="J756" s="96"/>
      <c r="K756" s="95"/>
      <c r="L756" s="95"/>
      <c r="M756" s="95"/>
      <c r="N756" s="95"/>
      <c r="O756" s="95"/>
      <c r="P756" s="95"/>
      <c r="Q756" s="95"/>
      <c r="R756" s="95"/>
      <c r="S756" s="95"/>
      <c r="T756" s="95"/>
      <c r="U756" s="95"/>
      <c r="V756" s="95"/>
      <c r="W756" s="95"/>
      <c r="X756" s="95"/>
      <c r="Y756" s="95"/>
      <c r="Z756" s="95"/>
      <c r="AA756" s="95"/>
      <c r="AB756" s="95"/>
      <c r="AC756" s="95"/>
      <c r="AD756" s="95"/>
      <c r="AE756" s="95"/>
      <c r="AF756" s="95"/>
      <c r="AG756" s="95"/>
      <c r="AH756" s="95"/>
      <c r="AI756" s="95"/>
      <c r="AJ756" s="95"/>
      <c r="AK756" s="95"/>
      <c r="AL756" s="95"/>
      <c r="AM756" s="95"/>
      <c r="AN756" s="95"/>
      <c r="AO756" s="95"/>
      <c r="AP756" s="95"/>
      <c r="AQ756" s="95"/>
      <c r="AR756" s="95"/>
      <c r="AS756" s="95"/>
      <c r="AT756" s="95"/>
      <c r="AU756" s="95"/>
      <c r="AV756" s="95"/>
    </row>
    <row r="757" spans="1:48" ht="18.75" x14ac:dyDescent="0.3">
      <c r="A757" s="73" t="s">
        <v>15889</v>
      </c>
      <c r="B757" s="92" t="s">
        <v>12123</v>
      </c>
      <c r="C757" s="92" t="s">
        <v>8033</v>
      </c>
      <c r="D757" s="94">
        <v>240600</v>
      </c>
      <c r="E757" s="95" t="s">
        <v>17228</v>
      </c>
      <c r="F757" s="95" t="s">
        <v>16877</v>
      </c>
      <c r="G757" s="95"/>
      <c r="H757" s="95"/>
      <c r="I757" s="96"/>
      <c r="J757" s="96"/>
      <c r="K757" s="95"/>
      <c r="L757" s="95"/>
      <c r="M757" s="95"/>
      <c r="N757" s="95"/>
      <c r="O757" s="95"/>
      <c r="P757" s="95"/>
      <c r="Q757" s="95"/>
      <c r="R757" s="95"/>
      <c r="S757" s="95"/>
      <c r="T757" s="95"/>
      <c r="U757" s="95"/>
      <c r="V757" s="95"/>
      <c r="W757" s="95"/>
      <c r="X757" s="95"/>
      <c r="Y757" s="95"/>
      <c r="Z757" s="95"/>
      <c r="AA757" s="95"/>
      <c r="AB757" s="95"/>
      <c r="AC757" s="95"/>
      <c r="AD757" s="95"/>
      <c r="AE757" s="95"/>
      <c r="AF757" s="95"/>
      <c r="AG757" s="95"/>
      <c r="AH757" s="95"/>
      <c r="AI757" s="95"/>
      <c r="AJ757" s="95"/>
      <c r="AK757" s="95"/>
      <c r="AL757" s="95"/>
      <c r="AM757" s="95"/>
      <c r="AN757" s="95"/>
      <c r="AO757" s="95"/>
      <c r="AP757" s="95"/>
      <c r="AQ757" s="95"/>
      <c r="AR757" s="95"/>
      <c r="AS757" s="95"/>
      <c r="AT757" s="95"/>
      <c r="AU757" s="95"/>
      <c r="AV757" s="95"/>
    </row>
    <row r="758" spans="1:48" ht="18.75" x14ac:dyDescent="0.3">
      <c r="A758" s="73" t="s">
        <v>15890</v>
      </c>
      <c r="B758" s="92" t="s">
        <v>12123</v>
      </c>
      <c r="C758" s="92" t="s">
        <v>9327</v>
      </c>
      <c r="D758" s="94">
        <v>542205</v>
      </c>
      <c r="E758" s="95" t="s">
        <v>17184</v>
      </c>
      <c r="F758" s="95" t="s">
        <v>16877</v>
      </c>
      <c r="G758" s="95" t="s">
        <v>16878</v>
      </c>
      <c r="H758" s="95"/>
      <c r="I758" s="96"/>
      <c r="J758" s="96"/>
      <c r="K758" s="95"/>
      <c r="L758" s="95"/>
      <c r="M758" s="95"/>
      <c r="N758" s="95"/>
      <c r="O758" s="95"/>
      <c r="P758" s="95"/>
      <c r="Q758" s="95"/>
      <c r="R758" s="95"/>
      <c r="S758" s="95"/>
      <c r="T758" s="95"/>
      <c r="U758" s="95"/>
      <c r="V758" s="95"/>
      <c r="W758" s="95"/>
      <c r="X758" s="95"/>
      <c r="Y758" s="95"/>
      <c r="Z758" s="95"/>
      <c r="AA758" s="95"/>
      <c r="AB758" s="95"/>
      <c r="AC758" s="95"/>
      <c r="AD758" s="95"/>
      <c r="AE758" s="95"/>
      <c r="AF758" s="95"/>
      <c r="AG758" s="95"/>
      <c r="AH758" s="95"/>
      <c r="AI758" s="95"/>
      <c r="AJ758" s="95"/>
      <c r="AK758" s="95"/>
      <c r="AL758" s="95"/>
      <c r="AM758" s="95"/>
      <c r="AN758" s="95"/>
      <c r="AO758" s="95"/>
      <c r="AP758" s="95"/>
      <c r="AQ758" s="95"/>
      <c r="AR758" s="95"/>
      <c r="AS758" s="95"/>
      <c r="AT758" s="95"/>
      <c r="AU758" s="95"/>
      <c r="AV758" s="95"/>
    </row>
    <row r="759" spans="1:48" ht="18.75" x14ac:dyDescent="0.3">
      <c r="A759" s="73" t="s">
        <v>16662</v>
      </c>
      <c r="B759" s="92" t="s">
        <v>15579</v>
      </c>
      <c r="C759" s="92" t="s">
        <v>6263</v>
      </c>
      <c r="D759" s="94">
        <v>240809</v>
      </c>
      <c r="E759" s="95" t="s">
        <v>16987</v>
      </c>
      <c r="F759" s="95" t="s">
        <v>16985</v>
      </c>
      <c r="G759" s="95"/>
      <c r="H759" s="95"/>
      <c r="I759" s="95"/>
      <c r="J759" s="95"/>
      <c r="K759" s="96"/>
      <c r="L759" s="96"/>
      <c r="M759" s="95"/>
      <c r="N759" s="95"/>
      <c r="O759" s="95"/>
      <c r="P759" s="95"/>
      <c r="Q759" s="95"/>
      <c r="R759" s="95"/>
      <c r="S759" s="95"/>
      <c r="T759" s="95"/>
      <c r="U759" s="95"/>
      <c r="V759" s="95"/>
      <c r="W759" s="95"/>
      <c r="X759" s="95"/>
      <c r="Y759" s="95"/>
      <c r="Z759" s="95"/>
      <c r="AA759" s="95"/>
      <c r="AB759" s="95"/>
      <c r="AC759" s="95"/>
      <c r="AD759" s="95"/>
      <c r="AE759" s="95"/>
      <c r="AF759" s="95"/>
      <c r="AG759" s="95"/>
      <c r="AH759" s="95"/>
      <c r="AI759" s="95"/>
      <c r="AJ759" s="95"/>
      <c r="AK759" s="95"/>
      <c r="AL759" s="95"/>
      <c r="AM759" s="95"/>
      <c r="AN759" s="95"/>
      <c r="AO759" s="95"/>
      <c r="AP759" s="95"/>
      <c r="AQ759" s="95"/>
      <c r="AR759" s="95"/>
      <c r="AS759" s="95"/>
      <c r="AT759" s="95"/>
      <c r="AU759" s="95"/>
      <c r="AV759" s="95"/>
    </row>
    <row r="760" spans="1:48" ht="18.75" x14ac:dyDescent="0.3">
      <c r="A760" s="73" t="s">
        <v>15891</v>
      </c>
      <c r="B760" s="92" t="s">
        <v>12123</v>
      </c>
      <c r="C760" s="92" t="s">
        <v>6264</v>
      </c>
      <c r="D760" s="94">
        <v>240832</v>
      </c>
      <c r="E760" s="95" t="s">
        <v>16964</v>
      </c>
      <c r="F760" s="95" t="s">
        <v>17199</v>
      </c>
      <c r="G760" s="95"/>
      <c r="H760" s="95"/>
      <c r="I760" s="95"/>
      <c r="J760" s="95"/>
      <c r="K760" s="96"/>
      <c r="L760" s="96"/>
      <c r="M760" s="95"/>
      <c r="N760" s="95"/>
      <c r="O760" s="95"/>
      <c r="P760" s="95"/>
      <c r="Q760" s="95"/>
      <c r="R760" s="95"/>
      <c r="S760" s="95"/>
      <c r="T760" s="95"/>
      <c r="U760" s="95"/>
      <c r="V760" s="95"/>
      <c r="W760" s="95"/>
      <c r="X760" s="95"/>
      <c r="Y760" s="95"/>
      <c r="Z760" s="95"/>
      <c r="AA760" s="95"/>
      <c r="AB760" s="95"/>
      <c r="AC760" s="95"/>
      <c r="AD760" s="95"/>
      <c r="AE760" s="95"/>
      <c r="AF760" s="95"/>
      <c r="AG760" s="95"/>
      <c r="AH760" s="95"/>
      <c r="AI760" s="95"/>
      <c r="AJ760" s="95"/>
      <c r="AK760" s="95"/>
      <c r="AL760" s="95"/>
      <c r="AM760" s="95"/>
      <c r="AN760" s="95"/>
      <c r="AO760" s="95"/>
      <c r="AP760" s="95"/>
      <c r="AQ760" s="95"/>
      <c r="AR760" s="95"/>
      <c r="AS760" s="95"/>
      <c r="AT760" s="95"/>
      <c r="AU760" s="95"/>
      <c r="AV760" s="95"/>
    </row>
    <row r="761" spans="1:48" ht="18.75" x14ac:dyDescent="0.3">
      <c r="A761" s="73" t="s">
        <v>16663</v>
      </c>
      <c r="B761" s="92" t="s">
        <v>15579</v>
      </c>
      <c r="C761" s="92" t="s">
        <v>6264</v>
      </c>
      <c r="D761" s="94">
        <v>240832</v>
      </c>
      <c r="E761" s="95" t="s">
        <v>16987</v>
      </c>
      <c r="F761" s="95" t="s">
        <v>16985</v>
      </c>
      <c r="G761" s="95" t="s">
        <v>16963</v>
      </c>
      <c r="H761" s="95" t="s">
        <v>16965</v>
      </c>
      <c r="I761" s="96"/>
      <c r="J761" s="96"/>
      <c r="K761" s="96"/>
      <c r="L761" s="96"/>
      <c r="M761" s="95"/>
      <c r="N761" s="95"/>
      <c r="O761" s="95"/>
      <c r="P761" s="95"/>
      <c r="Q761" s="95"/>
      <c r="R761" s="95"/>
      <c r="S761" s="95"/>
      <c r="T761" s="95"/>
      <c r="U761" s="95"/>
      <c r="V761" s="95"/>
      <c r="W761" s="95"/>
      <c r="X761" s="95"/>
      <c r="Y761" s="95"/>
      <c r="Z761" s="95"/>
      <c r="AA761" s="95"/>
      <c r="AB761" s="95"/>
      <c r="AC761" s="95"/>
      <c r="AD761" s="95"/>
      <c r="AE761" s="95"/>
      <c r="AF761" s="95"/>
      <c r="AG761" s="95"/>
      <c r="AH761" s="95"/>
      <c r="AI761" s="95"/>
      <c r="AJ761" s="95"/>
      <c r="AK761" s="95"/>
      <c r="AL761" s="95"/>
      <c r="AM761" s="95"/>
      <c r="AN761" s="95"/>
      <c r="AO761" s="95"/>
      <c r="AP761" s="95"/>
      <c r="AQ761" s="95"/>
      <c r="AR761" s="95"/>
      <c r="AS761" s="95"/>
      <c r="AT761" s="95"/>
      <c r="AU761" s="95"/>
      <c r="AV761" s="95"/>
    </row>
    <row r="762" spans="1:48" ht="18.75" x14ac:dyDescent="0.3">
      <c r="A762" s="73" t="s">
        <v>16664</v>
      </c>
      <c r="B762" s="92" t="s">
        <v>15579</v>
      </c>
      <c r="C762" s="92" t="s">
        <v>6265</v>
      </c>
      <c r="D762" s="94">
        <v>240866</v>
      </c>
      <c r="E762" s="95" t="s">
        <v>16987</v>
      </c>
      <c r="F762" s="95" t="s">
        <v>16985</v>
      </c>
      <c r="G762" s="95"/>
      <c r="H762" s="95"/>
      <c r="I762" s="95"/>
      <c r="J762" s="95"/>
      <c r="K762" s="96"/>
      <c r="L762" s="96"/>
      <c r="M762" s="95"/>
      <c r="N762" s="95"/>
      <c r="O762" s="95"/>
      <c r="P762" s="95"/>
      <c r="Q762" s="95"/>
      <c r="R762" s="95"/>
      <c r="S762" s="95"/>
      <c r="T762" s="95"/>
      <c r="U762" s="95"/>
      <c r="V762" s="95"/>
      <c r="W762" s="95"/>
      <c r="X762" s="95"/>
      <c r="Y762" s="95"/>
      <c r="Z762" s="95"/>
      <c r="AA762" s="95"/>
      <c r="AB762" s="95"/>
      <c r="AC762" s="95"/>
      <c r="AD762" s="95"/>
      <c r="AE762" s="95"/>
      <c r="AF762" s="95"/>
      <c r="AG762" s="95"/>
      <c r="AH762" s="95"/>
      <c r="AI762" s="95"/>
      <c r="AJ762" s="95"/>
      <c r="AK762" s="95"/>
      <c r="AL762" s="95"/>
      <c r="AM762" s="95"/>
      <c r="AN762" s="95"/>
      <c r="AO762" s="95"/>
      <c r="AP762" s="95"/>
      <c r="AQ762" s="95"/>
      <c r="AR762" s="95"/>
      <c r="AS762" s="95"/>
      <c r="AT762" s="95"/>
      <c r="AU762" s="95"/>
      <c r="AV762" s="95"/>
    </row>
    <row r="763" spans="1:48" ht="18.75" x14ac:dyDescent="0.3">
      <c r="A763" s="73" t="s">
        <v>16665</v>
      </c>
      <c r="B763" s="92" t="s">
        <v>15579</v>
      </c>
      <c r="C763" s="92" t="s">
        <v>8034</v>
      </c>
      <c r="D763" s="94">
        <v>240867</v>
      </c>
      <c r="E763" s="95" t="s">
        <v>16987</v>
      </c>
      <c r="F763" s="95" t="s">
        <v>16985</v>
      </c>
      <c r="G763" s="95"/>
      <c r="H763" s="95"/>
      <c r="I763" s="95"/>
      <c r="J763" s="95"/>
      <c r="K763" s="96"/>
      <c r="L763" s="96"/>
      <c r="M763" s="95"/>
      <c r="N763" s="95"/>
      <c r="O763" s="95"/>
      <c r="P763" s="95"/>
      <c r="Q763" s="95"/>
      <c r="R763" s="95"/>
      <c r="S763" s="95"/>
      <c r="T763" s="95"/>
      <c r="U763" s="95"/>
      <c r="V763" s="95"/>
      <c r="W763" s="95"/>
      <c r="X763" s="95"/>
      <c r="Y763" s="95"/>
      <c r="Z763" s="95"/>
      <c r="AA763" s="95"/>
      <c r="AB763" s="95"/>
      <c r="AC763" s="95"/>
      <c r="AD763" s="95"/>
      <c r="AE763" s="95"/>
      <c r="AF763" s="95"/>
      <c r="AG763" s="95"/>
      <c r="AH763" s="95"/>
      <c r="AI763" s="95"/>
      <c r="AJ763" s="95"/>
      <c r="AK763" s="95"/>
      <c r="AL763" s="95"/>
      <c r="AM763" s="95"/>
      <c r="AN763" s="95"/>
      <c r="AO763" s="95"/>
      <c r="AP763" s="95"/>
      <c r="AQ763" s="95"/>
      <c r="AR763" s="95"/>
      <c r="AS763" s="95"/>
      <c r="AT763" s="95"/>
      <c r="AU763" s="95"/>
      <c r="AV763" s="95"/>
    </row>
    <row r="764" spans="1:48" ht="18.75" x14ac:dyDescent="0.3">
      <c r="A764" s="73" t="s">
        <v>15892</v>
      </c>
      <c r="B764" s="92" t="s">
        <v>12123</v>
      </c>
      <c r="C764" s="92" t="s">
        <v>8035</v>
      </c>
      <c r="D764" s="94">
        <v>240868</v>
      </c>
      <c r="E764" s="95" t="s">
        <v>16964</v>
      </c>
      <c r="F764" s="95" t="s">
        <v>17199</v>
      </c>
      <c r="G764" s="95"/>
      <c r="H764" s="95"/>
      <c r="I764" s="96"/>
      <c r="J764" s="96"/>
      <c r="K764" s="96"/>
      <c r="L764" s="96"/>
      <c r="M764" s="95"/>
      <c r="N764" s="95"/>
      <c r="O764" s="95"/>
      <c r="P764" s="95"/>
      <c r="Q764" s="95"/>
      <c r="R764" s="95"/>
      <c r="S764" s="95"/>
      <c r="T764" s="95"/>
      <c r="U764" s="95"/>
      <c r="V764" s="95"/>
      <c r="W764" s="95"/>
      <c r="X764" s="95"/>
      <c r="Y764" s="95"/>
      <c r="Z764" s="95"/>
      <c r="AA764" s="95"/>
      <c r="AB764" s="95"/>
      <c r="AC764" s="95"/>
      <c r="AD764" s="95"/>
      <c r="AE764" s="95"/>
      <c r="AF764" s="95"/>
      <c r="AG764" s="95"/>
      <c r="AH764" s="95"/>
      <c r="AI764" s="95"/>
      <c r="AJ764" s="95"/>
      <c r="AK764" s="95"/>
      <c r="AL764" s="95"/>
      <c r="AM764" s="95"/>
      <c r="AN764" s="95"/>
      <c r="AO764" s="95"/>
      <c r="AP764" s="95"/>
      <c r="AQ764" s="95"/>
      <c r="AR764" s="95"/>
      <c r="AS764" s="95"/>
      <c r="AT764" s="95"/>
      <c r="AU764" s="95"/>
      <c r="AV764" s="95"/>
    </row>
    <row r="765" spans="1:48" ht="18.75" x14ac:dyDescent="0.3">
      <c r="A765" s="73" t="s">
        <v>16666</v>
      </c>
      <c r="B765" s="92" t="s">
        <v>15579</v>
      </c>
      <c r="C765" s="92" t="s">
        <v>8035</v>
      </c>
      <c r="D765" s="94">
        <v>240868</v>
      </c>
      <c r="E765" s="95" t="s">
        <v>17131</v>
      </c>
      <c r="F765" s="95" t="s">
        <v>17132</v>
      </c>
      <c r="G765" s="96"/>
      <c r="H765" s="96"/>
      <c r="I765" s="96"/>
      <c r="J765" s="96"/>
      <c r="K765" s="96"/>
      <c r="L765" s="96"/>
      <c r="M765" s="95"/>
      <c r="N765" s="95"/>
      <c r="O765" s="95"/>
      <c r="P765" s="95"/>
      <c r="Q765" s="95"/>
      <c r="R765" s="95"/>
      <c r="S765" s="95"/>
      <c r="T765" s="95"/>
      <c r="U765" s="95"/>
      <c r="V765" s="95"/>
      <c r="W765" s="95"/>
      <c r="X765" s="95"/>
      <c r="Y765" s="95"/>
      <c r="Z765" s="95"/>
      <c r="AA765" s="95"/>
      <c r="AB765" s="95"/>
      <c r="AC765" s="95"/>
      <c r="AD765" s="95"/>
      <c r="AE765" s="95"/>
      <c r="AF765" s="95"/>
      <c r="AG765" s="95"/>
      <c r="AH765" s="95"/>
      <c r="AI765" s="95"/>
      <c r="AJ765" s="95"/>
      <c r="AK765" s="95"/>
      <c r="AL765" s="95"/>
      <c r="AM765" s="95"/>
      <c r="AN765" s="95"/>
      <c r="AO765" s="95"/>
      <c r="AP765" s="95"/>
      <c r="AQ765" s="95"/>
      <c r="AR765" s="95"/>
      <c r="AS765" s="95"/>
      <c r="AT765" s="95"/>
      <c r="AU765" s="95"/>
      <c r="AV765" s="95"/>
    </row>
    <row r="766" spans="1:48" ht="18.75" x14ac:dyDescent="0.3">
      <c r="A766" s="73" t="s">
        <v>15893</v>
      </c>
      <c r="B766" s="92" t="s">
        <v>12123</v>
      </c>
      <c r="C766" s="92" t="s">
        <v>6266</v>
      </c>
      <c r="D766" s="94">
        <v>240891</v>
      </c>
      <c r="E766" s="95" t="s">
        <v>17181</v>
      </c>
      <c r="F766" s="95"/>
      <c r="G766" s="95"/>
      <c r="H766" s="96"/>
      <c r="I766" s="96"/>
      <c r="J766" s="95"/>
      <c r="K766" s="95"/>
      <c r="L766" s="95"/>
      <c r="M766" s="95"/>
      <c r="N766" s="95"/>
      <c r="O766" s="95"/>
      <c r="P766" s="95"/>
      <c r="Q766" s="95"/>
      <c r="R766" s="95"/>
      <c r="S766" s="95"/>
      <c r="T766" s="95"/>
      <c r="U766" s="95"/>
      <c r="V766" s="95"/>
      <c r="W766" s="95"/>
      <c r="X766" s="95"/>
      <c r="Y766" s="95"/>
      <c r="Z766" s="95"/>
      <c r="AA766" s="95"/>
      <c r="AB766" s="95"/>
      <c r="AC766" s="95"/>
      <c r="AD766" s="95"/>
      <c r="AE766" s="95"/>
      <c r="AF766" s="95"/>
      <c r="AG766" s="95"/>
      <c r="AH766" s="95"/>
      <c r="AI766" s="95"/>
      <c r="AJ766" s="95"/>
      <c r="AK766" s="95"/>
      <c r="AL766" s="95"/>
      <c r="AM766" s="95"/>
      <c r="AN766" s="95"/>
      <c r="AO766" s="95"/>
      <c r="AP766" s="95"/>
      <c r="AQ766" s="95"/>
      <c r="AR766" s="95"/>
      <c r="AS766" s="95"/>
      <c r="AT766" s="95"/>
      <c r="AU766" s="95"/>
      <c r="AV766" s="95"/>
    </row>
    <row r="767" spans="1:48" ht="18.75" x14ac:dyDescent="0.3">
      <c r="A767" s="73" t="s">
        <v>16667</v>
      </c>
      <c r="B767" s="92" t="s">
        <v>15579</v>
      </c>
      <c r="C767" s="92" t="s">
        <v>6266</v>
      </c>
      <c r="D767" s="94">
        <v>240891</v>
      </c>
      <c r="E767" s="95" t="s">
        <v>16987</v>
      </c>
      <c r="F767" s="95" t="s">
        <v>16985</v>
      </c>
      <c r="G767" s="96"/>
      <c r="H767" s="96"/>
      <c r="I767" s="96"/>
      <c r="J767" s="95"/>
      <c r="K767" s="95"/>
      <c r="L767" s="95"/>
      <c r="M767" s="95"/>
      <c r="N767" s="95"/>
      <c r="O767" s="95"/>
      <c r="P767" s="95"/>
      <c r="Q767" s="95"/>
      <c r="R767" s="95"/>
      <c r="S767" s="95"/>
      <c r="T767" s="95"/>
      <c r="U767" s="95"/>
      <c r="V767" s="95"/>
      <c r="W767" s="95"/>
      <c r="X767" s="95"/>
      <c r="Y767" s="95"/>
      <c r="Z767" s="95"/>
      <c r="AA767" s="95"/>
      <c r="AB767" s="95"/>
      <c r="AC767" s="95"/>
      <c r="AD767" s="95"/>
      <c r="AE767" s="95"/>
      <c r="AF767" s="95"/>
      <c r="AG767" s="95"/>
      <c r="AH767" s="95"/>
      <c r="AI767" s="95"/>
      <c r="AJ767" s="95"/>
      <c r="AK767" s="95"/>
      <c r="AL767" s="95"/>
      <c r="AM767" s="95"/>
      <c r="AN767" s="95"/>
      <c r="AO767" s="95"/>
      <c r="AP767" s="95"/>
      <c r="AQ767" s="95"/>
      <c r="AR767" s="95"/>
      <c r="AS767" s="95"/>
      <c r="AT767" s="95"/>
      <c r="AU767" s="95"/>
      <c r="AV767" s="95"/>
    </row>
    <row r="768" spans="1:48" ht="18.75" x14ac:dyDescent="0.3">
      <c r="A768" s="73" t="s">
        <v>15894</v>
      </c>
      <c r="B768" s="92" t="s">
        <v>12123</v>
      </c>
      <c r="C768" s="92" t="s">
        <v>6267</v>
      </c>
      <c r="D768" s="94">
        <v>240921</v>
      </c>
      <c r="E768" s="95" t="s">
        <v>16983</v>
      </c>
      <c r="F768" s="95"/>
      <c r="G768" s="95"/>
      <c r="H768" s="96"/>
      <c r="I768" s="96"/>
      <c r="J768" s="95"/>
      <c r="K768" s="95"/>
      <c r="L768" s="95"/>
      <c r="M768" s="95"/>
      <c r="N768" s="95"/>
      <c r="O768" s="95"/>
      <c r="P768" s="95"/>
      <c r="Q768" s="95"/>
      <c r="R768" s="95"/>
      <c r="S768" s="95"/>
      <c r="T768" s="95"/>
      <c r="U768" s="95"/>
      <c r="V768" s="95"/>
      <c r="W768" s="95"/>
      <c r="X768" s="95"/>
      <c r="Y768" s="95"/>
      <c r="Z768" s="95"/>
      <c r="AA768" s="95"/>
      <c r="AB768" s="95"/>
      <c r="AC768" s="95"/>
      <c r="AD768" s="95"/>
      <c r="AE768" s="95"/>
      <c r="AF768" s="95"/>
      <c r="AG768" s="95"/>
      <c r="AH768" s="95"/>
      <c r="AI768" s="95"/>
      <c r="AJ768" s="95"/>
      <c r="AK768" s="95"/>
      <c r="AL768" s="95"/>
      <c r="AM768" s="95"/>
      <c r="AN768" s="95"/>
      <c r="AO768" s="95"/>
      <c r="AP768" s="95"/>
      <c r="AQ768" s="95"/>
      <c r="AR768" s="95"/>
      <c r="AS768" s="95"/>
      <c r="AT768" s="95"/>
      <c r="AU768" s="95"/>
      <c r="AV768" s="95"/>
    </row>
    <row r="769" spans="1:48" ht="18.75" x14ac:dyDescent="0.3">
      <c r="A769" s="73" t="s">
        <v>16668</v>
      </c>
      <c r="B769" s="92" t="s">
        <v>15579</v>
      </c>
      <c r="C769" s="92" t="s">
        <v>6267</v>
      </c>
      <c r="D769" s="94">
        <v>240921</v>
      </c>
      <c r="E769" s="95" t="s">
        <v>16987</v>
      </c>
      <c r="F769" s="95" t="s">
        <v>16985</v>
      </c>
      <c r="G769" s="96"/>
      <c r="H769" s="96"/>
      <c r="I769" s="96"/>
      <c r="J769" s="95"/>
      <c r="K769" s="95"/>
      <c r="L769" s="95"/>
      <c r="M769" s="95"/>
      <c r="N769" s="95"/>
      <c r="O769" s="95"/>
      <c r="P769" s="95"/>
      <c r="Q769" s="95"/>
      <c r="R769" s="95"/>
      <c r="S769" s="95"/>
      <c r="T769" s="95"/>
      <c r="U769" s="95"/>
      <c r="V769" s="95"/>
      <c r="W769" s="95"/>
      <c r="X769" s="95"/>
      <c r="Y769" s="95"/>
      <c r="Z769" s="95"/>
      <c r="AA769" s="95"/>
      <c r="AB769" s="95"/>
      <c r="AC769" s="95"/>
      <c r="AD769" s="95"/>
      <c r="AE769" s="95"/>
      <c r="AF769" s="95"/>
      <c r="AG769" s="95"/>
      <c r="AH769" s="95"/>
      <c r="AI769" s="95"/>
      <c r="AJ769" s="95"/>
      <c r="AK769" s="95"/>
      <c r="AL769" s="95"/>
      <c r="AM769" s="95"/>
      <c r="AN769" s="95"/>
      <c r="AO769" s="95"/>
      <c r="AP769" s="95"/>
      <c r="AQ769" s="95"/>
      <c r="AR769" s="95"/>
      <c r="AS769" s="95"/>
      <c r="AT769" s="95"/>
      <c r="AU769" s="95"/>
      <c r="AV769" s="95"/>
    </row>
    <row r="770" spans="1:48" ht="18.75" x14ac:dyDescent="0.3">
      <c r="A770" s="73" t="s">
        <v>16669</v>
      </c>
      <c r="B770" s="92" t="s">
        <v>15579</v>
      </c>
      <c r="C770" s="92" t="s">
        <v>6269</v>
      </c>
      <c r="D770" s="94">
        <v>240989</v>
      </c>
      <c r="E770" s="95" t="s">
        <v>16987</v>
      </c>
      <c r="F770" s="95" t="s">
        <v>16985</v>
      </c>
      <c r="G770" s="95" t="s">
        <v>16988</v>
      </c>
      <c r="H770" s="95" t="s">
        <v>17114</v>
      </c>
      <c r="I770" s="96"/>
      <c r="J770" s="96"/>
      <c r="K770" s="95"/>
      <c r="L770" s="95"/>
      <c r="M770" s="95"/>
      <c r="N770" s="95"/>
      <c r="O770" s="95"/>
      <c r="P770" s="95"/>
      <c r="Q770" s="95"/>
      <c r="R770" s="95"/>
      <c r="S770" s="95"/>
      <c r="T770" s="95"/>
      <c r="U770" s="95"/>
      <c r="V770" s="95"/>
      <c r="W770" s="95"/>
      <c r="X770" s="95"/>
      <c r="Y770" s="95"/>
      <c r="Z770" s="95"/>
      <c r="AA770" s="95"/>
      <c r="AB770" s="95"/>
      <c r="AC770" s="95"/>
      <c r="AD770" s="95"/>
      <c r="AE770" s="95"/>
      <c r="AF770" s="95"/>
      <c r="AG770" s="95"/>
      <c r="AH770" s="95"/>
      <c r="AI770" s="95"/>
      <c r="AJ770" s="95"/>
      <c r="AK770" s="95"/>
      <c r="AL770" s="95"/>
      <c r="AM770" s="95"/>
      <c r="AN770" s="95"/>
      <c r="AO770" s="95"/>
      <c r="AP770" s="95"/>
      <c r="AQ770" s="95"/>
      <c r="AR770" s="95"/>
      <c r="AS770" s="95"/>
      <c r="AT770" s="95"/>
      <c r="AU770" s="95"/>
      <c r="AV770" s="95"/>
    </row>
    <row r="771" spans="1:48" ht="18.75" x14ac:dyDescent="0.3">
      <c r="A771" s="73" t="s">
        <v>15895</v>
      </c>
      <c r="B771" s="92" t="s">
        <v>12123</v>
      </c>
      <c r="C771" s="92" t="s">
        <v>6271</v>
      </c>
      <c r="D771" s="94">
        <v>241040</v>
      </c>
      <c r="E771" s="95" t="s">
        <v>16902</v>
      </c>
      <c r="F771" s="95"/>
      <c r="G771" s="95"/>
      <c r="H771" s="96"/>
      <c r="I771" s="96"/>
      <c r="J771" s="95"/>
      <c r="K771" s="95"/>
      <c r="L771" s="95"/>
      <c r="M771" s="95"/>
      <c r="N771" s="95"/>
      <c r="O771" s="95"/>
      <c r="P771" s="95"/>
      <c r="Q771" s="95"/>
      <c r="R771" s="95"/>
      <c r="S771" s="95"/>
      <c r="T771" s="95"/>
      <c r="U771" s="95"/>
      <c r="V771" s="95"/>
      <c r="W771" s="95"/>
      <c r="X771" s="95"/>
      <c r="Y771" s="95"/>
      <c r="Z771" s="95"/>
      <c r="AA771" s="95"/>
      <c r="AB771" s="95"/>
      <c r="AC771" s="95"/>
      <c r="AD771" s="95"/>
      <c r="AE771" s="95"/>
      <c r="AF771" s="95"/>
      <c r="AG771" s="95"/>
      <c r="AH771" s="95"/>
      <c r="AI771" s="95"/>
      <c r="AJ771" s="95"/>
      <c r="AK771" s="95"/>
      <c r="AL771" s="95"/>
      <c r="AM771" s="95"/>
      <c r="AN771" s="95"/>
      <c r="AO771" s="95"/>
      <c r="AP771" s="95"/>
      <c r="AQ771" s="95"/>
      <c r="AR771" s="95"/>
      <c r="AS771" s="95"/>
      <c r="AT771" s="95"/>
      <c r="AU771" s="95"/>
      <c r="AV771" s="95"/>
    </row>
    <row r="772" spans="1:48" ht="18.75" x14ac:dyDescent="0.3">
      <c r="A772" s="73" t="s">
        <v>16670</v>
      </c>
      <c r="B772" s="92" t="s">
        <v>15579</v>
      </c>
      <c r="C772" s="92" t="s">
        <v>6271</v>
      </c>
      <c r="D772" s="94">
        <v>241040</v>
      </c>
      <c r="E772" s="95" t="s">
        <v>17131</v>
      </c>
      <c r="F772" s="95" t="s">
        <v>17132</v>
      </c>
      <c r="G772" s="96"/>
      <c r="H772" s="96"/>
      <c r="I772" s="96"/>
      <c r="J772" s="95"/>
      <c r="K772" s="95"/>
      <c r="L772" s="95"/>
      <c r="M772" s="95"/>
      <c r="N772" s="95"/>
      <c r="O772" s="95"/>
      <c r="P772" s="95"/>
      <c r="Q772" s="95"/>
      <c r="R772" s="95"/>
      <c r="S772" s="95"/>
      <c r="T772" s="95"/>
      <c r="U772" s="95"/>
      <c r="V772" s="95"/>
      <c r="W772" s="95"/>
      <c r="X772" s="95"/>
      <c r="Y772" s="95"/>
      <c r="Z772" s="95"/>
      <c r="AA772" s="95"/>
      <c r="AB772" s="95"/>
      <c r="AC772" s="95"/>
      <c r="AD772" s="95"/>
      <c r="AE772" s="95"/>
      <c r="AF772" s="95"/>
      <c r="AG772" s="95"/>
      <c r="AH772" s="95"/>
      <c r="AI772" s="95"/>
      <c r="AJ772" s="95"/>
      <c r="AK772" s="95"/>
      <c r="AL772" s="95"/>
      <c r="AM772" s="95"/>
      <c r="AN772" s="95"/>
      <c r="AO772" s="95"/>
      <c r="AP772" s="95"/>
      <c r="AQ772" s="95"/>
      <c r="AR772" s="95"/>
      <c r="AS772" s="95"/>
      <c r="AT772" s="95"/>
      <c r="AU772" s="95"/>
      <c r="AV772" s="95"/>
    </row>
    <row r="773" spans="1:48" ht="18.75" x14ac:dyDescent="0.3">
      <c r="A773" s="73" t="s">
        <v>16671</v>
      </c>
      <c r="B773" s="92" t="s">
        <v>15579</v>
      </c>
      <c r="C773" s="92" t="s">
        <v>6270</v>
      </c>
      <c r="D773" s="94">
        <v>241017</v>
      </c>
      <c r="E773" s="95" t="s">
        <v>16894</v>
      </c>
      <c r="F773" s="95" t="s">
        <v>16896</v>
      </c>
      <c r="G773" s="95" t="s">
        <v>17128</v>
      </c>
      <c r="H773" s="95" t="s">
        <v>16895</v>
      </c>
      <c r="I773" s="95" t="s">
        <v>16897</v>
      </c>
      <c r="J773" s="96"/>
      <c r="K773" s="96"/>
      <c r="L773" s="95"/>
      <c r="M773" s="95"/>
      <c r="N773" s="95"/>
      <c r="O773" s="95"/>
      <c r="P773" s="95"/>
      <c r="Q773" s="95"/>
      <c r="R773" s="95"/>
      <c r="S773" s="95"/>
      <c r="T773" s="95"/>
      <c r="U773" s="95"/>
      <c r="V773" s="95"/>
      <c r="W773" s="95"/>
      <c r="X773" s="95"/>
      <c r="Y773" s="95"/>
      <c r="Z773" s="95"/>
      <c r="AA773" s="95"/>
      <c r="AB773" s="95"/>
      <c r="AC773" s="95"/>
      <c r="AD773" s="95"/>
      <c r="AE773" s="95"/>
      <c r="AF773" s="95"/>
      <c r="AG773" s="95"/>
      <c r="AH773" s="95"/>
      <c r="AI773" s="95"/>
      <c r="AJ773" s="95"/>
      <c r="AK773" s="95"/>
      <c r="AL773" s="95"/>
      <c r="AM773" s="95"/>
      <c r="AN773" s="95"/>
      <c r="AO773" s="95"/>
      <c r="AP773" s="95"/>
      <c r="AQ773" s="95"/>
      <c r="AR773" s="95"/>
      <c r="AS773" s="95"/>
      <c r="AT773" s="95"/>
      <c r="AU773" s="95"/>
      <c r="AV773" s="95"/>
    </row>
    <row r="774" spans="1:48" ht="18.75" x14ac:dyDescent="0.3">
      <c r="A774" s="73" t="s">
        <v>16672</v>
      </c>
      <c r="B774" s="92" t="s">
        <v>15579</v>
      </c>
      <c r="C774" s="92" t="s">
        <v>8740</v>
      </c>
      <c r="D774" s="94">
        <v>241055</v>
      </c>
      <c r="E774" s="97" t="s">
        <v>17229</v>
      </c>
      <c r="F774" s="95"/>
      <c r="G774" s="95"/>
      <c r="H774" s="95"/>
      <c r="I774" s="95"/>
      <c r="J774" s="96"/>
      <c r="K774" s="96"/>
      <c r="L774" s="95"/>
      <c r="M774" s="95"/>
      <c r="N774" s="95"/>
      <c r="O774" s="95"/>
      <c r="P774" s="95"/>
      <c r="Q774" s="95"/>
      <c r="R774" s="95"/>
      <c r="S774" s="95"/>
      <c r="T774" s="95"/>
      <c r="U774" s="95"/>
      <c r="V774" s="95"/>
      <c r="W774" s="95"/>
      <c r="X774" s="95"/>
      <c r="Y774" s="95"/>
      <c r="Z774" s="95"/>
      <c r="AA774" s="95"/>
      <c r="AB774" s="95"/>
      <c r="AC774" s="95"/>
      <c r="AD774" s="95"/>
      <c r="AE774" s="95"/>
      <c r="AF774" s="95"/>
      <c r="AG774" s="95"/>
      <c r="AH774" s="95"/>
      <c r="AI774" s="95"/>
      <c r="AJ774" s="95"/>
      <c r="AK774" s="95"/>
      <c r="AL774" s="95"/>
      <c r="AM774" s="95"/>
      <c r="AN774" s="95"/>
      <c r="AO774" s="95"/>
      <c r="AP774" s="95"/>
      <c r="AQ774" s="95"/>
      <c r="AR774" s="95"/>
      <c r="AS774" s="95"/>
      <c r="AT774" s="95"/>
      <c r="AU774" s="95"/>
      <c r="AV774" s="95"/>
    </row>
    <row r="775" spans="1:48" ht="18.75" x14ac:dyDescent="0.3">
      <c r="A775" s="73" t="s">
        <v>16673</v>
      </c>
      <c r="B775" s="92" t="s">
        <v>15579</v>
      </c>
      <c r="C775" s="92" t="s">
        <v>8036</v>
      </c>
      <c r="D775" s="94">
        <v>241018</v>
      </c>
      <c r="E775" s="95" t="s">
        <v>16883</v>
      </c>
      <c r="F775" s="95" t="s">
        <v>17230</v>
      </c>
      <c r="G775" s="95" t="s">
        <v>17231</v>
      </c>
      <c r="H775" s="95"/>
      <c r="I775" s="95"/>
      <c r="J775" s="96"/>
      <c r="K775" s="96"/>
      <c r="L775" s="95"/>
      <c r="M775" s="95"/>
      <c r="N775" s="95"/>
      <c r="O775" s="95"/>
      <c r="P775" s="95"/>
      <c r="Q775" s="95"/>
      <c r="R775" s="95"/>
      <c r="S775" s="95"/>
      <c r="T775" s="95"/>
      <c r="U775" s="95"/>
      <c r="V775" s="95"/>
      <c r="W775" s="95"/>
      <c r="X775" s="95"/>
      <c r="Y775" s="95"/>
      <c r="Z775" s="95"/>
      <c r="AA775" s="95"/>
      <c r="AB775" s="95"/>
      <c r="AC775" s="95"/>
      <c r="AD775" s="95"/>
      <c r="AE775" s="95"/>
      <c r="AF775" s="95"/>
      <c r="AG775" s="95"/>
      <c r="AH775" s="95"/>
      <c r="AI775" s="95"/>
      <c r="AJ775" s="95"/>
      <c r="AK775" s="95"/>
      <c r="AL775" s="95"/>
      <c r="AM775" s="95"/>
      <c r="AN775" s="95"/>
      <c r="AO775" s="95"/>
      <c r="AP775" s="95"/>
      <c r="AQ775" s="95"/>
      <c r="AR775" s="95"/>
      <c r="AS775" s="95"/>
      <c r="AT775" s="95"/>
      <c r="AU775" s="95"/>
      <c r="AV775" s="95"/>
    </row>
    <row r="776" spans="1:48" ht="18.75" x14ac:dyDescent="0.3">
      <c r="A776" s="73" t="s">
        <v>16674</v>
      </c>
      <c r="B776" s="92" t="s">
        <v>15579</v>
      </c>
      <c r="C776" s="92" t="s">
        <v>6268</v>
      </c>
      <c r="D776" s="94">
        <v>240955</v>
      </c>
      <c r="E776" s="97" t="s">
        <v>17232</v>
      </c>
      <c r="F776" s="97" t="s">
        <v>17233</v>
      </c>
      <c r="G776" s="95"/>
      <c r="H776" s="95"/>
      <c r="I776" s="95"/>
      <c r="J776" s="96"/>
      <c r="K776" s="96"/>
      <c r="L776" s="95"/>
      <c r="M776" s="95"/>
      <c r="N776" s="95"/>
      <c r="O776" s="95"/>
      <c r="P776" s="95"/>
      <c r="Q776" s="95"/>
      <c r="R776" s="95"/>
      <c r="S776" s="95"/>
      <c r="T776" s="95"/>
      <c r="U776" s="95"/>
      <c r="V776" s="95"/>
      <c r="W776" s="95"/>
      <c r="X776" s="95"/>
      <c r="Y776" s="95"/>
      <c r="Z776" s="95"/>
      <c r="AA776" s="95"/>
      <c r="AB776" s="95"/>
      <c r="AC776" s="95"/>
      <c r="AD776" s="95"/>
      <c r="AE776" s="95"/>
      <c r="AF776" s="95"/>
      <c r="AG776" s="95"/>
      <c r="AH776" s="95"/>
      <c r="AI776" s="95"/>
      <c r="AJ776" s="95"/>
      <c r="AK776" s="95"/>
      <c r="AL776" s="95"/>
      <c r="AM776" s="95"/>
      <c r="AN776" s="95"/>
      <c r="AO776" s="95"/>
      <c r="AP776" s="95"/>
      <c r="AQ776" s="95"/>
      <c r="AR776" s="95"/>
      <c r="AS776" s="95"/>
      <c r="AT776" s="95"/>
      <c r="AU776" s="95"/>
      <c r="AV776" s="95"/>
    </row>
    <row r="777" spans="1:48" ht="18.75" x14ac:dyDescent="0.3">
      <c r="A777" s="73" t="s">
        <v>15896</v>
      </c>
      <c r="B777" s="92" t="s">
        <v>12123</v>
      </c>
      <c r="C777" s="92" t="s">
        <v>463</v>
      </c>
      <c r="D777" s="94">
        <v>144508</v>
      </c>
      <c r="E777" s="95" t="s">
        <v>16943</v>
      </c>
      <c r="F777" s="95" t="s">
        <v>17174</v>
      </c>
      <c r="G777" s="95"/>
      <c r="H777" s="95"/>
      <c r="I777" s="95"/>
      <c r="J777" s="96"/>
      <c r="K777" s="96"/>
      <c r="L777" s="95"/>
      <c r="M777" s="95"/>
      <c r="N777" s="95"/>
      <c r="O777" s="95"/>
      <c r="P777" s="95"/>
      <c r="Q777" s="95"/>
      <c r="R777" s="95"/>
      <c r="S777" s="95"/>
      <c r="T777" s="95"/>
      <c r="U777" s="95"/>
      <c r="V777" s="95"/>
      <c r="W777" s="95"/>
      <c r="X777" s="95"/>
      <c r="Y777" s="95"/>
      <c r="Z777" s="95"/>
      <c r="AA777" s="95"/>
      <c r="AB777" s="95"/>
      <c r="AC777" s="95"/>
      <c r="AD777" s="95"/>
      <c r="AE777" s="95"/>
      <c r="AF777" s="95"/>
      <c r="AG777" s="95"/>
      <c r="AH777" s="95"/>
      <c r="AI777" s="95"/>
      <c r="AJ777" s="95"/>
      <c r="AK777" s="95"/>
      <c r="AL777" s="95"/>
      <c r="AM777" s="95"/>
      <c r="AN777" s="95"/>
      <c r="AO777" s="95"/>
      <c r="AP777" s="95"/>
      <c r="AQ777" s="95"/>
      <c r="AR777" s="95"/>
      <c r="AS777" s="95"/>
      <c r="AT777" s="95"/>
      <c r="AU777" s="95"/>
      <c r="AV777" s="95"/>
    </row>
    <row r="778" spans="1:48" ht="18.75" x14ac:dyDescent="0.3">
      <c r="A778" s="73" t="s">
        <v>15897</v>
      </c>
      <c r="B778" s="92" t="s">
        <v>12123</v>
      </c>
      <c r="C778" s="92" t="s">
        <v>2633</v>
      </c>
      <c r="D778" s="94">
        <v>144527</v>
      </c>
      <c r="E778" s="95" t="s">
        <v>17174</v>
      </c>
      <c r="F778" s="95"/>
      <c r="G778" s="95"/>
      <c r="H778" s="95"/>
      <c r="I778" s="95"/>
      <c r="J778" s="96"/>
      <c r="K778" s="96"/>
      <c r="L778" s="95"/>
      <c r="M778" s="95"/>
      <c r="N778" s="95"/>
      <c r="O778" s="95"/>
      <c r="P778" s="95"/>
      <c r="Q778" s="95"/>
      <c r="R778" s="95"/>
      <c r="S778" s="95"/>
      <c r="T778" s="95"/>
      <c r="U778" s="95"/>
      <c r="V778" s="95"/>
      <c r="W778" s="95"/>
      <c r="X778" s="95"/>
      <c r="Y778" s="95"/>
      <c r="Z778" s="95"/>
      <c r="AA778" s="95"/>
      <c r="AB778" s="95"/>
      <c r="AC778" s="95"/>
      <c r="AD778" s="95"/>
      <c r="AE778" s="95"/>
      <c r="AF778" s="95"/>
      <c r="AG778" s="95"/>
      <c r="AH778" s="95"/>
      <c r="AI778" s="95"/>
      <c r="AJ778" s="95"/>
      <c r="AK778" s="95"/>
      <c r="AL778" s="95"/>
      <c r="AM778" s="95"/>
      <c r="AN778" s="95"/>
      <c r="AO778" s="95"/>
      <c r="AP778" s="95"/>
      <c r="AQ778" s="95"/>
      <c r="AR778" s="95"/>
      <c r="AS778" s="95"/>
      <c r="AT778" s="95"/>
      <c r="AU778" s="95"/>
      <c r="AV778" s="95"/>
    </row>
    <row r="779" spans="1:48" ht="18.75" x14ac:dyDescent="0.3">
      <c r="A779" s="73" t="s">
        <v>15898</v>
      </c>
      <c r="B779" s="92" t="s">
        <v>12123</v>
      </c>
      <c r="C779" s="92" t="s">
        <v>2634</v>
      </c>
      <c r="D779" s="94">
        <v>144546</v>
      </c>
      <c r="E779" s="95" t="s">
        <v>17174</v>
      </c>
      <c r="F779" s="95"/>
      <c r="G779" s="95"/>
      <c r="H779" s="95"/>
      <c r="I779" s="95"/>
      <c r="J779" s="96"/>
      <c r="K779" s="96"/>
      <c r="L779" s="95"/>
      <c r="M779" s="95"/>
      <c r="N779" s="95"/>
      <c r="O779" s="95"/>
      <c r="P779" s="95"/>
      <c r="Q779" s="95"/>
      <c r="R779" s="95"/>
      <c r="S779" s="95"/>
      <c r="T779" s="95"/>
      <c r="U779" s="95"/>
      <c r="V779" s="95"/>
      <c r="W779" s="95"/>
      <c r="X779" s="95"/>
      <c r="Y779" s="95"/>
      <c r="Z779" s="95"/>
      <c r="AA779" s="95"/>
      <c r="AB779" s="95"/>
      <c r="AC779" s="95"/>
      <c r="AD779" s="95"/>
      <c r="AE779" s="95"/>
      <c r="AF779" s="95"/>
      <c r="AG779" s="95"/>
      <c r="AH779" s="95"/>
      <c r="AI779" s="95"/>
      <c r="AJ779" s="95"/>
      <c r="AK779" s="95"/>
      <c r="AL779" s="95"/>
      <c r="AM779" s="95"/>
      <c r="AN779" s="95"/>
      <c r="AO779" s="95"/>
      <c r="AP779" s="95"/>
      <c r="AQ779" s="95"/>
      <c r="AR779" s="95"/>
      <c r="AS779" s="95"/>
      <c r="AT779" s="95"/>
      <c r="AU779" s="95"/>
      <c r="AV779" s="95"/>
    </row>
    <row r="780" spans="1:48" ht="18.75" x14ac:dyDescent="0.3">
      <c r="A780" s="73" t="s">
        <v>15899</v>
      </c>
      <c r="B780" s="92" t="s">
        <v>12123</v>
      </c>
      <c r="C780" s="92" t="s">
        <v>464</v>
      </c>
      <c r="D780" s="94">
        <v>144565</v>
      </c>
      <c r="E780" s="95" t="s">
        <v>17174</v>
      </c>
      <c r="F780" s="95"/>
      <c r="G780" s="95"/>
      <c r="H780" s="95"/>
      <c r="I780" s="95"/>
      <c r="J780" s="96"/>
      <c r="K780" s="96"/>
      <c r="L780" s="95"/>
      <c r="M780" s="95"/>
      <c r="N780" s="95"/>
      <c r="O780" s="95"/>
      <c r="P780" s="95"/>
      <c r="Q780" s="95"/>
      <c r="R780" s="95"/>
      <c r="S780" s="95"/>
      <c r="T780" s="95"/>
      <c r="U780" s="95"/>
      <c r="V780" s="95"/>
      <c r="W780" s="95"/>
      <c r="X780" s="95"/>
      <c r="Y780" s="95"/>
      <c r="Z780" s="95"/>
      <c r="AA780" s="95"/>
      <c r="AB780" s="95"/>
      <c r="AC780" s="95"/>
      <c r="AD780" s="95"/>
      <c r="AE780" s="95"/>
      <c r="AF780" s="95"/>
      <c r="AG780" s="95"/>
      <c r="AH780" s="95"/>
      <c r="AI780" s="95"/>
      <c r="AJ780" s="95"/>
      <c r="AK780" s="95"/>
      <c r="AL780" s="95"/>
      <c r="AM780" s="95"/>
      <c r="AN780" s="95"/>
      <c r="AO780" s="95"/>
      <c r="AP780" s="95"/>
      <c r="AQ780" s="95"/>
      <c r="AR780" s="95"/>
      <c r="AS780" s="95"/>
      <c r="AT780" s="95"/>
      <c r="AU780" s="95"/>
      <c r="AV780" s="95"/>
    </row>
    <row r="781" spans="1:48" ht="18.75" x14ac:dyDescent="0.3">
      <c r="A781" s="73" t="s">
        <v>15900</v>
      </c>
      <c r="B781" s="92" t="s">
        <v>12123</v>
      </c>
      <c r="C781" s="92" t="s">
        <v>6315</v>
      </c>
      <c r="D781" s="94">
        <v>242325</v>
      </c>
      <c r="E781" s="95" t="s">
        <v>17234</v>
      </c>
      <c r="F781" s="95"/>
      <c r="G781" s="95"/>
      <c r="H781" s="95"/>
      <c r="I781" s="95"/>
      <c r="J781" s="96"/>
      <c r="K781" s="96"/>
      <c r="L781" s="95"/>
      <c r="M781" s="95"/>
      <c r="N781" s="95"/>
      <c r="O781" s="95"/>
      <c r="P781" s="95"/>
      <c r="Q781" s="95"/>
      <c r="R781" s="95"/>
      <c r="S781" s="95"/>
      <c r="T781" s="95"/>
      <c r="U781" s="95"/>
      <c r="V781" s="95"/>
      <c r="W781" s="95"/>
      <c r="X781" s="95"/>
      <c r="Y781" s="95"/>
      <c r="Z781" s="95"/>
      <c r="AA781" s="95"/>
      <c r="AB781" s="95"/>
      <c r="AC781" s="95"/>
      <c r="AD781" s="95"/>
      <c r="AE781" s="95"/>
      <c r="AF781" s="95"/>
      <c r="AG781" s="95"/>
      <c r="AH781" s="95"/>
      <c r="AI781" s="95"/>
      <c r="AJ781" s="95"/>
      <c r="AK781" s="95"/>
      <c r="AL781" s="95"/>
      <c r="AM781" s="95"/>
      <c r="AN781" s="95"/>
      <c r="AO781" s="95"/>
      <c r="AP781" s="95"/>
      <c r="AQ781" s="95"/>
      <c r="AR781" s="95"/>
      <c r="AS781" s="95"/>
      <c r="AT781" s="95"/>
      <c r="AU781" s="95"/>
      <c r="AV781" s="95"/>
    </row>
    <row r="782" spans="1:48" ht="18.75" x14ac:dyDescent="0.3">
      <c r="A782" s="73" t="s">
        <v>16675</v>
      </c>
      <c r="B782" s="92" t="s">
        <v>15579</v>
      </c>
      <c r="C782" s="92" t="s">
        <v>8042</v>
      </c>
      <c r="D782" s="94">
        <v>242327</v>
      </c>
      <c r="E782" s="95" t="s">
        <v>16971</v>
      </c>
      <c r="F782" s="95" t="s">
        <v>16972</v>
      </c>
      <c r="G782" s="95"/>
      <c r="H782" s="95"/>
      <c r="I782" s="95"/>
      <c r="J782" s="96"/>
      <c r="K782" s="96"/>
      <c r="L782" s="95"/>
      <c r="M782" s="95"/>
      <c r="N782" s="95"/>
      <c r="O782" s="95"/>
      <c r="P782" s="95"/>
      <c r="Q782" s="95"/>
      <c r="R782" s="95"/>
      <c r="S782" s="95"/>
      <c r="T782" s="95"/>
      <c r="U782" s="95"/>
      <c r="V782" s="95"/>
      <c r="W782" s="95"/>
      <c r="X782" s="95"/>
      <c r="Y782" s="95"/>
      <c r="Z782" s="95"/>
      <c r="AA782" s="95"/>
      <c r="AB782" s="95"/>
      <c r="AC782" s="95"/>
      <c r="AD782" s="95"/>
      <c r="AE782" s="95"/>
      <c r="AF782" s="95"/>
      <c r="AG782" s="95"/>
      <c r="AH782" s="95"/>
      <c r="AI782" s="95"/>
      <c r="AJ782" s="95"/>
      <c r="AK782" s="95"/>
      <c r="AL782" s="95"/>
      <c r="AM782" s="95"/>
      <c r="AN782" s="95"/>
      <c r="AO782" s="95"/>
      <c r="AP782" s="95"/>
      <c r="AQ782" s="95"/>
      <c r="AR782" s="95"/>
      <c r="AS782" s="95"/>
      <c r="AT782" s="95"/>
      <c r="AU782" s="95"/>
      <c r="AV782" s="95"/>
    </row>
    <row r="783" spans="1:48" ht="18.75" x14ac:dyDescent="0.3">
      <c r="A783" s="73" t="s">
        <v>15901</v>
      </c>
      <c r="B783" s="92" t="s">
        <v>12123</v>
      </c>
      <c r="C783" s="92" t="s">
        <v>7300</v>
      </c>
      <c r="D783" s="94">
        <v>144660</v>
      </c>
      <c r="E783" s="95" t="s">
        <v>17184</v>
      </c>
      <c r="F783" s="95"/>
      <c r="G783" s="95"/>
      <c r="H783" s="95"/>
      <c r="I783" s="95"/>
      <c r="J783" s="96"/>
      <c r="K783" s="96"/>
      <c r="L783" s="95"/>
      <c r="M783" s="95"/>
      <c r="N783" s="95"/>
      <c r="O783" s="95"/>
      <c r="P783" s="95"/>
      <c r="Q783" s="95"/>
      <c r="R783" s="95"/>
      <c r="S783" s="95"/>
      <c r="T783" s="95"/>
      <c r="U783" s="95"/>
      <c r="V783" s="95"/>
      <c r="W783" s="95"/>
      <c r="X783" s="95"/>
      <c r="Y783" s="95"/>
      <c r="Z783" s="95"/>
      <c r="AA783" s="95"/>
      <c r="AB783" s="95"/>
      <c r="AC783" s="95"/>
      <c r="AD783" s="95"/>
      <c r="AE783" s="95"/>
      <c r="AF783" s="95"/>
      <c r="AG783" s="95"/>
      <c r="AH783" s="95"/>
      <c r="AI783" s="95"/>
      <c r="AJ783" s="95"/>
      <c r="AK783" s="95"/>
      <c r="AL783" s="95"/>
      <c r="AM783" s="95"/>
      <c r="AN783" s="95"/>
      <c r="AO783" s="95"/>
      <c r="AP783" s="95"/>
      <c r="AQ783" s="95"/>
      <c r="AR783" s="95"/>
      <c r="AS783" s="95"/>
      <c r="AT783" s="95"/>
      <c r="AU783" s="95"/>
      <c r="AV783" s="95"/>
    </row>
    <row r="784" spans="1:48" ht="18.75" x14ac:dyDescent="0.3">
      <c r="A784" s="73" t="s">
        <v>15902</v>
      </c>
      <c r="B784" s="92" t="s">
        <v>12123</v>
      </c>
      <c r="C784" s="92" t="s">
        <v>7298</v>
      </c>
      <c r="D784" s="94">
        <v>144705</v>
      </c>
      <c r="E784" s="95" t="s">
        <v>17184</v>
      </c>
      <c r="F784" s="95"/>
      <c r="G784" s="95"/>
      <c r="H784" s="95"/>
      <c r="I784" s="95"/>
      <c r="J784" s="96"/>
      <c r="K784" s="96"/>
      <c r="L784" s="95"/>
      <c r="M784" s="95"/>
      <c r="N784" s="95"/>
      <c r="O784" s="95"/>
      <c r="P784" s="95"/>
      <c r="Q784" s="95"/>
      <c r="R784" s="95"/>
      <c r="S784" s="95"/>
      <c r="T784" s="95"/>
      <c r="U784" s="95"/>
      <c r="V784" s="95"/>
      <c r="W784" s="95"/>
      <c r="X784" s="95"/>
      <c r="Y784" s="95"/>
      <c r="Z784" s="95"/>
      <c r="AA784" s="95"/>
      <c r="AB784" s="95"/>
      <c r="AC784" s="95"/>
      <c r="AD784" s="95"/>
      <c r="AE784" s="95"/>
      <c r="AF784" s="95"/>
      <c r="AG784" s="95"/>
      <c r="AH784" s="95"/>
      <c r="AI784" s="95"/>
      <c r="AJ784" s="95"/>
      <c r="AK784" s="95"/>
      <c r="AL784" s="95"/>
      <c r="AM784" s="95"/>
      <c r="AN784" s="95"/>
      <c r="AO784" s="95"/>
      <c r="AP784" s="95"/>
      <c r="AQ784" s="95"/>
      <c r="AR784" s="95"/>
      <c r="AS784" s="95"/>
      <c r="AT784" s="95"/>
      <c r="AU784" s="95"/>
      <c r="AV784" s="95"/>
    </row>
    <row r="785" spans="1:48" ht="18.75" x14ac:dyDescent="0.3">
      <c r="A785" s="73" t="s">
        <v>15903</v>
      </c>
      <c r="B785" s="92" t="s">
        <v>12123</v>
      </c>
      <c r="C785" s="92" t="s">
        <v>7299</v>
      </c>
      <c r="D785" s="94">
        <v>144652</v>
      </c>
      <c r="E785" s="95" t="s">
        <v>17184</v>
      </c>
      <c r="F785" s="95"/>
      <c r="G785" s="95"/>
      <c r="H785" s="95"/>
      <c r="I785" s="95"/>
      <c r="J785" s="96"/>
      <c r="K785" s="96"/>
      <c r="L785" s="95"/>
      <c r="M785" s="95"/>
      <c r="N785" s="95"/>
      <c r="O785" s="95"/>
      <c r="P785" s="95"/>
      <c r="Q785" s="95"/>
      <c r="R785" s="95"/>
      <c r="S785" s="95"/>
      <c r="T785" s="95"/>
      <c r="U785" s="95"/>
      <c r="V785" s="95"/>
      <c r="W785" s="95"/>
      <c r="X785" s="95"/>
      <c r="Y785" s="95"/>
      <c r="Z785" s="95"/>
      <c r="AA785" s="95"/>
      <c r="AB785" s="95"/>
      <c r="AC785" s="95"/>
      <c r="AD785" s="95"/>
      <c r="AE785" s="95"/>
      <c r="AF785" s="95"/>
      <c r="AG785" s="95"/>
      <c r="AH785" s="95"/>
      <c r="AI785" s="95"/>
      <c r="AJ785" s="95"/>
      <c r="AK785" s="95"/>
      <c r="AL785" s="95"/>
      <c r="AM785" s="95"/>
      <c r="AN785" s="95"/>
      <c r="AO785" s="95"/>
      <c r="AP785" s="95"/>
      <c r="AQ785" s="95"/>
      <c r="AR785" s="95"/>
      <c r="AS785" s="95"/>
      <c r="AT785" s="95"/>
      <c r="AU785" s="95"/>
      <c r="AV785" s="95"/>
    </row>
    <row r="786" spans="1:48" ht="18.75" x14ac:dyDescent="0.3">
      <c r="A786" s="73" t="s">
        <v>16676</v>
      </c>
      <c r="B786" s="92" t="s">
        <v>15579</v>
      </c>
      <c r="C786" s="92" t="s">
        <v>8043</v>
      </c>
      <c r="D786" s="94">
        <v>242328</v>
      </c>
      <c r="E786" s="95" t="s">
        <v>17087</v>
      </c>
      <c r="F786" s="95"/>
      <c r="G786" s="95"/>
      <c r="H786" s="95"/>
      <c r="I786" s="95"/>
      <c r="J786" s="96"/>
      <c r="K786" s="96"/>
      <c r="L786" s="95"/>
      <c r="M786" s="95"/>
      <c r="N786" s="95"/>
      <c r="O786" s="95"/>
      <c r="P786" s="95"/>
      <c r="Q786" s="95"/>
      <c r="R786" s="95"/>
      <c r="S786" s="95"/>
      <c r="T786" s="95"/>
      <c r="U786" s="95"/>
      <c r="V786" s="95"/>
      <c r="W786" s="95"/>
      <c r="X786" s="95"/>
      <c r="Y786" s="95"/>
      <c r="Z786" s="95"/>
      <c r="AA786" s="95"/>
      <c r="AB786" s="95"/>
      <c r="AC786" s="95"/>
      <c r="AD786" s="95"/>
      <c r="AE786" s="95"/>
      <c r="AF786" s="95"/>
      <c r="AG786" s="95"/>
      <c r="AH786" s="95"/>
      <c r="AI786" s="95"/>
      <c r="AJ786" s="95"/>
      <c r="AK786" s="95"/>
      <c r="AL786" s="95"/>
      <c r="AM786" s="95"/>
      <c r="AN786" s="95"/>
      <c r="AO786" s="95"/>
      <c r="AP786" s="95"/>
      <c r="AQ786" s="95"/>
      <c r="AR786" s="95"/>
      <c r="AS786" s="95"/>
      <c r="AT786" s="95"/>
      <c r="AU786" s="95"/>
      <c r="AV786" s="95"/>
    </row>
    <row r="787" spans="1:48" ht="18.75" x14ac:dyDescent="0.3">
      <c r="A787" s="73" t="s">
        <v>15904</v>
      </c>
      <c r="B787" s="92" t="s">
        <v>12123</v>
      </c>
      <c r="C787" s="92" t="s">
        <v>6317</v>
      </c>
      <c r="D787" s="94">
        <v>242378</v>
      </c>
      <c r="E787" s="95" t="s">
        <v>17235</v>
      </c>
      <c r="F787" s="95"/>
      <c r="G787" s="95"/>
      <c r="H787" s="95"/>
      <c r="I787" s="95"/>
      <c r="J787" s="96"/>
      <c r="K787" s="96"/>
      <c r="L787" s="95"/>
      <c r="M787" s="95"/>
      <c r="N787" s="95"/>
      <c r="O787" s="95"/>
      <c r="P787" s="95"/>
      <c r="Q787" s="95"/>
      <c r="R787" s="95"/>
      <c r="S787" s="95"/>
      <c r="T787" s="95"/>
      <c r="U787" s="95"/>
      <c r="V787" s="95"/>
      <c r="W787" s="95"/>
      <c r="X787" s="95"/>
      <c r="Y787" s="95"/>
      <c r="Z787" s="95"/>
      <c r="AA787" s="95"/>
      <c r="AB787" s="95"/>
      <c r="AC787" s="95"/>
      <c r="AD787" s="95"/>
      <c r="AE787" s="95"/>
      <c r="AF787" s="95"/>
      <c r="AG787" s="95"/>
      <c r="AH787" s="95"/>
      <c r="AI787" s="95"/>
      <c r="AJ787" s="95"/>
      <c r="AK787" s="95"/>
      <c r="AL787" s="95"/>
      <c r="AM787" s="95"/>
      <c r="AN787" s="95"/>
      <c r="AO787" s="95"/>
      <c r="AP787" s="95"/>
      <c r="AQ787" s="95"/>
      <c r="AR787" s="95"/>
      <c r="AS787" s="95"/>
      <c r="AT787" s="95"/>
      <c r="AU787" s="95"/>
      <c r="AV787" s="95"/>
    </row>
    <row r="788" spans="1:48" ht="18.75" x14ac:dyDescent="0.3">
      <c r="A788" s="73" t="s">
        <v>16677</v>
      </c>
      <c r="B788" s="92" t="s">
        <v>15579</v>
      </c>
      <c r="C788" s="92" t="s">
        <v>6318</v>
      </c>
      <c r="D788" s="94">
        <v>242414</v>
      </c>
      <c r="E788" s="95" t="s">
        <v>17085</v>
      </c>
      <c r="F788" s="95" t="s">
        <v>17086</v>
      </c>
      <c r="G788" s="95"/>
      <c r="H788" s="95"/>
      <c r="I788" s="95"/>
      <c r="J788" s="96"/>
      <c r="K788" s="96"/>
      <c r="L788" s="95"/>
      <c r="M788" s="95"/>
      <c r="N788" s="95"/>
      <c r="O788" s="95"/>
      <c r="P788" s="95"/>
      <c r="Q788" s="95"/>
      <c r="R788" s="95"/>
      <c r="S788" s="95"/>
      <c r="T788" s="95"/>
      <c r="U788" s="95"/>
      <c r="V788" s="95"/>
      <c r="W788" s="95"/>
      <c r="X788" s="95"/>
      <c r="Y788" s="95"/>
      <c r="Z788" s="95"/>
      <c r="AA788" s="95"/>
      <c r="AB788" s="95"/>
      <c r="AC788" s="95"/>
      <c r="AD788" s="95"/>
      <c r="AE788" s="95"/>
      <c r="AF788" s="95"/>
      <c r="AG788" s="95"/>
      <c r="AH788" s="95"/>
      <c r="AI788" s="95"/>
      <c r="AJ788" s="95"/>
      <c r="AK788" s="95"/>
      <c r="AL788" s="95"/>
      <c r="AM788" s="95"/>
      <c r="AN788" s="95"/>
      <c r="AO788" s="95"/>
      <c r="AP788" s="95"/>
      <c r="AQ788" s="95"/>
      <c r="AR788" s="95"/>
      <c r="AS788" s="95"/>
      <c r="AT788" s="95"/>
      <c r="AU788" s="95"/>
      <c r="AV788" s="95"/>
    </row>
    <row r="789" spans="1:48" ht="18.75" x14ac:dyDescent="0.3">
      <c r="A789" s="73" t="s">
        <v>16678</v>
      </c>
      <c r="B789" s="92" t="s">
        <v>15579</v>
      </c>
      <c r="C789" s="92" t="s">
        <v>8045</v>
      </c>
      <c r="D789" s="94">
        <v>242415</v>
      </c>
      <c r="E789" s="95" t="s">
        <v>17085</v>
      </c>
      <c r="F789" s="95" t="s">
        <v>17086</v>
      </c>
      <c r="G789" s="95"/>
      <c r="H789" s="95"/>
      <c r="I789" s="95"/>
      <c r="J789" s="96"/>
      <c r="K789" s="96"/>
      <c r="L789" s="95"/>
      <c r="M789" s="95"/>
      <c r="N789" s="95"/>
      <c r="O789" s="95"/>
      <c r="P789" s="95"/>
      <c r="Q789" s="95"/>
      <c r="R789" s="95"/>
      <c r="S789" s="95"/>
      <c r="T789" s="95"/>
      <c r="U789" s="95"/>
      <c r="V789" s="95"/>
      <c r="W789" s="95"/>
      <c r="X789" s="95"/>
      <c r="Y789" s="95"/>
      <c r="Z789" s="95"/>
      <c r="AA789" s="95"/>
      <c r="AB789" s="95"/>
      <c r="AC789" s="95"/>
      <c r="AD789" s="95"/>
      <c r="AE789" s="95"/>
      <c r="AF789" s="95"/>
      <c r="AG789" s="95"/>
      <c r="AH789" s="95"/>
      <c r="AI789" s="95"/>
      <c r="AJ789" s="95"/>
      <c r="AK789" s="95"/>
      <c r="AL789" s="95"/>
      <c r="AM789" s="95"/>
      <c r="AN789" s="95"/>
      <c r="AO789" s="95"/>
      <c r="AP789" s="95"/>
      <c r="AQ789" s="95"/>
      <c r="AR789" s="95"/>
      <c r="AS789" s="95"/>
      <c r="AT789" s="95"/>
      <c r="AU789" s="95"/>
      <c r="AV789" s="95"/>
    </row>
    <row r="790" spans="1:48" ht="18.75" x14ac:dyDescent="0.3">
      <c r="A790" s="73" t="s">
        <v>16679</v>
      </c>
      <c r="B790" s="92" t="s">
        <v>15579</v>
      </c>
      <c r="C790" s="92" t="s">
        <v>6319</v>
      </c>
      <c r="D790" s="94">
        <v>242433</v>
      </c>
      <c r="E790" s="95" t="s">
        <v>17085</v>
      </c>
      <c r="F790" s="95" t="s">
        <v>17086</v>
      </c>
      <c r="G790" s="95"/>
      <c r="H790" s="95"/>
      <c r="I790" s="95"/>
      <c r="J790" s="96"/>
      <c r="K790" s="96"/>
      <c r="L790" s="95"/>
      <c r="M790" s="95"/>
      <c r="N790" s="95"/>
      <c r="O790" s="95"/>
      <c r="P790" s="95"/>
      <c r="Q790" s="95"/>
      <c r="R790" s="95"/>
      <c r="S790" s="95"/>
      <c r="T790" s="95"/>
      <c r="U790" s="95"/>
      <c r="V790" s="95"/>
      <c r="W790" s="95"/>
      <c r="X790" s="95"/>
      <c r="Y790" s="95"/>
      <c r="Z790" s="95"/>
      <c r="AA790" s="95"/>
      <c r="AB790" s="95"/>
      <c r="AC790" s="95"/>
      <c r="AD790" s="95"/>
      <c r="AE790" s="95"/>
      <c r="AF790" s="95"/>
      <c r="AG790" s="95"/>
      <c r="AH790" s="95"/>
      <c r="AI790" s="95"/>
      <c r="AJ790" s="95"/>
      <c r="AK790" s="95"/>
      <c r="AL790" s="95"/>
      <c r="AM790" s="95"/>
      <c r="AN790" s="95"/>
      <c r="AO790" s="95"/>
      <c r="AP790" s="95"/>
      <c r="AQ790" s="95"/>
      <c r="AR790" s="95"/>
      <c r="AS790" s="95"/>
      <c r="AT790" s="95"/>
      <c r="AU790" s="95"/>
      <c r="AV790" s="95"/>
    </row>
    <row r="791" spans="1:48" ht="18.75" x14ac:dyDescent="0.3">
      <c r="A791" s="73" t="s">
        <v>15905</v>
      </c>
      <c r="B791" s="92" t="s">
        <v>12123</v>
      </c>
      <c r="C791" s="92" t="s">
        <v>2645</v>
      </c>
      <c r="D791" s="94">
        <v>144809</v>
      </c>
      <c r="E791" s="95" t="s">
        <v>17236</v>
      </c>
      <c r="F791" s="95"/>
      <c r="G791" s="96"/>
      <c r="H791" s="96"/>
      <c r="I791" s="95"/>
      <c r="J791" s="95"/>
      <c r="K791" s="95"/>
      <c r="L791" s="95"/>
      <c r="M791" s="95"/>
      <c r="N791" s="95"/>
      <c r="O791" s="95"/>
      <c r="P791" s="95"/>
      <c r="Q791" s="95"/>
      <c r="R791" s="95"/>
      <c r="S791" s="95"/>
      <c r="T791" s="95"/>
      <c r="U791" s="95"/>
      <c r="V791" s="95"/>
      <c r="W791" s="95"/>
      <c r="X791" s="95"/>
      <c r="Y791" s="95"/>
      <c r="Z791" s="95"/>
      <c r="AA791" s="95"/>
      <c r="AB791" s="95"/>
      <c r="AC791" s="95"/>
      <c r="AD791" s="95"/>
      <c r="AE791" s="95"/>
      <c r="AF791" s="95"/>
      <c r="AG791" s="95"/>
      <c r="AH791" s="95"/>
      <c r="AI791" s="95"/>
      <c r="AJ791" s="95"/>
      <c r="AK791" s="95"/>
      <c r="AL791" s="95"/>
      <c r="AM791" s="95"/>
      <c r="AN791" s="95"/>
      <c r="AO791" s="95"/>
      <c r="AP791" s="95"/>
      <c r="AQ791" s="95"/>
      <c r="AR791" s="95"/>
      <c r="AS791" s="95"/>
      <c r="AT791" s="95"/>
      <c r="AU791" s="95"/>
      <c r="AV791" s="95"/>
    </row>
    <row r="792" spans="1:48" ht="18.75" x14ac:dyDescent="0.3">
      <c r="A792" s="73" t="s">
        <v>15906</v>
      </c>
      <c r="B792" s="92" t="s">
        <v>12123</v>
      </c>
      <c r="C792" s="92" t="s">
        <v>2648</v>
      </c>
      <c r="D792" s="94">
        <v>144851</v>
      </c>
      <c r="E792" s="98" t="s">
        <v>17099</v>
      </c>
      <c r="F792" s="95"/>
      <c r="G792" s="96"/>
      <c r="H792" s="96"/>
      <c r="I792" s="95"/>
      <c r="J792" s="95"/>
      <c r="K792" s="95"/>
      <c r="L792" s="95"/>
      <c r="M792" s="95"/>
      <c r="N792" s="95"/>
      <c r="O792" s="95"/>
      <c r="P792" s="95"/>
      <c r="Q792" s="95"/>
      <c r="R792" s="95"/>
      <c r="S792" s="95"/>
      <c r="T792" s="95"/>
      <c r="U792" s="95"/>
      <c r="V792" s="95"/>
      <c r="W792" s="95"/>
      <c r="X792" s="95"/>
      <c r="Y792" s="95"/>
      <c r="Z792" s="95"/>
      <c r="AA792" s="95"/>
      <c r="AB792" s="95"/>
      <c r="AC792" s="95"/>
      <c r="AD792" s="95"/>
      <c r="AE792" s="95"/>
      <c r="AF792" s="95"/>
      <c r="AG792" s="95"/>
      <c r="AH792" s="95"/>
      <c r="AI792" s="95"/>
      <c r="AJ792" s="95"/>
      <c r="AK792" s="95"/>
      <c r="AL792" s="95"/>
      <c r="AM792" s="95"/>
      <c r="AN792" s="95"/>
      <c r="AO792" s="95"/>
      <c r="AP792" s="95"/>
      <c r="AQ792" s="95"/>
      <c r="AR792" s="95"/>
      <c r="AS792" s="95"/>
      <c r="AT792" s="95"/>
      <c r="AU792" s="95"/>
      <c r="AV792" s="95"/>
    </row>
    <row r="793" spans="1:48" ht="18.75" x14ac:dyDescent="0.3">
      <c r="A793" s="73" t="s">
        <v>15907</v>
      </c>
      <c r="B793" s="92" t="s">
        <v>12123</v>
      </c>
      <c r="C793" s="92" t="s">
        <v>466</v>
      </c>
      <c r="D793" s="94">
        <v>144870</v>
      </c>
      <c r="E793" s="95" t="s">
        <v>17236</v>
      </c>
      <c r="F793" s="95"/>
      <c r="G793" s="96"/>
      <c r="H793" s="96"/>
      <c r="I793" s="95"/>
      <c r="J793" s="95"/>
      <c r="K793" s="95"/>
      <c r="L793" s="95"/>
      <c r="M793" s="95"/>
      <c r="N793" s="95"/>
      <c r="O793" s="95"/>
      <c r="P793" s="95"/>
      <c r="Q793" s="95"/>
      <c r="R793" s="95"/>
      <c r="S793" s="95"/>
      <c r="T793" s="95"/>
      <c r="U793" s="95"/>
      <c r="V793" s="95"/>
      <c r="W793" s="95"/>
      <c r="X793" s="95"/>
      <c r="Y793" s="95"/>
      <c r="Z793" s="95"/>
      <c r="AA793" s="95"/>
      <c r="AB793" s="95"/>
      <c r="AC793" s="95"/>
      <c r="AD793" s="95"/>
      <c r="AE793" s="95"/>
      <c r="AF793" s="95"/>
      <c r="AG793" s="95"/>
      <c r="AH793" s="95"/>
      <c r="AI793" s="95"/>
      <c r="AJ793" s="95"/>
      <c r="AK793" s="95"/>
      <c r="AL793" s="95"/>
      <c r="AM793" s="95"/>
      <c r="AN793" s="95"/>
      <c r="AO793" s="95"/>
      <c r="AP793" s="95"/>
      <c r="AQ793" s="95"/>
      <c r="AR793" s="95"/>
      <c r="AS793" s="95"/>
      <c r="AT793" s="95"/>
      <c r="AU793" s="95"/>
      <c r="AV793" s="95"/>
    </row>
    <row r="794" spans="1:48" ht="18.75" x14ac:dyDescent="0.3">
      <c r="A794" s="73" t="s">
        <v>15908</v>
      </c>
      <c r="B794" s="92" t="s">
        <v>12123</v>
      </c>
      <c r="C794" s="92" t="s">
        <v>467</v>
      </c>
      <c r="D794" s="94">
        <v>144897</v>
      </c>
      <c r="E794" s="95" t="s">
        <v>17100</v>
      </c>
      <c r="F794" s="95"/>
      <c r="G794" s="96"/>
      <c r="H794" s="96"/>
      <c r="I794" s="95"/>
      <c r="J794" s="95"/>
      <c r="K794" s="95"/>
      <c r="L794" s="95"/>
      <c r="M794" s="95"/>
      <c r="N794" s="95"/>
      <c r="O794" s="95"/>
      <c r="P794" s="95"/>
      <c r="Q794" s="95"/>
      <c r="R794" s="95"/>
      <c r="S794" s="95"/>
      <c r="T794" s="95"/>
      <c r="U794" s="95"/>
      <c r="V794" s="95"/>
      <c r="W794" s="95"/>
      <c r="X794" s="95"/>
      <c r="Y794" s="95"/>
      <c r="Z794" s="95"/>
      <c r="AA794" s="95"/>
      <c r="AB794" s="95"/>
      <c r="AC794" s="95"/>
      <c r="AD794" s="95"/>
      <c r="AE794" s="95"/>
      <c r="AF794" s="95"/>
      <c r="AG794" s="95"/>
      <c r="AH794" s="95"/>
      <c r="AI794" s="95"/>
      <c r="AJ794" s="95"/>
      <c r="AK794" s="95"/>
      <c r="AL794" s="95"/>
      <c r="AM794" s="95"/>
      <c r="AN794" s="95"/>
      <c r="AO794" s="95"/>
      <c r="AP794" s="95"/>
      <c r="AQ794" s="95"/>
      <c r="AR794" s="95"/>
      <c r="AS794" s="95"/>
      <c r="AT794" s="95"/>
      <c r="AU794" s="95"/>
      <c r="AV794" s="95"/>
    </row>
    <row r="795" spans="1:48" ht="18.75" x14ac:dyDescent="0.3">
      <c r="A795" s="73" t="s">
        <v>15909</v>
      </c>
      <c r="B795" s="92" t="s">
        <v>12123</v>
      </c>
      <c r="C795" s="92" t="s">
        <v>2649</v>
      </c>
      <c r="D795" s="94">
        <v>144917</v>
      </c>
      <c r="E795" s="95" t="s">
        <v>16950</v>
      </c>
      <c r="F795" s="95"/>
      <c r="G795" s="96"/>
      <c r="H795" s="96"/>
      <c r="I795" s="95"/>
      <c r="J795" s="95"/>
      <c r="K795" s="95"/>
      <c r="L795" s="95"/>
      <c r="M795" s="95"/>
      <c r="N795" s="95"/>
      <c r="O795" s="95"/>
      <c r="P795" s="95"/>
      <c r="Q795" s="95"/>
      <c r="R795" s="95"/>
      <c r="S795" s="95"/>
      <c r="T795" s="95"/>
      <c r="U795" s="95"/>
      <c r="V795" s="95"/>
      <c r="W795" s="95"/>
      <c r="X795" s="95"/>
      <c r="Y795" s="95"/>
      <c r="Z795" s="95"/>
      <c r="AA795" s="95"/>
      <c r="AB795" s="95"/>
      <c r="AC795" s="95"/>
      <c r="AD795" s="95"/>
      <c r="AE795" s="95"/>
      <c r="AF795" s="95"/>
      <c r="AG795" s="95"/>
      <c r="AH795" s="95"/>
      <c r="AI795" s="95"/>
      <c r="AJ795" s="95"/>
      <c r="AK795" s="95"/>
      <c r="AL795" s="95"/>
      <c r="AM795" s="95"/>
      <c r="AN795" s="95"/>
      <c r="AO795" s="95"/>
      <c r="AP795" s="95"/>
      <c r="AQ795" s="95"/>
      <c r="AR795" s="95"/>
      <c r="AS795" s="95"/>
      <c r="AT795" s="95"/>
      <c r="AU795" s="95"/>
      <c r="AV795" s="95"/>
    </row>
    <row r="796" spans="1:48" ht="18.75" x14ac:dyDescent="0.3">
      <c r="A796" s="73" t="s">
        <v>15910</v>
      </c>
      <c r="B796" s="92" t="s">
        <v>12123</v>
      </c>
      <c r="C796" s="92" t="s">
        <v>468</v>
      </c>
      <c r="D796" s="94">
        <v>144936</v>
      </c>
      <c r="E796" s="95" t="s">
        <v>17189</v>
      </c>
      <c r="F796" s="95"/>
      <c r="G796" s="96"/>
      <c r="H796" s="96"/>
      <c r="I796" s="95"/>
      <c r="J796" s="95"/>
      <c r="K796" s="95"/>
      <c r="L796" s="95"/>
      <c r="M796" s="95"/>
      <c r="N796" s="95"/>
      <c r="O796" s="95"/>
      <c r="P796" s="95"/>
      <c r="Q796" s="95"/>
      <c r="R796" s="95"/>
      <c r="S796" s="95"/>
      <c r="T796" s="95"/>
      <c r="U796" s="95"/>
      <c r="V796" s="95"/>
      <c r="W796" s="95"/>
      <c r="X796" s="95"/>
      <c r="Y796" s="95"/>
      <c r="Z796" s="95"/>
      <c r="AA796" s="95"/>
      <c r="AB796" s="95"/>
      <c r="AC796" s="95"/>
      <c r="AD796" s="95"/>
      <c r="AE796" s="95"/>
      <c r="AF796" s="95"/>
      <c r="AG796" s="95"/>
      <c r="AH796" s="95"/>
      <c r="AI796" s="95"/>
      <c r="AJ796" s="95"/>
      <c r="AK796" s="95"/>
      <c r="AL796" s="95"/>
      <c r="AM796" s="95"/>
      <c r="AN796" s="95"/>
      <c r="AO796" s="95"/>
      <c r="AP796" s="95"/>
      <c r="AQ796" s="95"/>
      <c r="AR796" s="95"/>
      <c r="AS796" s="95"/>
      <c r="AT796" s="95"/>
      <c r="AU796" s="95"/>
      <c r="AV796" s="95"/>
    </row>
    <row r="797" spans="1:48" ht="18.75" x14ac:dyDescent="0.3">
      <c r="A797" s="73" t="s">
        <v>15911</v>
      </c>
      <c r="B797" s="92" t="s">
        <v>12123</v>
      </c>
      <c r="C797" s="92" t="s">
        <v>469</v>
      </c>
      <c r="D797" s="94">
        <v>144955</v>
      </c>
      <c r="E797" s="95" t="s">
        <v>17099</v>
      </c>
      <c r="F797" s="95"/>
      <c r="G797" s="96"/>
      <c r="H797" s="96"/>
      <c r="I797" s="95"/>
      <c r="J797" s="95"/>
      <c r="K797" s="95"/>
      <c r="L797" s="95"/>
      <c r="M797" s="95"/>
      <c r="N797" s="95"/>
      <c r="O797" s="95"/>
      <c r="P797" s="95"/>
      <c r="Q797" s="95"/>
      <c r="R797" s="95"/>
      <c r="S797" s="95"/>
      <c r="T797" s="95"/>
      <c r="U797" s="95"/>
      <c r="V797" s="95"/>
      <c r="W797" s="95"/>
      <c r="X797" s="95"/>
      <c r="Y797" s="95"/>
      <c r="Z797" s="95"/>
      <c r="AA797" s="95"/>
      <c r="AB797" s="95"/>
      <c r="AC797" s="95"/>
      <c r="AD797" s="95"/>
      <c r="AE797" s="95"/>
      <c r="AF797" s="95"/>
      <c r="AG797" s="95"/>
      <c r="AH797" s="95"/>
      <c r="AI797" s="95"/>
      <c r="AJ797" s="95"/>
      <c r="AK797" s="95"/>
      <c r="AL797" s="95"/>
      <c r="AM797" s="95"/>
      <c r="AN797" s="95"/>
      <c r="AO797" s="95"/>
      <c r="AP797" s="95"/>
      <c r="AQ797" s="95"/>
      <c r="AR797" s="95"/>
      <c r="AS797" s="95"/>
      <c r="AT797" s="95"/>
      <c r="AU797" s="95"/>
      <c r="AV797" s="95"/>
    </row>
    <row r="798" spans="1:48" ht="18.75" x14ac:dyDescent="0.3">
      <c r="A798" s="73" t="s">
        <v>15912</v>
      </c>
      <c r="B798" s="92" t="s">
        <v>12123</v>
      </c>
      <c r="C798" s="92" t="s">
        <v>2652</v>
      </c>
      <c r="D798" s="94">
        <v>145017</v>
      </c>
      <c r="E798" s="95" t="s">
        <v>17236</v>
      </c>
      <c r="F798" s="95"/>
      <c r="G798" s="96"/>
      <c r="H798" s="96"/>
      <c r="I798" s="95"/>
      <c r="J798" s="95"/>
      <c r="K798" s="95"/>
      <c r="L798" s="95"/>
      <c r="M798" s="95"/>
      <c r="N798" s="95"/>
      <c r="O798" s="95"/>
      <c r="P798" s="95"/>
      <c r="Q798" s="95"/>
      <c r="R798" s="95"/>
      <c r="S798" s="95"/>
      <c r="T798" s="95"/>
      <c r="U798" s="95"/>
      <c r="V798" s="95"/>
      <c r="W798" s="95"/>
      <c r="X798" s="95"/>
      <c r="Y798" s="95"/>
      <c r="Z798" s="95"/>
      <c r="AA798" s="95"/>
      <c r="AB798" s="95"/>
      <c r="AC798" s="95"/>
      <c r="AD798" s="95"/>
      <c r="AE798" s="95"/>
      <c r="AF798" s="95"/>
      <c r="AG798" s="95"/>
      <c r="AH798" s="95"/>
      <c r="AI798" s="95"/>
      <c r="AJ798" s="95"/>
      <c r="AK798" s="95"/>
      <c r="AL798" s="95"/>
      <c r="AM798" s="95"/>
      <c r="AN798" s="95"/>
      <c r="AO798" s="95"/>
      <c r="AP798" s="95"/>
      <c r="AQ798" s="95"/>
      <c r="AR798" s="95"/>
      <c r="AS798" s="95"/>
      <c r="AT798" s="95"/>
      <c r="AU798" s="95"/>
      <c r="AV798" s="95"/>
    </row>
    <row r="799" spans="1:48" ht="18.75" x14ac:dyDescent="0.3">
      <c r="A799" s="73" t="s">
        <v>15913</v>
      </c>
      <c r="B799" s="92" t="s">
        <v>12123</v>
      </c>
      <c r="C799" s="92" t="s">
        <v>470</v>
      </c>
      <c r="D799" s="94">
        <v>145021</v>
      </c>
      <c r="E799" s="95" t="s">
        <v>17236</v>
      </c>
      <c r="F799" s="95"/>
      <c r="G799" s="96"/>
      <c r="H799" s="96"/>
      <c r="I799" s="95"/>
      <c r="J799" s="95"/>
      <c r="K799" s="95"/>
      <c r="L799" s="95"/>
      <c r="M799" s="95"/>
      <c r="N799" s="95"/>
      <c r="O799" s="95"/>
      <c r="P799" s="95"/>
      <c r="Q799" s="95"/>
      <c r="R799" s="95"/>
      <c r="S799" s="95"/>
      <c r="T799" s="95"/>
      <c r="U799" s="95"/>
      <c r="V799" s="95"/>
      <c r="W799" s="95"/>
      <c r="X799" s="95"/>
      <c r="Y799" s="95"/>
      <c r="Z799" s="95"/>
      <c r="AA799" s="95"/>
      <c r="AB799" s="95"/>
      <c r="AC799" s="95"/>
      <c r="AD799" s="95"/>
      <c r="AE799" s="95"/>
      <c r="AF799" s="95"/>
      <c r="AG799" s="95"/>
      <c r="AH799" s="95"/>
      <c r="AI799" s="95"/>
      <c r="AJ799" s="95"/>
      <c r="AK799" s="95"/>
      <c r="AL799" s="95"/>
      <c r="AM799" s="95"/>
      <c r="AN799" s="95"/>
      <c r="AO799" s="95"/>
      <c r="AP799" s="95"/>
      <c r="AQ799" s="95"/>
      <c r="AR799" s="95"/>
      <c r="AS799" s="95"/>
      <c r="AT799" s="95"/>
      <c r="AU799" s="95"/>
      <c r="AV799" s="95"/>
    </row>
    <row r="800" spans="1:48" ht="18.75" x14ac:dyDescent="0.3">
      <c r="A800" s="73" t="s">
        <v>16680</v>
      </c>
      <c r="B800" s="92" t="s">
        <v>15579</v>
      </c>
      <c r="C800" s="92" t="s">
        <v>2653</v>
      </c>
      <c r="D800" s="94">
        <v>145040</v>
      </c>
      <c r="E800" s="95" t="s">
        <v>17085</v>
      </c>
      <c r="F800" s="95" t="s">
        <v>17086</v>
      </c>
      <c r="G800" s="96"/>
      <c r="H800" s="96"/>
      <c r="I800" s="95"/>
      <c r="J800" s="95"/>
      <c r="K800" s="95"/>
      <c r="L800" s="95"/>
      <c r="M800" s="95"/>
      <c r="N800" s="95"/>
      <c r="O800" s="95"/>
      <c r="P800" s="95"/>
      <c r="Q800" s="95"/>
      <c r="R800" s="95"/>
      <c r="S800" s="95"/>
      <c r="T800" s="95"/>
      <c r="U800" s="95"/>
      <c r="V800" s="95"/>
      <c r="W800" s="95"/>
      <c r="X800" s="95"/>
      <c r="Y800" s="95"/>
      <c r="Z800" s="95"/>
      <c r="AA800" s="95"/>
      <c r="AB800" s="95"/>
      <c r="AC800" s="95"/>
      <c r="AD800" s="95"/>
      <c r="AE800" s="95"/>
      <c r="AF800" s="95"/>
      <c r="AG800" s="95"/>
      <c r="AH800" s="95"/>
      <c r="AI800" s="95"/>
      <c r="AJ800" s="95"/>
      <c r="AK800" s="95"/>
      <c r="AL800" s="95"/>
      <c r="AM800" s="95"/>
      <c r="AN800" s="95"/>
      <c r="AO800" s="95"/>
      <c r="AP800" s="95"/>
      <c r="AQ800" s="95"/>
      <c r="AR800" s="95"/>
      <c r="AS800" s="95"/>
      <c r="AT800" s="95"/>
      <c r="AU800" s="95"/>
      <c r="AV800" s="95"/>
    </row>
    <row r="801" spans="1:48" ht="18.75" x14ac:dyDescent="0.3">
      <c r="A801" s="73" t="s">
        <v>16681</v>
      </c>
      <c r="B801" s="92" t="s">
        <v>15579</v>
      </c>
      <c r="C801" s="92" t="s">
        <v>2654</v>
      </c>
      <c r="D801" s="94">
        <v>145089</v>
      </c>
      <c r="E801" s="95" t="s">
        <v>17237</v>
      </c>
      <c r="F801" s="95"/>
      <c r="G801" s="96"/>
      <c r="H801" s="96"/>
      <c r="I801" s="95"/>
      <c r="J801" s="95"/>
      <c r="K801" s="95"/>
      <c r="L801" s="95"/>
      <c r="M801" s="95"/>
      <c r="N801" s="95"/>
      <c r="O801" s="95"/>
      <c r="P801" s="95"/>
      <c r="Q801" s="95"/>
      <c r="R801" s="95"/>
      <c r="S801" s="95"/>
      <c r="T801" s="95"/>
      <c r="U801" s="95"/>
      <c r="V801" s="95"/>
      <c r="W801" s="95"/>
      <c r="X801" s="95"/>
      <c r="Y801" s="95"/>
      <c r="Z801" s="95"/>
      <c r="AA801" s="95"/>
      <c r="AB801" s="95"/>
      <c r="AC801" s="95"/>
      <c r="AD801" s="95"/>
      <c r="AE801" s="95"/>
      <c r="AF801" s="95"/>
      <c r="AG801" s="95"/>
      <c r="AH801" s="95"/>
      <c r="AI801" s="95"/>
      <c r="AJ801" s="95"/>
      <c r="AK801" s="95"/>
      <c r="AL801" s="95"/>
      <c r="AM801" s="95"/>
      <c r="AN801" s="95"/>
      <c r="AO801" s="95"/>
      <c r="AP801" s="95"/>
      <c r="AQ801" s="95"/>
      <c r="AR801" s="95"/>
      <c r="AS801" s="95"/>
      <c r="AT801" s="95"/>
      <c r="AU801" s="95"/>
      <c r="AV801" s="95"/>
    </row>
    <row r="802" spans="1:48" ht="18.75" x14ac:dyDescent="0.3">
      <c r="A802" s="73" t="s">
        <v>15914</v>
      </c>
      <c r="B802" s="92" t="s">
        <v>12123</v>
      </c>
      <c r="C802" s="92" t="s">
        <v>7301</v>
      </c>
      <c r="D802" s="94">
        <v>145106</v>
      </c>
      <c r="E802" s="95" t="s">
        <v>17238</v>
      </c>
      <c r="F802" s="95" t="s">
        <v>17239</v>
      </c>
      <c r="G802" s="96"/>
      <c r="H802" s="96"/>
      <c r="I802" s="95"/>
      <c r="J802" s="95"/>
      <c r="K802" s="95"/>
      <c r="L802" s="95"/>
      <c r="M802" s="95"/>
      <c r="N802" s="95"/>
      <c r="O802" s="95"/>
      <c r="P802" s="95"/>
      <c r="Q802" s="95"/>
      <c r="R802" s="95"/>
      <c r="S802" s="95"/>
      <c r="T802" s="95"/>
      <c r="U802" s="95"/>
      <c r="V802" s="95"/>
      <c r="W802" s="95"/>
      <c r="X802" s="95"/>
      <c r="Y802" s="95"/>
      <c r="Z802" s="95"/>
      <c r="AA802" s="95"/>
      <c r="AB802" s="95"/>
      <c r="AC802" s="95"/>
      <c r="AD802" s="95"/>
      <c r="AE802" s="95"/>
      <c r="AF802" s="95"/>
      <c r="AG802" s="95"/>
      <c r="AH802" s="95"/>
      <c r="AI802" s="95"/>
      <c r="AJ802" s="95"/>
      <c r="AK802" s="95"/>
      <c r="AL802" s="95"/>
      <c r="AM802" s="95"/>
      <c r="AN802" s="95"/>
      <c r="AO802" s="95"/>
      <c r="AP802" s="95"/>
      <c r="AQ802" s="95"/>
      <c r="AR802" s="95"/>
      <c r="AS802" s="95"/>
      <c r="AT802" s="95"/>
      <c r="AU802" s="95"/>
      <c r="AV802" s="95"/>
    </row>
    <row r="803" spans="1:48" ht="18.75" x14ac:dyDescent="0.3">
      <c r="A803" s="73" t="s">
        <v>15915</v>
      </c>
      <c r="B803" s="92" t="s">
        <v>12123</v>
      </c>
      <c r="C803" s="92" t="s">
        <v>6320</v>
      </c>
      <c r="D803" s="94">
        <v>242467</v>
      </c>
      <c r="E803" s="95" t="s">
        <v>17137</v>
      </c>
      <c r="F803" s="95"/>
      <c r="G803" s="96"/>
      <c r="H803" s="96"/>
      <c r="I803" s="95"/>
      <c r="J803" s="95"/>
      <c r="K803" s="95"/>
      <c r="L803" s="95"/>
      <c r="M803" s="95"/>
      <c r="N803" s="95"/>
      <c r="O803" s="95"/>
      <c r="P803" s="95"/>
      <c r="Q803" s="95"/>
      <c r="R803" s="95"/>
      <c r="S803" s="95"/>
      <c r="T803" s="95"/>
      <c r="U803" s="95"/>
      <c r="V803" s="95"/>
      <c r="W803" s="95"/>
      <c r="X803" s="95"/>
      <c r="Y803" s="95"/>
      <c r="Z803" s="95"/>
      <c r="AA803" s="95"/>
      <c r="AB803" s="95"/>
      <c r="AC803" s="95"/>
      <c r="AD803" s="95"/>
      <c r="AE803" s="95"/>
      <c r="AF803" s="95"/>
      <c r="AG803" s="95"/>
      <c r="AH803" s="95"/>
      <c r="AI803" s="95"/>
      <c r="AJ803" s="95"/>
      <c r="AK803" s="95"/>
      <c r="AL803" s="95"/>
      <c r="AM803" s="95"/>
      <c r="AN803" s="95"/>
      <c r="AO803" s="95"/>
      <c r="AP803" s="95"/>
      <c r="AQ803" s="95"/>
      <c r="AR803" s="95"/>
      <c r="AS803" s="95"/>
      <c r="AT803" s="95"/>
      <c r="AU803" s="95"/>
      <c r="AV803" s="95"/>
    </row>
    <row r="804" spans="1:48" ht="18.75" x14ac:dyDescent="0.3">
      <c r="A804" s="73" t="s">
        <v>16682</v>
      </c>
      <c r="B804" s="92" t="s">
        <v>15579</v>
      </c>
      <c r="C804" s="92" t="s">
        <v>6320</v>
      </c>
      <c r="D804" s="94">
        <v>242467</v>
      </c>
      <c r="E804" s="95" t="s">
        <v>16903</v>
      </c>
      <c r="F804" s="96"/>
      <c r="G804" s="96"/>
      <c r="H804" s="96"/>
      <c r="I804" s="95"/>
      <c r="J804" s="95"/>
      <c r="K804" s="95"/>
      <c r="L804" s="95"/>
      <c r="M804" s="95"/>
      <c r="N804" s="95"/>
      <c r="O804" s="95"/>
      <c r="P804" s="95"/>
      <c r="Q804" s="95"/>
      <c r="R804" s="95"/>
      <c r="S804" s="95"/>
      <c r="T804" s="95"/>
      <c r="U804" s="95"/>
      <c r="V804" s="95"/>
      <c r="W804" s="95"/>
      <c r="X804" s="95"/>
      <c r="Y804" s="95"/>
      <c r="Z804" s="95"/>
      <c r="AA804" s="95"/>
      <c r="AB804" s="95"/>
      <c r="AC804" s="95"/>
      <c r="AD804" s="95"/>
      <c r="AE804" s="95"/>
      <c r="AF804" s="95"/>
      <c r="AG804" s="95"/>
      <c r="AH804" s="95"/>
      <c r="AI804" s="95"/>
      <c r="AJ804" s="95"/>
      <c r="AK804" s="95"/>
      <c r="AL804" s="95"/>
      <c r="AM804" s="95"/>
      <c r="AN804" s="95"/>
      <c r="AO804" s="95"/>
      <c r="AP804" s="95"/>
      <c r="AQ804" s="95"/>
      <c r="AR804" s="95"/>
      <c r="AS804" s="95"/>
      <c r="AT804" s="95"/>
      <c r="AU804" s="95"/>
      <c r="AV804" s="95"/>
    </row>
    <row r="805" spans="1:48" ht="18.75" x14ac:dyDescent="0.3">
      <c r="A805" s="73" t="s">
        <v>15916</v>
      </c>
      <c r="B805" s="92" t="s">
        <v>12123</v>
      </c>
      <c r="C805" s="92" t="s">
        <v>7306</v>
      </c>
      <c r="D805" s="94">
        <v>145500</v>
      </c>
      <c r="E805" s="95" t="s">
        <v>17240</v>
      </c>
      <c r="F805" s="95"/>
      <c r="G805" s="96"/>
      <c r="H805" s="96"/>
      <c r="I805" s="95"/>
      <c r="J805" s="95"/>
      <c r="K805" s="95"/>
      <c r="L805" s="95"/>
      <c r="M805" s="95"/>
      <c r="N805" s="95"/>
      <c r="O805" s="95"/>
      <c r="P805" s="95"/>
      <c r="Q805" s="95"/>
      <c r="R805" s="95"/>
      <c r="S805" s="95"/>
      <c r="T805" s="95"/>
      <c r="U805" s="95"/>
      <c r="V805" s="95"/>
      <c r="W805" s="95"/>
      <c r="X805" s="95"/>
      <c r="Y805" s="95"/>
      <c r="Z805" s="95"/>
      <c r="AA805" s="95"/>
      <c r="AB805" s="95"/>
      <c r="AC805" s="95"/>
      <c r="AD805" s="95"/>
      <c r="AE805" s="95"/>
      <c r="AF805" s="95"/>
      <c r="AG805" s="95"/>
      <c r="AH805" s="95"/>
      <c r="AI805" s="95"/>
      <c r="AJ805" s="95"/>
      <c r="AK805" s="95"/>
      <c r="AL805" s="95"/>
      <c r="AM805" s="95"/>
      <c r="AN805" s="95"/>
      <c r="AO805" s="95"/>
      <c r="AP805" s="95"/>
      <c r="AQ805" s="95"/>
      <c r="AR805" s="95"/>
      <c r="AS805" s="95"/>
      <c r="AT805" s="95"/>
      <c r="AU805" s="95"/>
      <c r="AV805" s="95"/>
    </row>
    <row r="806" spans="1:48" ht="18.75" x14ac:dyDescent="0.3">
      <c r="A806" s="73" t="s">
        <v>15917</v>
      </c>
      <c r="B806" s="92" t="s">
        <v>12123</v>
      </c>
      <c r="C806" s="92" t="s">
        <v>4465</v>
      </c>
      <c r="D806" s="94">
        <v>145604</v>
      </c>
      <c r="E806" s="95" t="s">
        <v>17241</v>
      </c>
      <c r="F806" s="95"/>
      <c r="G806" s="96"/>
      <c r="H806" s="96"/>
      <c r="I806" s="95"/>
      <c r="J806" s="95"/>
      <c r="K806" s="95"/>
      <c r="L806" s="95"/>
      <c r="M806" s="95"/>
      <c r="N806" s="95"/>
      <c r="O806" s="95"/>
      <c r="P806" s="95"/>
      <c r="Q806" s="95"/>
      <c r="R806" s="95"/>
      <c r="S806" s="95"/>
      <c r="T806" s="95"/>
      <c r="U806" s="95"/>
      <c r="V806" s="95"/>
      <c r="W806" s="95"/>
      <c r="X806" s="95"/>
      <c r="Y806" s="95"/>
      <c r="Z806" s="95"/>
      <c r="AA806" s="95"/>
      <c r="AB806" s="95"/>
      <c r="AC806" s="95"/>
      <c r="AD806" s="95"/>
      <c r="AE806" s="95"/>
      <c r="AF806" s="95"/>
      <c r="AG806" s="95"/>
      <c r="AH806" s="95"/>
      <c r="AI806" s="95"/>
      <c r="AJ806" s="95"/>
      <c r="AK806" s="95"/>
      <c r="AL806" s="95"/>
      <c r="AM806" s="95"/>
      <c r="AN806" s="95"/>
      <c r="AO806" s="95"/>
      <c r="AP806" s="95"/>
      <c r="AQ806" s="95"/>
      <c r="AR806" s="95"/>
      <c r="AS806" s="95"/>
      <c r="AT806" s="95"/>
      <c r="AU806" s="95"/>
      <c r="AV806" s="95"/>
    </row>
    <row r="807" spans="1:48" ht="18.75" x14ac:dyDescent="0.3">
      <c r="A807" s="73" t="s">
        <v>15918</v>
      </c>
      <c r="B807" s="92" t="s">
        <v>12123</v>
      </c>
      <c r="C807" s="92" t="s">
        <v>4471</v>
      </c>
      <c r="D807" s="94">
        <v>145712</v>
      </c>
      <c r="E807" s="95" t="s">
        <v>16960</v>
      </c>
      <c r="F807" s="95"/>
      <c r="G807" s="96"/>
      <c r="H807" s="96"/>
      <c r="I807" s="95"/>
      <c r="J807" s="95"/>
      <c r="K807" s="95"/>
      <c r="L807" s="95"/>
      <c r="M807" s="95"/>
      <c r="N807" s="95"/>
      <c r="O807" s="95"/>
      <c r="P807" s="95"/>
      <c r="Q807" s="95"/>
      <c r="R807" s="95"/>
      <c r="S807" s="95"/>
      <c r="T807" s="95"/>
      <c r="U807" s="95"/>
      <c r="V807" s="95"/>
      <c r="W807" s="95"/>
      <c r="X807" s="95"/>
      <c r="Y807" s="95"/>
      <c r="Z807" s="95"/>
      <c r="AA807" s="95"/>
      <c r="AB807" s="95"/>
      <c r="AC807" s="95"/>
      <c r="AD807" s="95"/>
      <c r="AE807" s="95"/>
      <c r="AF807" s="95"/>
      <c r="AG807" s="95"/>
      <c r="AH807" s="95"/>
      <c r="AI807" s="95"/>
      <c r="AJ807" s="95"/>
      <c r="AK807" s="95"/>
      <c r="AL807" s="95"/>
      <c r="AM807" s="95"/>
      <c r="AN807" s="95"/>
      <c r="AO807" s="95"/>
      <c r="AP807" s="95"/>
      <c r="AQ807" s="95"/>
      <c r="AR807" s="95"/>
      <c r="AS807" s="95"/>
      <c r="AT807" s="95"/>
      <c r="AU807" s="95"/>
      <c r="AV807" s="95"/>
    </row>
    <row r="808" spans="1:48" ht="18.75" x14ac:dyDescent="0.3">
      <c r="A808" s="73" t="s">
        <v>15919</v>
      </c>
      <c r="B808" s="92" t="s">
        <v>12123</v>
      </c>
      <c r="C808" s="92" t="s">
        <v>7308</v>
      </c>
      <c r="D808" s="94">
        <v>145890</v>
      </c>
      <c r="E808" s="95" t="s">
        <v>17242</v>
      </c>
      <c r="F808" s="95"/>
      <c r="G808" s="96"/>
      <c r="H808" s="96"/>
      <c r="I808" s="95"/>
      <c r="J808" s="95"/>
      <c r="K808" s="95"/>
      <c r="L808" s="95"/>
      <c r="M808" s="95"/>
      <c r="N808" s="95"/>
      <c r="O808" s="95"/>
      <c r="P808" s="95"/>
      <c r="Q808" s="95"/>
      <c r="R808" s="95"/>
      <c r="S808" s="95"/>
      <c r="T808" s="95"/>
      <c r="U808" s="95"/>
      <c r="V808" s="95"/>
      <c r="W808" s="95"/>
      <c r="X808" s="95"/>
      <c r="Y808" s="95"/>
      <c r="Z808" s="95"/>
      <c r="AA808" s="95"/>
      <c r="AB808" s="95"/>
      <c r="AC808" s="95"/>
      <c r="AD808" s="95"/>
      <c r="AE808" s="95"/>
      <c r="AF808" s="95"/>
      <c r="AG808" s="95"/>
      <c r="AH808" s="95"/>
      <c r="AI808" s="95"/>
      <c r="AJ808" s="95"/>
      <c r="AK808" s="95"/>
      <c r="AL808" s="95"/>
      <c r="AM808" s="95"/>
      <c r="AN808" s="95"/>
      <c r="AO808" s="95"/>
      <c r="AP808" s="95"/>
      <c r="AQ808" s="95"/>
      <c r="AR808" s="95"/>
      <c r="AS808" s="95"/>
      <c r="AT808" s="95"/>
      <c r="AU808" s="95"/>
      <c r="AV808" s="95"/>
    </row>
    <row r="809" spans="1:48" ht="18.75" x14ac:dyDescent="0.3">
      <c r="A809" s="73" t="s">
        <v>15920</v>
      </c>
      <c r="B809" s="92" t="s">
        <v>12123</v>
      </c>
      <c r="C809" s="92" t="s">
        <v>2709</v>
      </c>
      <c r="D809" s="94">
        <v>146128</v>
      </c>
      <c r="E809" s="95" t="s">
        <v>16913</v>
      </c>
      <c r="F809" s="95"/>
      <c r="G809" s="96"/>
      <c r="H809" s="96"/>
      <c r="I809" s="95"/>
      <c r="J809" s="95"/>
      <c r="K809" s="95"/>
      <c r="L809" s="95"/>
      <c r="M809" s="95"/>
      <c r="N809" s="95"/>
      <c r="O809" s="95"/>
      <c r="P809" s="95"/>
      <c r="Q809" s="95"/>
      <c r="R809" s="95"/>
      <c r="S809" s="95"/>
      <c r="T809" s="95"/>
      <c r="U809" s="95"/>
      <c r="V809" s="95"/>
      <c r="W809" s="95"/>
      <c r="X809" s="95"/>
      <c r="Y809" s="95"/>
      <c r="Z809" s="95"/>
      <c r="AA809" s="95"/>
      <c r="AB809" s="95"/>
      <c r="AC809" s="95"/>
      <c r="AD809" s="95"/>
      <c r="AE809" s="95"/>
      <c r="AF809" s="95"/>
      <c r="AG809" s="95"/>
      <c r="AH809" s="95"/>
      <c r="AI809" s="95"/>
      <c r="AJ809" s="95"/>
      <c r="AK809" s="95"/>
      <c r="AL809" s="95"/>
      <c r="AM809" s="95"/>
      <c r="AN809" s="95"/>
      <c r="AO809" s="95"/>
      <c r="AP809" s="95"/>
      <c r="AQ809" s="95"/>
      <c r="AR809" s="95"/>
      <c r="AS809" s="95"/>
      <c r="AT809" s="95"/>
      <c r="AU809" s="95"/>
      <c r="AV809" s="95"/>
    </row>
    <row r="810" spans="1:48" ht="18.75" x14ac:dyDescent="0.3">
      <c r="A810" s="73" t="s">
        <v>15921</v>
      </c>
      <c r="B810" s="92" t="s">
        <v>12123</v>
      </c>
      <c r="C810" s="92" t="s">
        <v>474</v>
      </c>
      <c r="D810" s="94">
        <v>146217</v>
      </c>
      <c r="E810" s="95" t="s">
        <v>17240</v>
      </c>
      <c r="F810" s="95"/>
      <c r="G810" s="96"/>
      <c r="H810" s="96"/>
      <c r="I810" s="95"/>
      <c r="J810" s="95"/>
      <c r="K810" s="95"/>
      <c r="L810" s="95"/>
      <c r="M810" s="95"/>
      <c r="N810" s="95"/>
      <c r="O810" s="95"/>
      <c r="P810" s="95"/>
      <c r="Q810" s="95"/>
      <c r="R810" s="95"/>
      <c r="S810" s="95"/>
      <c r="T810" s="95"/>
      <c r="U810" s="95"/>
      <c r="V810" s="95"/>
      <c r="W810" s="95"/>
      <c r="X810" s="95"/>
      <c r="Y810" s="95"/>
      <c r="Z810" s="95"/>
      <c r="AA810" s="95"/>
      <c r="AB810" s="95"/>
      <c r="AC810" s="95"/>
      <c r="AD810" s="95"/>
      <c r="AE810" s="95"/>
      <c r="AF810" s="95"/>
      <c r="AG810" s="95"/>
      <c r="AH810" s="95"/>
      <c r="AI810" s="95"/>
      <c r="AJ810" s="95"/>
      <c r="AK810" s="95"/>
      <c r="AL810" s="95"/>
      <c r="AM810" s="95"/>
      <c r="AN810" s="95"/>
      <c r="AO810" s="95"/>
      <c r="AP810" s="95"/>
      <c r="AQ810" s="95"/>
      <c r="AR810" s="95"/>
      <c r="AS810" s="95"/>
      <c r="AT810" s="95"/>
      <c r="AU810" s="95"/>
      <c r="AV810" s="95"/>
    </row>
    <row r="811" spans="1:48" ht="18.75" x14ac:dyDescent="0.3">
      <c r="A811" s="73" t="s">
        <v>15922</v>
      </c>
      <c r="B811" s="92" t="s">
        <v>12123</v>
      </c>
      <c r="C811" s="92" t="s">
        <v>2714</v>
      </c>
      <c r="D811" s="94">
        <v>146221</v>
      </c>
      <c r="E811" s="95" t="s">
        <v>17240</v>
      </c>
      <c r="F811" s="95"/>
      <c r="G811" s="96"/>
      <c r="H811" s="96"/>
      <c r="I811" s="95"/>
      <c r="J811" s="95"/>
      <c r="K811" s="95"/>
      <c r="L811" s="95"/>
      <c r="M811" s="95"/>
      <c r="N811" s="95"/>
      <c r="O811" s="95"/>
      <c r="P811" s="95"/>
      <c r="Q811" s="95"/>
      <c r="R811" s="95"/>
      <c r="S811" s="95"/>
      <c r="T811" s="95"/>
      <c r="U811" s="95"/>
      <c r="V811" s="95"/>
      <c r="W811" s="95"/>
      <c r="X811" s="95"/>
      <c r="Y811" s="95"/>
      <c r="Z811" s="95"/>
      <c r="AA811" s="95"/>
      <c r="AB811" s="95"/>
      <c r="AC811" s="95"/>
      <c r="AD811" s="95"/>
      <c r="AE811" s="95"/>
      <c r="AF811" s="95"/>
      <c r="AG811" s="95"/>
      <c r="AH811" s="95"/>
      <c r="AI811" s="95"/>
      <c r="AJ811" s="95"/>
      <c r="AK811" s="95"/>
      <c r="AL811" s="95"/>
      <c r="AM811" s="95"/>
      <c r="AN811" s="95"/>
      <c r="AO811" s="95"/>
      <c r="AP811" s="95"/>
      <c r="AQ811" s="95"/>
      <c r="AR811" s="95"/>
      <c r="AS811" s="95"/>
      <c r="AT811" s="95"/>
      <c r="AU811" s="95"/>
      <c r="AV811" s="95"/>
    </row>
    <row r="812" spans="1:48" ht="18.75" x14ac:dyDescent="0.3">
      <c r="A812" s="73" t="s">
        <v>15923</v>
      </c>
      <c r="B812" s="92" t="s">
        <v>12123</v>
      </c>
      <c r="C812" s="92" t="s">
        <v>2715</v>
      </c>
      <c r="D812" s="94">
        <v>146240</v>
      </c>
      <c r="E812" s="95" t="s">
        <v>17243</v>
      </c>
      <c r="F812" s="95" t="s">
        <v>17244</v>
      </c>
      <c r="G812" s="96"/>
      <c r="H812" s="96"/>
      <c r="I812" s="95"/>
      <c r="J812" s="95"/>
      <c r="K812" s="95"/>
      <c r="L812" s="95"/>
      <c r="M812" s="95"/>
      <c r="N812" s="95"/>
      <c r="O812" s="95"/>
      <c r="P812" s="95"/>
      <c r="Q812" s="95"/>
      <c r="R812" s="95"/>
      <c r="S812" s="95"/>
      <c r="T812" s="95"/>
      <c r="U812" s="95"/>
      <c r="V812" s="95"/>
      <c r="W812" s="95"/>
      <c r="X812" s="95"/>
      <c r="Y812" s="95"/>
      <c r="Z812" s="95"/>
      <c r="AA812" s="95"/>
      <c r="AB812" s="95"/>
      <c r="AC812" s="95"/>
      <c r="AD812" s="95"/>
      <c r="AE812" s="95"/>
      <c r="AF812" s="95"/>
      <c r="AG812" s="95"/>
      <c r="AH812" s="95"/>
      <c r="AI812" s="95"/>
      <c r="AJ812" s="95"/>
      <c r="AK812" s="95"/>
      <c r="AL812" s="95"/>
      <c r="AM812" s="95"/>
      <c r="AN812" s="95"/>
      <c r="AO812" s="95"/>
      <c r="AP812" s="95"/>
      <c r="AQ812" s="95"/>
      <c r="AR812" s="95"/>
      <c r="AS812" s="95"/>
      <c r="AT812" s="95"/>
      <c r="AU812" s="95"/>
      <c r="AV812" s="95"/>
    </row>
    <row r="813" spans="1:48" ht="18.75" x14ac:dyDescent="0.3">
      <c r="A813" s="73" t="s">
        <v>15924</v>
      </c>
      <c r="B813" s="92" t="s">
        <v>12123</v>
      </c>
      <c r="C813" s="92" t="s">
        <v>2716</v>
      </c>
      <c r="D813" s="94">
        <v>146264</v>
      </c>
      <c r="E813" s="95" t="s">
        <v>17243</v>
      </c>
      <c r="F813" s="95" t="s">
        <v>17244</v>
      </c>
      <c r="G813" s="96"/>
      <c r="H813" s="96"/>
      <c r="I813" s="95"/>
      <c r="J813" s="95"/>
      <c r="K813" s="95"/>
      <c r="L813" s="95"/>
      <c r="M813" s="95"/>
      <c r="N813" s="95"/>
      <c r="O813" s="95"/>
      <c r="P813" s="95"/>
      <c r="Q813" s="95"/>
      <c r="R813" s="95"/>
      <c r="S813" s="95"/>
      <c r="T813" s="95"/>
      <c r="U813" s="95"/>
      <c r="V813" s="95"/>
      <c r="W813" s="95"/>
      <c r="X813" s="95"/>
      <c r="Y813" s="95"/>
      <c r="Z813" s="95"/>
      <c r="AA813" s="95"/>
      <c r="AB813" s="95"/>
      <c r="AC813" s="95"/>
      <c r="AD813" s="95"/>
      <c r="AE813" s="95"/>
      <c r="AF813" s="95"/>
      <c r="AG813" s="95"/>
      <c r="AH813" s="95"/>
      <c r="AI813" s="95"/>
      <c r="AJ813" s="95"/>
      <c r="AK813" s="95"/>
      <c r="AL813" s="95"/>
      <c r="AM813" s="95"/>
      <c r="AN813" s="95"/>
      <c r="AO813" s="95"/>
      <c r="AP813" s="95"/>
      <c r="AQ813" s="95"/>
      <c r="AR813" s="95"/>
      <c r="AS813" s="95"/>
      <c r="AT813" s="95"/>
      <c r="AU813" s="95"/>
      <c r="AV813" s="95"/>
    </row>
    <row r="814" spans="1:48" ht="18.75" x14ac:dyDescent="0.3">
      <c r="A814" s="73" t="s">
        <v>15925</v>
      </c>
      <c r="B814" s="92" t="s">
        <v>12123</v>
      </c>
      <c r="C814" s="92" t="s">
        <v>2717</v>
      </c>
      <c r="D814" s="94">
        <v>146274</v>
      </c>
      <c r="E814" s="95" t="s">
        <v>17243</v>
      </c>
      <c r="F814" s="95" t="s">
        <v>17244</v>
      </c>
      <c r="G814" s="96"/>
      <c r="H814" s="96"/>
      <c r="I814" s="95"/>
      <c r="J814" s="95"/>
      <c r="K814" s="95"/>
      <c r="L814" s="95"/>
      <c r="M814" s="95"/>
      <c r="N814" s="95"/>
      <c r="O814" s="95"/>
      <c r="P814" s="95"/>
      <c r="Q814" s="95"/>
      <c r="R814" s="95"/>
      <c r="S814" s="95"/>
      <c r="T814" s="95"/>
      <c r="U814" s="95"/>
      <c r="V814" s="95"/>
      <c r="W814" s="95"/>
      <c r="X814" s="95"/>
      <c r="Y814" s="95"/>
      <c r="Z814" s="95"/>
      <c r="AA814" s="95"/>
      <c r="AB814" s="95"/>
      <c r="AC814" s="95"/>
      <c r="AD814" s="95"/>
      <c r="AE814" s="95"/>
      <c r="AF814" s="95"/>
      <c r="AG814" s="95"/>
      <c r="AH814" s="95"/>
      <c r="AI814" s="95"/>
      <c r="AJ814" s="95"/>
      <c r="AK814" s="95"/>
      <c r="AL814" s="95"/>
      <c r="AM814" s="95"/>
      <c r="AN814" s="95"/>
      <c r="AO814" s="95"/>
      <c r="AP814" s="95"/>
      <c r="AQ814" s="95"/>
      <c r="AR814" s="95"/>
      <c r="AS814" s="95"/>
      <c r="AT814" s="95"/>
      <c r="AU814" s="95"/>
      <c r="AV814" s="95"/>
    </row>
    <row r="815" spans="1:48" ht="18.75" x14ac:dyDescent="0.3">
      <c r="A815" s="73" t="s">
        <v>15926</v>
      </c>
      <c r="B815" s="92" t="s">
        <v>12123</v>
      </c>
      <c r="C815" s="92" t="s">
        <v>2721</v>
      </c>
      <c r="D815" s="94">
        <v>146359</v>
      </c>
      <c r="E815" s="95" t="s">
        <v>17240</v>
      </c>
      <c r="F815" s="95"/>
      <c r="G815" s="96"/>
      <c r="H815" s="96"/>
      <c r="I815" s="95"/>
      <c r="J815" s="95"/>
      <c r="K815" s="95"/>
      <c r="L815" s="95"/>
      <c r="M815" s="95"/>
      <c r="N815" s="95"/>
      <c r="O815" s="95"/>
      <c r="P815" s="95"/>
      <c r="Q815" s="95"/>
      <c r="R815" s="95"/>
      <c r="S815" s="95"/>
      <c r="T815" s="95"/>
      <c r="U815" s="95"/>
      <c r="V815" s="95"/>
      <c r="W815" s="95"/>
      <c r="X815" s="95"/>
      <c r="Y815" s="95"/>
      <c r="Z815" s="95"/>
      <c r="AA815" s="95"/>
      <c r="AB815" s="95"/>
      <c r="AC815" s="95"/>
      <c r="AD815" s="95"/>
      <c r="AE815" s="95"/>
      <c r="AF815" s="95"/>
      <c r="AG815" s="95"/>
      <c r="AH815" s="95"/>
      <c r="AI815" s="95"/>
      <c r="AJ815" s="95"/>
      <c r="AK815" s="95"/>
      <c r="AL815" s="95"/>
      <c r="AM815" s="95"/>
      <c r="AN815" s="95"/>
      <c r="AO815" s="95"/>
      <c r="AP815" s="95"/>
      <c r="AQ815" s="95"/>
      <c r="AR815" s="95"/>
      <c r="AS815" s="95"/>
      <c r="AT815" s="95"/>
      <c r="AU815" s="95"/>
      <c r="AV815" s="95"/>
    </row>
    <row r="816" spans="1:48" ht="18.75" x14ac:dyDescent="0.3">
      <c r="A816" s="73" t="s">
        <v>15927</v>
      </c>
      <c r="B816" s="92" t="s">
        <v>12123</v>
      </c>
      <c r="C816" s="92" t="s">
        <v>2722</v>
      </c>
      <c r="D816" s="94">
        <v>146378</v>
      </c>
      <c r="E816" s="95" t="s">
        <v>17242</v>
      </c>
      <c r="F816" s="95"/>
      <c r="G816" s="96"/>
      <c r="H816" s="96"/>
      <c r="I816" s="95"/>
      <c r="J816" s="95"/>
      <c r="K816" s="95"/>
      <c r="L816" s="95"/>
      <c r="M816" s="95"/>
      <c r="N816" s="95"/>
      <c r="O816" s="95"/>
      <c r="P816" s="95"/>
      <c r="Q816" s="95"/>
      <c r="R816" s="95"/>
      <c r="S816" s="95"/>
      <c r="T816" s="95"/>
      <c r="U816" s="95"/>
      <c r="V816" s="95"/>
      <c r="W816" s="95"/>
      <c r="X816" s="95"/>
      <c r="Y816" s="95"/>
      <c r="Z816" s="95"/>
      <c r="AA816" s="95"/>
      <c r="AB816" s="95"/>
      <c r="AC816" s="95"/>
      <c r="AD816" s="95"/>
      <c r="AE816" s="95"/>
      <c r="AF816" s="95"/>
      <c r="AG816" s="95"/>
      <c r="AH816" s="95"/>
      <c r="AI816" s="95"/>
      <c r="AJ816" s="95"/>
      <c r="AK816" s="95"/>
      <c r="AL816" s="95"/>
      <c r="AM816" s="95"/>
      <c r="AN816" s="95"/>
      <c r="AO816" s="95"/>
      <c r="AP816" s="95"/>
      <c r="AQ816" s="95"/>
      <c r="AR816" s="95"/>
      <c r="AS816" s="95"/>
      <c r="AT816" s="95"/>
      <c r="AU816" s="95"/>
      <c r="AV816" s="95"/>
    </row>
    <row r="817" spans="1:48" ht="18.75" x14ac:dyDescent="0.3">
      <c r="A817" s="73" t="s">
        <v>15928</v>
      </c>
      <c r="B817" s="92" t="s">
        <v>12123</v>
      </c>
      <c r="C817" s="92" t="s">
        <v>2724</v>
      </c>
      <c r="D817" s="94">
        <v>146414</v>
      </c>
      <c r="E817" s="95" t="s">
        <v>16960</v>
      </c>
      <c r="F817" s="95"/>
      <c r="G817" s="96"/>
      <c r="H817" s="96"/>
      <c r="I817" s="95"/>
      <c r="J817" s="95"/>
      <c r="K817" s="95"/>
      <c r="L817" s="95"/>
      <c r="M817" s="95"/>
      <c r="N817" s="95"/>
      <c r="O817" s="95"/>
      <c r="P817" s="95"/>
      <c r="Q817" s="95"/>
      <c r="R817" s="95"/>
      <c r="S817" s="95"/>
      <c r="T817" s="95"/>
      <c r="U817" s="95"/>
      <c r="V817" s="95"/>
      <c r="W817" s="95"/>
      <c r="X817" s="95"/>
      <c r="Y817" s="95"/>
      <c r="Z817" s="95"/>
      <c r="AA817" s="95"/>
      <c r="AB817" s="95"/>
      <c r="AC817" s="95"/>
      <c r="AD817" s="95"/>
      <c r="AE817" s="95"/>
      <c r="AF817" s="95"/>
      <c r="AG817" s="95"/>
      <c r="AH817" s="95"/>
      <c r="AI817" s="95"/>
      <c r="AJ817" s="95"/>
      <c r="AK817" s="95"/>
      <c r="AL817" s="95"/>
      <c r="AM817" s="95"/>
      <c r="AN817" s="95"/>
      <c r="AO817" s="95"/>
      <c r="AP817" s="95"/>
      <c r="AQ817" s="95"/>
      <c r="AR817" s="95"/>
      <c r="AS817" s="95"/>
      <c r="AT817" s="95"/>
      <c r="AU817" s="95"/>
      <c r="AV817" s="95"/>
    </row>
    <row r="818" spans="1:48" ht="18.75" x14ac:dyDescent="0.3">
      <c r="A818" s="73" t="s">
        <v>15929</v>
      </c>
      <c r="B818" s="92" t="s">
        <v>12123</v>
      </c>
      <c r="C818" s="92" t="s">
        <v>2725</v>
      </c>
      <c r="D818" s="94">
        <v>146429</v>
      </c>
      <c r="E818" s="95" t="s">
        <v>17242</v>
      </c>
      <c r="F818" s="95"/>
      <c r="G818" s="96"/>
      <c r="H818" s="96"/>
      <c r="I818" s="95"/>
      <c r="J818" s="95"/>
      <c r="K818" s="95"/>
      <c r="L818" s="95"/>
      <c r="M818" s="95"/>
      <c r="N818" s="95"/>
      <c r="O818" s="95"/>
      <c r="P818" s="95"/>
      <c r="Q818" s="95"/>
      <c r="R818" s="95"/>
      <c r="S818" s="95"/>
      <c r="T818" s="95"/>
      <c r="U818" s="95"/>
      <c r="V818" s="95"/>
      <c r="W818" s="95"/>
      <c r="X818" s="95"/>
      <c r="Y818" s="95"/>
      <c r="Z818" s="95"/>
      <c r="AA818" s="95"/>
      <c r="AB818" s="95"/>
      <c r="AC818" s="95"/>
      <c r="AD818" s="95"/>
      <c r="AE818" s="95"/>
      <c r="AF818" s="95"/>
      <c r="AG818" s="95"/>
      <c r="AH818" s="95"/>
      <c r="AI818" s="95"/>
      <c r="AJ818" s="95"/>
      <c r="AK818" s="95"/>
      <c r="AL818" s="95"/>
      <c r="AM818" s="95"/>
      <c r="AN818" s="95"/>
      <c r="AO818" s="95"/>
      <c r="AP818" s="95"/>
      <c r="AQ818" s="95"/>
      <c r="AR818" s="95"/>
      <c r="AS818" s="95"/>
      <c r="AT818" s="95"/>
      <c r="AU818" s="95"/>
      <c r="AV818" s="95"/>
    </row>
    <row r="819" spans="1:48" ht="18.75" x14ac:dyDescent="0.3">
      <c r="A819" s="73" t="s">
        <v>15930</v>
      </c>
      <c r="B819" s="92" t="s">
        <v>12123</v>
      </c>
      <c r="C819" s="92" t="s">
        <v>7305</v>
      </c>
      <c r="D819" s="94">
        <v>146486</v>
      </c>
      <c r="E819" s="95" t="s">
        <v>17137</v>
      </c>
      <c r="F819" s="95"/>
      <c r="G819" s="96"/>
      <c r="H819" s="96"/>
      <c r="I819" s="95"/>
      <c r="J819" s="95"/>
      <c r="K819" s="95"/>
      <c r="L819" s="95"/>
      <c r="M819" s="95"/>
      <c r="N819" s="95"/>
      <c r="O819" s="95"/>
      <c r="P819" s="95"/>
      <c r="Q819" s="95"/>
      <c r="R819" s="95"/>
      <c r="S819" s="95"/>
      <c r="T819" s="95"/>
      <c r="U819" s="95"/>
      <c r="V819" s="95"/>
      <c r="W819" s="95"/>
      <c r="X819" s="95"/>
      <c r="Y819" s="95"/>
      <c r="Z819" s="95"/>
      <c r="AA819" s="95"/>
      <c r="AB819" s="95"/>
      <c r="AC819" s="95"/>
      <c r="AD819" s="95"/>
      <c r="AE819" s="95"/>
      <c r="AF819" s="95"/>
      <c r="AG819" s="95"/>
      <c r="AH819" s="95"/>
      <c r="AI819" s="95"/>
      <c r="AJ819" s="95"/>
      <c r="AK819" s="95"/>
      <c r="AL819" s="95"/>
      <c r="AM819" s="95"/>
      <c r="AN819" s="95"/>
      <c r="AO819" s="95"/>
      <c r="AP819" s="95"/>
      <c r="AQ819" s="95"/>
      <c r="AR819" s="95"/>
      <c r="AS819" s="95"/>
      <c r="AT819" s="95"/>
      <c r="AU819" s="95"/>
      <c r="AV819" s="95"/>
    </row>
    <row r="820" spans="1:48" ht="18.75" x14ac:dyDescent="0.3">
      <c r="A820" s="73" t="s">
        <v>16683</v>
      </c>
      <c r="B820" s="92" t="s">
        <v>15579</v>
      </c>
      <c r="C820" s="92" t="s">
        <v>7305</v>
      </c>
      <c r="D820" s="94">
        <v>146486</v>
      </c>
      <c r="E820" s="95" t="s">
        <v>16903</v>
      </c>
      <c r="F820" s="96"/>
      <c r="G820" s="96"/>
      <c r="H820" s="96"/>
      <c r="I820" s="95"/>
      <c r="J820" s="95"/>
      <c r="K820" s="95"/>
      <c r="L820" s="95"/>
      <c r="M820" s="95"/>
      <c r="N820" s="95"/>
      <c r="O820" s="95"/>
      <c r="P820" s="95"/>
      <c r="Q820" s="95"/>
      <c r="R820" s="95"/>
      <c r="S820" s="95"/>
      <c r="T820" s="95"/>
      <c r="U820" s="95"/>
      <c r="V820" s="95"/>
      <c r="W820" s="95"/>
      <c r="X820" s="95"/>
      <c r="Y820" s="95"/>
      <c r="Z820" s="95"/>
      <c r="AA820" s="95"/>
      <c r="AB820" s="95"/>
      <c r="AC820" s="95"/>
      <c r="AD820" s="95"/>
      <c r="AE820" s="95"/>
      <c r="AF820" s="95"/>
      <c r="AG820" s="95"/>
      <c r="AH820" s="95"/>
      <c r="AI820" s="95"/>
      <c r="AJ820" s="95"/>
      <c r="AK820" s="95"/>
      <c r="AL820" s="95"/>
      <c r="AM820" s="95"/>
      <c r="AN820" s="95"/>
      <c r="AO820" s="95"/>
      <c r="AP820" s="95"/>
      <c r="AQ820" s="95"/>
      <c r="AR820" s="95"/>
      <c r="AS820" s="95"/>
      <c r="AT820" s="95"/>
      <c r="AU820" s="95"/>
      <c r="AV820" s="95"/>
    </row>
    <row r="821" spans="1:48" ht="18.75" x14ac:dyDescent="0.3">
      <c r="A821" s="73" t="s">
        <v>15931</v>
      </c>
      <c r="B821" s="92" t="s">
        <v>12123</v>
      </c>
      <c r="C821" s="92" t="s">
        <v>2729</v>
      </c>
      <c r="D821" s="94">
        <v>146503</v>
      </c>
      <c r="E821" s="95" t="s">
        <v>17105</v>
      </c>
      <c r="F821" s="95"/>
      <c r="G821" s="96"/>
      <c r="H821" s="96"/>
      <c r="I821" s="95"/>
      <c r="J821" s="95"/>
      <c r="K821" s="95"/>
      <c r="L821" s="95"/>
      <c r="M821" s="95"/>
      <c r="N821" s="95"/>
      <c r="O821" s="95"/>
      <c r="P821" s="95"/>
      <c r="Q821" s="95"/>
      <c r="R821" s="95"/>
      <c r="S821" s="95"/>
      <c r="T821" s="95"/>
      <c r="U821" s="95"/>
      <c r="V821" s="95"/>
      <c r="W821" s="95"/>
      <c r="X821" s="95"/>
      <c r="Y821" s="95"/>
      <c r="Z821" s="95"/>
      <c r="AA821" s="95"/>
      <c r="AB821" s="95"/>
      <c r="AC821" s="95"/>
      <c r="AD821" s="95"/>
      <c r="AE821" s="95"/>
      <c r="AF821" s="95"/>
      <c r="AG821" s="95"/>
      <c r="AH821" s="95"/>
      <c r="AI821" s="95"/>
      <c r="AJ821" s="95"/>
      <c r="AK821" s="95"/>
      <c r="AL821" s="95"/>
      <c r="AM821" s="95"/>
      <c r="AN821" s="95"/>
      <c r="AO821" s="95"/>
      <c r="AP821" s="95"/>
      <c r="AQ821" s="95"/>
      <c r="AR821" s="95"/>
      <c r="AS821" s="95"/>
      <c r="AT821" s="95"/>
      <c r="AU821" s="95"/>
      <c r="AV821" s="95"/>
    </row>
    <row r="822" spans="1:48" ht="18.75" x14ac:dyDescent="0.3">
      <c r="A822" s="73" t="s">
        <v>15932</v>
      </c>
      <c r="B822" s="92" t="s">
        <v>12123</v>
      </c>
      <c r="C822" s="92" t="s">
        <v>2731</v>
      </c>
      <c r="D822" s="94">
        <v>146544</v>
      </c>
      <c r="E822" s="95" t="s">
        <v>16950</v>
      </c>
      <c r="F822" s="95" t="s">
        <v>17174</v>
      </c>
      <c r="G822" s="96"/>
      <c r="H822" s="96"/>
      <c r="I822" s="95"/>
      <c r="J822" s="95"/>
      <c r="K822" s="95"/>
      <c r="L822" s="95"/>
      <c r="M822" s="95"/>
      <c r="N822" s="95"/>
      <c r="O822" s="95"/>
      <c r="P822" s="95"/>
      <c r="Q822" s="95"/>
      <c r="R822" s="95"/>
      <c r="S822" s="95"/>
      <c r="T822" s="95"/>
      <c r="U822" s="95"/>
      <c r="V822" s="95"/>
      <c r="W822" s="95"/>
      <c r="X822" s="95"/>
      <c r="Y822" s="95"/>
      <c r="Z822" s="95"/>
      <c r="AA822" s="95"/>
      <c r="AB822" s="95"/>
      <c r="AC822" s="95"/>
      <c r="AD822" s="95"/>
      <c r="AE822" s="95"/>
      <c r="AF822" s="95"/>
      <c r="AG822" s="95"/>
      <c r="AH822" s="95"/>
      <c r="AI822" s="95"/>
      <c r="AJ822" s="95"/>
      <c r="AK822" s="95"/>
      <c r="AL822" s="95"/>
      <c r="AM822" s="95"/>
      <c r="AN822" s="95"/>
      <c r="AO822" s="95"/>
      <c r="AP822" s="95"/>
      <c r="AQ822" s="95"/>
      <c r="AR822" s="95"/>
      <c r="AS822" s="95"/>
      <c r="AT822" s="95"/>
      <c r="AU822" s="95"/>
      <c r="AV822" s="95"/>
    </row>
    <row r="823" spans="1:48" ht="18.75" x14ac:dyDescent="0.3">
      <c r="A823" s="73" t="s">
        <v>15933</v>
      </c>
      <c r="B823" s="92" t="s">
        <v>12123</v>
      </c>
      <c r="C823" s="92" t="s">
        <v>2732</v>
      </c>
      <c r="D823" s="94">
        <v>146560</v>
      </c>
      <c r="E823" s="95" t="s">
        <v>17245</v>
      </c>
      <c r="F823" s="95"/>
      <c r="G823" s="96"/>
      <c r="H823" s="96"/>
      <c r="I823" s="95"/>
      <c r="J823" s="95"/>
      <c r="K823" s="95"/>
      <c r="L823" s="95"/>
      <c r="M823" s="95"/>
      <c r="N823" s="95"/>
      <c r="O823" s="95"/>
      <c r="P823" s="95"/>
      <c r="Q823" s="95"/>
      <c r="R823" s="95"/>
      <c r="S823" s="95"/>
      <c r="T823" s="95"/>
      <c r="U823" s="95"/>
      <c r="V823" s="95"/>
      <c r="W823" s="95"/>
      <c r="X823" s="95"/>
      <c r="Y823" s="95"/>
      <c r="Z823" s="95"/>
      <c r="AA823" s="95"/>
      <c r="AB823" s="95"/>
      <c r="AC823" s="95"/>
      <c r="AD823" s="95"/>
      <c r="AE823" s="95"/>
      <c r="AF823" s="95"/>
      <c r="AG823" s="95"/>
      <c r="AH823" s="95"/>
      <c r="AI823" s="95"/>
      <c r="AJ823" s="95"/>
      <c r="AK823" s="95"/>
      <c r="AL823" s="95"/>
      <c r="AM823" s="95"/>
      <c r="AN823" s="95"/>
      <c r="AO823" s="95"/>
      <c r="AP823" s="95"/>
      <c r="AQ823" s="95"/>
      <c r="AR823" s="95"/>
      <c r="AS823" s="95"/>
      <c r="AT823" s="95"/>
      <c r="AU823" s="95"/>
      <c r="AV823" s="95"/>
    </row>
    <row r="824" spans="1:48" ht="18.75" x14ac:dyDescent="0.3">
      <c r="A824" s="73" t="s">
        <v>15934</v>
      </c>
      <c r="B824" s="92" t="s">
        <v>12123</v>
      </c>
      <c r="C824" s="92" t="s">
        <v>2743</v>
      </c>
      <c r="D824" s="94">
        <v>146861</v>
      </c>
      <c r="E824" s="95" t="s">
        <v>16950</v>
      </c>
      <c r="F824" s="95" t="s">
        <v>17174</v>
      </c>
      <c r="G824" s="96"/>
      <c r="H824" s="96"/>
      <c r="I824" s="95"/>
      <c r="J824" s="95"/>
      <c r="K824" s="95"/>
      <c r="L824" s="95"/>
      <c r="M824" s="95"/>
      <c r="N824" s="95"/>
      <c r="O824" s="95"/>
      <c r="P824" s="95"/>
      <c r="Q824" s="95"/>
      <c r="R824" s="95"/>
      <c r="S824" s="95"/>
      <c r="T824" s="95"/>
      <c r="U824" s="95"/>
      <c r="V824" s="95"/>
      <c r="W824" s="95"/>
      <c r="X824" s="95"/>
      <c r="Y824" s="95"/>
      <c r="Z824" s="95"/>
      <c r="AA824" s="95"/>
      <c r="AB824" s="95"/>
      <c r="AC824" s="95"/>
      <c r="AD824" s="95"/>
      <c r="AE824" s="95"/>
      <c r="AF824" s="95"/>
      <c r="AG824" s="95"/>
      <c r="AH824" s="95"/>
      <c r="AI824" s="95"/>
      <c r="AJ824" s="95"/>
      <c r="AK824" s="95"/>
      <c r="AL824" s="95"/>
      <c r="AM824" s="95"/>
      <c r="AN824" s="95"/>
      <c r="AO824" s="95"/>
      <c r="AP824" s="95"/>
      <c r="AQ824" s="95"/>
      <c r="AR824" s="95"/>
      <c r="AS824" s="95"/>
      <c r="AT824" s="95"/>
      <c r="AU824" s="95"/>
      <c r="AV824" s="95"/>
    </row>
    <row r="825" spans="1:48" ht="18.75" x14ac:dyDescent="0.3">
      <c r="A825" s="73" t="s">
        <v>15935</v>
      </c>
      <c r="B825" s="92" t="s">
        <v>12123</v>
      </c>
      <c r="C825" s="92" t="s">
        <v>479</v>
      </c>
      <c r="D825" s="94">
        <v>146965</v>
      </c>
      <c r="E825" s="95" t="s">
        <v>16950</v>
      </c>
      <c r="F825" s="95" t="s">
        <v>17174</v>
      </c>
      <c r="G825" s="96"/>
      <c r="H825" s="96"/>
      <c r="I825" s="95"/>
      <c r="J825" s="95"/>
      <c r="K825" s="95"/>
      <c r="L825" s="95"/>
      <c r="M825" s="95"/>
      <c r="N825" s="95"/>
      <c r="O825" s="95"/>
      <c r="P825" s="95"/>
      <c r="Q825" s="95"/>
      <c r="R825" s="95"/>
      <c r="S825" s="95"/>
      <c r="T825" s="95"/>
      <c r="U825" s="95"/>
      <c r="V825" s="95"/>
      <c r="W825" s="95"/>
      <c r="X825" s="95"/>
      <c r="Y825" s="95"/>
      <c r="Z825" s="95"/>
      <c r="AA825" s="95"/>
      <c r="AB825" s="95"/>
      <c r="AC825" s="95"/>
      <c r="AD825" s="95"/>
      <c r="AE825" s="95"/>
      <c r="AF825" s="95"/>
      <c r="AG825" s="95"/>
      <c r="AH825" s="95"/>
      <c r="AI825" s="95"/>
      <c r="AJ825" s="95"/>
      <c r="AK825" s="95"/>
      <c r="AL825" s="95"/>
      <c r="AM825" s="95"/>
      <c r="AN825" s="95"/>
      <c r="AO825" s="95"/>
      <c r="AP825" s="95"/>
      <c r="AQ825" s="95"/>
      <c r="AR825" s="95"/>
      <c r="AS825" s="95"/>
      <c r="AT825" s="95"/>
      <c r="AU825" s="95"/>
      <c r="AV825" s="95"/>
    </row>
    <row r="826" spans="1:48" ht="18.75" x14ac:dyDescent="0.3">
      <c r="A826" s="73" t="s">
        <v>15936</v>
      </c>
      <c r="B826" s="92" t="s">
        <v>12123</v>
      </c>
      <c r="C826" s="92" t="s">
        <v>483</v>
      </c>
      <c r="D826" s="94">
        <v>147188</v>
      </c>
      <c r="E826" s="95" t="s">
        <v>17246</v>
      </c>
      <c r="F826" s="95"/>
      <c r="G826" s="96"/>
      <c r="H826" s="96"/>
      <c r="I826" s="95"/>
      <c r="J826" s="95"/>
      <c r="K826" s="95"/>
      <c r="L826" s="95"/>
      <c r="M826" s="95"/>
      <c r="N826" s="95"/>
      <c r="O826" s="95"/>
      <c r="P826" s="95"/>
      <c r="Q826" s="95"/>
      <c r="R826" s="95"/>
      <c r="S826" s="95"/>
      <c r="T826" s="95"/>
      <c r="U826" s="95"/>
      <c r="V826" s="95"/>
      <c r="W826" s="95"/>
      <c r="X826" s="95"/>
      <c r="Y826" s="95"/>
      <c r="Z826" s="95"/>
      <c r="AA826" s="95"/>
      <c r="AB826" s="95"/>
      <c r="AC826" s="95"/>
      <c r="AD826" s="95"/>
      <c r="AE826" s="95"/>
      <c r="AF826" s="95"/>
      <c r="AG826" s="95"/>
      <c r="AH826" s="95"/>
      <c r="AI826" s="95"/>
      <c r="AJ826" s="95"/>
      <c r="AK826" s="95"/>
      <c r="AL826" s="95"/>
      <c r="AM826" s="95"/>
      <c r="AN826" s="95"/>
      <c r="AO826" s="95"/>
      <c r="AP826" s="95"/>
      <c r="AQ826" s="95"/>
      <c r="AR826" s="95"/>
      <c r="AS826" s="95"/>
      <c r="AT826" s="95"/>
      <c r="AU826" s="95"/>
      <c r="AV826" s="95"/>
    </row>
    <row r="827" spans="1:48" ht="18.75" x14ac:dyDescent="0.3">
      <c r="A827" s="73" t="s">
        <v>15937</v>
      </c>
      <c r="B827" s="92" t="s">
        <v>12123</v>
      </c>
      <c r="C827" s="92" t="s">
        <v>482</v>
      </c>
      <c r="D827" s="94">
        <v>147120</v>
      </c>
      <c r="E827" s="95" t="s">
        <v>17246</v>
      </c>
      <c r="F827" s="95"/>
      <c r="G827" s="96"/>
      <c r="H827" s="96"/>
      <c r="I827" s="95"/>
      <c r="J827" s="95"/>
      <c r="K827" s="95"/>
      <c r="L827" s="95"/>
      <c r="M827" s="95"/>
      <c r="N827" s="95"/>
      <c r="O827" s="95"/>
      <c r="P827" s="95"/>
      <c r="Q827" s="95"/>
      <c r="R827" s="95"/>
      <c r="S827" s="95"/>
      <c r="T827" s="95"/>
      <c r="U827" s="95"/>
      <c r="V827" s="95"/>
      <c r="W827" s="95"/>
      <c r="X827" s="95"/>
      <c r="Y827" s="95"/>
      <c r="Z827" s="95"/>
      <c r="AA827" s="95"/>
      <c r="AB827" s="95"/>
      <c r="AC827" s="95"/>
      <c r="AD827" s="95"/>
      <c r="AE827" s="95"/>
      <c r="AF827" s="95"/>
      <c r="AG827" s="95"/>
      <c r="AH827" s="95"/>
      <c r="AI827" s="95"/>
      <c r="AJ827" s="95"/>
      <c r="AK827" s="95"/>
      <c r="AL827" s="95"/>
      <c r="AM827" s="95"/>
      <c r="AN827" s="95"/>
      <c r="AO827" s="95"/>
      <c r="AP827" s="95"/>
      <c r="AQ827" s="95"/>
      <c r="AR827" s="95"/>
      <c r="AS827" s="95"/>
      <c r="AT827" s="95"/>
      <c r="AU827" s="95"/>
      <c r="AV827" s="95"/>
    </row>
    <row r="828" spans="1:48" ht="18.75" x14ac:dyDescent="0.3">
      <c r="A828" s="73" t="s">
        <v>16684</v>
      </c>
      <c r="B828" s="92" t="s">
        <v>15579</v>
      </c>
      <c r="C828" s="92" t="s">
        <v>8513</v>
      </c>
      <c r="D828" s="94">
        <v>242470</v>
      </c>
      <c r="E828" s="95" t="s">
        <v>17090</v>
      </c>
      <c r="F828" s="95" t="s">
        <v>17091</v>
      </c>
      <c r="G828" s="95"/>
      <c r="H828" s="96"/>
      <c r="I828" s="96"/>
      <c r="J828" s="95"/>
      <c r="K828" s="95"/>
      <c r="L828" s="95"/>
      <c r="M828" s="95"/>
      <c r="N828" s="95"/>
      <c r="O828" s="95"/>
      <c r="P828" s="95"/>
      <c r="Q828" s="95"/>
      <c r="R828" s="95"/>
      <c r="S828" s="95"/>
      <c r="T828" s="95"/>
      <c r="U828" s="95"/>
      <c r="V828" s="95"/>
      <c r="W828" s="95"/>
      <c r="X828" s="95"/>
      <c r="Y828" s="95"/>
      <c r="Z828" s="95"/>
      <c r="AA828" s="95"/>
      <c r="AB828" s="95"/>
      <c r="AC828" s="95"/>
      <c r="AD828" s="95"/>
      <c r="AE828" s="95"/>
      <c r="AF828" s="95"/>
      <c r="AG828" s="95"/>
      <c r="AH828" s="95"/>
      <c r="AI828" s="95"/>
      <c r="AJ828" s="95"/>
      <c r="AK828" s="95"/>
      <c r="AL828" s="95"/>
      <c r="AM828" s="95"/>
      <c r="AN828" s="95"/>
      <c r="AO828" s="95"/>
      <c r="AP828" s="95"/>
      <c r="AQ828" s="95"/>
      <c r="AR828" s="95"/>
      <c r="AS828" s="95"/>
      <c r="AT828" s="95"/>
      <c r="AU828" s="95"/>
      <c r="AV828" s="95"/>
    </row>
    <row r="829" spans="1:48" ht="18.75" x14ac:dyDescent="0.3">
      <c r="A829" s="73" t="s">
        <v>16685</v>
      </c>
      <c r="B829" s="92" t="s">
        <v>15579</v>
      </c>
      <c r="C829" s="92" t="s">
        <v>6322</v>
      </c>
      <c r="D829" s="94">
        <v>242522</v>
      </c>
      <c r="E829" s="95" t="s">
        <v>17081</v>
      </c>
      <c r="F829" s="95" t="s">
        <v>17171</v>
      </c>
      <c r="G829" s="95" t="s">
        <v>16947</v>
      </c>
      <c r="H829" s="96"/>
      <c r="I829" s="96"/>
      <c r="J829" s="95"/>
      <c r="K829" s="95"/>
      <c r="L829" s="95"/>
      <c r="M829" s="95"/>
      <c r="N829" s="95"/>
      <c r="O829" s="95"/>
      <c r="P829" s="95"/>
      <c r="Q829" s="95"/>
      <c r="R829" s="95"/>
      <c r="S829" s="95"/>
      <c r="T829" s="95"/>
      <c r="U829" s="95"/>
      <c r="V829" s="95"/>
      <c r="W829" s="95"/>
      <c r="X829" s="95"/>
      <c r="Y829" s="95"/>
      <c r="Z829" s="95"/>
      <c r="AA829" s="95"/>
      <c r="AB829" s="95"/>
      <c r="AC829" s="95"/>
      <c r="AD829" s="95"/>
      <c r="AE829" s="95"/>
      <c r="AF829" s="95"/>
      <c r="AG829" s="95"/>
      <c r="AH829" s="95"/>
      <c r="AI829" s="95"/>
      <c r="AJ829" s="95"/>
      <c r="AK829" s="95"/>
      <c r="AL829" s="95"/>
      <c r="AM829" s="95"/>
      <c r="AN829" s="95"/>
      <c r="AO829" s="95"/>
      <c r="AP829" s="95"/>
      <c r="AQ829" s="95"/>
      <c r="AR829" s="95"/>
      <c r="AS829" s="95"/>
      <c r="AT829" s="95"/>
      <c r="AU829" s="95"/>
      <c r="AV829" s="95"/>
    </row>
    <row r="830" spans="1:48" ht="18.75" x14ac:dyDescent="0.3">
      <c r="A830" s="73" t="s">
        <v>15938</v>
      </c>
      <c r="B830" s="92" t="s">
        <v>12123</v>
      </c>
      <c r="C830" s="92" t="s">
        <v>8046</v>
      </c>
      <c r="D830" s="94">
        <v>242523</v>
      </c>
      <c r="E830" s="95" t="s">
        <v>16905</v>
      </c>
      <c r="F830" s="95" t="s">
        <v>16948</v>
      </c>
      <c r="G830" s="95" t="s">
        <v>17247</v>
      </c>
      <c r="H830" s="95"/>
      <c r="I830" s="95"/>
      <c r="J830" s="95"/>
      <c r="K830" s="95"/>
      <c r="L830" s="95"/>
      <c r="M830" s="95"/>
      <c r="N830" s="96"/>
      <c r="O830" s="96"/>
      <c r="P830" s="95"/>
      <c r="Q830" s="95"/>
      <c r="R830" s="95"/>
      <c r="S830" s="95"/>
      <c r="T830" s="95"/>
      <c r="U830" s="95"/>
      <c r="V830" s="95"/>
      <c r="W830" s="95"/>
      <c r="X830" s="95"/>
      <c r="Y830" s="95"/>
      <c r="Z830" s="95"/>
      <c r="AA830" s="95"/>
      <c r="AB830" s="95"/>
      <c r="AC830" s="95"/>
      <c r="AD830" s="95"/>
      <c r="AE830" s="95"/>
      <c r="AF830" s="95"/>
      <c r="AG830" s="95"/>
      <c r="AH830" s="95"/>
      <c r="AI830" s="95"/>
      <c r="AJ830" s="95"/>
      <c r="AK830" s="95"/>
      <c r="AL830" s="95"/>
      <c r="AM830" s="95"/>
      <c r="AN830" s="95"/>
      <c r="AO830" s="95"/>
      <c r="AP830" s="95"/>
      <c r="AQ830" s="95"/>
      <c r="AR830" s="95"/>
      <c r="AS830" s="95"/>
      <c r="AT830" s="95"/>
      <c r="AU830" s="95"/>
      <c r="AV830" s="95"/>
    </row>
    <row r="831" spans="1:48" ht="18.75" x14ac:dyDescent="0.3">
      <c r="A831" s="73" t="s">
        <v>16686</v>
      </c>
      <c r="B831" s="92" t="s">
        <v>15579</v>
      </c>
      <c r="C831" s="92" t="s">
        <v>8046</v>
      </c>
      <c r="D831" s="94">
        <v>242523</v>
      </c>
      <c r="E831" s="95" t="s">
        <v>16922</v>
      </c>
      <c r="F831" s="95" t="s">
        <v>16923</v>
      </c>
      <c r="G831" s="95" t="s">
        <v>16924</v>
      </c>
      <c r="H831" s="95" t="s">
        <v>16925</v>
      </c>
      <c r="I831" s="95" t="s">
        <v>16926</v>
      </c>
      <c r="J831" s="95" t="s">
        <v>17087</v>
      </c>
      <c r="K831" s="96"/>
      <c r="L831" s="96"/>
      <c r="M831" s="96"/>
      <c r="N831" s="96"/>
      <c r="O831" s="96"/>
      <c r="P831" s="95"/>
      <c r="Q831" s="95"/>
      <c r="R831" s="95"/>
      <c r="S831" s="95"/>
      <c r="T831" s="95"/>
      <c r="U831" s="95"/>
      <c r="V831" s="95"/>
      <c r="W831" s="95"/>
      <c r="X831" s="95"/>
      <c r="Y831" s="95"/>
      <c r="Z831" s="95"/>
      <c r="AA831" s="95"/>
      <c r="AB831" s="95"/>
      <c r="AC831" s="95"/>
      <c r="AD831" s="95"/>
      <c r="AE831" s="95"/>
      <c r="AF831" s="95"/>
      <c r="AG831" s="95"/>
      <c r="AH831" s="95"/>
      <c r="AI831" s="95"/>
      <c r="AJ831" s="95"/>
      <c r="AK831" s="95"/>
      <c r="AL831" s="95"/>
      <c r="AM831" s="95"/>
      <c r="AN831" s="95"/>
      <c r="AO831" s="95"/>
      <c r="AP831" s="95"/>
      <c r="AQ831" s="95"/>
      <c r="AR831" s="95"/>
      <c r="AS831" s="95"/>
      <c r="AT831" s="95"/>
      <c r="AU831" s="95"/>
      <c r="AV831" s="95"/>
    </row>
    <row r="832" spans="1:48" ht="18.75" x14ac:dyDescent="0.3">
      <c r="A832" s="73" t="s">
        <v>15939</v>
      </c>
      <c r="B832" s="92" t="s">
        <v>12123</v>
      </c>
      <c r="C832" s="92" t="s">
        <v>6323</v>
      </c>
      <c r="D832" s="94">
        <v>242556</v>
      </c>
      <c r="E832" s="95" t="s">
        <v>16905</v>
      </c>
      <c r="F832" s="95"/>
      <c r="G832" s="95"/>
      <c r="H832" s="95"/>
      <c r="I832" s="95"/>
      <c r="J832" s="95"/>
      <c r="K832" s="95"/>
      <c r="L832" s="96"/>
      <c r="M832" s="96"/>
      <c r="N832" s="95"/>
      <c r="O832" s="95"/>
      <c r="P832" s="95"/>
      <c r="Q832" s="95"/>
      <c r="R832" s="95"/>
      <c r="S832" s="95"/>
      <c r="T832" s="95"/>
      <c r="U832" s="95"/>
      <c r="V832" s="95"/>
      <c r="W832" s="95"/>
      <c r="X832" s="95"/>
      <c r="Y832" s="95"/>
      <c r="Z832" s="95"/>
      <c r="AA832" s="95"/>
      <c r="AB832" s="95"/>
      <c r="AC832" s="95"/>
      <c r="AD832" s="95"/>
      <c r="AE832" s="95"/>
      <c r="AF832" s="95"/>
      <c r="AG832" s="95"/>
      <c r="AH832" s="95"/>
      <c r="AI832" s="95"/>
      <c r="AJ832" s="95"/>
      <c r="AK832" s="95"/>
      <c r="AL832" s="95"/>
      <c r="AM832" s="95"/>
      <c r="AN832" s="95"/>
      <c r="AO832" s="95"/>
      <c r="AP832" s="95"/>
      <c r="AQ832" s="95"/>
      <c r="AR832" s="95"/>
      <c r="AS832" s="95"/>
      <c r="AT832" s="95"/>
      <c r="AU832" s="95"/>
      <c r="AV832" s="95"/>
    </row>
    <row r="833" spans="1:48" ht="18.75" x14ac:dyDescent="0.3">
      <c r="A833" s="73" t="s">
        <v>16687</v>
      </c>
      <c r="B833" s="92" t="s">
        <v>15579</v>
      </c>
      <c r="C833" s="92" t="s">
        <v>6323</v>
      </c>
      <c r="D833" s="94">
        <v>242556</v>
      </c>
      <c r="E833" s="95" t="s">
        <v>16922</v>
      </c>
      <c r="F833" s="95" t="s">
        <v>16923</v>
      </c>
      <c r="G833" s="95" t="s">
        <v>16924</v>
      </c>
      <c r="H833" s="95" t="s">
        <v>16925</v>
      </c>
      <c r="I833" s="95" t="s">
        <v>16926</v>
      </c>
      <c r="J833" s="95" t="s">
        <v>17087</v>
      </c>
      <c r="K833" s="96"/>
      <c r="L833" s="96"/>
      <c r="M833" s="96"/>
      <c r="N833" s="95"/>
      <c r="O833" s="95"/>
      <c r="P833" s="95"/>
      <c r="Q833" s="95"/>
      <c r="R833" s="95"/>
      <c r="S833" s="95"/>
      <c r="T833" s="95"/>
      <c r="U833" s="95"/>
      <c r="V833" s="95"/>
      <c r="W833" s="95"/>
      <c r="X833" s="95"/>
      <c r="Y833" s="95"/>
      <c r="Z833" s="95"/>
      <c r="AA833" s="95"/>
      <c r="AB833" s="95"/>
      <c r="AC833" s="95"/>
      <c r="AD833" s="95"/>
      <c r="AE833" s="95"/>
      <c r="AF833" s="95"/>
      <c r="AG833" s="95"/>
      <c r="AH833" s="95"/>
      <c r="AI833" s="95"/>
      <c r="AJ833" s="95"/>
      <c r="AK833" s="95"/>
      <c r="AL833" s="95"/>
      <c r="AM833" s="95"/>
      <c r="AN833" s="95"/>
      <c r="AO833" s="95"/>
      <c r="AP833" s="95"/>
      <c r="AQ833" s="95"/>
      <c r="AR833" s="95"/>
      <c r="AS833" s="95"/>
      <c r="AT833" s="95"/>
      <c r="AU833" s="95"/>
      <c r="AV833" s="95"/>
    </row>
    <row r="834" spans="1:48" ht="18.75" x14ac:dyDescent="0.3">
      <c r="A834" s="73" t="s">
        <v>15940</v>
      </c>
      <c r="B834" s="92" t="s">
        <v>12123</v>
      </c>
      <c r="C834" s="92" t="s">
        <v>2772</v>
      </c>
      <c r="D834" s="94">
        <v>147614</v>
      </c>
      <c r="E834" s="95" t="s">
        <v>16950</v>
      </c>
      <c r="F834" s="95"/>
      <c r="G834" s="95"/>
      <c r="H834" s="95"/>
      <c r="I834" s="95"/>
      <c r="J834" s="96"/>
      <c r="K834" s="96"/>
      <c r="L834" s="95"/>
      <c r="M834" s="95"/>
      <c r="N834" s="95"/>
      <c r="O834" s="95"/>
      <c r="P834" s="95"/>
      <c r="Q834" s="95"/>
      <c r="R834" s="95"/>
      <c r="S834" s="95"/>
      <c r="T834" s="95"/>
      <c r="U834" s="95"/>
      <c r="V834" s="95"/>
      <c r="W834" s="95"/>
      <c r="X834" s="95"/>
      <c r="Y834" s="95"/>
      <c r="Z834" s="95"/>
      <c r="AA834" s="95"/>
      <c r="AB834" s="95"/>
      <c r="AC834" s="95"/>
      <c r="AD834" s="95"/>
      <c r="AE834" s="95"/>
      <c r="AF834" s="95"/>
      <c r="AG834" s="95"/>
      <c r="AH834" s="95"/>
      <c r="AI834" s="95"/>
      <c r="AJ834" s="95"/>
      <c r="AK834" s="95"/>
      <c r="AL834" s="95"/>
      <c r="AM834" s="95"/>
      <c r="AN834" s="95"/>
      <c r="AO834" s="95"/>
      <c r="AP834" s="95"/>
      <c r="AQ834" s="95"/>
      <c r="AR834" s="95"/>
      <c r="AS834" s="95"/>
      <c r="AT834" s="95"/>
      <c r="AU834" s="95"/>
      <c r="AV834" s="95"/>
    </row>
    <row r="835" spans="1:48" ht="18.75" x14ac:dyDescent="0.3">
      <c r="A835" s="73" t="s">
        <v>16688</v>
      </c>
      <c r="B835" s="92" t="s">
        <v>15579</v>
      </c>
      <c r="C835" s="92" t="s">
        <v>2918</v>
      </c>
      <c r="D835" s="94">
        <v>150994</v>
      </c>
      <c r="E835" s="95" t="s">
        <v>16923</v>
      </c>
      <c r="F835" s="95" t="s">
        <v>16928</v>
      </c>
      <c r="G835" s="95"/>
      <c r="H835" s="95"/>
      <c r="I835" s="95"/>
      <c r="J835" s="96"/>
      <c r="K835" s="96"/>
      <c r="L835" s="95"/>
      <c r="M835" s="95"/>
      <c r="N835" s="95"/>
      <c r="O835" s="95"/>
      <c r="P835" s="95"/>
      <c r="Q835" s="95"/>
      <c r="R835" s="95"/>
      <c r="S835" s="95"/>
      <c r="T835" s="95"/>
      <c r="U835" s="95"/>
      <c r="V835" s="95"/>
      <c r="W835" s="95"/>
      <c r="X835" s="95"/>
      <c r="Y835" s="95"/>
      <c r="Z835" s="95"/>
      <c r="AA835" s="95"/>
      <c r="AB835" s="95"/>
      <c r="AC835" s="95"/>
      <c r="AD835" s="95"/>
      <c r="AE835" s="95"/>
      <c r="AF835" s="95"/>
      <c r="AG835" s="95"/>
      <c r="AH835" s="95"/>
      <c r="AI835" s="95"/>
      <c r="AJ835" s="95"/>
      <c r="AK835" s="95"/>
      <c r="AL835" s="95"/>
      <c r="AM835" s="95"/>
      <c r="AN835" s="95"/>
      <c r="AO835" s="95"/>
      <c r="AP835" s="95"/>
      <c r="AQ835" s="95"/>
      <c r="AR835" s="95"/>
      <c r="AS835" s="95"/>
      <c r="AT835" s="95"/>
      <c r="AU835" s="95"/>
      <c r="AV835" s="95"/>
    </row>
    <row r="836" spans="1:48" ht="18.75" x14ac:dyDescent="0.3">
      <c r="A836" s="73" t="s">
        <v>15941</v>
      </c>
      <c r="B836" s="92" t="s">
        <v>12123</v>
      </c>
      <c r="C836" s="92" t="s">
        <v>2919</v>
      </c>
      <c r="D836" s="94">
        <v>151018</v>
      </c>
      <c r="E836" s="95" t="s">
        <v>16904</v>
      </c>
      <c r="F836" s="95"/>
      <c r="G836" s="95"/>
      <c r="H836" s="95"/>
      <c r="I836" s="95"/>
      <c r="J836" s="96"/>
      <c r="K836" s="96"/>
      <c r="L836" s="95"/>
      <c r="M836" s="95"/>
      <c r="N836" s="95"/>
      <c r="O836" s="95"/>
      <c r="P836" s="95"/>
      <c r="Q836" s="95"/>
      <c r="R836" s="95"/>
      <c r="S836" s="95"/>
      <c r="T836" s="95"/>
      <c r="U836" s="95"/>
      <c r="V836" s="95"/>
      <c r="W836" s="95"/>
      <c r="X836" s="95"/>
      <c r="Y836" s="95"/>
      <c r="Z836" s="95"/>
      <c r="AA836" s="95"/>
      <c r="AB836" s="95"/>
      <c r="AC836" s="95"/>
      <c r="AD836" s="95"/>
      <c r="AE836" s="95"/>
      <c r="AF836" s="95"/>
      <c r="AG836" s="95"/>
      <c r="AH836" s="95"/>
      <c r="AI836" s="95"/>
      <c r="AJ836" s="95"/>
      <c r="AK836" s="95"/>
      <c r="AL836" s="95"/>
      <c r="AM836" s="95"/>
      <c r="AN836" s="95"/>
      <c r="AO836" s="95"/>
      <c r="AP836" s="95"/>
      <c r="AQ836" s="95"/>
      <c r="AR836" s="95"/>
      <c r="AS836" s="95"/>
      <c r="AT836" s="95"/>
      <c r="AU836" s="95"/>
      <c r="AV836" s="95"/>
    </row>
    <row r="837" spans="1:48" ht="18.75" x14ac:dyDescent="0.3">
      <c r="A837" s="73" t="s">
        <v>16689</v>
      </c>
      <c r="B837" s="92" t="s">
        <v>15579</v>
      </c>
      <c r="C837" s="92" t="s">
        <v>120</v>
      </c>
      <c r="D837" s="94">
        <v>151037</v>
      </c>
      <c r="E837" s="95" t="s">
        <v>16923</v>
      </c>
      <c r="F837" s="95" t="s">
        <v>16928</v>
      </c>
      <c r="G837" s="95"/>
      <c r="H837" s="95"/>
      <c r="I837" s="95"/>
      <c r="J837" s="96"/>
      <c r="K837" s="96"/>
      <c r="L837" s="95"/>
      <c r="M837" s="95"/>
      <c r="N837" s="95"/>
      <c r="O837" s="95"/>
      <c r="P837" s="95"/>
      <c r="Q837" s="95"/>
      <c r="R837" s="95"/>
      <c r="S837" s="95"/>
      <c r="T837" s="95"/>
      <c r="U837" s="95"/>
      <c r="V837" s="95"/>
      <c r="W837" s="95"/>
      <c r="X837" s="95"/>
      <c r="Y837" s="95"/>
      <c r="Z837" s="95"/>
      <c r="AA837" s="95"/>
      <c r="AB837" s="95"/>
      <c r="AC837" s="95"/>
      <c r="AD837" s="95"/>
      <c r="AE837" s="95"/>
      <c r="AF837" s="95"/>
      <c r="AG837" s="95"/>
      <c r="AH837" s="95"/>
      <c r="AI837" s="95"/>
      <c r="AJ837" s="95"/>
      <c r="AK837" s="95"/>
      <c r="AL837" s="95"/>
      <c r="AM837" s="95"/>
      <c r="AN837" s="95"/>
      <c r="AO837" s="95"/>
      <c r="AP837" s="95"/>
      <c r="AQ837" s="95"/>
      <c r="AR837" s="95"/>
      <c r="AS837" s="95"/>
      <c r="AT837" s="95"/>
      <c r="AU837" s="95"/>
      <c r="AV837" s="95"/>
    </row>
    <row r="838" spans="1:48" ht="18.75" x14ac:dyDescent="0.3">
      <c r="A838" s="73" t="s">
        <v>16690</v>
      </c>
      <c r="B838" s="92" t="s">
        <v>15579</v>
      </c>
      <c r="C838" s="92" t="s">
        <v>6337</v>
      </c>
      <c r="D838" s="94">
        <v>243953</v>
      </c>
      <c r="E838" s="95" t="s">
        <v>17248</v>
      </c>
      <c r="F838" s="97" t="s">
        <v>17020</v>
      </c>
      <c r="G838" s="95" t="s">
        <v>17249</v>
      </c>
      <c r="H838" s="95" t="s">
        <v>16971</v>
      </c>
      <c r="I838" s="95" t="s">
        <v>16972</v>
      </c>
      <c r="J838" s="96"/>
      <c r="K838" s="96"/>
      <c r="L838" s="95"/>
      <c r="M838" s="95"/>
      <c r="N838" s="95"/>
      <c r="O838" s="95"/>
      <c r="P838" s="95"/>
      <c r="Q838" s="95"/>
      <c r="R838" s="95"/>
      <c r="S838" s="95"/>
      <c r="T838" s="95"/>
      <c r="U838" s="95"/>
      <c r="V838" s="95"/>
      <c r="W838" s="95"/>
      <c r="X838" s="95"/>
      <c r="Y838" s="95"/>
      <c r="Z838" s="95"/>
      <c r="AA838" s="95"/>
      <c r="AB838" s="95"/>
      <c r="AC838" s="95"/>
      <c r="AD838" s="95"/>
      <c r="AE838" s="95"/>
      <c r="AF838" s="95"/>
      <c r="AG838" s="95"/>
      <c r="AH838" s="95"/>
      <c r="AI838" s="95"/>
      <c r="AJ838" s="95"/>
      <c r="AK838" s="95"/>
      <c r="AL838" s="95"/>
      <c r="AM838" s="95"/>
      <c r="AN838" s="95"/>
      <c r="AO838" s="95"/>
      <c r="AP838" s="95"/>
      <c r="AQ838" s="95"/>
      <c r="AR838" s="95"/>
      <c r="AS838" s="95"/>
      <c r="AT838" s="95"/>
      <c r="AU838" s="95"/>
      <c r="AV838" s="95"/>
    </row>
    <row r="839" spans="1:48" ht="18.75" x14ac:dyDescent="0.3">
      <c r="A839" s="73" t="s">
        <v>16691</v>
      </c>
      <c r="B839" s="92" t="s">
        <v>15579</v>
      </c>
      <c r="C839" s="92" t="s">
        <v>6336</v>
      </c>
      <c r="D839" s="94">
        <v>243949</v>
      </c>
      <c r="E839" s="97" t="s">
        <v>17250</v>
      </c>
      <c r="F839" s="95" t="s">
        <v>16971</v>
      </c>
      <c r="G839" s="95" t="s">
        <v>16972</v>
      </c>
      <c r="H839" s="97" t="s">
        <v>17251</v>
      </c>
      <c r="I839" s="95"/>
      <c r="J839" s="96"/>
      <c r="K839" s="96"/>
      <c r="L839" s="95"/>
      <c r="M839" s="95"/>
      <c r="N839" s="95"/>
      <c r="O839" s="95"/>
      <c r="P839" s="95"/>
      <c r="Q839" s="95"/>
      <c r="R839" s="95"/>
      <c r="S839" s="95"/>
      <c r="T839" s="95"/>
      <c r="U839" s="95"/>
      <c r="V839" s="95"/>
      <c r="W839" s="95"/>
      <c r="X839" s="95"/>
      <c r="Y839" s="95"/>
      <c r="Z839" s="95"/>
      <c r="AA839" s="95"/>
      <c r="AB839" s="95"/>
      <c r="AC839" s="95"/>
      <c r="AD839" s="95"/>
      <c r="AE839" s="95"/>
      <c r="AF839" s="95"/>
      <c r="AG839" s="95"/>
      <c r="AH839" s="95"/>
      <c r="AI839" s="95"/>
      <c r="AJ839" s="95"/>
      <c r="AK839" s="95"/>
      <c r="AL839" s="95"/>
      <c r="AM839" s="95"/>
      <c r="AN839" s="95"/>
      <c r="AO839" s="95"/>
      <c r="AP839" s="95"/>
      <c r="AQ839" s="95"/>
      <c r="AR839" s="95"/>
      <c r="AS839" s="95"/>
      <c r="AT839" s="95"/>
      <c r="AU839" s="95"/>
      <c r="AV839" s="95"/>
    </row>
    <row r="840" spans="1:48" ht="18.75" x14ac:dyDescent="0.3">
      <c r="A840" s="73" t="s">
        <v>16692</v>
      </c>
      <c r="B840" s="92" t="s">
        <v>15579</v>
      </c>
      <c r="C840" s="92" t="s">
        <v>6332</v>
      </c>
      <c r="D840" s="94">
        <v>243826</v>
      </c>
      <c r="E840" s="97"/>
      <c r="F840" s="95" t="s">
        <v>16971</v>
      </c>
      <c r="G840" s="95" t="s">
        <v>16972</v>
      </c>
      <c r="H840" s="95"/>
      <c r="I840" s="95"/>
      <c r="J840" s="96"/>
      <c r="K840" s="96"/>
      <c r="L840" s="95"/>
      <c r="M840" s="95"/>
      <c r="N840" s="95"/>
      <c r="O840" s="95"/>
      <c r="P840" s="95"/>
      <c r="Q840" s="95"/>
      <c r="R840" s="95"/>
      <c r="S840" s="95"/>
      <c r="T840" s="95"/>
      <c r="U840" s="95"/>
      <c r="V840" s="95"/>
      <c r="W840" s="95"/>
      <c r="X840" s="95"/>
      <c r="Y840" s="95"/>
      <c r="Z840" s="95"/>
      <c r="AA840" s="95"/>
      <c r="AB840" s="95"/>
      <c r="AC840" s="95"/>
      <c r="AD840" s="95"/>
      <c r="AE840" s="95"/>
      <c r="AF840" s="95"/>
      <c r="AG840" s="95"/>
      <c r="AH840" s="95"/>
      <c r="AI840" s="95"/>
      <c r="AJ840" s="95"/>
      <c r="AK840" s="95"/>
      <c r="AL840" s="95"/>
      <c r="AM840" s="95"/>
      <c r="AN840" s="95"/>
      <c r="AO840" s="95"/>
      <c r="AP840" s="95"/>
      <c r="AQ840" s="95"/>
      <c r="AR840" s="95"/>
      <c r="AS840" s="95"/>
      <c r="AT840" s="95"/>
      <c r="AU840" s="95"/>
      <c r="AV840" s="95"/>
    </row>
    <row r="841" spans="1:48" ht="18.75" x14ac:dyDescent="0.3">
      <c r="A841" s="73" t="s">
        <v>16693</v>
      </c>
      <c r="B841" s="92" t="s">
        <v>15579</v>
      </c>
      <c r="C841" s="92" t="s">
        <v>6335</v>
      </c>
      <c r="D841" s="94">
        <v>243926</v>
      </c>
      <c r="E841" s="97"/>
      <c r="F841" s="95" t="s">
        <v>16971</v>
      </c>
      <c r="G841" s="95" t="s">
        <v>16972</v>
      </c>
      <c r="H841" s="95"/>
      <c r="I841" s="95"/>
      <c r="J841" s="96"/>
      <c r="K841" s="96"/>
      <c r="L841" s="95"/>
      <c r="M841" s="95"/>
      <c r="N841" s="95"/>
      <c r="O841" s="95"/>
      <c r="P841" s="95"/>
      <c r="Q841" s="95"/>
      <c r="R841" s="95"/>
      <c r="S841" s="95"/>
      <c r="T841" s="95"/>
      <c r="U841" s="95"/>
      <c r="V841" s="95"/>
      <c r="W841" s="95"/>
      <c r="X841" s="95"/>
      <c r="Y841" s="95"/>
      <c r="Z841" s="95"/>
      <c r="AA841" s="95"/>
      <c r="AB841" s="95"/>
      <c r="AC841" s="95"/>
      <c r="AD841" s="95"/>
      <c r="AE841" s="95"/>
      <c r="AF841" s="95"/>
      <c r="AG841" s="95"/>
      <c r="AH841" s="95"/>
      <c r="AI841" s="95"/>
      <c r="AJ841" s="95"/>
      <c r="AK841" s="95"/>
      <c r="AL841" s="95"/>
      <c r="AM841" s="95"/>
      <c r="AN841" s="95"/>
      <c r="AO841" s="95"/>
      <c r="AP841" s="95"/>
      <c r="AQ841" s="95"/>
      <c r="AR841" s="95"/>
      <c r="AS841" s="95"/>
      <c r="AT841" s="95"/>
      <c r="AU841" s="95"/>
      <c r="AV841" s="95"/>
    </row>
    <row r="842" spans="1:48" ht="18.75" x14ac:dyDescent="0.3">
      <c r="A842" s="73" t="s">
        <v>16694</v>
      </c>
      <c r="B842" s="92" t="s">
        <v>15579</v>
      </c>
      <c r="C842" s="92" t="s">
        <v>6333</v>
      </c>
      <c r="D842" s="94">
        <v>243864</v>
      </c>
      <c r="E842" s="97" t="s">
        <v>17252</v>
      </c>
      <c r="F842" s="97" t="s">
        <v>17253</v>
      </c>
      <c r="G842" s="97"/>
      <c r="H842" s="95" t="s">
        <v>16971</v>
      </c>
      <c r="I842" s="95" t="s">
        <v>16972</v>
      </c>
      <c r="J842" s="96"/>
      <c r="K842" s="96"/>
      <c r="L842" s="95"/>
      <c r="M842" s="95"/>
      <c r="N842" s="95"/>
      <c r="O842" s="95"/>
      <c r="P842" s="95"/>
      <c r="Q842" s="95"/>
      <c r="R842" s="95"/>
      <c r="S842" s="95"/>
      <c r="T842" s="95"/>
      <c r="U842" s="95"/>
      <c r="V842" s="95"/>
      <c r="W842" s="95"/>
      <c r="X842" s="95"/>
      <c r="Y842" s="95"/>
      <c r="Z842" s="95"/>
      <c r="AA842" s="95"/>
      <c r="AB842" s="95"/>
      <c r="AC842" s="95"/>
      <c r="AD842" s="95"/>
      <c r="AE842" s="95"/>
      <c r="AF842" s="95"/>
      <c r="AG842" s="95"/>
      <c r="AH842" s="95"/>
      <c r="AI842" s="95"/>
      <c r="AJ842" s="95"/>
      <c r="AK842" s="95"/>
      <c r="AL842" s="95"/>
      <c r="AM842" s="95"/>
      <c r="AN842" s="95"/>
      <c r="AO842" s="95"/>
      <c r="AP842" s="95"/>
      <c r="AQ842" s="95"/>
      <c r="AR842" s="95"/>
      <c r="AS842" s="95"/>
      <c r="AT842" s="95"/>
      <c r="AU842" s="95"/>
      <c r="AV842" s="95"/>
    </row>
    <row r="843" spans="1:48" ht="18.75" x14ac:dyDescent="0.3">
      <c r="A843" s="73" t="s">
        <v>16695</v>
      </c>
      <c r="B843" s="92" t="s">
        <v>15579</v>
      </c>
      <c r="C843" s="92" t="s">
        <v>6338</v>
      </c>
      <c r="D843" s="94">
        <v>243972</v>
      </c>
      <c r="E843" s="95" t="s">
        <v>17254</v>
      </c>
      <c r="F843" s="97" t="s">
        <v>17020</v>
      </c>
      <c r="G843" s="95" t="s">
        <v>17249</v>
      </c>
      <c r="H843" s="95" t="s">
        <v>16971</v>
      </c>
      <c r="I843" s="95" t="s">
        <v>16972</v>
      </c>
      <c r="J843" s="96"/>
      <c r="K843" s="96"/>
      <c r="L843" s="95"/>
      <c r="M843" s="95"/>
      <c r="N843" s="95"/>
      <c r="O843" s="95"/>
      <c r="P843" s="95"/>
      <c r="Q843" s="95"/>
      <c r="R843" s="95"/>
      <c r="S843" s="95"/>
      <c r="T843" s="95"/>
      <c r="U843" s="95"/>
      <c r="V843" s="95"/>
      <c r="W843" s="95"/>
      <c r="X843" s="95"/>
      <c r="Y843" s="95"/>
      <c r="Z843" s="95"/>
      <c r="AA843" s="95"/>
      <c r="AB843" s="95"/>
      <c r="AC843" s="95"/>
      <c r="AD843" s="95"/>
      <c r="AE843" s="95"/>
      <c r="AF843" s="95"/>
      <c r="AG843" s="95"/>
      <c r="AH843" s="95"/>
      <c r="AI843" s="95"/>
      <c r="AJ843" s="95"/>
      <c r="AK843" s="95"/>
      <c r="AL843" s="95"/>
      <c r="AM843" s="95"/>
      <c r="AN843" s="95"/>
      <c r="AO843" s="95"/>
      <c r="AP843" s="95"/>
      <c r="AQ843" s="95"/>
      <c r="AR843" s="95"/>
      <c r="AS843" s="95"/>
      <c r="AT843" s="95"/>
      <c r="AU843" s="95"/>
      <c r="AV843" s="95"/>
    </row>
    <row r="844" spans="1:48" ht="18.75" x14ac:dyDescent="0.3">
      <c r="A844" s="73" t="s">
        <v>16696</v>
      </c>
      <c r="B844" s="92" t="s">
        <v>15579</v>
      </c>
      <c r="C844" s="92" t="s">
        <v>6330</v>
      </c>
      <c r="D844" s="94">
        <v>243737</v>
      </c>
      <c r="E844" s="97"/>
      <c r="F844" s="97" t="s">
        <v>17255</v>
      </c>
      <c r="G844" s="95" t="s">
        <v>16971</v>
      </c>
      <c r="H844" s="95" t="s">
        <v>16972</v>
      </c>
      <c r="I844" s="95"/>
      <c r="J844" s="96"/>
      <c r="K844" s="96"/>
      <c r="L844" s="95"/>
      <c r="M844" s="95"/>
      <c r="N844" s="95"/>
      <c r="O844" s="95"/>
      <c r="P844" s="95"/>
      <c r="Q844" s="95"/>
      <c r="R844" s="95"/>
      <c r="S844" s="95"/>
      <c r="T844" s="95"/>
      <c r="U844" s="95"/>
      <c r="V844" s="95"/>
      <c r="W844" s="95"/>
      <c r="X844" s="95"/>
      <c r="Y844" s="95"/>
      <c r="Z844" s="95"/>
      <c r="AA844" s="95"/>
      <c r="AB844" s="95"/>
      <c r="AC844" s="95"/>
      <c r="AD844" s="95"/>
      <c r="AE844" s="95"/>
      <c r="AF844" s="95"/>
      <c r="AG844" s="95"/>
      <c r="AH844" s="95"/>
      <c r="AI844" s="95"/>
      <c r="AJ844" s="95"/>
      <c r="AK844" s="95"/>
      <c r="AL844" s="95"/>
      <c r="AM844" s="95"/>
      <c r="AN844" s="95"/>
      <c r="AO844" s="95"/>
      <c r="AP844" s="95"/>
      <c r="AQ844" s="95"/>
      <c r="AR844" s="95"/>
      <c r="AS844" s="95"/>
      <c r="AT844" s="95"/>
      <c r="AU844" s="95"/>
      <c r="AV844" s="95"/>
    </row>
    <row r="845" spans="1:48" ht="18.75" x14ac:dyDescent="0.3">
      <c r="A845" s="73" t="s">
        <v>16697</v>
      </c>
      <c r="B845" s="92" t="s">
        <v>15579</v>
      </c>
      <c r="C845" s="92" t="s">
        <v>6339</v>
      </c>
      <c r="D845" s="94">
        <v>243987</v>
      </c>
      <c r="E845" s="95" t="s">
        <v>16971</v>
      </c>
      <c r="F845" s="95" t="s">
        <v>16972</v>
      </c>
      <c r="G845" s="95"/>
      <c r="H845" s="95"/>
      <c r="I845" s="95"/>
      <c r="J845" s="96"/>
      <c r="K845" s="96"/>
      <c r="L845" s="95"/>
      <c r="M845" s="95"/>
      <c r="N845" s="95"/>
      <c r="O845" s="95"/>
      <c r="P845" s="95"/>
      <c r="Q845" s="95"/>
      <c r="R845" s="95"/>
      <c r="S845" s="95"/>
      <c r="T845" s="95"/>
      <c r="U845" s="95"/>
      <c r="V845" s="95"/>
      <c r="W845" s="95"/>
      <c r="X845" s="95"/>
      <c r="Y845" s="95"/>
      <c r="Z845" s="95"/>
      <c r="AA845" s="95"/>
      <c r="AB845" s="95"/>
      <c r="AC845" s="95"/>
      <c r="AD845" s="95"/>
      <c r="AE845" s="95"/>
      <c r="AF845" s="95"/>
      <c r="AG845" s="95"/>
      <c r="AH845" s="95"/>
      <c r="AI845" s="95"/>
      <c r="AJ845" s="95"/>
      <c r="AK845" s="95"/>
      <c r="AL845" s="95"/>
      <c r="AM845" s="95"/>
      <c r="AN845" s="95"/>
      <c r="AO845" s="95"/>
      <c r="AP845" s="95"/>
      <c r="AQ845" s="95"/>
      <c r="AR845" s="95"/>
      <c r="AS845" s="95"/>
      <c r="AT845" s="95"/>
      <c r="AU845" s="95"/>
      <c r="AV845" s="95"/>
    </row>
    <row r="846" spans="1:48" ht="18.75" x14ac:dyDescent="0.3">
      <c r="A846" s="73" t="s">
        <v>16698</v>
      </c>
      <c r="B846" s="92" t="s">
        <v>15579</v>
      </c>
      <c r="C846" s="92" t="s">
        <v>6340</v>
      </c>
      <c r="D846" s="94">
        <v>243991</v>
      </c>
      <c r="E846" s="97" t="s">
        <v>17256</v>
      </c>
      <c r="F846" s="97" t="s">
        <v>17257</v>
      </c>
      <c r="G846" s="95"/>
      <c r="H846" s="95"/>
      <c r="I846" s="95"/>
      <c r="J846" s="96"/>
      <c r="K846" s="96"/>
      <c r="L846" s="95"/>
      <c r="M846" s="95"/>
      <c r="N846" s="95"/>
      <c r="O846" s="95"/>
      <c r="P846" s="95"/>
      <c r="Q846" s="95"/>
      <c r="R846" s="95"/>
      <c r="S846" s="95"/>
      <c r="T846" s="95"/>
      <c r="U846" s="95"/>
      <c r="V846" s="95"/>
      <c r="W846" s="95"/>
      <c r="X846" s="95"/>
      <c r="Y846" s="95"/>
      <c r="Z846" s="95"/>
      <c r="AA846" s="95"/>
      <c r="AB846" s="95"/>
      <c r="AC846" s="95"/>
      <c r="AD846" s="95"/>
      <c r="AE846" s="95"/>
      <c r="AF846" s="95"/>
      <c r="AG846" s="95"/>
      <c r="AH846" s="95"/>
      <c r="AI846" s="95"/>
      <c r="AJ846" s="95"/>
      <c r="AK846" s="95"/>
      <c r="AL846" s="95"/>
      <c r="AM846" s="95"/>
      <c r="AN846" s="95"/>
      <c r="AO846" s="95"/>
      <c r="AP846" s="95"/>
      <c r="AQ846" s="95"/>
      <c r="AR846" s="95"/>
      <c r="AS846" s="95"/>
      <c r="AT846" s="95"/>
      <c r="AU846" s="95"/>
      <c r="AV846" s="95"/>
    </row>
    <row r="847" spans="1:48" ht="18.75" x14ac:dyDescent="0.3">
      <c r="A847" s="73" t="s">
        <v>16699</v>
      </c>
      <c r="B847" s="92" t="s">
        <v>15579</v>
      </c>
      <c r="C847" s="92" t="s">
        <v>6345</v>
      </c>
      <c r="D847" s="94">
        <v>244068</v>
      </c>
      <c r="E847" s="97" t="s">
        <v>17258</v>
      </c>
      <c r="F847" s="97"/>
      <c r="G847" s="95"/>
      <c r="H847" s="95"/>
      <c r="I847" s="95"/>
      <c r="J847" s="96"/>
      <c r="K847" s="96"/>
      <c r="L847" s="95"/>
      <c r="M847" s="95"/>
      <c r="N847" s="95"/>
      <c r="O847" s="95"/>
      <c r="P847" s="95"/>
      <c r="Q847" s="95"/>
      <c r="R847" s="95"/>
      <c r="S847" s="95"/>
      <c r="T847" s="95"/>
      <c r="U847" s="95"/>
      <c r="V847" s="95"/>
      <c r="W847" s="95"/>
      <c r="X847" s="95"/>
      <c r="Y847" s="95"/>
      <c r="Z847" s="95"/>
      <c r="AA847" s="95"/>
      <c r="AB847" s="95"/>
      <c r="AC847" s="95"/>
      <c r="AD847" s="95"/>
      <c r="AE847" s="95"/>
      <c r="AF847" s="95"/>
      <c r="AG847" s="95"/>
      <c r="AH847" s="95"/>
      <c r="AI847" s="95"/>
      <c r="AJ847" s="95"/>
      <c r="AK847" s="95"/>
      <c r="AL847" s="95"/>
      <c r="AM847" s="95"/>
      <c r="AN847" s="95"/>
      <c r="AO847" s="95"/>
      <c r="AP847" s="95"/>
      <c r="AQ847" s="95"/>
      <c r="AR847" s="95"/>
      <c r="AS847" s="95"/>
      <c r="AT847" s="95"/>
      <c r="AU847" s="95"/>
      <c r="AV847" s="95"/>
    </row>
    <row r="848" spans="1:48" ht="18.75" x14ac:dyDescent="0.3">
      <c r="A848" s="73" t="s">
        <v>16700</v>
      </c>
      <c r="B848" s="92" t="s">
        <v>15579</v>
      </c>
      <c r="C848" s="92" t="s">
        <v>6342</v>
      </c>
      <c r="D848" s="94">
        <v>244015</v>
      </c>
      <c r="E848" s="97" t="s">
        <v>17231</v>
      </c>
      <c r="F848" s="95"/>
      <c r="G848" s="95"/>
      <c r="H848" s="95"/>
      <c r="I848" s="95"/>
      <c r="J848" s="96"/>
      <c r="K848" s="96"/>
      <c r="L848" s="95"/>
      <c r="M848" s="95"/>
      <c r="N848" s="95"/>
      <c r="O848" s="95"/>
      <c r="P848" s="95"/>
      <c r="Q848" s="95"/>
      <c r="R848" s="95"/>
      <c r="S848" s="95"/>
      <c r="T848" s="95"/>
      <c r="U848" s="95"/>
      <c r="V848" s="95"/>
      <c r="W848" s="95"/>
      <c r="X848" s="95"/>
      <c r="Y848" s="95"/>
      <c r="Z848" s="95"/>
      <c r="AA848" s="95"/>
      <c r="AB848" s="95"/>
      <c r="AC848" s="95"/>
      <c r="AD848" s="95"/>
      <c r="AE848" s="95"/>
      <c r="AF848" s="95"/>
      <c r="AG848" s="95"/>
      <c r="AH848" s="95"/>
      <c r="AI848" s="95"/>
      <c r="AJ848" s="95"/>
      <c r="AK848" s="95"/>
      <c r="AL848" s="95"/>
      <c r="AM848" s="95"/>
      <c r="AN848" s="95"/>
      <c r="AO848" s="95"/>
      <c r="AP848" s="95"/>
      <c r="AQ848" s="95"/>
      <c r="AR848" s="95"/>
      <c r="AS848" s="95"/>
      <c r="AT848" s="95"/>
      <c r="AU848" s="95"/>
      <c r="AV848" s="95"/>
    </row>
    <row r="849" spans="1:48" ht="18.75" x14ac:dyDescent="0.3">
      <c r="A849" s="73" t="s">
        <v>16701</v>
      </c>
      <c r="B849" s="92" t="s">
        <v>15579</v>
      </c>
      <c r="C849" s="92" t="s">
        <v>6334</v>
      </c>
      <c r="D849" s="94">
        <v>243883</v>
      </c>
      <c r="E849" s="97" t="s">
        <v>17231</v>
      </c>
      <c r="F849" s="95"/>
      <c r="G849" s="95"/>
      <c r="H849" s="95"/>
      <c r="I849" s="95"/>
      <c r="J849" s="96"/>
      <c r="K849" s="96"/>
      <c r="L849" s="95"/>
      <c r="M849" s="95"/>
      <c r="N849" s="95"/>
      <c r="O849" s="95"/>
      <c r="P849" s="95"/>
      <c r="Q849" s="95"/>
      <c r="R849" s="95"/>
      <c r="S849" s="95"/>
      <c r="T849" s="95"/>
      <c r="U849" s="95"/>
      <c r="V849" s="95"/>
      <c r="W849" s="95"/>
      <c r="X849" s="95"/>
      <c r="Y849" s="95"/>
      <c r="Z849" s="95"/>
      <c r="AA849" s="95"/>
      <c r="AB849" s="95"/>
      <c r="AC849" s="95"/>
      <c r="AD849" s="95"/>
      <c r="AE849" s="95"/>
      <c r="AF849" s="95"/>
      <c r="AG849" s="95"/>
      <c r="AH849" s="95"/>
      <c r="AI849" s="95"/>
      <c r="AJ849" s="95"/>
      <c r="AK849" s="95"/>
      <c r="AL849" s="95"/>
      <c r="AM849" s="95"/>
      <c r="AN849" s="95"/>
      <c r="AO849" s="95"/>
      <c r="AP849" s="95"/>
      <c r="AQ849" s="95"/>
      <c r="AR849" s="95"/>
      <c r="AS849" s="95"/>
      <c r="AT849" s="95"/>
      <c r="AU849" s="95"/>
      <c r="AV849" s="95"/>
    </row>
    <row r="850" spans="1:48" ht="18.75" x14ac:dyDescent="0.3">
      <c r="A850" s="73" t="s">
        <v>16702</v>
      </c>
      <c r="B850" s="92" t="s">
        <v>15579</v>
      </c>
      <c r="C850" s="92" t="s">
        <v>6329</v>
      </c>
      <c r="D850" s="94">
        <v>243722</v>
      </c>
      <c r="E850" s="97" t="s">
        <v>17259</v>
      </c>
      <c r="F850" s="97" t="s">
        <v>17260</v>
      </c>
      <c r="G850" s="95"/>
      <c r="H850" s="95"/>
      <c r="I850" s="95"/>
      <c r="J850" s="96"/>
      <c r="K850" s="96"/>
      <c r="L850" s="95"/>
      <c r="M850" s="95"/>
      <c r="N850" s="95"/>
      <c r="O850" s="95"/>
      <c r="P850" s="95"/>
      <c r="Q850" s="95"/>
      <c r="R850" s="95"/>
      <c r="S850" s="95"/>
      <c r="T850" s="95"/>
      <c r="U850" s="95"/>
      <c r="V850" s="95"/>
      <c r="W850" s="95"/>
      <c r="X850" s="95"/>
      <c r="Y850" s="95"/>
      <c r="Z850" s="95"/>
      <c r="AA850" s="95"/>
      <c r="AB850" s="95"/>
      <c r="AC850" s="95"/>
      <c r="AD850" s="95"/>
      <c r="AE850" s="95"/>
      <c r="AF850" s="95"/>
      <c r="AG850" s="95"/>
      <c r="AH850" s="95"/>
      <c r="AI850" s="95"/>
      <c r="AJ850" s="95"/>
      <c r="AK850" s="95"/>
      <c r="AL850" s="95"/>
      <c r="AM850" s="95"/>
      <c r="AN850" s="95"/>
      <c r="AO850" s="95"/>
      <c r="AP850" s="95"/>
      <c r="AQ850" s="95"/>
      <c r="AR850" s="95"/>
      <c r="AS850" s="95"/>
      <c r="AT850" s="95"/>
      <c r="AU850" s="95"/>
      <c r="AV850" s="95"/>
    </row>
    <row r="851" spans="1:48" ht="18.75" x14ac:dyDescent="0.3">
      <c r="A851" s="73" t="s">
        <v>16703</v>
      </c>
      <c r="B851" s="92" t="s">
        <v>15579</v>
      </c>
      <c r="C851" s="92" t="s">
        <v>6344</v>
      </c>
      <c r="D851" s="94">
        <v>244053</v>
      </c>
      <c r="E851" s="97" t="s">
        <v>17261</v>
      </c>
      <c r="F851" s="95"/>
      <c r="G851" s="96"/>
      <c r="H851" s="96"/>
      <c r="I851" s="95"/>
      <c r="J851" s="95"/>
      <c r="K851" s="95"/>
      <c r="L851" s="95"/>
      <c r="M851" s="95"/>
      <c r="N851" s="95"/>
      <c r="O851" s="95"/>
      <c r="P851" s="95"/>
      <c r="Q851" s="95"/>
      <c r="R851" s="95"/>
      <c r="S851" s="95"/>
      <c r="T851" s="95"/>
      <c r="U851" s="95"/>
      <c r="V851" s="95"/>
      <c r="W851" s="95"/>
      <c r="X851" s="95"/>
      <c r="Y851" s="95"/>
      <c r="Z851" s="95"/>
      <c r="AA851" s="95"/>
      <c r="AB851" s="95"/>
      <c r="AC851" s="95"/>
      <c r="AD851" s="95"/>
      <c r="AE851" s="95"/>
      <c r="AF851" s="95"/>
      <c r="AG851" s="95"/>
      <c r="AH851" s="95"/>
      <c r="AI851" s="95"/>
      <c r="AJ851" s="95"/>
      <c r="AK851" s="95"/>
      <c r="AL851" s="95"/>
      <c r="AM851" s="95"/>
      <c r="AN851" s="95"/>
      <c r="AO851" s="95"/>
      <c r="AP851" s="95"/>
      <c r="AQ851" s="95"/>
      <c r="AR851" s="95"/>
      <c r="AS851" s="95"/>
      <c r="AT851" s="95"/>
      <c r="AU851" s="95"/>
      <c r="AV851" s="95"/>
    </row>
    <row r="852" spans="1:48" ht="18.75" x14ac:dyDescent="0.3">
      <c r="A852" s="73" t="s">
        <v>16704</v>
      </c>
      <c r="B852" s="92" t="s">
        <v>15579</v>
      </c>
      <c r="C852" s="92" t="s">
        <v>6343</v>
      </c>
      <c r="D852" s="94">
        <v>244034</v>
      </c>
      <c r="E852" s="97" t="s">
        <v>17262</v>
      </c>
      <c r="F852" s="97" t="s">
        <v>17263</v>
      </c>
      <c r="G852" s="96"/>
      <c r="H852" s="96"/>
      <c r="I852" s="95"/>
      <c r="J852" s="95"/>
      <c r="K852" s="95"/>
      <c r="L852" s="95"/>
      <c r="M852" s="95"/>
      <c r="N852" s="95"/>
      <c r="O852" s="95"/>
      <c r="P852" s="95"/>
      <c r="Q852" s="95"/>
      <c r="R852" s="95"/>
      <c r="S852" s="95"/>
      <c r="T852" s="95"/>
      <c r="U852" s="95"/>
      <c r="V852" s="95"/>
      <c r="W852" s="95"/>
      <c r="X852" s="95"/>
      <c r="Y852" s="95"/>
      <c r="Z852" s="95"/>
      <c r="AA852" s="95"/>
      <c r="AB852" s="95"/>
      <c r="AC852" s="95"/>
      <c r="AD852" s="95"/>
      <c r="AE852" s="95"/>
      <c r="AF852" s="95"/>
      <c r="AG852" s="95"/>
      <c r="AH852" s="95"/>
      <c r="AI852" s="95"/>
      <c r="AJ852" s="95"/>
      <c r="AK852" s="95"/>
      <c r="AL852" s="95"/>
      <c r="AM852" s="95"/>
      <c r="AN852" s="95"/>
      <c r="AO852" s="95"/>
      <c r="AP852" s="95"/>
      <c r="AQ852" s="95"/>
      <c r="AR852" s="95"/>
      <c r="AS852" s="95"/>
      <c r="AT852" s="95"/>
      <c r="AU852" s="95"/>
      <c r="AV852" s="95"/>
    </row>
    <row r="853" spans="1:48" ht="18.75" x14ac:dyDescent="0.3">
      <c r="A853" s="73" t="s">
        <v>16705</v>
      </c>
      <c r="B853" s="92" t="s">
        <v>15579</v>
      </c>
      <c r="C853" s="92" t="s">
        <v>6331</v>
      </c>
      <c r="D853" s="94">
        <v>243760</v>
      </c>
      <c r="E853" s="97" t="s">
        <v>17264</v>
      </c>
      <c r="F853" s="95"/>
      <c r="G853" s="96"/>
      <c r="H853" s="96"/>
      <c r="I853" s="95"/>
      <c r="J853" s="95"/>
      <c r="K853" s="95"/>
      <c r="L853" s="95"/>
      <c r="M853" s="95"/>
      <c r="N853" s="95"/>
      <c r="O853" s="95"/>
      <c r="P853" s="95"/>
      <c r="Q853" s="95"/>
      <c r="R853" s="95"/>
      <c r="S853" s="95"/>
      <c r="T853" s="95"/>
      <c r="U853" s="95"/>
      <c r="V853" s="95"/>
      <c r="W853" s="95"/>
      <c r="X853" s="95"/>
      <c r="Y853" s="95"/>
      <c r="Z853" s="95"/>
      <c r="AA853" s="95"/>
      <c r="AB853" s="95"/>
      <c r="AC853" s="95"/>
      <c r="AD853" s="95"/>
      <c r="AE853" s="95"/>
      <c r="AF853" s="95"/>
      <c r="AG853" s="95"/>
      <c r="AH853" s="95"/>
      <c r="AI853" s="95"/>
      <c r="AJ853" s="95"/>
      <c r="AK853" s="95"/>
      <c r="AL853" s="95"/>
      <c r="AM853" s="95"/>
      <c r="AN853" s="95"/>
      <c r="AO853" s="95"/>
      <c r="AP853" s="95"/>
      <c r="AQ853" s="95"/>
      <c r="AR853" s="95"/>
      <c r="AS853" s="95"/>
      <c r="AT853" s="95"/>
      <c r="AU853" s="95"/>
      <c r="AV853" s="95"/>
    </row>
    <row r="854" spans="1:48" ht="18.75" x14ac:dyDescent="0.3">
      <c r="A854" s="73" t="s">
        <v>16706</v>
      </c>
      <c r="B854" s="92" t="s">
        <v>15579</v>
      </c>
      <c r="C854" s="92" t="s">
        <v>6341</v>
      </c>
      <c r="D854" s="94">
        <v>244000</v>
      </c>
      <c r="E854" s="97" t="s">
        <v>17230</v>
      </c>
      <c r="F854" s="97" t="s">
        <v>17231</v>
      </c>
      <c r="G854" s="96"/>
      <c r="H854" s="96"/>
      <c r="I854" s="95"/>
      <c r="J854" s="95"/>
      <c r="K854" s="95"/>
      <c r="L854" s="95"/>
      <c r="M854" s="95"/>
      <c r="N854" s="95"/>
      <c r="O854" s="95"/>
      <c r="P854" s="95"/>
      <c r="Q854" s="95"/>
      <c r="R854" s="95"/>
      <c r="S854" s="95"/>
      <c r="T854" s="95"/>
      <c r="U854" s="95"/>
      <c r="V854" s="95"/>
      <c r="W854" s="95"/>
      <c r="X854" s="95"/>
      <c r="Y854" s="95"/>
      <c r="Z854" s="95"/>
      <c r="AA854" s="95"/>
      <c r="AB854" s="95"/>
      <c r="AC854" s="95"/>
      <c r="AD854" s="95"/>
      <c r="AE854" s="95"/>
      <c r="AF854" s="95"/>
      <c r="AG854" s="95"/>
      <c r="AH854" s="95"/>
      <c r="AI854" s="95"/>
      <c r="AJ854" s="95"/>
      <c r="AK854" s="95"/>
      <c r="AL854" s="95"/>
      <c r="AM854" s="95"/>
      <c r="AN854" s="95"/>
      <c r="AO854" s="95"/>
      <c r="AP854" s="95"/>
      <c r="AQ854" s="95"/>
      <c r="AR854" s="95"/>
      <c r="AS854" s="95"/>
      <c r="AT854" s="95"/>
      <c r="AU854" s="95"/>
      <c r="AV854" s="95"/>
    </row>
    <row r="855" spans="1:48" ht="18.75" x14ac:dyDescent="0.3">
      <c r="A855" s="73" t="s">
        <v>15942</v>
      </c>
      <c r="B855" s="92" t="s">
        <v>12123</v>
      </c>
      <c r="C855" s="92" t="s">
        <v>6347</v>
      </c>
      <c r="D855" s="94">
        <v>244123</v>
      </c>
      <c r="E855" s="95" t="s">
        <v>16887</v>
      </c>
      <c r="F855" s="95" t="s">
        <v>16877</v>
      </c>
      <c r="G855" s="96"/>
      <c r="H855" s="96"/>
      <c r="I855" s="95"/>
      <c r="J855" s="95"/>
      <c r="K855" s="95"/>
      <c r="L855" s="95"/>
      <c r="M855" s="95"/>
      <c r="N855" s="95"/>
      <c r="O855" s="95"/>
      <c r="P855" s="95"/>
      <c r="Q855" s="95"/>
      <c r="R855" s="95"/>
      <c r="S855" s="95"/>
      <c r="T855" s="95"/>
      <c r="U855" s="95"/>
      <c r="V855" s="95"/>
      <c r="W855" s="95"/>
      <c r="X855" s="95"/>
      <c r="Y855" s="95"/>
      <c r="Z855" s="95"/>
      <c r="AA855" s="95"/>
      <c r="AB855" s="95"/>
      <c r="AC855" s="95"/>
      <c r="AD855" s="95"/>
      <c r="AE855" s="95"/>
      <c r="AF855" s="95"/>
      <c r="AG855" s="95"/>
      <c r="AH855" s="95"/>
      <c r="AI855" s="95"/>
      <c r="AJ855" s="95"/>
      <c r="AK855" s="95"/>
      <c r="AL855" s="95"/>
      <c r="AM855" s="95"/>
      <c r="AN855" s="95"/>
      <c r="AO855" s="95"/>
      <c r="AP855" s="95"/>
      <c r="AQ855" s="95"/>
      <c r="AR855" s="95"/>
      <c r="AS855" s="95"/>
      <c r="AT855" s="95"/>
      <c r="AU855" s="95"/>
      <c r="AV855" s="95"/>
    </row>
    <row r="856" spans="1:48" ht="18.75" x14ac:dyDescent="0.3">
      <c r="A856" s="73" t="s">
        <v>16707</v>
      </c>
      <c r="B856" s="92" t="s">
        <v>15579</v>
      </c>
      <c r="C856" s="92" t="s">
        <v>6349</v>
      </c>
      <c r="D856" s="94">
        <v>244180</v>
      </c>
      <c r="E856" s="95" t="s">
        <v>17112</v>
      </c>
      <c r="F856" s="95"/>
      <c r="G856" s="96"/>
      <c r="H856" s="96"/>
      <c r="I856" s="95"/>
      <c r="J856" s="95"/>
      <c r="K856" s="95"/>
      <c r="L856" s="95"/>
      <c r="M856" s="95"/>
      <c r="N856" s="95"/>
      <c r="O856" s="95"/>
      <c r="P856" s="95"/>
      <c r="Q856" s="95"/>
      <c r="R856" s="95"/>
      <c r="S856" s="95"/>
      <c r="T856" s="95"/>
      <c r="U856" s="95"/>
      <c r="V856" s="95"/>
      <c r="W856" s="95"/>
      <c r="X856" s="95"/>
      <c r="Y856" s="95"/>
      <c r="Z856" s="95"/>
      <c r="AA856" s="95"/>
      <c r="AB856" s="95"/>
      <c r="AC856" s="95"/>
      <c r="AD856" s="95"/>
      <c r="AE856" s="95"/>
      <c r="AF856" s="95"/>
      <c r="AG856" s="95"/>
      <c r="AH856" s="95"/>
      <c r="AI856" s="95"/>
      <c r="AJ856" s="95"/>
      <c r="AK856" s="95"/>
      <c r="AL856" s="95"/>
      <c r="AM856" s="95"/>
      <c r="AN856" s="95"/>
      <c r="AO856" s="95"/>
      <c r="AP856" s="95"/>
      <c r="AQ856" s="95"/>
      <c r="AR856" s="95"/>
      <c r="AS856" s="95"/>
      <c r="AT856" s="95"/>
      <c r="AU856" s="95"/>
      <c r="AV856" s="95"/>
    </row>
    <row r="857" spans="1:48" ht="18.75" x14ac:dyDescent="0.3">
      <c r="A857" s="73" t="s">
        <v>15943</v>
      </c>
      <c r="B857" s="92" t="s">
        <v>12123</v>
      </c>
      <c r="C857" s="92" t="s">
        <v>6355</v>
      </c>
      <c r="D857" s="94">
        <v>244320</v>
      </c>
      <c r="E857" s="95" t="s">
        <v>16913</v>
      </c>
      <c r="F857" s="95"/>
      <c r="G857" s="96"/>
      <c r="H857" s="96"/>
      <c r="I857" s="95"/>
      <c r="J857" s="95"/>
      <c r="K857" s="95"/>
      <c r="L857" s="95"/>
      <c r="M857" s="95"/>
      <c r="N857" s="95"/>
      <c r="O857" s="95"/>
      <c r="P857" s="95"/>
      <c r="Q857" s="95"/>
      <c r="R857" s="95"/>
      <c r="S857" s="95"/>
      <c r="T857" s="95"/>
      <c r="U857" s="95"/>
      <c r="V857" s="95"/>
      <c r="W857" s="95"/>
      <c r="X857" s="95"/>
      <c r="Y857" s="95"/>
      <c r="Z857" s="95"/>
      <c r="AA857" s="95"/>
      <c r="AB857" s="95"/>
      <c r="AC857" s="95"/>
      <c r="AD857" s="95"/>
      <c r="AE857" s="95"/>
      <c r="AF857" s="95"/>
      <c r="AG857" s="95"/>
      <c r="AH857" s="95"/>
      <c r="AI857" s="95"/>
      <c r="AJ857" s="95"/>
      <c r="AK857" s="95"/>
      <c r="AL857" s="95"/>
      <c r="AM857" s="95"/>
      <c r="AN857" s="95"/>
      <c r="AO857" s="95"/>
      <c r="AP857" s="95"/>
      <c r="AQ857" s="95"/>
      <c r="AR857" s="95"/>
      <c r="AS857" s="95"/>
      <c r="AT857" s="95"/>
      <c r="AU857" s="95"/>
      <c r="AV857" s="95"/>
    </row>
    <row r="858" spans="1:48" ht="18.75" x14ac:dyDescent="0.3">
      <c r="A858" s="73" t="s">
        <v>16708</v>
      </c>
      <c r="B858" s="92" t="s">
        <v>15579</v>
      </c>
      <c r="C858" s="92" t="s">
        <v>6357</v>
      </c>
      <c r="D858" s="94">
        <v>244373</v>
      </c>
      <c r="E858" s="95" t="s">
        <v>16973</v>
      </c>
      <c r="F858" s="95" t="s">
        <v>16970</v>
      </c>
      <c r="G858" s="96"/>
      <c r="H858" s="96"/>
      <c r="I858" s="95"/>
      <c r="J858" s="95"/>
      <c r="K858" s="95"/>
      <c r="L858" s="95"/>
      <c r="M858" s="95"/>
      <c r="N858" s="95"/>
      <c r="O858" s="95"/>
      <c r="P858" s="95"/>
      <c r="Q858" s="95"/>
      <c r="R858" s="95"/>
      <c r="S858" s="95"/>
      <c r="T858" s="95"/>
      <c r="U858" s="95"/>
      <c r="V858" s="95"/>
      <c r="W858" s="95"/>
      <c r="X858" s="95"/>
      <c r="Y858" s="95"/>
      <c r="Z858" s="95"/>
      <c r="AA858" s="95"/>
      <c r="AB858" s="95"/>
      <c r="AC858" s="95"/>
      <c r="AD858" s="95"/>
      <c r="AE858" s="95"/>
      <c r="AF858" s="95"/>
      <c r="AG858" s="95"/>
      <c r="AH858" s="95"/>
      <c r="AI858" s="95"/>
      <c r="AJ858" s="95"/>
      <c r="AK858" s="95"/>
      <c r="AL858" s="95"/>
      <c r="AM858" s="95"/>
      <c r="AN858" s="95"/>
      <c r="AO858" s="95"/>
      <c r="AP858" s="95"/>
      <c r="AQ858" s="95"/>
      <c r="AR858" s="95"/>
      <c r="AS858" s="95"/>
      <c r="AT858" s="95"/>
      <c r="AU858" s="95"/>
      <c r="AV858" s="95"/>
    </row>
    <row r="859" spans="1:48" ht="18.75" x14ac:dyDescent="0.3">
      <c r="A859" s="73" t="s">
        <v>16709</v>
      </c>
      <c r="B859" s="92" t="s">
        <v>15579</v>
      </c>
      <c r="C859" s="92" t="s">
        <v>6371</v>
      </c>
      <c r="D859" s="94">
        <v>244848</v>
      </c>
      <c r="E859" s="95" t="s">
        <v>16973</v>
      </c>
      <c r="F859" s="95" t="s">
        <v>16970</v>
      </c>
      <c r="G859" s="96"/>
      <c r="H859" s="96"/>
      <c r="I859" s="95"/>
      <c r="J859" s="95"/>
      <c r="K859" s="95"/>
      <c r="L859" s="95"/>
      <c r="M859" s="95"/>
      <c r="N859" s="95"/>
      <c r="O859" s="95"/>
      <c r="P859" s="95"/>
      <c r="Q859" s="95"/>
      <c r="R859" s="95"/>
      <c r="S859" s="95"/>
      <c r="T859" s="95"/>
      <c r="U859" s="95"/>
      <c r="V859" s="95"/>
      <c r="W859" s="95"/>
      <c r="X859" s="95"/>
      <c r="Y859" s="95"/>
      <c r="Z859" s="95"/>
      <c r="AA859" s="95"/>
      <c r="AB859" s="95"/>
      <c r="AC859" s="95"/>
      <c r="AD859" s="95"/>
      <c r="AE859" s="95"/>
      <c r="AF859" s="95"/>
      <c r="AG859" s="95"/>
      <c r="AH859" s="95"/>
      <c r="AI859" s="95"/>
      <c r="AJ859" s="95"/>
      <c r="AK859" s="95"/>
      <c r="AL859" s="95"/>
      <c r="AM859" s="95"/>
      <c r="AN859" s="95"/>
      <c r="AO859" s="95"/>
      <c r="AP859" s="95"/>
      <c r="AQ859" s="95"/>
      <c r="AR859" s="95"/>
      <c r="AS859" s="95"/>
      <c r="AT859" s="95"/>
      <c r="AU859" s="95"/>
      <c r="AV859" s="95"/>
    </row>
    <row r="860" spans="1:48" ht="18.75" x14ac:dyDescent="0.3">
      <c r="A860" s="73" t="s">
        <v>15944</v>
      </c>
      <c r="B860" s="92" t="s">
        <v>12123</v>
      </c>
      <c r="C860" s="92" t="s">
        <v>6394</v>
      </c>
      <c r="D860" s="94">
        <v>245639</v>
      </c>
      <c r="E860" s="95" t="s">
        <v>16892</v>
      </c>
      <c r="F860" s="95" t="s">
        <v>16893</v>
      </c>
      <c r="G860" s="95"/>
      <c r="H860" s="95"/>
      <c r="I860" s="95"/>
      <c r="J860" s="95"/>
      <c r="K860" s="95"/>
      <c r="L860" s="96"/>
      <c r="M860" s="96"/>
      <c r="N860" s="95"/>
      <c r="O860" s="95"/>
      <c r="P860" s="95"/>
      <c r="Q860" s="95"/>
      <c r="R860" s="95"/>
      <c r="S860" s="95"/>
      <c r="T860" s="95"/>
      <c r="U860" s="95"/>
      <c r="V860" s="95"/>
      <c r="W860" s="95"/>
      <c r="X860" s="95"/>
      <c r="Y860" s="95"/>
      <c r="Z860" s="95"/>
      <c r="AA860" s="95"/>
      <c r="AB860" s="95"/>
      <c r="AC860" s="95"/>
      <c r="AD860" s="95"/>
      <c r="AE860" s="95"/>
      <c r="AF860" s="95"/>
      <c r="AG860" s="95"/>
      <c r="AH860" s="95"/>
      <c r="AI860" s="95"/>
      <c r="AJ860" s="95"/>
      <c r="AK860" s="95"/>
      <c r="AL860" s="95"/>
      <c r="AM860" s="95"/>
      <c r="AN860" s="95"/>
      <c r="AO860" s="95"/>
      <c r="AP860" s="95"/>
      <c r="AQ860" s="95"/>
      <c r="AR860" s="95"/>
      <c r="AS860" s="95"/>
      <c r="AT860" s="95"/>
      <c r="AU860" s="95"/>
      <c r="AV860" s="95"/>
    </row>
    <row r="861" spans="1:48" ht="18.75" x14ac:dyDescent="0.3">
      <c r="A861" s="73" t="s">
        <v>16710</v>
      </c>
      <c r="B861" s="92" t="s">
        <v>15579</v>
      </c>
      <c r="C861" s="92" t="s">
        <v>6394</v>
      </c>
      <c r="D861" s="94">
        <v>245639</v>
      </c>
      <c r="E861" s="95" t="s">
        <v>16894</v>
      </c>
      <c r="F861" s="95" t="s">
        <v>16895</v>
      </c>
      <c r="G861" s="95" t="s">
        <v>16896</v>
      </c>
      <c r="H861" s="95" t="s">
        <v>16897</v>
      </c>
      <c r="I861" s="95" t="s">
        <v>16898</v>
      </c>
      <c r="J861" s="96"/>
      <c r="K861" s="96"/>
      <c r="L861" s="96"/>
      <c r="M861" s="96"/>
      <c r="N861" s="95"/>
      <c r="O861" s="95"/>
      <c r="P861" s="95"/>
      <c r="Q861" s="95"/>
      <c r="R861" s="95"/>
      <c r="S861" s="95"/>
      <c r="T861" s="95"/>
      <c r="U861" s="95"/>
      <c r="V861" s="95"/>
      <c r="W861" s="95"/>
      <c r="X861" s="95"/>
      <c r="Y861" s="95"/>
      <c r="Z861" s="95"/>
      <c r="AA861" s="95"/>
      <c r="AB861" s="95"/>
      <c r="AC861" s="95"/>
      <c r="AD861" s="95"/>
      <c r="AE861" s="95"/>
      <c r="AF861" s="95"/>
      <c r="AG861" s="95"/>
      <c r="AH861" s="95"/>
      <c r="AI861" s="95"/>
      <c r="AJ861" s="95"/>
      <c r="AK861" s="95"/>
      <c r="AL861" s="95"/>
      <c r="AM861" s="95"/>
      <c r="AN861" s="95"/>
      <c r="AO861" s="95"/>
      <c r="AP861" s="95"/>
      <c r="AQ861" s="95"/>
      <c r="AR861" s="95"/>
      <c r="AS861" s="95"/>
      <c r="AT861" s="95"/>
      <c r="AU861" s="95"/>
      <c r="AV861" s="95"/>
    </row>
    <row r="862" spans="1:48" ht="18.75" x14ac:dyDescent="0.3">
      <c r="A862" s="73" t="s">
        <v>16711</v>
      </c>
      <c r="B862" s="92" t="s">
        <v>15579</v>
      </c>
      <c r="C862" s="92" t="s">
        <v>6404</v>
      </c>
      <c r="D862" s="94">
        <v>245978</v>
      </c>
      <c r="E862" s="95" t="s">
        <v>16973</v>
      </c>
      <c r="F862" s="95" t="s">
        <v>16970</v>
      </c>
      <c r="G862" s="95"/>
      <c r="H862" s="95"/>
      <c r="I862" s="96"/>
      <c r="J862" s="96"/>
      <c r="K862" s="95"/>
      <c r="L862" s="95"/>
      <c r="M862" s="95"/>
      <c r="N862" s="95"/>
      <c r="O862" s="95"/>
      <c r="P862" s="95"/>
      <c r="Q862" s="95"/>
      <c r="R862" s="95"/>
      <c r="S862" s="95"/>
      <c r="T862" s="95"/>
      <c r="U862" s="95"/>
      <c r="V862" s="95"/>
      <c r="W862" s="95"/>
      <c r="X862" s="95"/>
      <c r="Y862" s="95"/>
      <c r="Z862" s="95"/>
      <c r="AA862" s="95"/>
      <c r="AB862" s="95"/>
      <c r="AC862" s="95"/>
      <c r="AD862" s="95"/>
      <c r="AE862" s="95"/>
      <c r="AF862" s="95"/>
      <c r="AG862" s="95"/>
      <c r="AH862" s="95"/>
      <c r="AI862" s="95"/>
      <c r="AJ862" s="95"/>
      <c r="AK862" s="95"/>
      <c r="AL862" s="95"/>
      <c r="AM862" s="95"/>
      <c r="AN862" s="95"/>
      <c r="AO862" s="95"/>
      <c r="AP862" s="95"/>
      <c r="AQ862" s="95"/>
      <c r="AR862" s="95"/>
      <c r="AS862" s="95"/>
      <c r="AT862" s="95"/>
      <c r="AU862" s="95"/>
      <c r="AV862" s="95"/>
    </row>
    <row r="863" spans="1:48" ht="18.75" x14ac:dyDescent="0.3">
      <c r="A863" s="73" t="s">
        <v>16712</v>
      </c>
      <c r="B863" s="92" t="s">
        <v>15579</v>
      </c>
      <c r="C863" s="92" t="s">
        <v>8059</v>
      </c>
      <c r="D863" s="94">
        <v>245844</v>
      </c>
      <c r="E863" s="95" t="s">
        <v>16882</v>
      </c>
      <c r="F863" s="95"/>
      <c r="G863" s="95"/>
      <c r="H863" s="95"/>
      <c r="I863" s="96"/>
      <c r="J863" s="96"/>
      <c r="K863" s="95"/>
      <c r="L863" s="95"/>
      <c r="M863" s="95"/>
      <c r="N863" s="95"/>
      <c r="O863" s="95"/>
      <c r="P863" s="95"/>
      <c r="Q863" s="95"/>
      <c r="R863" s="95"/>
      <c r="S863" s="95"/>
      <c r="T863" s="95"/>
      <c r="U863" s="95"/>
      <c r="V863" s="95"/>
      <c r="W863" s="95"/>
      <c r="X863" s="95"/>
      <c r="Y863" s="95"/>
      <c r="Z863" s="95"/>
      <c r="AA863" s="95"/>
      <c r="AB863" s="95"/>
      <c r="AC863" s="95"/>
      <c r="AD863" s="95"/>
      <c r="AE863" s="95"/>
      <c r="AF863" s="95"/>
      <c r="AG863" s="95"/>
      <c r="AH863" s="95"/>
      <c r="AI863" s="95"/>
      <c r="AJ863" s="95"/>
      <c r="AK863" s="95"/>
      <c r="AL863" s="95"/>
      <c r="AM863" s="95"/>
      <c r="AN863" s="95"/>
      <c r="AO863" s="95"/>
      <c r="AP863" s="95"/>
      <c r="AQ863" s="95"/>
      <c r="AR863" s="95"/>
      <c r="AS863" s="95"/>
      <c r="AT863" s="95"/>
      <c r="AU863" s="95"/>
      <c r="AV863" s="95"/>
    </row>
    <row r="864" spans="1:48" ht="18.75" x14ac:dyDescent="0.3">
      <c r="A864" s="73" t="s">
        <v>16713</v>
      </c>
      <c r="B864" s="92" t="s">
        <v>15579</v>
      </c>
      <c r="C864" s="92" t="s">
        <v>6410</v>
      </c>
      <c r="D864" s="94">
        <v>246078</v>
      </c>
      <c r="E864" s="95" t="s">
        <v>17117</v>
      </c>
      <c r="F864" s="95" t="s">
        <v>17117</v>
      </c>
      <c r="G864" s="95" t="s">
        <v>17119</v>
      </c>
      <c r="H864" s="95"/>
      <c r="I864" s="96"/>
      <c r="J864" s="96"/>
      <c r="K864" s="95"/>
      <c r="L864" s="95"/>
      <c r="M864" s="95"/>
      <c r="N864" s="95"/>
      <c r="O864" s="95"/>
      <c r="P864" s="95"/>
      <c r="Q864" s="95"/>
      <c r="R864" s="95"/>
      <c r="S864" s="95"/>
      <c r="T864" s="95"/>
      <c r="U864" s="95"/>
      <c r="V864" s="95"/>
      <c r="W864" s="95"/>
      <c r="X864" s="95"/>
      <c r="Y864" s="95"/>
      <c r="Z864" s="95"/>
      <c r="AA864" s="95"/>
      <c r="AB864" s="95"/>
      <c r="AC864" s="95"/>
      <c r="AD864" s="95"/>
      <c r="AE864" s="95"/>
      <c r="AF864" s="95"/>
      <c r="AG864" s="95"/>
      <c r="AH864" s="95"/>
      <c r="AI864" s="95"/>
      <c r="AJ864" s="95"/>
      <c r="AK864" s="95"/>
      <c r="AL864" s="95"/>
      <c r="AM864" s="95"/>
      <c r="AN864" s="95"/>
      <c r="AO864" s="95"/>
      <c r="AP864" s="95"/>
      <c r="AQ864" s="95"/>
      <c r="AR864" s="95"/>
      <c r="AS864" s="95"/>
      <c r="AT864" s="95"/>
      <c r="AU864" s="95"/>
      <c r="AV864" s="95"/>
    </row>
    <row r="865" spans="1:48" ht="18.75" x14ac:dyDescent="0.3">
      <c r="A865" s="73" t="s">
        <v>16714</v>
      </c>
      <c r="B865" s="92" t="s">
        <v>15579</v>
      </c>
      <c r="C865" s="92" t="s">
        <v>7734</v>
      </c>
      <c r="D865" s="94">
        <v>246079</v>
      </c>
      <c r="E865" s="95" t="s">
        <v>17117</v>
      </c>
      <c r="F865" s="95" t="s">
        <v>17117</v>
      </c>
      <c r="G865" s="95" t="s">
        <v>17119</v>
      </c>
      <c r="H865" s="95"/>
      <c r="I865" s="96"/>
      <c r="J865" s="96"/>
      <c r="K865" s="95"/>
      <c r="L865" s="95"/>
      <c r="M865" s="95"/>
      <c r="N865" s="95"/>
      <c r="O865" s="95"/>
      <c r="P865" s="95"/>
      <c r="Q865" s="95"/>
      <c r="R865" s="95"/>
      <c r="S865" s="95"/>
      <c r="T865" s="95"/>
      <c r="U865" s="95"/>
      <c r="V865" s="95"/>
      <c r="W865" s="95"/>
      <c r="X865" s="95"/>
      <c r="Y865" s="95"/>
      <c r="Z865" s="95"/>
      <c r="AA865" s="95"/>
      <c r="AB865" s="95"/>
      <c r="AC865" s="95"/>
      <c r="AD865" s="95"/>
      <c r="AE865" s="95"/>
      <c r="AF865" s="95"/>
      <c r="AG865" s="95"/>
      <c r="AH865" s="95"/>
      <c r="AI865" s="95"/>
      <c r="AJ865" s="95"/>
      <c r="AK865" s="95"/>
      <c r="AL865" s="95"/>
      <c r="AM865" s="95"/>
      <c r="AN865" s="95"/>
      <c r="AO865" s="95"/>
      <c r="AP865" s="95"/>
      <c r="AQ865" s="95"/>
      <c r="AR865" s="95"/>
      <c r="AS865" s="95"/>
      <c r="AT865" s="95"/>
      <c r="AU865" s="95"/>
      <c r="AV865" s="95"/>
    </row>
    <row r="866" spans="1:48" ht="18.75" x14ac:dyDescent="0.3">
      <c r="A866" s="73" t="s">
        <v>16715</v>
      </c>
      <c r="B866" s="92" t="s">
        <v>15579</v>
      </c>
      <c r="C866" s="92" t="s">
        <v>6430</v>
      </c>
      <c r="D866" s="94">
        <v>246818</v>
      </c>
      <c r="E866" s="95" t="s">
        <v>16973</v>
      </c>
      <c r="F866" s="95" t="s">
        <v>16970</v>
      </c>
      <c r="G866" s="95"/>
      <c r="H866" s="95"/>
      <c r="I866" s="96"/>
      <c r="J866" s="96"/>
      <c r="K866" s="95"/>
      <c r="L866" s="95"/>
      <c r="M866" s="95"/>
      <c r="N866" s="95"/>
      <c r="O866" s="95"/>
      <c r="P866" s="95"/>
      <c r="Q866" s="95"/>
      <c r="R866" s="95"/>
      <c r="S866" s="95"/>
      <c r="T866" s="95"/>
      <c r="U866" s="95"/>
      <c r="V866" s="95"/>
      <c r="W866" s="95"/>
      <c r="X866" s="95"/>
      <c r="Y866" s="95"/>
      <c r="Z866" s="95"/>
      <c r="AA866" s="95"/>
      <c r="AB866" s="95"/>
      <c r="AC866" s="95"/>
      <c r="AD866" s="95"/>
      <c r="AE866" s="95"/>
      <c r="AF866" s="95"/>
      <c r="AG866" s="95"/>
      <c r="AH866" s="95"/>
      <c r="AI866" s="95"/>
      <c r="AJ866" s="95"/>
      <c r="AK866" s="95"/>
      <c r="AL866" s="95"/>
      <c r="AM866" s="95"/>
      <c r="AN866" s="95"/>
      <c r="AO866" s="95"/>
      <c r="AP866" s="95"/>
      <c r="AQ866" s="95"/>
      <c r="AR866" s="95"/>
      <c r="AS866" s="95"/>
      <c r="AT866" s="95"/>
      <c r="AU866" s="95"/>
      <c r="AV866" s="95"/>
    </row>
    <row r="867" spans="1:48" ht="18.75" x14ac:dyDescent="0.3">
      <c r="A867" s="73" t="s">
        <v>15945</v>
      </c>
      <c r="B867" s="92" t="s">
        <v>12123</v>
      </c>
      <c r="C867" s="92" t="s">
        <v>6431</v>
      </c>
      <c r="D867" s="94">
        <v>246839</v>
      </c>
      <c r="E867" s="95" t="s">
        <v>16877</v>
      </c>
      <c r="F867" s="95" t="s">
        <v>16878</v>
      </c>
      <c r="G867" s="95"/>
      <c r="H867" s="95"/>
      <c r="I867" s="96"/>
      <c r="J867" s="96"/>
      <c r="K867" s="95"/>
      <c r="L867" s="95"/>
      <c r="M867" s="95"/>
      <c r="N867" s="95"/>
      <c r="O867" s="95"/>
      <c r="P867" s="95"/>
      <c r="Q867" s="95"/>
      <c r="R867" s="95"/>
      <c r="S867" s="95"/>
      <c r="T867" s="95"/>
      <c r="U867" s="95"/>
      <c r="V867" s="95"/>
      <c r="W867" s="95"/>
      <c r="X867" s="95"/>
      <c r="Y867" s="95"/>
      <c r="Z867" s="95"/>
      <c r="AA867" s="95"/>
      <c r="AB867" s="95"/>
      <c r="AC867" s="95"/>
      <c r="AD867" s="95"/>
      <c r="AE867" s="95"/>
      <c r="AF867" s="95"/>
      <c r="AG867" s="95"/>
      <c r="AH867" s="95"/>
      <c r="AI867" s="95"/>
      <c r="AJ867" s="95"/>
      <c r="AK867" s="95"/>
      <c r="AL867" s="95"/>
      <c r="AM867" s="95"/>
      <c r="AN867" s="95"/>
      <c r="AO867" s="95"/>
      <c r="AP867" s="95"/>
      <c r="AQ867" s="95"/>
      <c r="AR867" s="95"/>
      <c r="AS867" s="95"/>
      <c r="AT867" s="95"/>
      <c r="AU867" s="95"/>
      <c r="AV867" s="95"/>
    </row>
    <row r="868" spans="1:48" ht="18.75" x14ac:dyDescent="0.3">
      <c r="A868" s="73" t="s">
        <v>15946</v>
      </c>
      <c r="B868" s="92" t="s">
        <v>12123</v>
      </c>
      <c r="C868" s="92" t="s">
        <v>6439</v>
      </c>
      <c r="D868" s="94">
        <v>246985</v>
      </c>
      <c r="E868" s="95" t="s">
        <v>16877</v>
      </c>
      <c r="F868" s="95"/>
      <c r="G868" s="95"/>
      <c r="H868" s="95"/>
      <c r="I868" s="96"/>
      <c r="J868" s="96"/>
      <c r="K868" s="95"/>
      <c r="L868" s="95"/>
      <c r="M868" s="95"/>
      <c r="N868" s="95"/>
      <c r="O868" s="95"/>
      <c r="P868" s="95"/>
      <c r="Q868" s="95"/>
      <c r="R868" s="95"/>
      <c r="S868" s="95"/>
      <c r="T868" s="95"/>
      <c r="U868" s="95"/>
      <c r="V868" s="95"/>
      <c r="W868" s="95"/>
      <c r="X868" s="95"/>
      <c r="Y868" s="95"/>
      <c r="Z868" s="95"/>
      <c r="AA868" s="95"/>
      <c r="AB868" s="95"/>
      <c r="AC868" s="95"/>
      <c r="AD868" s="95"/>
      <c r="AE868" s="95"/>
      <c r="AF868" s="95"/>
      <c r="AG868" s="95"/>
      <c r="AH868" s="95"/>
      <c r="AI868" s="95"/>
      <c r="AJ868" s="95"/>
      <c r="AK868" s="95"/>
      <c r="AL868" s="95"/>
      <c r="AM868" s="95"/>
      <c r="AN868" s="95"/>
      <c r="AO868" s="95"/>
      <c r="AP868" s="95"/>
      <c r="AQ868" s="95"/>
      <c r="AR868" s="95"/>
      <c r="AS868" s="95"/>
      <c r="AT868" s="95"/>
      <c r="AU868" s="95"/>
      <c r="AV868" s="95"/>
    </row>
    <row r="869" spans="1:48" ht="18.75" x14ac:dyDescent="0.3">
      <c r="A869" s="73" t="s">
        <v>15947</v>
      </c>
      <c r="B869" s="92" t="s">
        <v>12123</v>
      </c>
      <c r="C869" s="92" t="s">
        <v>6440</v>
      </c>
      <c r="D869" s="94">
        <v>246994</v>
      </c>
      <c r="E869" s="95" t="s">
        <v>16877</v>
      </c>
      <c r="F869" s="95"/>
      <c r="G869" s="95"/>
      <c r="H869" s="95"/>
      <c r="I869" s="96"/>
      <c r="J869" s="96"/>
      <c r="K869" s="95"/>
      <c r="L869" s="95"/>
      <c r="M869" s="95"/>
      <c r="N869" s="95"/>
      <c r="O869" s="95"/>
      <c r="P869" s="95"/>
      <c r="Q869" s="95"/>
      <c r="R869" s="95"/>
      <c r="S869" s="95"/>
      <c r="T869" s="95"/>
      <c r="U869" s="95"/>
      <c r="V869" s="95"/>
      <c r="W869" s="95"/>
      <c r="X869" s="95"/>
      <c r="Y869" s="95"/>
      <c r="Z869" s="95"/>
      <c r="AA869" s="95"/>
      <c r="AB869" s="95"/>
      <c r="AC869" s="95"/>
      <c r="AD869" s="95"/>
      <c r="AE869" s="95"/>
      <c r="AF869" s="95"/>
      <c r="AG869" s="95"/>
      <c r="AH869" s="95"/>
      <c r="AI869" s="95"/>
      <c r="AJ869" s="95"/>
      <c r="AK869" s="95"/>
      <c r="AL869" s="95"/>
      <c r="AM869" s="95"/>
      <c r="AN869" s="95"/>
      <c r="AO869" s="95"/>
      <c r="AP869" s="95"/>
      <c r="AQ869" s="95"/>
      <c r="AR869" s="95"/>
      <c r="AS869" s="95"/>
      <c r="AT869" s="95"/>
      <c r="AU869" s="95"/>
      <c r="AV869" s="95"/>
    </row>
    <row r="870" spans="1:48" ht="18.75" x14ac:dyDescent="0.3">
      <c r="A870" s="73" t="s">
        <v>16716</v>
      </c>
      <c r="B870" s="92" t="s">
        <v>15579</v>
      </c>
      <c r="C870" s="92" t="s">
        <v>8100</v>
      </c>
      <c r="D870" s="94">
        <v>247396</v>
      </c>
      <c r="E870" s="95" t="s">
        <v>16973</v>
      </c>
      <c r="F870" s="95" t="s">
        <v>16970</v>
      </c>
      <c r="G870" s="95"/>
      <c r="H870" s="95"/>
      <c r="I870" s="96"/>
      <c r="J870" s="96"/>
      <c r="K870" s="95"/>
      <c r="L870" s="95"/>
      <c r="M870" s="95"/>
      <c r="N870" s="95"/>
      <c r="O870" s="95"/>
      <c r="P870" s="95"/>
      <c r="Q870" s="95"/>
      <c r="R870" s="95"/>
      <c r="S870" s="95"/>
      <c r="T870" s="95"/>
      <c r="U870" s="95"/>
      <c r="V870" s="95"/>
      <c r="W870" s="95"/>
      <c r="X870" s="95"/>
      <c r="Y870" s="95"/>
      <c r="Z870" s="95"/>
      <c r="AA870" s="95"/>
      <c r="AB870" s="95"/>
      <c r="AC870" s="95"/>
      <c r="AD870" s="95"/>
      <c r="AE870" s="95"/>
      <c r="AF870" s="95"/>
      <c r="AG870" s="95"/>
      <c r="AH870" s="95"/>
      <c r="AI870" s="95"/>
      <c r="AJ870" s="95"/>
      <c r="AK870" s="95"/>
      <c r="AL870" s="95"/>
      <c r="AM870" s="95"/>
      <c r="AN870" s="95"/>
      <c r="AO870" s="95"/>
      <c r="AP870" s="95"/>
      <c r="AQ870" s="95"/>
      <c r="AR870" s="95"/>
      <c r="AS870" s="95"/>
      <c r="AT870" s="95"/>
      <c r="AU870" s="95"/>
      <c r="AV870" s="95"/>
    </row>
    <row r="871" spans="1:48" ht="18.75" x14ac:dyDescent="0.3">
      <c r="A871" s="73" t="s">
        <v>16717</v>
      </c>
      <c r="B871" s="92" t="s">
        <v>15579</v>
      </c>
      <c r="C871" s="92" t="s">
        <v>6564</v>
      </c>
      <c r="D871" s="94">
        <v>250815</v>
      </c>
      <c r="E871" s="95" t="s">
        <v>16973</v>
      </c>
      <c r="F871" s="95" t="s">
        <v>16970</v>
      </c>
      <c r="G871" s="95"/>
      <c r="H871" s="95"/>
      <c r="I871" s="96"/>
      <c r="J871" s="96"/>
      <c r="K871" s="95"/>
      <c r="L871" s="95"/>
      <c r="M871" s="95"/>
      <c r="N871" s="95"/>
      <c r="O871" s="95"/>
      <c r="P871" s="95"/>
      <c r="Q871" s="95"/>
      <c r="R871" s="95"/>
      <c r="S871" s="95"/>
      <c r="T871" s="95"/>
      <c r="U871" s="95"/>
      <c r="V871" s="95"/>
      <c r="W871" s="95"/>
      <c r="X871" s="95"/>
      <c r="Y871" s="95"/>
      <c r="Z871" s="95"/>
      <c r="AA871" s="95"/>
      <c r="AB871" s="95"/>
      <c r="AC871" s="95"/>
      <c r="AD871" s="95"/>
      <c r="AE871" s="95"/>
      <c r="AF871" s="95"/>
      <c r="AG871" s="95"/>
      <c r="AH871" s="95"/>
      <c r="AI871" s="95"/>
      <c r="AJ871" s="95"/>
      <c r="AK871" s="95"/>
      <c r="AL871" s="95"/>
      <c r="AM871" s="95"/>
      <c r="AN871" s="95"/>
      <c r="AO871" s="95"/>
      <c r="AP871" s="95"/>
      <c r="AQ871" s="95"/>
      <c r="AR871" s="95"/>
      <c r="AS871" s="95"/>
      <c r="AT871" s="95"/>
      <c r="AU871" s="95"/>
      <c r="AV871" s="95"/>
    </row>
    <row r="872" spans="1:48" ht="18.75" x14ac:dyDescent="0.3">
      <c r="A872" s="73" t="s">
        <v>15948</v>
      </c>
      <c r="B872" s="92" t="s">
        <v>12123</v>
      </c>
      <c r="C872" s="92" t="s">
        <v>123</v>
      </c>
      <c r="D872" s="94">
        <v>151412</v>
      </c>
      <c r="E872" s="95" t="s">
        <v>17139</v>
      </c>
      <c r="F872" s="95"/>
      <c r="G872" s="95"/>
      <c r="H872" s="95"/>
      <c r="I872" s="96"/>
      <c r="J872" s="96"/>
      <c r="K872" s="95"/>
      <c r="L872" s="95"/>
      <c r="M872" s="95"/>
      <c r="N872" s="95"/>
      <c r="O872" s="95"/>
      <c r="P872" s="95"/>
      <c r="Q872" s="95"/>
      <c r="R872" s="95"/>
      <c r="S872" s="95"/>
      <c r="T872" s="95"/>
      <c r="U872" s="95"/>
      <c r="V872" s="95"/>
      <c r="W872" s="95"/>
      <c r="X872" s="95"/>
      <c r="Y872" s="95"/>
      <c r="Z872" s="95"/>
      <c r="AA872" s="95"/>
      <c r="AB872" s="95"/>
      <c r="AC872" s="95"/>
      <c r="AD872" s="95"/>
      <c r="AE872" s="95"/>
      <c r="AF872" s="95"/>
      <c r="AG872" s="95"/>
      <c r="AH872" s="95"/>
      <c r="AI872" s="95"/>
      <c r="AJ872" s="95"/>
      <c r="AK872" s="95"/>
      <c r="AL872" s="95"/>
      <c r="AM872" s="95"/>
      <c r="AN872" s="95"/>
      <c r="AO872" s="95"/>
      <c r="AP872" s="95"/>
      <c r="AQ872" s="95"/>
      <c r="AR872" s="95"/>
      <c r="AS872" s="95"/>
      <c r="AT872" s="95"/>
      <c r="AU872" s="95"/>
      <c r="AV872" s="95"/>
    </row>
    <row r="873" spans="1:48" ht="18.75" x14ac:dyDescent="0.3">
      <c r="A873" s="73" t="s">
        <v>15949</v>
      </c>
      <c r="B873" s="92" t="s">
        <v>12123</v>
      </c>
      <c r="C873" s="92" t="s">
        <v>2934</v>
      </c>
      <c r="D873" s="94">
        <v>151431</v>
      </c>
      <c r="E873" s="95" t="s">
        <v>17265</v>
      </c>
      <c r="F873" s="95"/>
      <c r="G873" s="95"/>
      <c r="H873" s="95"/>
      <c r="I873" s="96"/>
      <c r="J873" s="96"/>
      <c r="K873" s="95"/>
      <c r="L873" s="95"/>
      <c r="M873" s="95"/>
      <c r="N873" s="95"/>
      <c r="O873" s="95"/>
      <c r="P873" s="95"/>
      <c r="Q873" s="95"/>
      <c r="R873" s="95"/>
      <c r="S873" s="95"/>
      <c r="T873" s="95"/>
      <c r="U873" s="95"/>
      <c r="V873" s="95"/>
      <c r="W873" s="95"/>
      <c r="X873" s="95"/>
      <c r="Y873" s="95"/>
      <c r="Z873" s="95"/>
      <c r="AA873" s="95"/>
      <c r="AB873" s="95"/>
      <c r="AC873" s="95"/>
      <c r="AD873" s="95"/>
      <c r="AE873" s="95"/>
      <c r="AF873" s="95"/>
      <c r="AG873" s="95"/>
      <c r="AH873" s="95"/>
      <c r="AI873" s="95"/>
      <c r="AJ873" s="95"/>
      <c r="AK873" s="95"/>
      <c r="AL873" s="95"/>
      <c r="AM873" s="95"/>
      <c r="AN873" s="95"/>
      <c r="AO873" s="95"/>
      <c r="AP873" s="95"/>
      <c r="AQ873" s="95"/>
      <c r="AR873" s="95"/>
      <c r="AS873" s="95"/>
      <c r="AT873" s="95"/>
      <c r="AU873" s="95"/>
      <c r="AV873" s="95"/>
    </row>
    <row r="874" spans="1:48" ht="18.75" x14ac:dyDescent="0.3">
      <c r="A874" s="73" t="s">
        <v>15950</v>
      </c>
      <c r="B874" s="92" t="s">
        <v>12123</v>
      </c>
      <c r="C874" s="92" t="s">
        <v>127</v>
      </c>
      <c r="D874" s="94">
        <v>152148</v>
      </c>
      <c r="E874" s="95" t="s">
        <v>17202</v>
      </c>
      <c r="F874" s="95"/>
      <c r="G874" s="95"/>
      <c r="H874" s="95"/>
      <c r="I874" s="96"/>
      <c r="J874" s="96"/>
      <c r="K874" s="95"/>
      <c r="L874" s="95"/>
      <c r="M874" s="95"/>
      <c r="N874" s="95"/>
      <c r="O874" s="95"/>
      <c r="P874" s="95"/>
      <c r="Q874" s="95"/>
      <c r="R874" s="95"/>
      <c r="S874" s="95"/>
      <c r="T874" s="95"/>
      <c r="U874" s="95"/>
      <c r="V874" s="95"/>
      <c r="W874" s="95"/>
      <c r="X874" s="95"/>
      <c r="Y874" s="95"/>
      <c r="Z874" s="95"/>
      <c r="AA874" s="95"/>
      <c r="AB874" s="95"/>
      <c r="AC874" s="95"/>
      <c r="AD874" s="95"/>
      <c r="AE874" s="95"/>
      <c r="AF874" s="95"/>
      <c r="AG874" s="95"/>
      <c r="AH874" s="95"/>
      <c r="AI874" s="95"/>
      <c r="AJ874" s="95"/>
      <c r="AK874" s="95"/>
      <c r="AL874" s="95"/>
      <c r="AM874" s="95"/>
      <c r="AN874" s="95"/>
      <c r="AO874" s="95"/>
      <c r="AP874" s="95"/>
      <c r="AQ874" s="95"/>
      <c r="AR874" s="95"/>
      <c r="AS874" s="95"/>
      <c r="AT874" s="95"/>
      <c r="AU874" s="95"/>
      <c r="AV874" s="95"/>
    </row>
    <row r="875" spans="1:48" ht="18.75" x14ac:dyDescent="0.3">
      <c r="A875" s="73" t="s">
        <v>15951</v>
      </c>
      <c r="B875" s="92" t="s">
        <v>12123</v>
      </c>
      <c r="C875" s="92" t="s">
        <v>128</v>
      </c>
      <c r="D875" s="94">
        <v>152167</v>
      </c>
      <c r="E875" s="95" t="s">
        <v>17202</v>
      </c>
      <c r="F875" s="95"/>
      <c r="G875" s="95"/>
      <c r="H875" s="95"/>
      <c r="I875" s="96"/>
      <c r="J875" s="96"/>
      <c r="K875" s="95"/>
      <c r="L875" s="95"/>
      <c r="M875" s="95"/>
      <c r="N875" s="95"/>
      <c r="O875" s="95"/>
      <c r="P875" s="95"/>
      <c r="Q875" s="95"/>
      <c r="R875" s="95"/>
      <c r="S875" s="95"/>
      <c r="T875" s="95"/>
      <c r="U875" s="95"/>
      <c r="V875" s="95"/>
      <c r="W875" s="95"/>
      <c r="X875" s="95"/>
      <c r="Y875" s="95"/>
      <c r="Z875" s="95"/>
      <c r="AA875" s="95"/>
      <c r="AB875" s="95"/>
      <c r="AC875" s="95"/>
      <c r="AD875" s="95"/>
      <c r="AE875" s="95"/>
      <c r="AF875" s="95"/>
      <c r="AG875" s="95"/>
      <c r="AH875" s="95"/>
      <c r="AI875" s="95"/>
      <c r="AJ875" s="95"/>
      <c r="AK875" s="95"/>
      <c r="AL875" s="95"/>
      <c r="AM875" s="95"/>
      <c r="AN875" s="95"/>
      <c r="AO875" s="95"/>
      <c r="AP875" s="95"/>
      <c r="AQ875" s="95"/>
      <c r="AR875" s="95"/>
      <c r="AS875" s="95"/>
      <c r="AT875" s="95"/>
      <c r="AU875" s="95"/>
      <c r="AV875" s="95"/>
    </row>
    <row r="876" spans="1:48" ht="18.75" x14ac:dyDescent="0.3">
      <c r="A876" s="73" t="s">
        <v>15952</v>
      </c>
      <c r="B876" s="92" t="s">
        <v>12123</v>
      </c>
      <c r="C876" s="92" t="s">
        <v>129</v>
      </c>
      <c r="D876" s="94">
        <v>152203</v>
      </c>
      <c r="E876" s="97" t="s">
        <v>17266</v>
      </c>
      <c r="F876" s="97" t="s">
        <v>17202</v>
      </c>
      <c r="G876" s="95"/>
      <c r="H876" s="95"/>
      <c r="I876" s="96"/>
      <c r="J876" s="96"/>
      <c r="K876" s="95"/>
      <c r="L876" s="95"/>
      <c r="M876" s="95"/>
      <c r="N876" s="95"/>
      <c r="O876" s="95"/>
      <c r="P876" s="95"/>
      <c r="Q876" s="95"/>
      <c r="R876" s="95"/>
      <c r="S876" s="95"/>
      <c r="T876" s="95"/>
      <c r="U876" s="95"/>
      <c r="V876" s="95"/>
      <c r="W876" s="95"/>
      <c r="X876" s="95"/>
      <c r="Y876" s="95"/>
      <c r="Z876" s="95"/>
      <c r="AA876" s="95"/>
      <c r="AB876" s="95"/>
      <c r="AC876" s="95"/>
      <c r="AD876" s="95"/>
      <c r="AE876" s="95"/>
      <c r="AF876" s="95"/>
      <c r="AG876" s="95"/>
      <c r="AH876" s="95"/>
      <c r="AI876" s="95"/>
      <c r="AJ876" s="95"/>
      <c r="AK876" s="95"/>
      <c r="AL876" s="95"/>
      <c r="AM876" s="95"/>
      <c r="AN876" s="95"/>
      <c r="AO876" s="95"/>
      <c r="AP876" s="95"/>
      <c r="AQ876" s="95"/>
      <c r="AR876" s="95"/>
      <c r="AS876" s="95"/>
      <c r="AT876" s="95"/>
      <c r="AU876" s="95"/>
      <c r="AV876" s="95"/>
    </row>
    <row r="877" spans="1:48" ht="18.75" x14ac:dyDescent="0.3">
      <c r="A877" s="73" t="s">
        <v>15953</v>
      </c>
      <c r="B877" s="92" t="s">
        <v>12123</v>
      </c>
      <c r="C877" s="92" t="s">
        <v>150</v>
      </c>
      <c r="D877" s="94">
        <v>153935</v>
      </c>
      <c r="E877" s="95" t="s">
        <v>17267</v>
      </c>
      <c r="F877" s="95" t="s">
        <v>17268</v>
      </c>
      <c r="G877" s="95" t="s">
        <v>17144</v>
      </c>
      <c r="H877" s="95" t="s">
        <v>17269</v>
      </c>
      <c r="I877" s="96"/>
      <c r="J877" s="96"/>
      <c r="K877" s="95"/>
      <c r="L877" s="95"/>
      <c r="M877" s="95"/>
      <c r="N877" s="95"/>
      <c r="O877" s="95"/>
      <c r="P877" s="95"/>
      <c r="Q877" s="95"/>
      <c r="R877" s="95"/>
      <c r="S877" s="95"/>
      <c r="T877" s="95"/>
      <c r="U877" s="95"/>
      <c r="V877" s="95"/>
      <c r="W877" s="95"/>
      <c r="X877" s="95"/>
      <c r="Y877" s="95"/>
      <c r="Z877" s="95"/>
      <c r="AA877" s="95"/>
      <c r="AB877" s="95"/>
      <c r="AC877" s="95"/>
      <c r="AD877" s="95"/>
      <c r="AE877" s="95"/>
      <c r="AF877" s="95"/>
      <c r="AG877" s="95"/>
      <c r="AH877" s="95"/>
      <c r="AI877" s="95"/>
      <c r="AJ877" s="95"/>
      <c r="AK877" s="95"/>
      <c r="AL877" s="95"/>
      <c r="AM877" s="95"/>
      <c r="AN877" s="95"/>
      <c r="AO877" s="95"/>
      <c r="AP877" s="95"/>
      <c r="AQ877" s="95"/>
      <c r="AR877" s="95"/>
      <c r="AS877" s="95"/>
      <c r="AT877" s="95"/>
      <c r="AU877" s="95"/>
      <c r="AV877" s="95"/>
    </row>
    <row r="878" spans="1:48" ht="18.75" x14ac:dyDescent="0.3">
      <c r="A878" s="73" t="s">
        <v>15954</v>
      </c>
      <c r="B878" s="92" t="s">
        <v>12123</v>
      </c>
      <c r="C878" s="92" t="s">
        <v>3029</v>
      </c>
      <c r="D878" s="94">
        <v>153969</v>
      </c>
      <c r="E878" s="95" t="s">
        <v>17267</v>
      </c>
      <c r="F878" s="95" t="s">
        <v>17268</v>
      </c>
      <c r="G878" s="95" t="s">
        <v>17144</v>
      </c>
      <c r="H878" s="95" t="s">
        <v>17269</v>
      </c>
      <c r="I878" s="96"/>
      <c r="J878" s="96"/>
      <c r="K878" s="95"/>
      <c r="L878" s="95"/>
      <c r="M878" s="95"/>
      <c r="N878" s="95"/>
      <c r="O878" s="95"/>
      <c r="P878" s="95"/>
      <c r="Q878" s="95"/>
      <c r="R878" s="95"/>
      <c r="S878" s="95"/>
      <c r="T878" s="95"/>
      <c r="U878" s="95"/>
      <c r="V878" s="95"/>
      <c r="W878" s="95"/>
      <c r="X878" s="95"/>
      <c r="Y878" s="95"/>
      <c r="Z878" s="95"/>
      <c r="AA878" s="95"/>
      <c r="AB878" s="95"/>
      <c r="AC878" s="95"/>
      <c r="AD878" s="95"/>
      <c r="AE878" s="95"/>
      <c r="AF878" s="95"/>
      <c r="AG878" s="95"/>
      <c r="AH878" s="95"/>
      <c r="AI878" s="95"/>
      <c r="AJ878" s="95"/>
      <c r="AK878" s="95"/>
      <c r="AL878" s="95"/>
      <c r="AM878" s="95"/>
      <c r="AN878" s="95"/>
      <c r="AO878" s="95"/>
      <c r="AP878" s="95"/>
      <c r="AQ878" s="95"/>
      <c r="AR878" s="95"/>
      <c r="AS878" s="95"/>
      <c r="AT878" s="95"/>
      <c r="AU878" s="95"/>
      <c r="AV878" s="95"/>
    </row>
    <row r="879" spans="1:48" ht="18.75" x14ac:dyDescent="0.3">
      <c r="A879" s="73" t="s">
        <v>15955</v>
      </c>
      <c r="B879" s="92" t="s">
        <v>12123</v>
      </c>
      <c r="C879" s="92" t="s">
        <v>151</v>
      </c>
      <c r="D879" s="94">
        <v>153988</v>
      </c>
      <c r="E879" s="95" t="s">
        <v>17267</v>
      </c>
      <c r="F879" s="95" t="s">
        <v>17268</v>
      </c>
      <c r="G879" s="95" t="s">
        <v>17144</v>
      </c>
      <c r="H879" s="95" t="s">
        <v>17269</v>
      </c>
      <c r="I879" s="96"/>
      <c r="J879" s="96"/>
      <c r="K879" s="95"/>
      <c r="L879" s="95"/>
      <c r="M879" s="95"/>
      <c r="N879" s="95"/>
      <c r="O879" s="95"/>
      <c r="P879" s="95"/>
      <c r="Q879" s="95"/>
      <c r="R879" s="95"/>
      <c r="S879" s="95"/>
      <c r="T879" s="95"/>
      <c r="U879" s="95"/>
      <c r="V879" s="95"/>
      <c r="W879" s="95"/>
      <c r="X879" s="95"/>
      <c r="Y879" s="95"/>
      <c r="Z879" s="95"/>
      <c r="AA879" s="95"/>
      <c r="AB879" s="95"/>
      <c r="AC879" s="95"/>
      <c r="AD879" s="95"/>
      <c r="AE879" s="95"/>
      <c r="AF879" s="95"/>
      <c r="AG879" s="95"/>
      <c r="AH879" s="95"/>
      <c r="AI879" s="95"/>
      <c r="AJ879" s="95"/>
      <c r="AK879" s="95"/>
      <c r="AL879" s="95"/>
      <c r="AM879" s="95"/>
      <c r="AN879" s="95"/>
      <c r="AO879" s="95"/>
      <c r="AP879" s="95"/>
      <c r="AQ879" s="95"/>
      <c r="AR879" s="95"/>
      <c r="AS879" s="95"/>
      <c r="AT879" s="95"/>
      <c r="AU879" s="95"/>
      <c r="AV879" s="95"/>
    </row>
    <row r="880" spans="1:48" ht="18.75" x14ac:dyDescent="0.3">
      <c r="A880" s="73" t="s">
        <v>15956</v>
      </c>
      <c r="B880" s="92" t="s">
        <v>12123</v>
      </c>
      <c r="C880" s="92" t="s">
        <v>7330</v>
      </c>
      <c r="D880" s="94">
        <v>153992</v>
      </c>
      <c r="E880" s="95" t="s">
        <v>17267</v>
      </c>
      <c r="F880" s="95" t="s">
        <v>17268</v>
      </c>
      <c r="G880" s="95" t="s">
        <v>17144</v>
      </c>
      <c r="H880" s="95" t="s">
        <v>17269</v>
      </c>
      <c r="I880" s="95"/>
      <c r="J880" s="96"/>
      <c r="K880" s="96"/>
      <c r="L880" s="95"/>
      <c r="M880" s="95"/>
      <c r="N880" s="95"/>
      <c r="O880" s="95"/>
      <c r="P880" s="95"/>
      <c r="Q880" s="95"/>
      <c r="R880" s="95"/>
      <c r="S880" s="95"/>
      <c r="T880" s="95"/>
      <c r="U880" s="95"/>
      <c r="V880" s="95"/>
      <c r="W880" s="95"/>
      <c r="X880" s="95"/>
      <c r="Y880" s="95"/>
      <c r="Z880" s="95"/>
      <c r="AA880" s="95"/>
      <c r="AB880" s="95"/>
      <c r="AC880" s="95"/>
      <c r="AD880" s="95"/>
      <c r="AE880" s="95"/>
      <c r="AF880" s="95"/>
      <c r="AG880" s="95"/>
      <c r="AH880" s="95"/>
      <c r="AI880" s="95"/>
      <c r="AJ880" s="95"/>
      <c r="AK880" s="95"/>
      <c r="AL880" s="95"/>
      <c r="AM880" s="95"/>
      <c r="AN880" s="95"/>
      <c r="AO880" s="95"/>
      <c r="AP880" s="95"/>
      <c r="AQ880" s="95"/>
      <c r="AR880" s="95"/>
      <c r="AS880" s="95"/>
      <c r="AT880" s="95"/>
      <c r="AU880" s="95"/>
      <c r="AV880" s="95"/>
    </row>
    <row r="881" spans="1:48" ht="18.75" x14ac:dyDescent="0.3">
      <c r="A881" s="73" t="s">
        <v>15957</v>
      </c>
      <c r="B881" s="92" t="s">
        <v>12123</v>
      </c>
      <c r="C881" s="92" t="s">
        <v>154</v>
      </c>
      <c r="D881" s="94">
        <v>154158</v>
      </c>
      <c r="E881" s="95" t="s">
        <v>16981</v>
      </c>
      <c r="F881" s="95" t="s">
        <v>17270</v>
      </c>
      <c r="G881" s="95"/>
      <c r="H881" s="95"/>
      <c r="I881" s="95"/>
      <c r="J881" s="96"/>
      <c r="K881" s="96"/>
      <c r="L881" s="95"/>
      <c r="M881" s="95"/>
      <c r="N881" s="95"/>
      <c r="O881" s="95"/>
      <c r="P881" s="95"/>
      <c r="Q881" s="95"/>
      <c r="R881" s="95"/>
      <c r="S881" s="95"/>
      <c r="T881" s="95"/>
      <c r="U881" s="95"/>
      <c r="V881" s="95"/>
      <c r="W881" s="95"/>
      <c r="X881" s="95"/>
      <c r="Y881" s="95"/>
      <c r="Z881" s="95"/>
      <c r="AA881" s="95"/>
      <c r="AB881" s="95"/>
      <c r="AC881" s="95"/>
      <c r="AD881" s="95"/>
      <c r="AE881" s="95"/>
      <c r="AF881" s="95"/>
      <c r="AG881" s="95"/>
      <c r="AH881" s="95"/>
      <c r="AI881" s="95"/>
      <c r="AJ881" s="95"/>
      <c r="AK881" s="95"/>
      <c r="AL881" s="95"/>
      <c r="AM881" s="95"/>
      <c r="AN881" s="95"/>
      <c r="AO881" s="95"/>
      <c r="AP881" s="95"/>
      <c r="AQ881" s="95"/>
      <c r="AR881" s="95"/>
      <c r="AS881" s="95"/>
      <c r="AT881" s="95"/>
      <c r="AU881" s="95"/>
      <c r="AV881" s="95"/>
    </row>
    <row r="882" spans="1:48" ht="18.75" x14ac:dyDescent="0.3">
      <c r="A882" s="73" t="s">
        <v>15958</v>
      </c>
      <c r="B882" s="92" t="s">
        <v>12123</v>
      </c>
      <c r="C882" s="92" t="s">
        <v>156</v>
      </c>
      <c r="D882" s="94">
        <v>154641</v>
      </c>
      <c r="E882" s="95" t="s">
        <v>16911</v>
      </c>
      <c r="F882" s="95"/>
      <c r="G882" s="95"/>
      <c r="H882" s="95"/>
      <c r="I882" s="95"/>
      <c r="J882" s="96"/>
      <c r="K882" s="96"/>
      <c r="L882" s="95"/>
      <c r="M882" s="95"/>
      <c r="N882" s="95"/>
      <c r="O882" s="95"/>
      <c r="P882" s="95"/>
      <c r="Q882" s="95"/>
      <c r="R882" s="95"/>
      <c r="S882" s="95"/>
      <c r="T882" s="95"/>
      <c r="U882" s="95"/>
      <c r="V882" s="95"/>
      <c r="W882" s="95"/>
      <c r="X882" s="95"/>
      <c r="Y882" s="95"/>
      <c r="Z882" s="95"/>
      <c r="AA882" s="95"/>
      <c r="AB882" s="95"/>
      <c r="AC882" s="95"/>
      <c r="AD882" s="95"/>
      <c r="AE882" s="95"/>
      <c r="AF882" s="95"/>
      <c r="AG882" s="95"/>
      <c r="AH882" s="95"/>
      <c r="AI882" s="95"/>
      <c r="AJ882" s="95"/>
      <c r="AK882" s="95"/>
      <c r="AL882" s="95"/>
      <c r="AM882" s="95"/>
      <c r="AN882" s="95"/>
      <c r="AO882" s="95"/>
      <c r="AP882" s="95"/>
      <c r="AQ882" s="95"/>
      <c r="AR882" s="95"/>
      <c r="AS882" s="95"/>
      <c r="AT882" s="95"/>
      <c r="AU882" s="95"/>
      <c r="AV882" s="95"/>
    </row>
    <row r="883" spans="1:48" ht="18.75" x14ac:dyDescent="0.3">
      <c r="A883" s="73" t="s">
        <v>15959</v>
      </c>
      <c r="B883" s="92" t="s">
        <v>12123</v>
      </c>
      <c r="C883" s="92" t="s">
        <v>6601</v>
      </c>
      <c r="D883" s="94">
        <v>253008</v>
      </c>
      <c r="E883" s="95" t="s">
        <v>17271</v>
      </c>
      <c r="F883" s="95" t="s">
        <v>17272</v>
      </c>
      <c r="G883" s="95" t="s">
        <v>16892</v>
      </c>
      <c r="H883" s="95" t="s">
        <v>17174</v>
      </c>
      <c r="I883" s="95"/>
      <c r="J883" s="96"/>
      <c r="K883" s="96"/>
      <c r="L883" s="95"/>
      <c r="M883" s="95"/>
      <c r="N883" s="95"/>
      <c r="O883" s="95"/>
      <c r="P883" s="95"/>
      <c r="Q883" s="95"/>
      <c r="R883" s="95"/>
      <c r="S883" s="95"/>
      <c r="T883" s="95"/>
      <c r="U883" s="95"/>
      <c r="V883" s="95"/>
      <c r="W883" s="95"/>
      <c r="X883" s="95"/>
      <c r="Y883" s="95"/>
      <c r="Z883" s="95"/>
      <c r="AA883" s="95"/>
      <c r="AB883" s="95"/>
      <c r="AC883" s="95"/>
      <c r="AD883" s="95"/>
      <c r="AE883" s="95"/>
      <c r="AF883" s="95"/>
      <c r="AG883" s="95"/>
      <c r="AH883" s="95"/>
      <c r="AI883" s="95"/>
      <c r="AJ883" s="95"/>
      <c r="AK883" s="95"/>
      <c r="AL883" s="95"/>
      <c r="AM883" s="95"/>
      <c r="AN883" s="95"/>
      <c r="AO883" s="95"/>
      <c r="AP883" s="95"/>
      <c r="AQ883" s="95"/>
      <c r="AR883" s="95"/>
      <c r="AS883" s="95"/>
      <c r="AT883" s="95"/>
      <c r="AU883" s="95"/>
      <c r="AV883" s="95"/>
    </row>
    <row r="884" spans="1:48" ht="18.75" x14ac:dyDescent="0.3">
      <c r="A884" s="73" t="s">
        <v>15960</v>
      </c>
      <c r="B884" s="92" t="s">
        <v>12123</v>
      </c>
      <c r="C884" s="92" t="s">
        <v>184</v>
      </c>
      <c r="D884" s="94">
        <v>155860</v>
      </c>
      <c r="E884" s="95" t="s">
        <v>17216</v>
      </c>
      <c r="F884" s="95" t="s">
        <v>17273</v>
      </c>
      <c r="G884" s="95"/>
      <c r="H884" s="95"/>
      <c r="I884" s="95"/>
      <c r="J884" s="96"/>
      <c r="K884" s="96"/>
      <c r="L884" s="95"/>
      <c r="M884" s="95"/>
      <c r="N884" s="95"/>
      <c r="O884" s="95"/>
      <c r="P884" s="95"/>
      <c r="Q884" s="95"/>
      <c r="R884" s="95"/>
      <c r="S884" s="95"/>
      <c r="T884" s="95"/>
      <c r="U884" s="95"/>
      <c r="V884" s="95"/>
      <c r="W884" s="95"/>
      <c r="X884" s="95"/>
      <c r="Y884" s="95"/>
      <c r="Z884" s="95"/>
      <c r="AA884" s="95"/>
      <c r="AB884" s="95"/>
      <c r="AC884" s="95"/>
      <c r="AD884" s="95"/>
      <c r="AE884" s="95"/>
      <c r="AF884" s="95"/>
      <c r="AG884" s="95"/>
      <c r="AH884" s="95"/>
      <c r="AI884" s="95"/>
      <c r="AJ884" s="95"/>
      <c r="AK884" s="95"/>
      <c r="AL884" s="95"/>
      <c r="AM884" s="95"/>
      <c r="AN884" s="95"/>
      <c r="AO884" s="95"/>
      <c r="AP884" s="95"/>
      <c r="AQ884" s="95"/>
      <c r="AR884" s="95"/>
      <c r="AS884" s="95"/>
      <c r="AT884" s="95"/>
      <c r="AU884" s="95"/>
      <c r="AV884" s="95"/>
    </row>
    <row r="885" spans="1:48" ht="18.75" x14ac:dyDescent="0.3">
      <c r="A885" s="73" t="s">
        <v>15961</v>
      </c>
      <c r="B885" s="92" t="s">
        <v>12123</v>
      </c>
      <c r="C885" s="92" t="s">
        <v>194</v>
      </c>
      <c r="D885" s="94">
        <v>156613</v>
      </c>
      <c r="E885" s="95" t="s">
        <v>17274</v>
      </c>
      <c r="F885" s="95"/>
      <c r="G885" s="95"/>
      <c r="H885" s="95"/>
      <c r="I885" s="95"/>
      <c r="J885" s="96"/>
      <c r="K885" s="96"/>
      <c r="L885" s="95"/>
      <c r="M885" s="95"/>
      <c r="N885" s="95"/>
      <c r="O885" s="95"/>
      <c r="P885" s="95"/>
      <c r="Q885" s="95"/>
      <c r="R885" s="95"/>
      <c r="S885" s="95"/>
      <c r="T885" s="95"/>
      <c r="U885" s="95"/>
      <c r="V885" s="95"/>
      <c r="W885" s="95"/>
      <c r="X885" s="95"/>
      <c r="Y885" s="95"/>
      <c r="Z885" s="95"/>
      <c r="AA885" s="95"/>
      <c r="AB885" s="95"/>
      <c r="AC885" s="95"/>
      <c r="AD885" s="95"/>
      <c r="AE885" s="95"/>
      <c r="AF885" s="95"/>
      <c r="AG885" s="95"/>
      <c r="AH885" s="95"/>
      <c r="AI885" s="95"/>
      <c r="AJ885" s="95"/>
      <c r="AK885" s="95"/>
      <c r="AL885" s="95"/>
      <c r="AM885" s="95"/>
      <c r="AN885" s="95"/>
      <c r="AO885" s="95"/>
      <c r="AP885" s="95"/>
      <c r="AQ885" s="95"/>
      <c r="AR885" s="95"/>
      <c r="AS885" s="95"/>
      <c r="AT885" s="95"/>
      <c r="AU885" s="95"/>
      <c r="AV885" s="95"/>
    </row>
    <row r="886" spans="1:48" ht="18.75" x14ac:dyDescent="0.3">
      <c r="A886" s="73" t="s">
        <v>15962</v>
      </c>
      <c r="B886" s="92" t="s">
        <v>12123</v>
      </c>
      <c r="C886" s="92" t="s">
        <v>197</v>
      </c>
      <c r="D886" s="94">
        <v>156755</v>
      </c>
      <c r="E886" s="95" t="s">
        <v>17139</v>
      </c>
      <c r="F886" s="95" t="s">
        <v>17265</v>
      </c>
      <c r="G886" s="95" t="s">
        <v>16911</v>
      </c>
      <c r="H886" s="95" t="s">
        <v>17275</v>
      </c>
      <c r="I886" s="95" t="s">
        <v>17274</v>
      </c>
      <c r="J886" s="96"/>
      <c r="K886" s="96"/>
      <c r="L886" s="95"/>
      <c r="M886" s="95"/>
      <c r="N886" s="95"/>
      <c r="O886" s="95"/>
      <c r="P886" s="95"/>
      <c r="Q886" s="95"/>
      <c r="R886" s="95"/>
      <c r="S886" s="95"/>
      <c r="T886" s="95"/>
      <c r="U886" s="95"/>
      <c r="V886" s="95"/>
      <c r="W886" s="95"/>
      <c r="X886" s="95"/>
      <c r="Y886" s="95"/>
      <c r="Z886" s="95"/>
      <c r="AA886" s="95"/>
      <c r="AB886" s="95"/>
      <c r="AC886" s="95"/>
      <c r="AD886" s="95"/>
      <c r="AE886" s="95"/>
      <c r="AF886" s="95"/>
      <c r="AG886" s="95"/>
      <c r="AH886" s="95"/>
      <c r="AI886" s="95"/>
      <c r="AJ886" s="95"/>
      <c r="AK886" s="95"/>
      <c r="AL886" s="95"/>
      <c r="AM886" s="95"/>
      <c r="AN886" s="95"/>
      <c r="AO886" s="95"/>
      <c r="AP886" s="95"/>
      <c r="AQ886" s="95"/>
      <c r="AR886" s="95"/>
      <c r="AS886" s="95"/>
      <c r="AT886" s="95"/>
      <c r="AU886" s="95"/>
      <c r="AV886" s="95"/>
    </row>
    <row r="887" spans="1:48" ht="18.75" x14ac:dyDescent="0.3">
      <c r="A887" s="73" t="s">
        <v>15963</v>
      </c>
      <c r="B887" s="92" t="s">
        <v>12123</v>
      </c>
      <c r="C887" s="92" t="s">
        <v>3126</v>
      </c>
      <c r="D887" s="94">
        <v>156774</v>
      </c>
      <c r="E887" s="95" t="s">
        <v>17182</v>
      </c>
      <c r="F887" s="95" t="s">
        <v>17187</v>
      </c>
      <c r="G887" s="95" t="s">
        <v>17274</v>
      </c>
      <c r="H887" s="95"/>
      <c r="I887" s="95"/>
      <c r="J887" s="96"/>
      <c r="K887" s="96"/>
      <c r="L887" s="95"/>
      <c r="M887" s="95"/>
      <c r="N887" s="95"/>
      <c r="O887" s="95"/>
      <c r="P887" s="95"/>
      <c r="Q887" s="95"/>
      <c r="R887" s="95"/>
      <c r="S887" s="95"/>
      <c r="T887" s="95"/>
      <c r="U887" s="95"/>
      <c r="V887" s="95"/>
      <c r="W887" s="95"/>
      <c r="X887" s="95"/>
      <c r="Y887" s="95"/>
      <c r="Z887" s="95"/>
      <c r="AA887" s="95"/>
      <c r="AB887" s="95"/>
      <c r="AC887" s="95"/>
      <c r="AD887" s="95"/>
      <c r="AE887" s="95"/>
      <c r="AF887" s="95"/>
      <c r="AG887" s="95"/>
      <c r="AH887" s="95"/>
      <c r="AI887" s="95"/>
      <c r="AJ887" s="95"/>
      <c r="AK887" s="95"/>
      <c r="AL887" s="95"/>
      <c r="AM887" s="95"/>
      <c r="AN887" s="95"/>
      <c r="AO887" s="95"/>
      <c r="AP887" s="95"/>
      <c r="AQ887" s="95"/>
      <c r="AR887" s="95"/>
      <c r="AS887" s="95"/>
      <c r="AT887" s="95"/>
      <c r="AU887" s="95"/>
      <c r="AV887" s="95"/>
    </row>
    <row r="888" spans="1:48" ht="18.75" x14ac:dyDescent="0.3">
      <c r="A888" s="73" t="s">
        <v>15964</v>
      </c>
      <c r="B888" s="92" t="s">
        <v>12123</v>
      </c>
      <c r="C888" s="92" t="s">
        <v>3127</v>
      </c>
      <c r="D888" s="94">
        <v>156793</v>
      </c>
      <c r="E888" s="95" t="s">
        <v>17276</v>
      </c>
      <c r="F888" s="95" t="s">
        <v>17277</v>
      </c>
      <c r="G888" s="95" t="s">
        <v>17274</v>
      </c>
      <c r="H888" s="95"/>
      <c r="I888" s="95"/>
      <c r="J888" s="96"/>
      <c r="K888" s="96"/>
      <c r="L888" s="95"/>
      <c r="M888" s="95"/>
      <c r="N888" s="95"/>
      <c r="O888" s="95"/>
      <c r="P888" s="95"/>
      <c r="Q888" s="95"/>
      <c r="R888" s="95"/>
      <c r="S888" s="95"/>
      <c r="T888" s="95"/>
      <c r="U888" s="95"/>
      <c r="V888" s="95"/>
      <c r="W888" s="95"/>
      <c r="X888" s="95"/>
      <c r="Y888" s="95"/>
      <c r="Z888" s="95"/>
      <c r="AA888" s="95"/>
      <c r="AB888" s="95"/>
      <c r="AC888" s="95"/>
      <c r="AD888" s="95"/>
      <c r="AE888" s="95"/>
      <c r="AF888" s="95"/>
      <c r="AG888" s="95"/>
      <c r="AH888" s="95"/>
      <c r="AI888" s="95"/>
      <c r="AJ888" s="95"/>
      <c r="AK888" s="95"/>
      <c r="AL888" s="95"/>
      <c r="AM888" s="95"/>
      <c r="AN888" s="95"/>
      <c r="AO888" s="95"/>
      <c r="AP888" s="95"/>
      <c r="AQ888" s="95"/>
      <c r="AR888" s="95"/>
      <c r="AS888" s="95"/>
      <c r="AT888" s="95"/>
      <c r="AU888" s="95"/>
      <c r="AV888" s="95"/>
    </row>
    <row r="889" spans="1:48" ht="18.75" x14ac:dyDescent="0.3">
      <c r="A889" s="73" t="s">
        <v>15965</v>
      </c>
      <c r="B889" s="92" t="s">
        <v>12123</v>
      </c>
      <c r="C889" s="92" t="s">
        <v>3128</v>
      </c>
      <c r="D889" s="94">
        <v>156806</v>
      </c>
      <c r="E889" s="95" t="s">
        <v>17278</v>
      </c>
      <c r="F889" s="95" t="s">
        <v>17274</v>
      </c>
      <c r="G889" s="95"/>
      <c r="H889" s="95"/>
      <c r="I889" s="95"/>
      <c r="J889" s="96"/>
      <c r="K889" s="96"/>
      <c r="L889" s="95"/>
      <c r="M889" s="95"/>
      <c r="N889" s="95"/>
      <c r="O889" s="95"/>
      <c r="P889" s="95"/>
      <c r="Q889" s="95"/>
      <c r="R889" s="95"/>
      <c r="S889" s="95"/>
      <c r="T889" s="95"/>
      <c r="U889" s="95"/>
      <c r="V889" s="95"/>
      <c r="W889" s="95"/>
      <c r="X889" s="95"/>
      <c r="Y889" s="95"/>
      <c r="Z889" s="95"/>
      <c r="AA889" s="95"/>
      <c r="AB889" s="95"/>
      <c r="AC889" s="95"/>
      <c r="AD889" s="95"/>
      <c r="AE889" s="95"/>
      <c r="AF889" s="95"/>
      <c r="AG889" s="95"/>
      <c r="AH889" s="95"/>
      <c r="AI889" s="95"/>
      <c r="AJ889" s="95"/>
      <c r="AK889" s="95"/>
      <c r="AL889" s="95"/>
      <c r="AM889" s="95"/>
      <c r="AN889" s="95"/>
      <c r="AO889" s="95"/>
      <c r="AP889" s="95"/>
      <c r="AQ889" s="95"/>
      <c r="AR889" s="95"/>
      <c r="AS889" s="95"/>
      <c r="AT889" s="95"/>
      <c r="AU889" s="95"/>
      <c r="AV889" s="95"/>
    </row>
    <row r="890" spans="1:48" ht="18.75" x14ac:dyDescent="0.3">
      <c r="A890" s="73" t="s">
        <v>15966</v>
      </c>
      <c r="B890" s="92" t="s">
        <v>12123</v>
      </c>
      <c r="C890" s="92" t="s">
        <v>198</v>
      </c>
      <c r="D890" s="94">
        <v>156831</v>
      </c>
      <c r="E890" s="95" t="s">
        <v>16910</v>
      </c>
      <c r="F890" s="95" t="s">
        <v>17165</v>
      </c>
      <c r="G890" s="95" t="s">
        <v>17274</v>
      </c>
      <c r="H890" s="95"/>
      <c r="I890" s="95"/>
      <c r="J890" s="96"/>
      <c r="K890" s="96"/>
      <c r="L890" s="95"/>
      <c r="M890" s="95"/>
      <c r="N890" s="95"/>
      <c r="O890" s="95"/>
      <c r="P890" s="95"/>
      <c r="Q890" s="95"/>
      <c r="R890" s="95"/>
      <c r="S890" s="95"/>
      <c r="T890" s="95"/>
      <c r="U890" s="95"/>
      <c r="V890" s="95"/>
      <c r="W890" s="95"/>
      <c r="X890" s="95"/>
      <c r="Y890" s="95"/>
      <c r="Z890" s="95"/>
      <c r="AA890" s="95"/>
      <c r="AB890" s="95"/>
      <c r="AC890" s="95"/>
      <c r="AD890" s="95"/>
      <c r="AE890" s="95"/>
      <c r="AF890" s="95"/>
      <c r="AG890" s="95"/>
      <c r="AH890" s="95"/>
      <c r="AI890" s="95"/>
      <c r="AJ890" s="95"/>
      <c r="AK890" s="95"/>
      <c r="AL890" s="95"/>
      <c r="AM890" s="95"/>
      <c r="AN890" s="95"/>
      <c r="AO890" s="95"/>
      <c r="AP890" s="95"/>
      <c r="AQ890" s="95"/>
      <c r="AR890" s="95"/>
      <c r="AS890" s="95"/>
      <c r="AT890" s="95"/>
      <c r="AU890" s="95"/>
      <c r="AV890" s="95"/>
    </row>
    <row r="891" spans="1:48" ht="18.75" x14ac:dyDescent="0.3">
      <c r="A891" s="73" t="s">
        <v>15967</v>
      </c>
      <c r="B891" s="92" t="s">
        <v>12123</v>
      </c>
      <c r="C891" s="92" t="s">
        <v>9307</v>
      </c>
      <c r="D891" s="94">
        <v>156844</v>
      </c>
      <c r="E891" s="95" t="s">
        <v>17279</v>
      </c>
      <c r="F891" s="95" t="s">
        <v>17280</v>
      </c>
      <c r="G891" s="95" t="s">
        <v>17274</v>
      </c>
      <c r="H891" s="95"/>
      <c r="I891" s="95"/>
      <c r="J891" s="96"/>
      <c r="K891" s="96"/>
      <c r="L891" s="95"/>
      <c r="M891" s="95"/>
      <c r="N891" s="95"/>
      <c r="O891" s="95"/>
      <c r="P891" s="95"/>
      <c r="Q891" s="95"/>
      <c r="R891" s="95"/>
      <c r="S891" s="95"/>
      <c r="T891" s="95"/>
      <c r="U891" s="95"/>
      <c r="V891" s="95"/>
      <c r="W891" s="95"/>
      <c r="X891" s="95"/>
      <c r="Y891" s="95"/>
      <c r="Z891" s="95"/>
      <c r="AA891" s="95"/>
      <c r="AB891" s="95"/>
      <c r="AC891" s="95"/>
      <c r="AD891" s="95"/>
      <c r="AE891" s="95"/>
      <c r="AF891" s="95"/>
      <c r="AG891" s="95"/>
      <c r="AH891" s="95"/>
      <c r="AI891" s="95"/>
      <c r="AJ891" s="95"/>
      <c r="AK891" s="95"/>
      <c r="AL891" s="95"/>
      <c r="AM891" s="95"/>
      <c r="AN891" s="95"/>
      <c r="AO891" s="95"/>
      <c r="AP891" s="95"/>
      <c r="AQ891" s="95"/>
      <c r="AR891" s="95"/>
      <c r="AS891" s="95"/>
      <c r="AT891" s="95"/>
      <c r="AU891" s="95"/>
      <c r="AV891" s="95"/>
    </row>
    <row r="892" spans="1:48" ht="18.75" x14ac:dyDescent="0.3">
      <c r="A892" s="73" t="s">
        <v>15968</v>
      </c>
      <c r="B892" s="92" t="s">
        <v>12123</v>
      </c>
      <c r="C892" s="92" t="s">
        <v>200</v>
      </c>
      <c r="D892" s="94">
        <v>156990</v>
      </c>
      <c r="E892" s="95" t="s">
        <v>17273</v>
      </c>
      <c r="F892" s="95" t="s">
        <v>17175</v>
      </c>
      <c r="G892" s="95"/>
      <c r="H892" s="95"/>
      <c r="I892" s="95"/>
      <c r="J892" s="96"/>
      <c r="K892" s="96"/>
      <c r="L892" s="95"/>
      <c r="M892" s="95"/>
      <c r="N892" s="95"/>
      <c r="O892" s="95"/>
      <c r="P892" s="95"/>
      <c r="Q892" s="95"/>
      <c r="R892" s="95"/>
      <c r="S892" s="95"/>
      <c r="T892" s="95"/>
      <c r="U892" s="95"/>
      <c r="V892" s="95"/>
      <c r="W892" s="95"/>
      <c r="X892" s="95"/>
      <c r="Y892" s="95"/>
      <c r="Z892" s="95"/>
      <c r="AA892" s="95"/>
      <c r="AB892" s="95"/>
      <c r="AC892" s="95"/>
      <c r="AD892" s="95"/>
      <c r="AE892" s="95"/>
      <c r="AF892" s="95"/>
      <c r="AG892" s="95"/>
      <c r="AH892" s="95"/>
      <c r="AI892" s="95"/>
      <c r="AJ892" s="95"/>
      <c r="AK892" s="95"/>
      <c r="AL892" s="95"/>
      <c r="AM892" s="95"/>
      <c r="AN892" s="95"/>
      <c r="AO892" s="95"/>
      <c r="AP892" s="95"/>
      <c r="AQ892" s="95"/>
      <c r="AR892" s="95"/>
      <c r="AS892" s="95"/>
      <c r="AT892" s="95"/>
      <c r="AU892" s="95"/>
      <c r="AV892" s="95"/>
    </row>
    <row r="893" spans="1:48" ht="18.75" x14ac:dyDescent="0.3">
      <c r="A893" s="73" t="s">
        <v>15969</v>
      </c>
      <c r="B893" s="92" t="s">
        <v>12123</v>
      </c>
      <c r="C893" s="92" t="s">
        <v>3140</v>
      </c>
      <c r="D893" s="94">
        <v>157156</v>
      </c>
      <c r="E893" s="95" t="s">
        <v>16910</v>
      </c>
      <c r="F893" s="95" t="s">
        <v>17165</v>
      </c>
      <c r="G893" s="95" t="s">
        <v>17274</v>
      </c>
      <c r="H893" s="95"/>
      <c r="I893" s="95"/>
      <c r="J893" s="96"/>
      <c r="K893" s="96"/>
      <c r="L893" s="95"/>
      <c r="M893" s="95"/>
      <c r="N893" s="95"/>
      <c r="O893" s="95"/>
      <c r="P893" s="95"/>
      <c r="Q893" s="95"/>
      <c r="R893" s="95"/>
      <c r="S893" s="95"/>
      <c r="T893" s="95"/>
      <c r="U893" s="95"/>
      <c r="V893" s="95"/>
      <c r="W893" s="95"/>
      <c r="X893" s="95"/>
      <c r="Y893" s="95"/>
      <c r="Z893" s="95"/>
      <c r="AA893" s="95"/>
      <c r="AB893" s="95"/>
      <c r="AC893" s="95"/>
      <c r="AD893" s="95"/>
      <c r="AE893" s="95"/>
      <c r="AF893" s="95"/>
      <c r="AG893" s="95"/>
      <c r="AH893" s="95"/>
      <c r="AI893" s="95"/>
      <c r="AJ893" s="95"/>
      <c r="AK893" s="95"/>
      <c r="AL893" s="95"/>
      <c r="AM893" s="95"/>
      <c r="AN893" s="95"/>
      <c r="AO893" s="95"/>
      <c r="AP893" s="95"/>
      <c r="AQ893" s="95"/>
      <c r="AR893" s="95"/>
      <c r="AS893" s="95"/>
      <c r="AT893" s="95"/>
      <c r="AU893" s="95"/>
      <c r="AV893" s="95"/>
    </row>
    <row r="894" spans="1:48" ht="18.75" x14ac:dyDescent="0.3">
      <c r="A894" s="73" t="s">
        <v>15970</v>
      </c>
      <c r="B894" s="92" t="s">
        <v>12123</v>
      </c>
      <c r="C894" s="92" t="s">
        <v>232</v>
      </c>
      <c r="D894" s="94">
        <v>159467</v>
      </c>
      <c r="E894" s="95" t="s">
        <v>17273</v>
      </c>
      <c r="F894" s="95"/>
      <c r="G894" s="95"/>
      <c r="H894" s="95"/>
      <c r="I894" s="95"/>
      <c r="J894" s="96"/>
      <c r="K894" s="96"/>
      <c r="L894" s="95"/>
      <c r="M894" s="95"/>
      <c r="N894" s="95"/>
      <c r="O894" s="95"/>
      <c r="P894" s="95"/>
      <c r="Q894" s="95"/>
      <c r="R894" s="95"/>
      <c r="S894" s="95"/>
      <c r="T894" s="95"/>
      <c r="U894" s="95"/>
      <c r="V894" s="95"/>
      <c r="W894" s="95"/>
      <c r="X894" s="95"/>
      <c r="Y894" s="95"/>
      <c r="Z894" s="95"/>
      <c r="AA894" s="95"/>
      <c r="AB894" s="95"/>
      <c r="AC894" s="95"/>
      <c r="AD894" s="95"/>
      <c r="AE894" s="95"/>
      <c r="AF894" s="95"/>
      <c r="AG894" s="95"/>
      <c r="AH894" s="95"/>
      <c r="AI894" s="95"/>
      <c r="AJ894" s="95"/>
      <c r="AK894" s="95"/>
      <c r="AL894" s="95"/>
      <c r="AM894" s="95"/>
      <c r="AN894" s="95"/>
      <c r="AO894" s="95"/>
      <c r="AP894" s="95"/>
      <c r="AQ894" s="95"/>
      <c r="AR894" s="95"/>
      <c r="AS894" s="95"/>
      <c r="AT894" s="95"/>
      <c r="AU894" s="95"/>
      <c r="AV894" s="95"/>
    </row>
    <row r="895" spans="1:48" ht="18.75" x14ac:dyDescent="0.3">
      <c r="A895" s="73" t="s">
        <v>15971</v>
      </c>
      <c r="B895" s="92" t="s">
        <v>12123</v>
      </c>
      <c r="C895" s="92" t="s">
        <v>3251</v>
      </c>
      <c r="D895" s="94">
        <v>160178</v>
      </c>
      <c r="E895" s="95" t="s">
        <v>17273</v>
      </c>
      <c r="F895" s="95"/>
      <c r="G895" s="95"/>
      <c r="H895" s="95"/>
      <c r="I895" s="95"/>
      <c r="J895" s="96"/>
      <c r="K895" s="96"/>
      <c r="L895" s="95"/>
      <c r="M895" s="95"/>
      <c r="N895" s="95"/>
      <c r="O895" s="95"/>
      <c r="P895" s="95"/>
      <c r="Q895" s="95"/>
      <c r="R895" s="95"/>
      <c r="S895" s="95"/>
      <c r="T895" s="95"/>
      <c r="U895" s="95"/>
      <c r="V895" s="95"/>
      <c r="W895" s="95"/>
      <c r="X895" s="95"/>
      <c r="Y895" s="95"/>
      <c r="Z895" s="95"/>
      <c r="AA895" s="95"/>
      <c r="AB895" s="95"/>
      <c r="AC895" s="95"/>
      <c r="AD895" s="95"/>
      <c r="AE895" s="95"/>
      <c r="AF895" s="95"/>
      <c r="AG895" s="95"/>
      <c r="AH895" s="95"/>
      <c r="AI895" s="95"/>
      <c r="AJ895" s="95"/>
      <c r="AK895" s="95"/>
      <c r="AL895" s="95"/>
      <c r="AM895" s="95"/>
      <c r="AN895" s="95"/>
      <c r="AO895" s="95"/>
      <c r="AP895" s="95"/>
      <c r="AQ895" s="95"/>
      <c r="AR895" s="95"/>
      <c r="AS895" s="95"/>
      <c r="AT895" s="95"/>
      <c r="AU895" s="95"/>
      <c r="AV895" s="95"/>
    </row>
    <row r="896" spans="1:48" ht="18.75" x14ac:dyDescent="0.3">
      <c r="A896" s="73" t="s">
        <v>15972</v>
      </c>
      <c r="B896" s="92" t="s">
        <v>12123</v>
      </c>
      <c r="C896" s="92" t="s">
        <v>252</v>
      </c>
      <c r="D896" s="94">
        <v>160854</v>
      </c>
      <c r="E896" s="95" t="s">
        <v>16877</v>
      </c>
      <c r="F896" s="95"/>
      <c r="G896" s="95"/>
      <c r="H896" s="95"/>
      <c r="I896" s="95"/>
      <c r="J896" s="96"/>
      <c r="K896" s="96"/>
      <c r="L896" s="95"/>
      <c r="M896" s="95"/>
      <c r="N896" s="95"/>
      <c r="O896" s="95"/>
      <c r="P896" s="95"/>
      <c r="Q896" s="95"/>
      <c r="R896" s="95"/>
      <c r="S896" s="95"/>
      <c r="T896" s="95"/>
      <c r="U896" s="95"/>
      <c r="V896" s="95"/>
      <c r="W896" s="95"/>
      <c r="X896" s="95"/>
      <c r="Y896" s="95"/>
      <c r="Z896" s="95"/>
      <c r="AA896" s="95"/>
      <c r="AB896" s="95"/>
      <c r="AC896" s="95"/>
      <c r="AD896" s="95"/>
      <c r="AE896" s="95"/>
      <c r="AF896" s="95"/>
      <c r="AG896" s="95"/>
      <c r="AH896" s="95"/>
      <c r="AI896" s="95"/>
      <c r="AJ896" s="95"/>
      <c r="AK896" s="95"/>
      <c r="AL896" s="95"/>
      <c r="AM896" s="95"/>
      <c r="AN896" s="95"/>
      <c r="AO896" s="95"/>
      <c r="AP896" s="95"/>
      <c r="AQ896" s="95"/>
      <c r="AR896" s="95"/>
      <c r="AS896" s="95"/>
      <c r="AT896" s="95"/>
      <c r="AU896" s="95"/>
      <c r="AV896" s="95"/>
    </row>
    <row r="897" spans="1:48" ht="18.75" x14ac:dyDescent="0.3">
      <c r="A897" s="73" t="s">
        <v>16718</v>
      </c>
      <c r="B897" s="92" t="s">
        <v>15579</v>
      </c>
      <c r="C897" s="92" t="s">
        <v>8180</v>
      </c>
      <c r="D897" s="94">
        <v>253196</v>
      </c>
      <c r="E897" s="95" t="s">
        <v>17129</v>
      </c>
      <c r="F897" s="95"/>
      <c r="G897" s="95"/>
      <c r="H897" s="95"/>
      <c r="I897" s="95"/>
      <c r="J897" s="96"/>
      <c r="K897" s="96"/>
      <c r="L897" s="95"/>
      <c r="M897" s="95"/>
      <c r="N897" s="95"/>
      <c r="O897" s="95"/>
      <c r="P897" s="95"/>
      <c r="Q897" s="95"/>
      <c r="R897" s="95"/>
      <c r="S897" s="95"/>
      <c r="T897" s="95"/>
      <c r="U897" s="95"/>
      <c r="V897" s="95"/>
      <c r="W897" s="95"/>
      <c r="X897" s="95"/>
      <c r="Y897" s="95"/>
      <c r="Z897" s="95"/>
      <c r="AA897" s="95"/>
      <c r="AB897" s="95"/>
      <c r="AC897" s="95"/>
      <c r="AD897" s="95"/>
      <c r="AE897" s="95"/>
      <c r="AF897" s="95"/>
      <c r="AG897" s="95"/>
      <c r="AH897" s="95"/>
      <c r="AI897" s="95"/>
      <c r="AJ897" s="95"/>
      <c r="AK897" s="95"/>
      <c r="AL897" s="95"/>
      <c r="AM897" s="95"/>
      <c r="AN897" s="95"/>
      <c r="AO897" s="95"/>
      <c r="AP897" s="95"/>
      <c r="AQ897" s="95"/>
      <c r="AR897" s="95"/>
      <c r="AS897" s="95"/>
      <c r="AT897" s="95"/>
      <c r="AU897" s="95"/>
      <c r="AV897" s="95"/>
    </row>
    <row r="898" spans="1:48" ht="18.75" x14ac:dyDescent="0.3">
      <c r="A898" s="73" t="s">
        <v>15860</v>
      </c>
      <c r="B898" s="92" t="s">
        <v>12123</v>
      </c>
      <c r="C898" s="92" t="s">
        <v>15567</v>
      </c>
      <c r="D898" s="94">
        <v>242683</v>
      </c>
      <c r="E898" s="95" t="s">
        <v>17225</v>
      </c>
      <c r="F898" s="95"/>
      <c r="G898" s="95"/>
      <c r="H898" s="96"/>
      <c r="I898" s="96"/>
      <c r="J898" s="95"/>
      <c r="K898" s="95"/>
      <c r="L898" s="95"/>
      <c r="M898" s="95"/>
      <c r="N898" s="95"/>
      <c r="O898" s="95"/>
      <c r="P898" s="95"/>
      <c r="Q898" s="95"/>
      <c r="R898" s="95"/>
      <c r="S898" s="95"/>
      <c r="T898" s="95"/>
      <c r="U898" s="95"/>
      <c r="V898" s="95"/>
      <c r="W898" s="95"/>
      <c r="X898" s="95"/>
      <c r="Y898" s="95"/>
      <c r="Z898" s="95"/>
      <c r="AA898" s="95"/>
      <c r="AB898" s="95"/>
      <c r="AC898" s="95"/>
      <c r="AD898" s="95"/>
      <c r="AE898" s="95"/>
      <c r="AF898" s="95"/>
      <c r="AG898" s="95"/>
      <c r="AH898" s="95"/>
      <c r="AI898" s="95"/>
      <c r="AJ898" s="95"/>
      <c r="AK898" s="95"/>
      <c r="AL898" s="95"/>
      <c r="AM898" s="95"/>
      <c r="AN898" s="95"/>
      <c r="AO898" s="95"/>
      <c r="AP898" s="95"/>
      <c r="AQ898" s="95"/>
      <c r="AR898" s="95"/>
      <c r="AS898" s="95"/>
      <c r="AT898" s="95"/>
      <c r="AU898" s="95"/>
      <c r="AV898" s="95"/>
    </row>
    <row r="899" spans="1:48" ht="18.75" x14ac:dyDescent="0.3">
      <c r="A899" s="73" t="s">
        <v>15973</v>
      </c>
      <c r="B899" s="92" t="s">
        <v>12123</v>
      </c>
      <c r="C899" s="92" t="s">
        <v>8193</v>
      </c>
      <c r="D899" s="94">
        <v>253730</v>
      </c>
      <c r="E899" s="95" t="s">
        <v>16877</v>
      </c>
      <c r="F899" s="95"/>
      <c r="G899" s="95"/>
      <c r="H899" s="95"/>
      <c r="I899" s="95"/>
      <c r="J899" s="96"/>
      <c r="K899" s="96"/>
      <c r="L899" s="95"/>
      <c r="M899" s="95"/>
      <c r="N899" s="95"/>
      <c r="O899" s="95"/>
      <c r="P899" s="95"/>
      <c r="Q899" s="95"/>
      <c r="R899" s="95"/>
      <c r="S899" s="95"/>
      <c r="T899" s="95"/>
      <c r="U899" s="95"/>
      <c r="V899" s="95"/>
      <c r="W899" s="95"/>
      <c r="X899" s="95"/>
      <c r="Y899" s="95"/>
      <c r="Z899" s="95"/>
      <c r="AA899" s="95"/>
      <c r="AB899" s="95"/>
      <c r="AC899" s="95"/>
      <c r="AD899" s="95"/>
      <c r="AE899" s="95"/>
      <c r="AF899" s="95"/>
      <c r="AG899" s="95"/>
      <c r="AH899" s="95"/>
      <c r="AI899" s="95"/>
      <c r="AJ899" s="95"/>
      <c r="AK899" s="95"/>
      <c r="AL899" s="95"/>
      <c r="AM899" s="95"/>
      <c r="AN899" s="95"/>
      <c r="AO899" s="95"/>
      <c r="AP899" s="95"/>
      <c r="AQ899" s="95"/>
      <c r="AR899" s="95"/>
      <c r="AS899" s="95"/>
      <c r="AT899" s="95"/>
      <c r="AU899" s="95"/>
      <c r="AV899" s="95"/>
    </row>
    <row r="900" spans="1:48" ht="18.75" x14ac:dyDescent="0.3">
      <c r="A900" s="73" t="s">
        <v>15974</v>
      </c>
      <c r="B900" s="92" t="s">
        <v>12123</v>
      </c>
      <c r="C900" s="92" t="s">
        <v>8194</v>
      </c>
      <c r="D900" s="94">
        <v>253801</v>
      </c>
      <c r="E900" s="95" t="s">
        <v>17169</v>
      </c>
      <c r="F900" s="95" t="s">
        <v>16957</v>
      </c>
      <c r="G900" s="95"/>
      <c r="H900" s="95"/>
      <c r="I900" s="95"/>
      <c r="J900" s="96"/>
      <c r="K900" s="96"/>
      <c r="L900" s="95"/>
      <c r="M900" s="95"/>
      <c r="N900" s="95"/>
      <c r="O900" s="95"/>
      <c r="P900" s="95"/>
      <c r="Q900" s="95"/>
      <c r="R900" s="95"/>
      <c r="S900" s="95"/>
      <c r="T900" s="95"/>
      <c r="U900" s="95"/>
      <c r="V900" s="95"/>
      <c r="W900" s="95"/>
      <c r="X900" s="95"/>
      <c r="Y900" s="95"/>
      <c r="Z900" s="95"/>
      <c r="AA900" s="95"/>
      <c r="AB900" s="95"/>
      <c r="AC900" s="95"/>
      <c r="AD900" s="95"/>
      <c r="AE900" s="95"/>
      <c r="AF900" s="95"/>
      <c r="AG900" s="95"/>
      <c r="AH900" s="95"/>
      <c r="AI900" s="95"/>
      <c r="AJ900" s="95"/>
      <c r="AK900" s="95"/>
      <c r="AL900" s="95"/>
      <c r="AM900" s="95"/>
      <c r="AN900" s="95"/>
      <c r="AO900" s="95"/>
      <c r="AP900" s="95"/>
      <c r="AQ900" s="95"/>
      <c r="AR900" s="95"/>
      <c r="AS900" s="95"/>
      <c r="AT900" s="95"/>
      <c r="AU900" s="95"/>
      <c r="AV900" s="95"/>
    </row>
    <row r="901" spans="1:48" ht="18.75" x14ac:dyDescent="0.3">
      <c r="A901" s="73" t="s">
        <v>16719</v>
      </c>
      <c r="B901" s="92" t="s">
        <v>15579</v>
      </c>
      <c r="C901" s="92" t="s">
        <v>8194</v>
      </c>
      <c r="D901" s="94">
        <v>253801</v>
      </c>
      <c r="E901" s="95" t="s">
        <v>17126</v>
      </c>
      <c r="F901" s="95" t="s">
        <v>17127</v>
      </c>
      <c r="G901" s="95" t="s">
        <v>16900</v>
      </c>
      <c r="H901" s="96"/>
      <c r="I901" s="96"/>
      <c r="J901" s="96"/>
      <c r="K901" s="96"/>
      <c r="L901" s="95"/>
      <c r="M901" s="95"/>
      <c r="N901" s="95"/>
      <c r="O901" s="95"/>
      <c r="P901" s="95"/>
      <c r="Q901" s="95"/>
      <c r="R901" s="95"/>
      <c r="S901" s="95"/>
      <c r="T901" s="95"/>
      <c r="U901" s="95"/>
      <c r="V901" s="95"/>
      <c r="W901" s="95"/>
      <c r="X901" s="95"/>
      <c r="Y901" s="95"/>
      <c r="Z901" s="95"/>
      <c r="AA901" s="95"/>
      <c r="AB901" s="95"/>
      <c r="AC901" s="95"/>
      <c r="AD901" s="95"/>
      <c r="AE901" s="95"/>
      <c r="AF901" s="95"/>
      <c r="AG901" s="95"/>
      <c r="AH901" s="95"/>
      <c r="AI901" s="95"/>
      <c r="AJ901" s="95"/>
      <c r="AK901" s="95"/>
      <c r="AL901" s="95"/>
      <c r="AM901" s="95"/>
      <c r="AN901" s="95"/>
      <c r="AO901" s="95"/>
      <c r="AP901" s="95"/>
      <c r="AQ901" s="95"/>
      <c r="AR901" s="95"/>
      <c r="AS901" s="95"/>
      <c r="AT901" s="95"/>
      <c r="AU901" s="95"/>
      <c r="AV901" s="95"/>
    </row>
    <row r="902" spans="1:48" ht="18.75" x14ac:dyDescent="0.3">
      <c r="A902" s="73" t="s">
        <v>15975</v>
      </c>
      <c r="B902" s="92" t="s">
        <v>12123</v>
      </c>
      <c r="C902" s="92" t="s">
        <v>6621</v>
      </c>
      <c r="D902" s="94">
        <v>253796</v>
      </c>
      <c r="E902" s="95" t="s">
        <v>17109</v>
      </c>
      <c r="F902" s="95" t="s">
        <v>16899</v>
      </c>
      <c r="G902" s="95"/>
      <c r="H902" s="95"/>
      <c r="I902" s="95"/>
      <c r="J902" s="95"/>
      <c r="K902" s="95"/>
      <c r="L902" s="96"/>
      <c r="M902" s="96"/>
      <c r="N902" s="95"/>
      <c r="O902" s="95"/>
      <c r="P902" s="95"/>
      <c r="Q902" s="95"/>
      <c r="R902" s="95"/>
      <c r="S902" s="95"/>
      <c r="T902" s="95"/>
      <c r="U902" s="95"/>
      <c r="V902" s="95"/>
      <c r="W902" s="95"/>
      <c r="X902" s="95"/>
      <c r="Y902" s="95"/>
      <c r="Z902" s="95"/>
      <c r="AA902" s="95"/>
      <c r="AB902" s="95"/>
      <c r="AC902" s="95"/>
      <c r="AD902" s="95"/>
      <c r="AE902" s="95"/>
      <c r="AF902" s="95"/>
      <c r="AG902" s="95"/>
      <c r="AH902" s="95"/>
      <c r="AI902" s="95"/>
      <c r="AJ902" s="95"/>
      <c r="AK902" s="95"/>
      <c r="AL902" s="95"/>
      <c r="AM902" s="95"/>
      <c r="AN902" s="95"/>
      <c r="AO902" s="95"/>
      <c r="AP902" s="95"/>
      <c r="AQ902" s="95"/>
      <c r="AR902" s="95"/>
      <c r="AS902" s="95"/>
      <c r="AT902" s="95"/>
      <c r="AU902" s="95"/>
      <c r="AV902" s="95"/>
    </row>
    <row r="903" spans="1:48" ht="18.75" x14ac:dyDescent="0.3">
      <c r="A903" s="73" t="s">
        <v>16720</v>
      </c>
      <c r="B903" s="92" t="s">
        <v>15579</v>
      </c>
      <c r="C903" s="92" t="s">
        <v>6621</v>
      </c>
      <c r="D903" s="94">
        <v>253796</v>
      </c>
      <c r="E903" s="95" t="s">
        <v>16900</v>
      </c>
      <c r="F903" s="95" t="s">
        <v>17116</v>
      </c>
      <c r="G903" s="95" t="s">
        <v>16901</v>
      </c>
      <c r="H903" s="95" t="s">
        <v>17117</v>
      </c>
      <c r="I903" s="95" t="s">
        <v>17118</v>
      </c>
      <c r="J903" s="96"/>
      <c r="K903" s="96"/>
      <c r="L903" s="96"/>
      <c r="M903" s="96"/>
      <c r="N903" s="95"/>
      <c r="O903" s="95"/>
      <c r="P903" s="95"/>
      <c r="Q903" s="95"/>
      <c r="R903" s="95"/>
      <c r="S903" s="95"/>
      <c r="T903" s="95"/>
      <c r="U903" s="95"/>
      <c r="V903" s="95"/>
      <c r="W903" s="95"/>
      <c r="X903" s="95"/>
      <c r="Y903" s="95"/>
      <c r="Z903" s="95"/>
      <c r="AA903" s="95"/>
      <c r="AB903" s="95"/>
      <c r="AC903" s="95"/>
      <c r="AD903" s="95"/>
      <c r="AE903" s="95"/>
      <c r="AF903" s="95"/>
      <c r="AG903" s="95"/>
      <c r="AH903" s="95"/>
      <c r="AI903" s="95"/>
      <c r="AJ903" s="95"/>
      <c r="AK903" s="95"/>
      <c r="AL903" s="95"/>
      <c r="AM903" s="95"/>
      <c r="AN903" s="95"/>
      <c r="AO903" s="95"/>
      <c r="AP903" s="95"/>
      <c r="AQ903" s="95"/>
      <c r="AR903" s="95"/>
      <c r="AS903" s="95"/>
      <c r="AT903" s="95"/>
      <c r="AU903" s="95"/>
      <c r="AV903" s="95"/>
    </row>
    <row r="904" spans="1:48" ht="18.75" x14ac:dyDescent="0.3">
      <c r="A904" s="73" t="s">
        <v>15976</v>
      </c>
      <c r="B904" s="92" t="s">
        <v>12123</v>
      </c>
      <c r="C904" s="92" t="s">
        <v>6622</v>
      </c>
      <c r="D904" s="94">
        <v>253847</v>
      </c>
      <c r="E904" s="95" t="s">
        <v>16937</v>
      </c>
      <c r="F904" s="95"/>
      <c r="G904" s="95"/>
      <c r="H904" s="95"/>
      <c r="I904" s="95"/>
      <c r="J904" s="96"/>
      <c r="K904" s="96"/>
      <c r="L904" s="95"/>
      <c r="M904" s="95"/>
      <c r="N904" s="95"/>
      <c r="O904" s="95"/>
      <c r="P904" s="95"/>
      <c r="Q904" s="95"/>
      <c r="R904" s="95"/>
      <c r="S904" s="95"/>
      <c r="T904" s="95"/>
      <c r="U904" s="95"/>
      <c r="V904" s="95"/>
      <c r="W904" s="95"/>
      <c r="X904" s="95"/>
      <c r="Y904" s="95"/>
      <c r="Z904" s="95"/>
      <c r="AA904" s="95"/>
      <c r="AB904" s="95"/>
      <c r="AC904" s="95"/>
      <c r="AD904" s="95"/>
      <c r="AE904" s="95"/>
      <c r="AF904" s="95"/>
      <c r="AG904" s="95"/>
      <c r="AH904" s="95"/>
      <c r="AI904" s="95"/>
      <c r="AJ904" s="95"/>
      <c r="AK904" s="95"/>
      <c r="AL904" s="95"/>
      <c r="AM904" s="95"/>
      <c r="AN904" s="95"/>
      <c r="AO904" s="95"/>
      <c r="AP904" s="95"/>
      <c r="AQ904" s="95"/>
      <c r="AR904" s="95"/>
      <c r="AS904" s="95"/>
      <c r="AT904" s="95"/>
      <c r="AU904" s="95"/>
      <c r="AV904" s="95"/>
    </row>
    <row r="905" spans="1:48" ht="18.75" x14ac:dyDescent="0.3">
      <c r="A905" s="73" t="s">
        <v>15977</v>
      </c>
      <c r="B905" s="92" t="s">
        <v>12123</v>
      </c>
      <c r="C905" s="92" t="s">
        <v>8521</v>
      </c>
      <c r="D905" s="94">
        <v>253848</v>
      </c>
      <c r="E905" s="95" t="s">
        <v>17184</v>
      </c>
      <c r="F905" s="95" t="s">
        <v>16877</v>
      </c>
      <c r="G905" s="95"/>
      <c r="H905" s="95"/>
      <c r="I905" s="95"/>
      <c r="J905" s="96"/>
      <c r="K905" s="96"/>
      <c r="L905" s="95"/>
      <c r="M905" s="95"/>
      <c r="N905" s="95"/>
      <c r="O905" s="95"/>
      <c r="P905" s="95"/>
      <c r="Q905" s="95"/>
      <c r="R905" s="95"/>
      <c r="S905" s="95"/>
      <c r="T905" s="95"/>
      <c r="U905" s="95"/>
      <c r="V905" s="95"/>
      <c r="W905" s="95"/>
      <c r="X905" s="95"/>
      <c r="Y905" s="95"/>
      <c r="Z905" s="95"/>
      <c r="AA905" s="95"/>
      <c r="AB905" s="95"/>
      <c r="AC905" s="95"/>
      <c r="AD905" s="95"/>
      <c r="AE905" s="95"/>
      <c r="AF905" s="95"/>
      <c r="AG905" s="95"/>
      <c r="AH905" s="95"/>
      <c r="AI905" s="95"/>
      <c r="AJ905" s="95"/>
      <c r="AK905" s="95"/>
      <c r="AL905" s="95"/>
      <c r="AM905" s="95"/>
      <c r="AN905" s="95"/>
      <c r="AO905" s="95"/>
      <c r="AP905" s="95"/>
      <c r="AQ905" s="95"/>
      <c r="AR905" s="95"/>
      <c r="AS905" s="95"/>
      <c r="AT905" s="95"/>
      <c r="AU905" s="95"/>
      <c r="AV905" s="95"/>
    </row>
    <row r="906" spans="1:48" ht="18.75" x14ac:dyDescent="0.3">
      <c r="A906" s="73" t="s">
        <v>16721</v>
      </c>
      <c r="B906" s="92" t="s">
        <v>15579</v>
      </c>
      <c r="C906" s="92" t="s">
        <v>8521</v>
      </c>
      <c r="D906" s="94">
        <v>253848</v>
      </c>
      <c r="E906" s="95" t="s">
        <v>16880</v>
      </c>
      <c r="F906" s="95" t="s">
        <v>16881</v>
      </c>
      <c r="G906" s="95" t="s">
        <v>16882</v>
      </c>
      <c r="H906" s="96"/>
      <c r="I906" s="96"/>
      <c r="J906" s="96"/>
      <c r="K906" s="96"/>
      <c r="L906" s="95"/>
      <c r="M906" s="95"/>
      <c r="N906" s="95"/>
      <c r="O906" s="95"/>
      <c r="P906" s="95"/>
      <c r="Q906" s="95"/>
      <c r="R906" s="95"/>
      <c r="S906" s="95"/>
      <c r="T906" s="95"/>
      <c r="U906" s="95"/>
      <c r="V906" s="95"/>
      <c r="W906" s="95"/>
      <c r="X906" s="95"/>
      <c r="Y906" s="95"/>
      <c r="Z906" s="95"/>
      <c r="AA906" s="95"/>
      <c r="AB906" s="95"/>
      <c r="AC906" s="95"/>
      <c r="AD906" s="95"/>
      <c r="AE906" s="95"/>
      <c r="AF906" s="95"/>
      <c r="AG906" s="95"/>
      <c r="AH906" s="95"/>
      <c r="AI906" s="95"/>
      <c r="AJ906" s="95"/>
      <c r="AK906" s="95"/>
      <c r="AL906" s="95"/>
      <c r="AM906" s="95"/>
      <c r="AN906" s="95"/>
      <c r="AO906" s="95"/>
      <c r="AP906" s="95"/>
      <c r="AQ906" s="95"/>
      <c r="AR906" s="95"/>
      <c r="AS906" s="95"/>
      <c r="AT906" s="95"/>
      <c r="AU906" s="95"/>
      <c r="AV906" s="95"/>
    </row>
    <row r="907" spans="1:48" ht="18.75" x14ac:dyDescent="0.3">
      <c r="A907" s="73" t="s">
        <v>16722</v>
      </c>
      <c r="B907" s="92" t="s">
        <v>15579</v>
      </c>
      <c r="C907" s="92" t="s">
        <v>6625</v>
      </c>
      <c r="D907" s="94">
        <v>253989</v>
      </c>
      <c r="E907" s="95" t="s">
        <v>17087</v>
      </c>
      <c r="F907" s="95"/>
      <c r="G907" s="95"/>
      <c r="H907" s="95"/>
      <c r="I907" s="95"/>
      <c r="J907" s="96"/>
      <c r="K907" s="96"/>
      <c r="L907" s="95"/>
      <c r="M907" s="95"/>
      <c r="N907" s="95"/>
      <c r="O907" s="95"/>
      <c r="P907" s="95"/>
      <c r="Q907" s="95"/>
      <c r="R907" s="95"/>
      <c r="S907" s="95"/>
      <c r="T907" s="95"/>
      <c r="U907" s="95"/>
      <c r="V907" s="95"/>
      <c r="W907" s="95"/>
      <c r="X907" s="95"/>
      <c r="Y907" s="95"/>
      <c r="Z907" s="95"/>
      <c r="AA907" s="95"/>
      <c r="AB907" s="95"/>
      <c r="AC907" s="95"/>
      <c r="AD907" s="95"/>
      <c r="AE907" s="95"/>
      <c r="AF907" s="95"/>
      <c r="AG907" s="95"/>
      <c r="AH907" s="95"/>
      <c r="AI907" s="95"/>
      <c r="AJ907" s="95"/>
      <c r="AK907" s="95"/>
      <c r="AL907" s="95"/>
      <c r="AM907" s="95"/>
      <c r="AN907" s="95"/>
      <c r="AO907" s="95"/>
      <c r="AP907" s="95"/>
      <c r="AQ907" s="95"/>
      <c r="AR907" s="95"/>
      <c r="AS907" s="95"/>
      <c r="AT907" s="95"/>
      <c r="AU907" s="95"/>
      <c r="AV907" s="95"/>
    </row>
    <row r="908" spans="1:48" ht="18.75" x14ac:dyDescent="0.3">
      <c r="A908" s="73" t="s">
        <v>15978</v>
      </c>
      <c r="B908" s="92" t="s">
        <v>12123</v>
      </c>
      <c r="C908" s="92" t="s">
        <v>5243</v>
      </c>
      <c r="D908" s="94">
        <v>163246</v>
      </c>
      <c r="E908" s="95" t="s">
        <v>17105</v>
      </c>
      <c r="F908" s="95"/>
      <c r="G908" s="95"/>
      <c r="H908" s="95"/>
      <c r="I908" s="95"/>
      <c r="J908" s="96"/>
      <c r="K908" s="96"/>
      <c r="L908" s="95"/>
      <c r="M908" s="95"/>
      <c r="N908" s="95"/>
      <c r="O908" s="95"/>
      <c r="P908" s="95"/>
      <c r="Q908" s="95"/>
      <c r="R908" s="95"/>
      <c r="S908" s="95"/>
      <c r="T908" s="95"/>
      <c r="U908" s="95"/>
      <c r="V908" s="95"/>
      <c r="W908" s="95"/>
      <c r="X908" s="95"/>
      <c r="Y908" s="95"/>
      <c r="Z908" s="95"/>
      <c r="AA908" s="95"/>
      <c r="AB908" s="95"/>
      <c r="AC908" s="95"/>
      <c r="AD908" s="95"/>
      <c r="AE908" s="95"/>
      <c r="AF908" s="95"/>
      <c r="AG908" s="95"/>
      <c r="AH908" s="95"/>
      <c r="AI908" s="95"/>
      <c r="AJ908" s="95"/>
      <c r="AK908" s="95"/>
      <c r="AL908" s="95"/>
      <c r="AM908" s="95"/>
      <c r="AN908" s="95"/>
      <c r="AO908" s="95"/>
      <c r="AP908" s="95"/>
      <c r="AQ908" s="95"/>
      <c r="AR908" s="95"/>
      <c r="AS908" s="95"/>
      <c r="AT908" s="95"/>
      <c r="AU908" s="95"/>
      <c r="AV908" s="95"/>
    </row>
    <row r="909" spans="1:48" ht="18.75" x14ac:dyDescent="0.3">
      <c r="A909" s="73" t="s">
        <v>15979</v>
      </c>
      <c r="B909" s="92" t="s">
        <v>12123</v>
      </c>
      <c r="C909" s="92" t="s">
        <v>278</v>
      </c>
      <c r="D909" s="94">
        <v>163994</v>
      </c>
      <c r="E909" s="95" t="s">
        <v>16956</v>
      </c>
      <c r="F909" s="95" t="s">
        <v>16957</v>
      </c>
      <c r="G909" s="95"/>
      <c r="H909" s="95"/>
      <c r="I909" s="95"/>
      <c r="J909" s="96"/>
      <c r="K909" s="96"/>
      <c r="L909" s="95"/>
      <c r="M909" s="95"/>
      <c r="N909" s="95"/>
      <c r="O909" s="95"/>
      <c r="P909" s="95"/>
      <c r="Q909" s="95"/>
      <c r="R909" s="95"/>
      <c r="S909" s="95"/>
      <c r="T909" s="95"/>
      <c r="U909" s="95"/>
      <c r="V909" s="95"/>
      <c r="W909" s="95"/>
      <c r="X909" s="95"/>
      <c r="Y909" s="95"/>
      <c r="Z909" s="95"/>
      <c r="AA909" s="95"/>
      <c r="AB909" s="95"/>
      <c r="AC909" s="95"/>
      <c r="AD909" s="95"/>
      <c r="AE909" s="95"/>
      <c r="AF909" s="95"/>
      <c r="AG909" s="95"/>
      <c r="AH909" s="95"/>
      <c r="AI909" s="95"/>
      <c r="AJ909" s="95"/>
      <c r="AK909" s="95"/>
      <c r="AL909" s="95"/>
      <c r="AM909" s="95"/>
      <c r="AN909" s="95"/>
      <c r="AO909" s="95"/>
      <c r="AP909" s="95"/>
      <c r="AQ909" s="95"/>
      <c r="AR909" s="95"/>
      <c r="AS909" s="95"/>
      <c r="AT909" s="95"/>
      <c r="AU909" s="95"/>
      <c r="AV909" s="95"/>
    </row>
    <row r="910" spans="1:48" ht="18.75" x14ac:dyDescent="0.3">
      <c r="A910" s="73" t="s">
        <v>15980</v>
      </c>
      <c r="B910" s="92" t="s">
        <v>12123</v>
      </c>
      <c r="C910" s="92" t="s">
        <v>283</v>
      </c>
      <c r="D910" s="94">
        <v>164376</v>
      </c>
      <c r="E910" s="95" t="s">
        <v>17281</v>
      </c>
      <c r="F910" s="95" t="s">
        <v>17282</v>
      </c>
      <c r="G910" s="95" t="s">
        <v>17283</v>
      </c>
      <c r="H910" s="95"/>
      <c r="I910" s="95"/>
      <c r="J910" s="96"/>
      <c r="K910" s="96"/>
      <c r="L910" s="95"/>
      <c r="M910" s="95"/>
      <c r="N910" s="95"/>
      <c r="O910" s="95"/>
      <c r="P910" s="95"/>
      <c r="Q910" s="95"/>
      <c r="R910" s="95"/>
      <c r="S910" s="95"/>
      <c r="T910" s="95"/>
      <c r="U910" s="95"/>
      <c r="V910" s="95"/>
      <c r="W910" s="95"/>
      <c r="X910" s="95"/>
      <c r="Y910" s="95"/>
      <c r="Z910" s="95"/>
      <c r="AA910" s="95"/>
      <c r="AB910" s="95"/>
      <c r="AC910" s="95"/>
      <c r="AD910" s="95"/>
      <c r="AE910" s="95"/>
      <c r="AF910" s="95"/>
      <c r="AG910" s="95"/>
      <c r="AH910" s="95"/>
      <c r="AI910" s="95"/>
      <c r="AJ910" s="95"/>
      <c r="AK910" s="95"/>
      <c r="AL910" s="95"/>
      <c r="AM910" s="95"/>
      <c r="AN910" s="95"/>
      <c r="AO910" s="95"/>
      <c r="AP910" s="95"/>
      <c r="AQ910" s="95"/>
      <c r="AR910" s="95"/>
      <c r="AS910" s="95"/>
      <c r="AT910" s="95"/>
      <c r="AU910" s="95"/>
      <c r="AV910" s="95"/>
    </row>
    <row r="911" spans="1:48" ht="18.75" x14ac:dyDescent="0.3">
      <c r="A911" s="73" t="s">
        <v>15981</v>
      </c>
      <c r="B911" s="92" t="s">
        <v>12123</v>
      </c>
      <c r="C911" s="92" t="s">
        <v>7354</v>
      </c>
      <c r="D911" s="94">
        <v>164395</v>
      </c>
      <c r="E911" s="95" t="s">
        <v>17281</v>
      </c>
      <c r="F911" s="95" t="s">
        <v>17282</v>
      </c>
      <c r="G911" s="95" t="s">
        <v>17283</v>
      </c>
      <c r="H911" s="95"/>
      <c r="I911" s="95"/>
      <c r="J911" s="96"/>
      <c r="K911" s="96"/>
      <c r="L911" s="95"/>
      <c r="M911" s="95"/>
      <c r="N911" s="95"/>
      <c r="O911" s="95"/>
      <c r="P911" s="95"/>
      <c r="Q911" s="95"/>
      <c r="R911" s="95"/>
      <c r="S911" s="95"/>
      <c r="T911" s="95"/>
      <c r="U911" s="95"/>
      <c r="V911" s="95"/>
      <c r="W911" s="95"/>
      <c r="X911" s="95"/>
      <c r="Y911" s="95"/>
      <c r="Z911" s="95"/>
      <c r="AA911" s="95"/>
      <c r="AB911" s="95"/>
      <c r="AC911" s="95"/>
      <c r="AD911" s="95"/>
      <c r="AE911" s="95"/>
      <c r="AF911" s="95"/>
      <c r="AG911" s="95"/>
      <c r="AH911" s="95"/>
      <c r="AI911" s="95"/>
      <c r="AJ911" s="95"/>
      <c r="AK911" s="95"/>
      <c r="AL911" s="95"/>
      <c r="AM911" s="95"/>
      <c r="AN911" s="95"/>
      <c r="AO911" s="95"/>
      <c r="AP911" s="95"/>
      <c r="AQ911" s="95"/>
      <c r="AR911" s="95"/>
      <c r="AS911" s="95"/>
      <c r="AT911" s="95"/>
      <c r="AU911" s="95"/>
      <c r="AV911" s="95"/>
    </row>
    <row r="912" spans="1:48" ht="18.75" x14ac:dyDescent="0.3">
      <c r="A912" s="73" t="s">
        <v>15982</v>
      </c>
      <c r="B912" s="92" t="s">
        <v>12123</v>
      </c>
      <c r="C912" s="92" t="s">
        <v>7356</v>
      </c>
      <c r="D912" s="94">
        <v>164431</v>
      </c>
      <c r="E912" s="95" t="s">
        <v>17281</v>
      </c>
      <c r="F912" s="95" t="s">
        <v>17282</v>
      </c>
      <c r="G912" s="95" t="s">
        <v>17283</v>
      </c>
      <c r="H912" s="95"/>
      <c r="I912" s="95"/>
      <c r="J912" s="96"/>
      <c r="K912" s="96"/>
      <c r="L912" s="95"/>
      <c r="M912" s="95"/>
      <c r="N912" s="95"/>
      <c r="O912" s="95"/>
      <c r="P912" s="95"/>
      <c r="Q912" s="95"/>
      <c r="R912" s="95"/>
      <c r="S912" s="95"/>
      <c r="T912" s="95"/>
      <c r="U912" s="95"/>
      <c r="V912" s="95"/>
      <c r="W912" s="95"/>
      <c r="X912" s="95"/>
      <c r="Y912" s="95"/>
      <c r="Z912" s="95"/>
      <c r="AA912" s="95"/>
      <c r="AB912" s="95"/>
      <c r="AC912" s="95"/>
      <c r="AD912" s="95"/>
      <c r="AE912" s="95"/>
      <c r="AF912" s="95"/>
      <c r="AG912" s="95"/>
      <c r="AH912" s="95"/>
      <c r="AI912" s="95"/>
      <c r="AJ912" s="95"/>
      <c r="AK912" s="95"/>
      <c r="AL912" s="95"/>
      <c r="AM912" s="95"/>
      <c r="AN912" s="95"/>
      <c r="AO912" s="95"/>
      <c r="AP912" s="95"/>
      <c r="AQ912" s="95"/>
      <c r="AR912" s="95"/>
      <c r="AS912" s="95"/>
      <c r="AT912" s="95"/>
      <c r="AU912" s="95"/>
      <c r="AV912" s="95"/>
    </row>
    <row r="913" spans="1:48" ht="18.75" x14ac:dyDescent="0.3">
      <c r="A913" s="73" t="s">
        <v>15983</v>
      </c>
      <c r="B913" s="92" t="s">
        <v>12123</v>
      </c>
      <c r="C913" s="92" t="s">
        <v>7355</v>
      </c>
      <c r="D913" s="94">
        <v>164412</v>
      </c>
      <c r="E913" s="95" t="s">
        <v>17281</v>
      </c>
      <c r="F913" s="95" t="s">
        <v>17282</v>
      </c>
      <c r="G913" s="95" t="s">
        <v>17283</v>
      </c>
      <c r="H913" s="95"/>
      <c r="I913" s="95"/>
      <c r="J913" s="96"/>
      <c r="K913" s="96"/>
      <c r="L913" s="95"/>
      <c r="M913" s="95"/>
      <c r="N913" s="95"/>
      <c r="O913" s="95"/>
      <c r="P913" s="95"/>
      <c r="Q913" s="95"/>
      <c r="R913" s="95"/>
      <c r="S913" s="95"/>
      <c r="T913" s="95"/>
      <c r="U913" s="95"/>
      <c r="V913" s="95"/>
      <c r="W913" s="95"/>
      <c r="X913" s="95"/>
      <c r="Y913" s="95"/>
      <c r="Z913" s="95"/>
      <c r="AA913" s="95"/>
      <c r="AB913" s="95"/>
      <c r="AC913" s="95"/>
      <c r="AD913" s="95"/>
      <c r="AE913" s="95"/>
      <c r="AF913" s="95"/>
      <c r="AG913" s="95"/>
      <c r="AH913" s="95"/>
      <c r="AI913" s="95"/>
      <c r="AJ913" s="95"/>
      <c r="AK913" s="95"/>
      <c r="AL913" s="95"/>
      <c r="AM913" s="95"/>
      <c r="AN913" s="95"/>
      <c r="AO913" s="95"/>
      <c r="AP913" s="95"/>
      <c r="AQ913" s="95"/>
      <c r="AR913" s="95"/>
      <c r="AS913" s="95"/>
      <c r="AT913" s="95"/>
      <c r="AU913" s="95"/>
      <c r="AV913" s="95"/>
    </row>
    <row r="914" spans="1:48" ht="18.75" x14ac:dyDescent="0.3">
      <c r="A914" s="73" t="s">
        <v>15984</v>
      </c>
      <c r="B914" s="92" t="s">
        <v>12123</v>
      </c>
      <c r="C914" s="92" t="s">
        <v>284</v>
      </c>
      <c r="D914" s="94">
        <v>164450</v>
      </c>
      <c r="E914" s="95" t="s">
        <v>17266</v>
      </c>
      <c r="F914" s="95"/>
      <c r="G914" s="95"/>
      <c r="H914" s="95"/>
      <c r="I914" s="95"/>
      <c r="J914" s="96"/>
      <c r="K914" s="96"/>
      <c r="L914" s="95"/>
      <c r="M914" s="95"/>
      <c r="N914" s="95"/>
      <c r="O914" s="95"/>
      <c r="P914" s="95"/>
      <c r="Q914" s="95"/>
      <c r="R914" s="95"/>
      <c r="S914" s="95"/>
      <c r="T914" s="95"/>
      <c r="U914" s="95"/>
      <c r="V914" s="95"/>
      <c r="W914" s="95"/>
      <c r="X914" s="95"/>
      <c r="Y914" s="95"/>
      <c r="Z914" s="95"/>
      <c r="AA914" s="95"/>
      <c r="AB914" s="95"/>
      <c r="AC914" s="95"/>
      <c r="AD914" s="95"/>
      <c r="AE914" s="95"/>
      <c r="AF914" s="95"/>
      <c r="AG914" s="95"/>
      <c r="AH914" s="95"/>
      <c r="AI914" s="95"/>
      <c r="AJ914" s="95"/>
      <c r="AK914" s="95"/>
      <c r="AL914" s="95"/>
      <c r="AM914" s="95"/>
      <c r="AN914" s="95"/>
      <c r="AO914" s="95"/>
      <c r="AP914" s="95"/>
      <c r="AQ914" s="95"/>
      <c r="AR914" s="95"/>
      <c r="AS914" s="95"/>
      <c r="AT914" s="95"/>
      <c r="AU914" s="95"/>
      <c r="AV914" s="95"/>
    </row>
    <row r="915" spans="1:48" ht="18.75" x14ac:dyDescent="0.3">
      <c r="A915" s="73" t="s">
        <v>16723</v>
      </c>
      <c r="B915" s="92" t="s">
        <v>15579</v>
      </c>
      <c r="C915" s="92" t="s">
        <v>8197</v>
      </c>
      <c r="D915" s="94">
        <v>254747</v>
      </c>
      <c r="E915" s="95" t="s">
        <v>16971</v>
      </c>
      <c r="F915" s="95" t="s">
        <v>16972</v>
      </c>
      <c r="G915" s="95"/>
      <c r="H915" s="95"/>
      <c r="I915" s="95"/>
      <c r="J915" s="96"/>
      <c r="K915" s="96"/>
      <c r="L915" s="95"/>
      <c r="M915" s="95"/>
      <c r="N915" s="95"/>
      <c r="O915" s="95"/>
      <c r="P915" s="95"/>
      <c r="Q915" s="95"/>
      <c r="R915" s="95"/>
      <c r="S915" s="95"/>
      <c r="T915" s="95"/>
      <c r="U915" s="95"/>
      <c r="V915" s="95"/>
      <c r="W915" s="95"/>
      <c r="X915" s="95"/>
      <c r="Y915" s="95"/>
      <c r="Z915" s="95"/>
      <c r="AA915" s="95"/>
      <c r="AB915" s="95"/>
      <c r="AC915" s="95"/>
      <c r="AD915" s="95"/>
      <c r="AE915" s="95"/>
      <c r="AF915" s="95"/>
      <c r="AG915" s="95"/>
      <c r="AH915" s="95"/>
      <c r="AI915" s="95"/>
      <c r="AJ915" s="95"/>
      <c r="AK915" s="95"/>
      <c r="AL915" s="95"/>
      <c r="AM915" s="95"/>
      <c r="AN915" s="95"/>
      <c r="AO915" s="95"/>
      <c r="AP915" s="95"/>
      <c r="AQ915" s="95"/>
      <c r="AR915" s="95"/>
      <c r="AS915" s="95"/>
      <c r="AT915" s="95"/>
      <c r="AU915" s="95"/>
      <c r="AV915" s="95"/>
    </row>
    <row r="916" spans="1:48" ht="18.75" x14ac:dyDescent="0.3">
      <c r="A916" s="73" t="s">
        <v>15985</v>
      </c>
      <c r="B916" s="92" t="s">
        <v>12123</v>
      </c>
      <c r="C916" s="92" t="s">
        <v>6636</v>
      </c>
      <c r="D916" s="94">
        <v>254784</v>
      </c>
      <c r="E916" s="95" t="s">
        <v>17284</v>
      </c>
      <c r="F916" s="95" t="s">
        <v>16983</v>
      </c>
      <c r="G916" s="95" t="s">
        <v>16984</v>
      </c>
      <c r="H916" s="95"/>
      <c r="I916" s="95"/>
      <c r="J916" s="96"/>
      <c r="K916" s="96"/>
      <c r="L916" s="95"/>
      <c r="M916" s="95"/>
      <c r="N916" s="95"/>
      <c r="O916" s="95"/>
      <c r="P916" s="95"/>
      <c r="Q916" s="95"/>
      <c r="R916" s="95"/>
      <c r="S916" s="95"/>
      <c r="T916" s="95"/>
      <c r="U916" s="95"/>
      <c r="V916" s="95"/>
      <c r="W916" s="95"/>
      <c r="X916" s="95"/>
      <c r="Y916" s="95"/>
      <c r="Z916" s="95"/>
      <c r="AA916" s="95"/>
      <c r="AB916" s="95"/>
      <c r="AC916" s="95"/>
      <c r="AD916" s="95"/>
      <c r="AE916" s="95"/>
      <c r="AF916" s="95"/>
      <c r="AG916" s="95"/>
      <c r="AH916" s="95"/>
      <c r="AI916" s="95"/>
      <c r="AJ916" s="95"/>
      <c r="AK916" s="95"/>
      <c r="AL916" s="95"/>
      <c r="AM916" s="95"/>
      <c r="AN916" s="95"/>
      <c r="AO916" s="95"/>
      <c r="AP916" s="95"/>
      <c r="AQ916" s="95"/>
      <c r="AR916" s="95"/>
      <c r="AS916" s="95"/>
      <c r="AT916" s="95"/>
      <c r="AU916" s="95"/>
      <c r="AV916" s="95"/>
    </row>
    <row r="917" spans="1:48" ht="18.75" x14ac:dyDescent="0.3">
      <c r="A917" s="73" t="s">
        <v>16724</v>
      </c>
      <c r="B917" s="92" t="s">
        <v>15579</v>
      </c>
      <c r="C917" s="92" t="s">
        <v>6636</v>
      </c>
      <c r="D917" s="94">
        <v>254784</v>
      </c>
      <c r="E917" s="95" t="s">
        <v>16985</v>
      </c>
      <c r="F917" s="95" t="s">
        <v>16986</v>
      </c>
      <c r="G917" s="95"/>
      <c r="H917" s="96"/>
      <c r="I917" s="96"/>
      <c r="J917" s="96"/>
      <c r="K917" s="96"/>
      <c r="L917" s="95"/>
      <c r="M917" s="95"/>
      <c r="N917" s="95"/>
      <c r="O917" s="95"/>
      <c r="P917" s="95"/>
      <c r="Q917" s="95"/>
      <c r="R917" s="95"/>
      <c r="S917" s="95"/>
      <c r="T917" s="95"/>
      <c r="U917" s="95"/>
      <c r="V917" s="95"/>
      <c r="W917" s="95"/>
      <c r="X917" s="95"/>
      <c r="Y917" s="95"/>
      <c r="Z917" s="95"/>
      <c r="AA917" s="95"/>
      <c r="AB917" s="95"/>
      <c r="AC917" s="95"/>
      <c r="AD917" s="95"/>
      <c r="AE917" s="95"/>
      <c r="AF917" s="95"/>
      <c r="AG917" s="95"/>
      <c r="AH917" s="95"/>
      <c r="AI917" s="95"/>
      <c r="AJ917" s="95"/>
      <c r="AK917" s="95"/>
      <c r="AL917" s="95"/>
      <c r="AM917" s="95"/>
      <c r="AN917" s="95"/>
      <c r="AO917" s="95"/>
      <c r="AP917" s="95"/>
      <c r="AQ917" s="95"/>
      <c r="AR917" s="95"/>
      <c r="AS917" s="95"/>
      <c r="AT917" s="95"/>
      <c r="AU917" s="95"/>
      <c r="AV917" s="95"/>
    </row>
    <row r="918" spans="1:48" ht="18.75" x14ac:dyDescent="0.3">
      <c r="A918" s="73" t="s">
        <v>15986</v>
      </c>
      <c r="B918" s="92" t="s">
        <v>12123</v>
      </c>
      <c r="C918" s="92" t="s">
        <v>6639</v>
      </c>
      <c r="D918" s="94">
        <v>254873</v>
      </c>
      <c r="E918" s="95" t="s">
        <v>16983</v>
      </c>
      <c r="F918" s="95" t="s">
        <v>16984</v>
      </c>
      <c r="G918" s="95"/>
      <c r="H918" s="95"/>
      <c r="I918" s="95"/>
      <c r="J918" s="95"/>
      <c r="K918" s="95"/>
      <c r="L918" s="95"/>
      <c r="M918" s="95"/>
      <c r="N918" s="96"/>
      <c r="O918" s="96"/>
      <c r="P918" s="95"/>
      <c r="Q918" s="95"/>
      <c r="R918" s="95"/>
      <c r="S918" s="95"/>
      <c r="T918" s="95"/>
      <c r="U918" s="95"/>
      <c r="V918" s="95"/>
      <c r="W918" s="95"/>
      <c r="X918" s="95"/>
      <c r="Y918" s="95"/>
      <c r="Z918" s="95"/>
      <c r="AA918" s="95"/>
      <c r="AB918" s="95"/>
      <c r="AC918" s="95"/>
      <c r="AD918" s="95"/>
      <c r="AE918" s="95"/>
      <c r="AF918" s="95"/>
      <c r="AG918" s="95"/>
      <c r="AH918" s="95"/>
      <c r="AI918" s="95"/>
      <c r="AJ918" s="95"/>
      <c r="AK918" s="95"/>
      <c r="AL918" s="95"/>
      <c r="AM918" s="95"/>
      <c r="AN918" s="95"/>
      <c r="AO918" s="95"/>
      <c r="AP918" s="95"/>
      <c r="AQ918" s="95"/>
      <c r="AR918" s="95"/>
      <c r="AS918" s="95"/>
      <c r="AT918" s="95"/>
      <c r="AU918" s="95"/>
      <c r="AV918" s="95"/>
    </row>
    <row r="919" spans="1:48" ht="18.75" x14ac:dyDescent="0.3">
      <c r="A919" s="73" t="s">
        <v>16725</v>
      </c>
      <c r="B919" s="92" t="s">
        <v>15579</v>
      </c>
      <c r="C919" s="92" t="s">
        <v>6639</v>
      </c>
      <c r="D919" s="94">
        <v>254873</v>
      </c>
      <c r="E919" s="95" t="s">
        <v>16987</v>
      </c>
      <c r="F919" s="95" t="s">
        <v>16985</v>
      </c>
      <c r="G919" s="95" t="s">
        <v>17285</v>
      </c>
      <c r="H919" s="95" t="s">
        <v>16989</v>
      </c>
      <c r="I919" s="95" t="s">
        <v>16986</v>
      </c>
      <c r="J919" s="95" t="s">
        <v>16988</v>
      </c>
      <c r="K919" s="95" t="s">
        <v>17114</v>
      </c>
      <c r="L919" s="96"/>
      <c r="M919" s="96"/>
      <c r="N919" s="96"/>
      <c r="O919" s="96"/>
      <c r="P919" s="95"/>
      <c r="Q919" s="95"/>
      <c r="R919" s="95"/>
      <c r="S919" s="95"/>
      <c r="T919" s="95"/>
      <c r="U919" s="95"/>
      <c r="V919" s="95"/>
      <c r="W919" s="95"/>
      <c r="X919" s="95"/>
      <c r="Y919" s="95"/>
      <c r="Z919" s="95"/>
      <c r="AA919" s="95"/>
      <c r="AB919" s="95"/>
      <c r="AC919" s="95"/>
      <c r="AD919" s="95"/>
      <c r="AE919" s="95"/>
      <c r="AF919" s="95"/>
      <c r="AG919" s="95"/>
      <c r="AH919" s="95"/>
      <c r="AI919" s="95"/>
      <c r="AJ919" s="95"/>
      <c r="AK919" s="95"/>
      <c r="AL919" s="95"/>
      <c r="AM919" s="95"/>
      <c r="AN919" s="95"/>
      <c r="AO919" s="95"/>
      <c r="AP919" s="95"/>
      <c r="AQ919" s="95"/>
      <c r="AR919" s="95"/>
      <c r="AS919" s="95"/>
      <c r="AT919" s="95"/>
      <c r="AU919" s="95"/>
      <c r="AV919" s="95"/>
    </row>
    <row r="920" spans="1:48" ht="18.75" x14ac:dyDescent="0.3">
      <c r="A920" s="73" t="s">
        <v>15987</v>
      </c>
      <c r="B920" s="92" t="s">
        <v>12123</v>
      </c>
      <c r="C920" s="92" t="s">
        <v>8527</v>
      </c>
      <c r="D920" s="94">
        <v>254754</v>
      </c>
      <c r="E920" s="95" t="s">
        <v>16983</v>
      </c>
      <c r="F920" s="95" t="s">
        <v>16984</v>
      </c>
      <c r="G920" s="95" t="s">
        <v>17286</v>
      </c>
      <c r="H920" s="95"/>
      <c r="I920" s="95"/>
      <c r="J920" s="95"/>
      <c r="K920" s="95"/>
      <c r="L920" s="96"/>
      <c r="M920" s="96"/>
      <c r="N920" s="95"/>
      <c r="O920" s="95"/>
      <c r="P920" s="95"/>
      <c r="Q920" s="95"/>
      <c r="R920" s="95"/>
      <c r="S920" s="95"/>
      <c r="T920" s="95"/>
      <c r="U920" s="95"/>
      <c r="V920" s="95"/>
      <c r="W920" s="95"/>
      <c r="X920" s="95"/>
      <c r="Y920" s="95"/>
      <c r="Z920" s="95"/>
      <c r="AA920" s="95"/>
      <c r="AB920" s="95"/>
      <c r="AC920" s="95"/>
      <c r="AD920" s="95"/>
      <c r="AE920" s="95"/>
      <c r="AF920" s="95"/>
      <c r="AG920" s="95"/>
      <c r="AH920" s="95"/>
      <c r="AI920" s="95"/>
      <c r="AJ920" s="95"/>
      <c r="AK920" s="95"/>
      <c r="AL920" s="95"/>
      <c r="AM920" s="95"/>
      <c r="AN920" s="95"/>
      <c r="AO920" s="95"/>
      <c r="AP920" s="95"/>
      <c r="AQ920" s="95"/>
      <c r="AR920" s="95"/>
      <c r="AS920" s="95"/>
      <c r="AT920" s="95"/>
      <c r="AU920" s="95"/>
      <c r="AV920" s="95"/>
    </row>
    <row r="921" spans="1:48" ht="18.75" x14ac:dyDescent="0.3">
      <c r="A921" s="73" t="s">
        <v>16726</v>
      </c>
      <c r="B921" s="92" t="s">
        <v>15579</v>
      </c>
      <c r="C921" s="92" t="s">
        <v>8527</v>
      </c>
      <c r="D921" s="94">
        <v>254754</v>
      </c>
      <c r="E921" s="95" t="s">
        <v>16989</v>
      </c>
      <c r="F921" s="95" t="s">
        <v>17287</v>
      </c>
      <c r="G921" s="95" t="s">
        <v>16985</v>
      </c>
      <c r="H921" s="95" t="s">
        <v>16986</v>
      </c>
      <c r="I921" s="96"/>
      <c r="J921" s="96"/>
      <c r="K921" s="96"/>
      <c r="L921" s="96"/>
      <c r="M921" s="96"/>
      <c r="N921" s="95"/>
      <c r="O921" s="95"/>
      <c r="P921" s="95"/>
      <c r="Q921" s="95"/>
      <c r="R921" s="95"/>
      <c r="S921" s="95"/>
      <c r="T921" s="95"/>
      <c r="U921" s="95"/>
      <c r="V921" s="95"/>
      <c r="W921" s="95"/>
      <c r="X921" s="95"/>
      <c r="Y921" s="95"/>
      <c r="Z921" s="95"/>
      <c r="AA921" s="95"/>
      <c r="AB921" s="95"/>
      <c r="AC921" s="95"/>
      <c r="AD921" s="95"/>
      <c r="AE921" s="95"/>
      <c r="AF921" s="95"/>
      <c r="AG921" s="95"/>
      <c r="AH921" s="95"/>
      <c r="AI921" s="95"/>
      <c r="AJ921" s="95"/>
      <c r="AK921" s="95"/>
      <c r="AL921" s="95"/>
      <c r="AM921" s="95"/>
      <c r="AN921" s="95"/>
      <c r="AO921" s="95"/>
      <c r="AP921" s="95"/>
      <c r="AQ921" s="95"/>
      <c r="AR921" s="95"/>
      <c r="AS921" s="95"/>
      <c r="AT921" s="95"/>
      <c r="AU921" s="95"/>
      <c r="AV921" s="95"/>
    </row>
    <row r="922" spans="1:48" ht="18.75" x14ac:dyDescent="0.3">
      <c r="A922" s="73" t="s">
        <v>15988</v>
      </c>
      <c r="B922" s="92" t="s">
        <v>12123</v>
      </c>
      <c r="C922" s="92" t="s">
        <v>6637</v>
      </c>
      <c r="D922" s="94">
        <v>254816</v>
      </c>
      <c r="E922" s="95" t="s">
        <v>16983</v>
      </c>
      <c r="F922" s="95" t="s">
        <v>16984</v>
      </c>
      <c r="G922" s="95" t="s">
        <v>16902</v>
      </c>
      <c r="H922" s="95" t="s">
        <v>17284</v>
      </c>
      <c r="I922" s="95"/>
      <c r="J922" s="95"/>
      <c r="K922" s="95"/>
      <c r="L922" s="96"/>
      <c r="M922" s="96"/>
      <c r="N922" s="95"/>
      <c r="O922" s="95"/>
      <c r="P922" s="95"/>
      <c r="Q922" s="95"/>
      <c r="R922" s="95"/>
      <c r="S922" s="95"/>
      <c r="T922" s="95"/>
      <c r="U922" s="95"/>
      <c r="V922" s="95"/>
      <c r="W922" s="95"/>
      <c r="X922" s="95"/>
      <c r="Y922" s="95"/>
      <c r="Z922" s="95"/>
      <c r="AA922" s="95"/>
      <c r="AB922" s="95"/>
      <c r="AC922" s="95"/>
      <c r="AD922" s="95"/>
      <c r="AE922" s="95"/>
      <c r="AF922" s="95"/>
      <c r="AG922" s="95"/>
      <c r="AH922" s="95"/>
      <c r="AI922" s="95"/>
      <c r="AJ922" s="95"/>
      <c r="AK922" s="95"/>
      <c r="AL922" s="95"/>
      <c r="AM922" s="95"/>
      <c r="AN922" s="95"/>
      <c r="AO922" s="95"/>
      <c r="AP922" s="95"/>
      <c r="AQ922" s="95"/>
      <c r="AR922" s="95"/>
      <c r="AS922" s="95"/>
      <c r="AT922" s="95"/>
      <c r="AU922" s="95"/>
      <c r="AV922" s="95"/>
    </row>
    <row r="923" spans="1:48" ht="18.75" x14ac:dyDescent="0.3">
      <c r="A923" s="73" t="s">
        <v>16727</v>
      </c>
      <c r="B923" s="92" t="s">
        <v>15579</v>
      </c>
      <c r="C923" s="92" t="s">
        <v>6637</v>
      </c>
      <c r="D923" s="94">
        <v>254816</v>
      </c>
      <c r="E923" s="95" t="s">
        <v>17115</v>
      </c>
      <c r="F923" s="95" t="s">
        <v>16985</v>
      </c>
      <c r="G923" s="95" t="s">
        <v>16986</v>
      </c>
      <c r="H923" s="95"/>
      <c r="I923" s="96"/>
      <c r="J923" s="96"/>
      <c r="K923" s="96"/>
      <c r="L923" s="96"/>
      <c r="M923" s="96"/>
      <c r="N923" s="95"/>
      <c r="O923" s="95"/>
      <c r="P923" s="95"/>
      <c r="Q923" s="95"/>
      <c r="R923" s="95"/>
      <c r="S923" s="95"/>
      <c r="T923" s="95"/>
      <c r="U923" s="95"/>
      <c r="V923" s="95"/>
      <c r="W923" s="95"/>
      <c r="X923" s="95"/>
      <c r="Y923" s="95"/>
      <c r="Z923" s="95"/>
      <c r="AA923" s="95"/>
      <c r="AB923" s="95"/>
      <c r="AC923" s="95"/>
      <c r="AD923" s="95"/>
      <c r="AE923" s="95"/>
      <c r="AF923" s="95"/>
      <c r="AG923" s="95"/>
      <c r="AH923" s="95"/>
      <c r="AI923" s="95"/>
      <c r="AJ923" s="95"/>
      <c r="AK923" s="95"/>
      <c r="AL923" s="95"/>
      <c r="AM923" s="95"/>
      <c r="AN923" s="95"/>
      <c r="AO923" s="95"/>
      <c r="AP923" s="95"/>
      <c r="AQ923" s="95"/>
      <c r="AR923" s="95"/>
      <c r="AS923" s="95"/>
      <c r="AT923" s="95"/>
      <c r="AU923" s="95"/>
      <c r="AV923" s="95"/>
    </row>
    <row r="924" spans="1:48" ht="18.75" x14ac:dyDescent="0.3">
      <c r="A924" s="73" t="s">
        <v>15989</v>
      </c>
      <c r="B924" s="92" t="s">
        <v>12123</v>
      </c>
      <c r="C924" s="92" t="s">
        <v>8198</v>
      </c>
      <c r="D924" s="94">
        <v>254817</v>
      </c>
      <c r="E924" s="95" t="s">
        <v>16983</v>
      </c>
      <c r="F924" s="95" t="s">
        <v>16984</v>
      </c>
      <c r="G924" s="95" t="s">
        <v>17284</v>
      </c>
      <c r="H924" s="95"/>
      <c r="I924" s="95"/>
      <c r="J924" s="95"/>
      <c r="K924" s="96"/>
      <c r="L924" s="96"/>
      <c r="M924" s="95"/>
      <c r="N924" s="95"/>
      <c r="O924" s="95"/>
      <c r="P924" s="95"/>
      <c r="Q924" s="95"/>
      <c r="R924" s="95"/>
      <c r="S924" s="95"/>
      <c r="T924" s="95"/>
      <c r="U924" s="95"/>
      <c r="V924" s="95"/>
      <c r="W924" s="95"/>
      <c r="X924" s="95"/>
      <c r="Y924" s="95"/>
      <c r="Z924" s="95"/>
      <c r="AA924" s="95"/>
      <c r="AB924" s="95"/>
      <c r="AC924" s="95"/>
      <c r="AD924" s="95"/>
      <c r="AE924" s="95"/>
      <c r="AF924" s="95"/>
      <c r="AG924" s="95"/>
      <c r="AH924" s="95"/>
      <c r="AI924" s="95"/>
      <c r="AJ924" s="95"/>
      <c r="AK924" s="95"/>
      <c r="AL924" s="95"/>
      <c r="AM924" s="95"/>
      <c r="AN924" s="95"/>
      <c r="AO924" s="95"/>
      <c r="AP924" s="95"/>
      <c r="AQ924" s="95"/>
      <c r="AR924" s="95"/>
      <c r="AS924" s="95"/>
      <c r="AT924" s="95"/>
      <c r="AU924" s="95"/>
      <c r="AV924" s="95"/>
    </row>
    <row r="925" spans="1:48" ht="18.75" x14ac:dyDescent="0.3">
      <c r="A925" s="73" t="s">
        <v>16728</v>
      </c>
      <c r="B925" s="92" t="s">
        <v>15579</v>
      </c>
      <c r="C925" s="92" t="s">
        <v>8198</v>
      </c>
      <c r="D925" s="94">
        <v>254817</v>
      </c>
      <c r="E925" s="95" t="s">
        <v>16987</v>
      </c>
      <c r="F925" s="95" t="s">
        <v>16985</v>
      </c>
      <c r="G925" s="95" t="s">
        <v>16986</v>
      </c>
      <c r="H925" s="96"/>
      <c r="I925" s="96"/>
      <c r="J925" s="96"/>
      <c r="K925" s="96"/>
      <c r="L925" s="96"/>
      <c r="M925" s="95"/>
      <c r="N925" s="95"/>
      <c r="O925" s="95"/>
      <c r="P925" s="95"/>
      <c r="Q925" s="95"/>
      <c r="R925" s="95"/>
      <c r="S925" s="95"/>
      <c r="T925" s="95"/>
      <c r="U925" s="95"/>
      <c r="V925" s="95"/>
      <c r="W925" s="95"/>
      <c r="X925" s="95"/>
      <c r="Y925" s="95"/>
      <c r="Z925" s="95"/>
      <c r="AA925" s="95"/>
      <c r="AB925" s="95"/>
      <c r="AC925" s="95"/>
      <c r="AD925" s="95"/>
      <c r="AE925" s="95"/>
      <c r="AF925" s="95"/>
      <c r="AG925" s="95"/>
      <c r="AH925" s="95"/>
      <c r="AI925" s="95"/>
      <c r="AJ925" s="95"/>
      <c r="AK925" s="95"/>
      <c r="AL925" s="95"/>
      <c r="AM925" s="95"/>
      <c r="AN925" s="95"/>
      <c r="AO925" s="95"/>
      <c r="AP925" s="95"/>
      <c r="AQ925" s="95"/>
      <c r="AR925" s="95"/>
      <c r="AS925" s="95"/>
      <c r="AT925" s="95"/>
      <c r="AU925" s="95"/>
      <c r="AV925" s="95"/>
    </row>
    <row r="926" spans="1:48" ht="18.75" x14ac:dyDescent="0.3">
      <c r="A926" s="73" t="s">
        <v>15990</v>
      </c>
      <c r="B926" s="92" t="s">
        <v>12123</v>
      </c>
      <c r="C926" s="92" t="s">
        <v>6638</v>
      </c>
      <c r="D926" s="94">
        <v>254841</v>
      </c>
      <c r="E926" s="95" t="s">
        <v>16983</v>
      </c>
      <c r="F926" s="95" t="s">
        <v>16984</v>
      </c>
      <c r="G926" s="95"/>
      <c r="H926" s="95"/>
      <c r="I926" s="95"/>
      <c r="J926" s="95"/>
      <c r="K926" s="96"/>
      <c r="L926" s="96"/>
      <c r="M926" s="96"/>
      <c r="N926" s="96"/>
      <c r="O926" s="95"/>
      <c r="P926" s="95"/>
      <c r="Q926" s="95"/>
      <c r="R926" s="95"/>
      <c r="S926" s="95"/>
      <c r="T926" s="95"/>
      <c r="U926" s="95"/>
      <c r="V926" s="95"/>
      <c r="W926" s="95"/>
      <c r="X926" s="95"/>
      <c r="Y926" s="95"/>
      <c r="Z926" s="95"/>
      <c r="AA926" s="95"/>
      <c r="AB926" s="95"/>
      <c r="AC926" s="95"/>
      <c r="AD926" s="95"/>
      <c r="AE926" s="95"/>
      <c r="AF926" s="95"/>
      <c r="AG926" s="95"/>
      <c r="AH926" s="95"/>
      <c r="AI926" s="95"/>
      <c r="AJ926" s="95"/>
      <c r="AK926" s="95"/>
      <c r="AL926" s="95"/>
      <c r="AM926" s="95"/>
      <c r="AN926" s="95"/>
      <c r="AO926" s="95"/>
      <c r="AP926" s="95"/>
      <c r="AQ926" s="95"/>
      <c r="AR926" s="95"/>
      <c r="AS926" s="95"/>
      <c r="AT926" s="95"/>
      <c r="AU926" s="95"/>
      <c r="AV926" s="95"/>
    </row>
    <row r="927" spans="1:48" ht="18.75" x14ac:dyDescent="0.3">
      <c r="A927" s="73" t="s">
        <v>16729</v>
      </c>
      <c r="B927" s="92" t="s">
        <v>15579</v>
      </c>
      <c r="C927" s="92" t="s">
        <v>6638</v>
      </c>
      <c r="D927" s="94">
        <v>254841</v>
      </c>
      <c r="E927" s="95" t="s">
        <v>16985</v>
      </c>
      <c r="F927" s="95" t="s">
        <v>16986</v>
      </c>
      <c r="G927" s="95" t="s">
        <v>16988</v>
      </c>
      <c r="H927" s="95" t="s">
        <v>17114</v>
      </c>
      <c r="I927" s="96"/>
      <c r="J927" s="96"/>
      <c r="K927" s="96"/>
      <c r="L927" s="96"/>
      <c r="M927" s="96"/>
      <c r="N927" s="96"/>
      <c r="O927" s="95"/>
      <c r="P927" s="95"/>
      <c r="Q927" s="95"/>
      <c r="R927" s="95"/>
      <c r="S927" s="95"/>
      <c r="T927" s="95"/>
      <c r="U927" s="95"/>
      <c r="V927" s="95"/>
      <c r="W927" s="95"/>
      <c r="X927" s="95"/>
      <c r="Y927" s="95"/>
      <c r="Z927" s="95"/>
      <c r="AA927" s="95"/>
      <c r="AB927" s="95"/>
      <c r="AC927" s="95"/>
      <c r="AD927" s="95"/>
      <c r="AE927" s="95"/>
      <c r="AF927" s="95"/>
      <c r="AG927" s="95"/>
      <c r="AH927" s="95"/>
      <c r="AI927" s="95"/>
      <c r="AJ927" s="95"/>
      <c r="AK927" s="95"/>
      <c r="AL927" s="95"/>
      <c r="AM927" s="95"/>
      <c r="AN927" s="95"/>
      <c r="AO927" s="95"/>
      <c r="AP927" s="95"/>
      <c r="AQ927" s="95"/>
      <c r="AR927" s="95"/>
      <c r="AS927" s="95"/>
      <c r="AT927" s="95"/>
      <c r="AU927" s="95"/>
      <c r="AV927" s="95"/>
    </row>
    <row r="928" spans="1:48" ht="18.75" x14ac:dyDescent="0.3">
      <c r="A928" s="73" t="s">
        <v>15991</v>
      </c>
      <c r="B928" s="92" t="s">
        <v>12123</v>
      </c>
      <c r="C928" s="92" t="s">
        <v>286</v>
      </c>
      <c r="D928" s="94">
        <v>164709</v>
      </c>
      <c r="E928" s="95" t="s">
        <v>17281</v>
      </c>
      <c r="F928" s="95" t="s">
        <v>17282</v>
      </c>
      <c r="G928" s="95" t="s">
        <v>17283</v>
      </c>
      <c r="H928" s="96"/>
      <c r="I928" s="96"/>
      <c r="J928" s="95"/>
      <c r="K928" s="95"/>
      <c r="L928" s="95"/>
      <c r="M928" s="95"/>
      <c r="N928" s="95"/>
      <c r="O928" s="95"/>
      <c r="P928" s="95"/>
      <c r="Q928" s="95"/>
      <c r="R928" s="95"/>
      <c r="S928" s="95"/>
      <c r="T928" s="95"/>
      <c r="U928" s="95"/>
      <c r="V928" s="95"/>
      <c r="W928" s="95"/>
      <c r="X928" s="95"/>
      <c r="Y928" s="95"/>
      <c r="Z928" s="95"/>
      <c r="AA928" s="95"/>
      <c r="AB928" s="95"/>
      <c r="AC928" s="95"/>
      <c r="AD928" s="95"/>
      <c r="AE928" s="95"/>
      <c r="AF928" s="95"/>
      <c r="AG928" s="95"/>
      <c r="AH928" s="95"/>
      <c r="AI928" s="95"/>
      <c r="AJ928" s="95"/>
      <c r="AK928" s="95"/>
      <c r="AL928" s="95"/>
      <c r="AM928" s="95"/>
      <c r="AN928" s="95"/>
      <c r="AO928" s="95"/>
      <c r="AP928" s="95"/>
      <c r="AQ928" s="95"/>
      <c r="AR928" s="95"/>
      <c r="AS928" s="95"/>
      <c r="AT928" s="95"/>
      <c r="AU928" s="95"/>
      <c r="AV928" s="95"/>
    </row>
    <row r="929" spans="1:48" ht="18.75" x14ac:dyDescent="0.3">
      <c r="A929" s="73" t="s">
        <v>15992</v>
      </c>
      <c r="B929" s="92" t="s">
        <v>12123</v>
      </c>
      <c r="C929" s="92" t="s">
        <v>287</v>
      </c>
      <c r="D929" s="94">
        <v>164728</v>
      </c>
      <c r="E929" s="95" t="s">
        <v>17188</v>
      </c>
      <c r="F929" s="95" t="s">
        <v>17187</v>
      </c>
      <c r="G929" s="95"/>
      <c r="H929" s="96"/>
      <c r="I929" s="96"/>
      <c r="J929" s="95"/>
      <c r="K929" s="95"/>
      <c r="L929" s="95"/>
      <c r="M929" s="95"/>
      <c r="N929" s="95"/>
      <c r="O929" s="95"/>
      <c r="P929" s="95"/>
      <c r="Q929" s="95"/>
      <c r="R929" s="95"/>
      <c r="S929" s="95"/>
      <c r="T929" s="95"/>
      <c r="U929" s="95"/>
      <c r="V929" s="95"/>
      <c r="W929" s="95"/>
      <c r="X929" s="95"/>
      <c r="Y929" s="95"/>
      <c r="Z929" s="95"/>
      <c r="AA929" s="95"/>
      <c r="AB929" s="95"/>
      <c r="AC929" s="95"/>
      <c r="AD929" s="95"/>
      <c r="AE929" s="95"/>
      <c r="AF929" s="95"/>
      <c r="AG929" s="95"/>
      <c r="AH929" s="95"/>
      <c r="AI929" s="95"/>
      <c r="AJ929" s="95"/>
      <c r="AK929" s="95"/>
      <c r="AL929" s="95"/>
      <c r="AM929" s="95"/>
      <c r="AN929" s="95"/>
      <c r="AO929" s="95"/>
      <c r="AP929" s="95"/>
      <c r="AQ929" s="95"/>
      <c r="AR929" s="95"/>
      <c r="AS929" s="95"/>
      <c r="AT929" s="95"/>
      <c r="AU929" s="95"/>
      <c r="AV929" s="95"/>
    </row>
    <row r="930" spans="1:48" ht="18.75" x14ac:dyDescent="0.3">
      <c r="A930" s="73" t="s">
        <v>15993</v>
      </c>
      <c r="B930" s="92" t="s">
        <v>12123</v>
      </c>
      <c r="C930" s="92" t="s">
        <v>3420</v>
      </c>
      <c r="D930" s="94">
        <v>164747</v>
      </c>
      <c r="E930" s="95" t="s">
        <v>17188</v>
      </c>
      <c r="F930" s="95" t="s">
        <v>17187</v>
      </c>
      <c r="G930" s="95"/>
      <c r="H930" s="96"/>
      <c r="I930" s="96"/>
      <c r="J930" s="95"/>
      <c r="K930" s="95"/>
      <c r="L930" s="95"/>
      <c r="M930" s="95"/>
      <c r="N930" s="95"/>
      <c r="O930" s="95"/>
      <c r="P930" s="95"/>
      <c r="Q930" s="95"/>
      <c r="R930" s="95"/>
      <c r="S930" s="95"/>
      <c r="T930" s="95"/>
      <c r="U930" s="95"/>
      <c r="V930" s="95"/>
      <c r="W930" s="95"/>
      <c r="X930" s="95"/>
      <c r="Y930" s="95"/>
      <c r="Z930" s="95"/>
      <c r="AA930" s="95"/>
      <c r="AB930" s="95"/>
      <c r="AC930" s="95"/>
      <c r="AD930" s="95"/>
      <c r="AE930" s="95"/>
      <c r="AF930" s="95"/>
      <c r="AG930" s="95"/>
      <c r="AH930" s="95"/>
      <c r="AI930" s="95"/>
      <c r="AJ930" s="95"/>
      <c r="AK930" s="95"/>
      <c r="AL930" s="95"/>
      <c r="AM930" s="95"/>
      <c r="AN930" s="95"/>
      <c r="AO930" s="95"/>
      <c r="AP930" s="95"/>
      <c r="AQ930" s="95"/>
      <c r="AR930" s="95"/>
      <c r="AS930" s="95"/>
      <c r="AT930" s="95"/>
      <c r="AU930" s="95"/>
      <c r="AV930" s="95"/>
    </row>
    <row r="931" spans="1:48" ht="18.75" x14ac:dyDescent="0.3">
      <c r="A931" s="73" t="s">
        <v>15994</v>
      </c>
      <c r="B931" s="92" t="s">
        <v>12123</v>
      </c>
      <c r="C931" s="92" t="s">
        <v>3421</v>
      </c>
      <c r="D931" s="94">
        <v>164766</v>
      </c>
      <c r="E931" s="95" t="s">
        <v>17188</v>
      </c>
      <c r="F931" s="95" t="s">
        <v>17187</v>
      </c>
      <c r="G931" s="95"/>
      <c r="H931" s="96"/>
      <c r="I931" s="96"/>
      <c r="J931" s="95"/>
      <c r="K931" s="95"/>
      <c r="L931" s="95"/>
      <c r="M931" s="95"/>
      <c r="N931" s="95"/>
      <c r="O931" s="95"/>
      <c r="P931" s="95"/>
      <c r="Q931" s="95"/>
      <c r="R931" s="95"/>
      <c r="S931" s="95"/>
      <c r="T931" s="95"/>
      <c r="U931" s="95"/>
      <c r="V931" s="95"/>
      <c r="W931" s="95"/>
      <c r="X931" s="95"/>
      <c r="Y931" s="95"/>
      <c r="Z931" s="95"/>
      <c r="AA931" s="95"/>
      <c r="AB931" s="95"/>
      <c r="AC931" s="95"/>
      <c r="AD931" s="95"/>
      <c r="AE931" s="95"/>
      <c r="AF931" s="95"/>
      <c r="AG931" s="95"/>
      <c r="AH931" s="95"/>
      <c r="AI931" s="95"/>
      <c r="AJ931" s="95"/>
      <c r="AK931" s="95"/>
      <c r="AL931" s="95"/>
      <c r="AM931" s="95"/>
      <c r="AN931" s="95"/>
      <c r="AO931" s="95"/>
      <c r="AP931" s="95"/>
      <c r="AQ931" s="95"/>
      <c r="AR931" s="95"/>
      <c r="AS931" s="95"/>
      <c r="AT931" s="95"/>
      <c r="AU931" s="95"/>
      <c r="AV931" s="95"/>
    </row>
    <row r="932" spans="1:48" ht="18.75" x14ac:dyDescent="0.3">
      <c r="A932" s="73" t="s">
        <v>15995</v>
      </c>
      <c r="B932" s="92" t="s">
        <v>12123</v>
      </c>
      <c r="C932" s="92" t="s">
        <v>3422</v>
      </c>
      <c r="D932" s="94">
        <v>164785</v>
      </c>
      <c r="E932" s="95" t="s">
        <v>17188</v>
      </c>
      <c r="F932" s="95" t="s">
        <v>17187</v>
      </c>
      <c r="G932" s="95"/>
      <c r="H932" s="96"/>
      <c r="I932" s="96"/>
      <c r="J932" s="95"/>
      <c r="K932" s="95"/>
      <c r="L932" s="95"/>
      <c r="M932" s="95"/>
      <c r="N932" s="95"/>
      <c r="O932" s="95"/>
      <c r="P932" s="95"/>
      <c r="Q932" s="95"/>
      <c r="R932" s="95"/>
      <c r="S932" s="95"/>
      <c r="T932" s="95"/>
      <c r="U932" s="95"/>
      <c r="V932" s="95"/>
      <c r="W932" s="95"/>
      <c r="X932" s="95"/>
      <c r="Y932" s="95"/>
      <c r="Z932" s="95"/>
      <c r="AA932" s="95"/>
      <c r="AB932" s="95"/>
      <c r="AC932" s="95"/>
      <c r="AD932" s="95"/>
      <c r="AE932" s="95"/>
      <c r="AF932" s="95"/>
      <c r="AG932" s="95"/>
      <c r="AH932" s="95"/>
      <c r="AI932" s="95"/>
      <c r="AJ932" s="95"/>
      <c r="AK932" s="95"/>
      <c r="AL932" s="95"/>
      <c r="AM932" s="95"/>
      <c r="AN932" s="95"/>
      <c r="AO932" s="95"/>
      <c r="AP932" s="95"/>
      <c r="AQ932" s="95"/>
      <c r="AR932" s="95"/>
      <c r="AS932" s="95"/>
      <c r="AT932" s="95"/>
      <c r="AU932" s="95"/>
      <c r="AV932" s="95"/>
    </row>
    <row r="933" spans="1:48" ht="18.75" x14ac:dyDescent="0.3">
      <c r="A933" s="73" t="s">
        <v>15996</v>
      </c>
      <c r="B933" s="92" t="s">
        <v>12123</v>
      </c>
      <c r="C933" s="92" t="s">
        <v>6656</v>
      </c>
      <c r="D933" s="94">
        <v>255414</v>
      </c>
      <c r="E933" s="95" t="s">
        <v>16905</v>
      </c>
      <c r="F933" s="95" t="s">
        <v>16914</v>
      </c>
      <c r="G933" s="95" t="s">
        <v>16904</v>
      </c>
      <c r="H933" s="95" t="s">
        <v>16919</v>
      </c>
      <c r="I933" s="95" t="s">
        <v>16920</v>
      </c>
      <c r="J933" s="95" t="s">
        <v>16948</v>
      </c>
      <c r="K933" s="95" t="s">
        <v>17247</v>
      </c>
      <c r="L933" s="95"/>
      <c r="M933" s="95"/>
      <c r="N933" s="95"/>
      <c r="O933" s="95"/>
      <c r="P933" s="95"/>
      <c r="Q933" s="95"/>
      <c r="R933" s="95"/>
      <c r="S933" s="95"/>
      <c r="T933" s="96"/>
      <c r="U933" s="96"/>
      <c r="V933" s="95"/>
      <c r="W933" s="95"/>
      <c r="X933" s="95"/>
      <c r="Y933" s="95"/>
      <c r="Z933" s="95"/>
      <c r="AA933" s="95"/>
      <c r="AB933" s="95"/>
      <c r="AC933" s="95"/>
      <c r="AD933" s="95"/>
      <c r="AE933" s="95"/>
      <c r="AF933" s="95"/>
      <c r="AG933" s="95"/>
      <c r="AH933" s="95"/>
      <c r="AI933" s="95"/>
      <c r="AJ933" s="95"/>
      <c r="AK933" s="95"/>
      <c r="AL933" s="95"/>
      <c r="AM933" s="95"/>
      <c r="AN933" s="95"/>
      <c r="AO933" s="95"/>
      <c r="AP933" s="95"/>
      <c r="AQ933" s="95"/>
      <c r="AR933" s="95"/>
      <c r="AS933" s="95"/>
      <c r="AT933" s="95"/>
      <c r="AU933" s="95"/>
      <c r="AV933" s="95"/>
    </row>
    <row r="934" spans="1:48" ht="18.75" x14ac:dyDescent="0.3">
      <c r="A934" s="73" t="s">
        <v>16730</v>
      </c>
      <c r="B934" s="92" t="s">
        <v>15579</v>
      </c>
      <c r="C934" s="92" t="s">
        <v>6656</v>
      </c>
      <c r="D934" s="94">
        <v>255414</v>
      </c>
      <c r="E934" s="95" t="s">
        <v>16922</v>
      </c>
      <c r="F934" s="95" t="s">
        <v>16925</v>
      </c>
      <c r="G934" s="95" t="s">
        <v>17087</v>
      </c>
      <c r="H934" s="95"/>
      <c r="I934" s="95" t="s">
        <v>16929</v>
      </c>
      <c r="J934" s="95" t="s">
        <v>16930</v>
      </c>
      <c r="K934" s="95" t="s">
        <v>16923</v>
      </c>
      <c r="L934" s="95" t="s">
        <v>16924</v>
      </c>
      <c r="M934" s="96"/>
      <c r="N934" s="96"/>
      <c r="O934" s="96"/>
      <c r="P934" s="96"/>
      <c r="Q934" s="96"/>
      <c r="R934" s="96"/>
      <c r="S934" s="96"/>
      <c r="T934" s="96"/>
      <c r="U934" s="96"/>
      <c r="V934" s="95"/>
      <c r="W934" s="95"/>
      <c r="X934" s="95"/>
      <c r="Y934" s="95"/>
      <c r="Z934" s="95"/>
      <c r="AA934" s="95"/>
      <c r="AB934" s="95"/>
      <c r="AC934" s="95"/>
      <c r="AD934" s="95"/>
      <c r="AE934" s="95"/>
      <c r="AF934" s="95"/>
      <c r="AG934" s="95"/>
      <c r="AH934" s="95"/>
      <c r="AI934" s="95"/>
      <c r="AJ934" s="95"/>
      <c r="AK934" s="95"/>
      <c r="AL934" s="95"/>
      <c r="AM934" s="95"/>
      <c r="AN934" s="95"/>
      <c r="AO934" s="95"/>
      <c r="AP934" s="95"/>
      <c r="AQ934" s="95"/>
      <c r="AR934" s="95"/>
      <c r="AS934" s="95"/>
      <c r="AT934" s="95"/>
      <c r="AU934" s="95"/>
      <c r="AV934" s="95"/>
    </row>
    <row r="935" spans="1:48" ht="18.75" x14ac:dyDescent="0.3">
      <c r="A935" s="73" t="s">
        <v>15997</v>
      </c>
      <c r="B935" s="92" t="s">
        <v>12123</v>
      </c>
      <c r="C935" s="92" t="s">
        <v>18</v>
      </c>
      <c r="D935" s="94">
        <v>166012</v>
      </c>
      <c r="E935" s="95" t="s">
        <v>17279</v>
      </c>
      <c r="F935" s="95"/>
      <c r="G935" s="96"/>
      <c r="H935" s="96"/>
      <c r="I935" s="95"/>
      <c r="J935" s="95"/>
      <c r="K935" s="95"/>
      <c r="L935" s="95"/>
      <c r="M935" s="95"/>
      <c r="N935" s="95"/>
      <c r="O935" s="95"/>
      <c r="P935" s="95"/>
      <c r="Q935" s="95"/>
      <c r="R935" s="95"/>
      <c r="S935" s="95"/>
      <c r="T935" s="95"/>
      <c r="U935" s="95"/>
      <c r="V935" s="95"/>
      <c r="W935" s="95"/>
      <c r="X935" s="95"/>
      <c r="Y935" s="95"/>
      <c r="Z935" s="95"/>
      <c r="AA935" s="95"/>
      <c r="AB935" s="95"/>
      <c r="AC935" s="95"/>
      <c r="AD935" s="95"/>
      <c r="AE935" s="95"/>
      <c r="AF935" s="95"/>
      <c r="AG935" s="95"/>
      <c r="AH935" s="95"/>
      <c r="AI935" s="95"/>
      <c r="AJ935" s="95"/>
      <c r="AK935" s="95"/>
      <c r="AL935" s="95"/>
      <c r="AM935" s="95"/>
      <c r="AN935" s="95"/>
      <c r="AO935" s="95"/>
      <c r="AP935" s="95"/>
      <c r="AQ935" s="95"/>
      <c r="AR935" s="95"/>
      <c r="AS935" s="95"/>
      <c r="AT935" s="95"/>
      <c r="AU935" s="95"/>
      <c r="AV935" s="95"/>
    </row>
    <row r="936" spans="1:48" ht="18.75" x14ac:dyDescent="0.3">
      <c r="A936" s="73" t="s">
        <v>15998</v>
      </c>
      <c r="B936" s="92" t="s">
        <v>12123</v>
      </c>
      <c r="C936" s="92" t="s">
        <v>7360</v>
      </c>
      <c r="D936" s="94">
        <v>166720</v>
      </c>
      <c r="E936" s="95" t="s">
        <v>17266</v>
      </c>
      <c r="F936" s="95"/>
      <c r="G936" s="96"/>
      <c r="H936" s="96"/>
      <c r="I936" s="95"/>
      <c r="J936" s="95"/>
      <c r="K936" s="95"/>
      <c r="L936" s="95"/>
      <c r="M936" s="95"/>
      <c r="N936" s="95"/>
      <c r="O936" s="95"/>
      <c r="P936" s="95"/>
      <c r="Q936" s="95"/>
      <c r="R936" s="95"/>
      <c r="S936" s="95"/>
      <c r="T936" s="95"/>
      <c r="U936" s="95"/>
      <c r="V936" s="95"/>
      <c r="W936" s="95"/>
      <c r="X936" s="95"/>
      <c r="Y936" s="95"/>
      <c r="Z936" s="95"/>
      <c r="AA936" s="95"/>
      <c r="AB936" s="95"/>
      <c r="AC936" s="95"/>
      <c r="AD936" s="95"/>
      <c r="AE936" s="95"/>
      <c r="AF936" s="95"/>
      <c r="AG936" s="95"/>
      <c r="AH936" s="95"/>
      <c r="AI936" s="95"/>
      <c r="AJ936" s="95"/>
      <c r="AK936" s="95"/>
      <c r="AL936" s="95"/>
      <c r="AM936" s="95"/>
      <c r="AN936" s="95"/>
      <c r="AO936" s="95"/>
      <c r="AP936" s="95"/>
      <c r="AQ936" s="95"/>
      <c r="AR936" s="95"/>
      <c r="AS936" s="95"/>
      <c r="AT936" s="95"/>
      <c r="AU936" s="95"/>
      <c r="AV936" s="95"/>
    </row>
    <row r="937" spans="1:48" ht="18.75" x14ac:dyDescent="0.3">
      <c r="A937" s="73" t="s">
        <v>15999</v>
      </c>
      <c r="B937" s="92" t="s">
        <v>12123</v>
      </c>
      <c r="C937" s="92" t="s">
        <v>7384</v>
      </c>
      <c r="D937" s="94">
        <v>169720</v>
      </c>
      <c r="E937" s="95" t="s">
        <v>17266</v>
      </c>
      <c r="F937" s="95"/>
      <c r="G937" s="96"/>
      <c r="H937" s="96"/>
      <c r="I937" s="95"/>
      <c r="J937" s="95"/>
      <c r="K937" s="95"/>
      <c r="L937" s="95"/>
      <c r="M937" s="95"/>
      <c r="N937" s="95"/>
      <c r="O937" s="95"/>
      <c r="P937" s="95"/>
      <c r="Q937" s="95"/>
      <c r="R937" s="95"/>
      <c r="S937" s="95"/>
      <c r="T937" s="95"/>
      <c r="U937" s="95"/>
      <c r="V937" s="95"/>
      <c r="W937" s="95"/>
      <c r="X937" s="95"/>
      <c r="Y937" s="95"/>
      <c r="Z937" s="95"/>
      <c r="AA937" s="95"/>
      <c r="AB937" s="95"/>
      <c r="AC937" s="95"/>
      <c r="AD937" s="95"/>
      <c r="AE937" s="95"/>
      <c r="AF937" s="95"/>
      <c r="AG937" s="95"/>
      <c r="AH937" s="95"/>
      <c r="AI937" s="95"/>
      <c r="AJ937" s="95"/>
      <c r="AK937" s="95"/>
      <c r="AL937" s="95"/>
      <c r="AM937" s="95"/>
      <c r="AN937" s="95"/>
      <c r="AO937" s="95"/>
      <c r="AP937" s="95"/>
      <c r="AQ937" s="95"/>
      <c r="AR937" s="95"/>
      <c r="AS937" s="95"/>
      <c r="AT937" s="95"/>
      <c r="AU937" s="95"/>
      <c r="AV937" s="95"/>
    </row>
    <row r="938" spans="1:48" ht="18.75" x14ac:dyDescent="0.3">
      <c r="A938" s="73" t="s">
        <v>16000</v>
      </c>
      <c r="B938" s="92" t="s">
        <v>12123</v>
      </c>
      <c r="C938" s="92" t="s">
        <v>25</v>
      </c>
      <c r="D938" s="94">
        <v>166757</v>
      </c>
      <c r="E938" s="95" t="s">
        <v>17167</v>
      </c>
      <c r="F938" s="95" t="s">
        <v>17168</v>
      </c>
      <c r="G938" s="95" t="s">
        <v>17169</v>
      </c>
      <c r="H938" s="95"/>
      <c r="I938" s="95"/>
      <c r="J938" s="96"/>
      <c r="K938" s="96"/>
      <c r="L938" s="96"/>
      <c r="M938" s="96"/>
      <c r="N938" s="95"/>
      <c r="O938" s="95"/>
      <c r="P938" s="95"/>
      <c r="Q938" s="95"/>
      <c r="R938" s="95"/>
      <c r="S938" s="95"/>
      <c r="T938" s="95"/>
      <c r="U938" s="95"/>
      <c r="V938" s="95"/>
      <c r="W938" s="95"/>
      <c r="X938" s="95"/>
      <c r="Y938" s="95"/>
      <c r="Z938" s="95"/>
      <c r="AA938" s="95"/>
      <c r="AB938" s="95"/>
      <c r="AC938" s="95"/>
      <c r="AD938" s="95"/>
      <c r="AE938" s="95"/>
      <c r="AF938" s="95"/>
      <c r="AG938" s="95"/>
      <c r="AH938" s="95"/>
      <c r="AI938" s="95"/>
      <c r="AJ938" s="95"/>
      <c r="AK938" s="95"/>
      <c r="AL938" s="95"/>
      <c r="AM938" s="95"/>
      <c r="AN938" s="95"/>
      <c r="AO938" s="95"/>
      <c r="AP938" s="95"/>
      <c r="AQ938" s="95"/>
      <c r="AR938" s="95"/>
      <c r="AS938" s="95"/>
      <c r="AT938" s="95"/>
      <c r="AU938" s="95"/>
      <c r="AV938" s="95"/>
    </row>
    <row r="939" spans="1:48" ht="18.75" x14ac:dyDescent="0.3">
      <c r="A939" s="73" t="s">
        <v>16731</v>
      </c>
      <c r="B939" s="92" t="s">
        <v>15579</v>
      </c>
      <c r="C939" s="92" t="s">
        <v>25</v>
      </c>
      <c r="D939" s="94">
        <v>166757</v>
      </c>
      <c r="E939" s="95" t="s">
        <v>17126</v>
      </c>
      <c r="F939" s="95" t="s">
        <v>17127</v>
      </c>
      <c r="G939" s="95"/>
      <c r="H939" s="96"/>
      <c r="I939" s="96"/>
      <c r="J939" s="96"/>
      <c r="K939" s="96"/>
      <c r="L939" s="96"/>
      <c r="M939" s="96"/>
      <c r="N939" s="95"/>
      <c r="O939" s="95"/>
      <c r="P939" s="95"/>
      <c r="Q939" s="95"/>
      <c r="R939" s="95"/>
      <c r="S939" s="95"/>
      <c r="T939" s="95"/>
      <c r="U939" s="95"/>
      <c r="V939" s="95"/>
      <c r="W939" s="95"/>
      <c r="X939" s="95"/>
      <c r="Y939" s="95"/>
      <c r="Z939" s="95"/>
      <c r="AA939" s="95"/>
      <c r="AB939" s="95"/>
      <c r="AC939" s="95"/>
      <c r="AD939" s="95"/>
      <c r="AE939" s="95"/>
      <c r="AF939" s="95"/>
      <c r="AG939" s="95"/>
      <c r="AH939" s="95"/>
      <c r="AI939" s="95"/>
      <c r="AJ939" s="95"/>
      <c r="AK939" s="95"/>
      <c r="AL939" s="95"/>
      <c r="AM939" s="95"/>
      <c r="AN939" s="95"/>
      <c r="AO939" s="95"/>
      <c r="AP939" s="95"/>
      <c r="AQ939" s="95"/>
      <c r="AR939" s="95"/>
      <c r="AS939" s="95"/>
      <c r="AT939" s="95"/>
      <c r="AU939" s="95"/>
      <c r="AV939" s="95"/>
    </row>
    <row r="940" spans="1:48" ht="18.75" x14ac:dyDescent="0.3">
      <c r="A940" s="73" t="s">
        <v>16001</v>
      </c>
      <c r="B940" s="92" t="s">
        <v>12123</v>
      </c>
      <c r="C940" s="92" t="s">
        <v>7362</v>
      </c>
      <c r="D940" s="94">
        <v>166776</v>
      </c>
      <c r="E940" s="95" t="s">
        <v>17167</v>
      </c>
      <c r="F940" s="95" t="s">
        <v>17168</v>
      </c>
      <c r="G940" s="95" t="s">
        <v>17169</v>
      </c>
      <c r="H940" s="95"/>
      <c r="I940" s="95"/>
      <c r="J940" s="96"/>
      <c r="K940" s="96"/>
      <c r="L940" s="96"/>
      <c r="M940" s="96"/>
      <c r="N940" s="95"/>
      <c r="O940" s="95"/>
      <c r="P940" s="95"/>
      <c r="Q940" s="95"/>
      <c r="R940" s="95"/>
      <c r="S940" s="95"/>
      <c r="T940" s="95"/>
      <c r="U940" s="95"/>
      <c r="V940" s="95"/>
      <c r="W940" s="95"/>
      <c r="X940" s="95"/>
      <c r="Y940" s="95"/>
      <c r="Z940" s="95"/>
      <c r="AA940" s="95"/>
      <c r="AB940" s="95"/>
      <c r="AC940" s="95"/>
      <c r="AD940" s="95"/>
      <c r="AE940" s="95"/>
      <c r="AF940" s="95"/>
      <c r="AG940" s="95"/>
      <c r="AH940" s="95"/>
      <c r="AI940" s="95"/>
      <c r="AJ940" s="95"/>
      <c r="AK940" s="95"/>
      <c r="AL940" s="95"/>
      <c r="AM940" s="95"/>
      <c r="AN940" s="95"/>
      <c r="AO940" s="95"/>
      <c r="AP940" s="95"/>
      <c r="AQ940" s="95"/>
      <c r="AR940" s="95"/>
      <c r="AS940" s="95"/>
      <c r="AT940" s="95"/>
      <c r="AU940" s="95"/>
      <c r="AV940" s="95"/>
    </row>
    <row r="941" spans="1:48" ht="18.75" x14ac:dyDescent="0.3">
      <c r="A941" s="73" t="s">
        <v>16002</v>
      </c>
      <c r="B941" s="92" t="s">
        <v>12123</v>
      </c>
      <c r="C941" s="92" t="s">
        <v>7362</v>
      </c>
      <c r="D941" s="94">
        <v>366778</v>
      </c>
      <c r="E941" s="95" t="s">
        <v>17167</v>
      </c>
      <c r="F941" s="95" t="s">
        <v>17168</v>
      </c>
      <c r="G941" s="95" t="s">
        <v>17169</v>
      </c>
      <c r="H941" s="95"/>
      <c r="I941" s="95"/>
      <c r="J941" s="96"/>
      <c r="K941" s="96"/>
      <c r="L941" s="96"/>
      <c r="M941" s="96"/>
      <c r="N941" s="95"/>
      <c r="O941" s="95"/>
      <c r="P941" s="95"/>
      <c r="Q941" s="95"/>
      <c r="R941" s="95"/>
      <c r="S941" s="95"/>
      <c r="T941" s="95"/>
      <c r="U941" s="95"/>
      <c r="V941" s="95"/>
      <c r="W941" s="95"/>
      <c r="X941" s="95"/>
      <c r="Y941" s="95"/>
      <c r="Z941" s="95"/>
      <c r="AA941" s="95"/>
      <c r="AB941" s="95"/>
      <c r="AC941" s="95"/>
      <c r="AD941" s="95"/>
      <c r="AE941" s="95"/>
      <c r="AF941" s="95"/>
      <c r="AG941" s="95"/>
      <c r="AH941" s="95"/>
      <c r="AI941" s="95"/>
      <c r="AJ941" s="95"/>
      <c r="AK941" s="95"/>
      <c r="AL941" s="95"/>
      <c r="AM941" s="95"/>
      <c r="AN941" s="95"/>
      <c r="AO941" s="95"/>
      <c r="AP941" s="95"/>
      <c r="AQ941" s="95"/>
      <c r="AR941" s="95"/>
      <c r="AS941" s="95"/>
      <c r="AT941" s="95"/>
      <c r="AU941" s="95"/>
      <c r="AV941" s="95"/>
    </row>
    <row r="942" spans="1:48" ht="18.75" x14ac:dyDescent="0.3">
      <c r="A942" s="73" t="s">
        <v>16732</v>
      </c>
      <c r="B942" s="92" t="s">
        <v>15579</v>
      </c>
      <c r="C942" s="92" t="s">
        <v>7362</v>
      </c>
      <c r="D942" s="94">
        <v>166776</v>
      </c>
      <c r="E942" s="95" t="s">
        <v>17126</v>
      </c>
      <c r="F942" s="95" t="s">
        <v>17127</v>
      </c>
      <c r="G942" s="95"/>
      <c r="H942" s="96"/>
      <c r="I942" s="96"/>
      <c r="J942" s="96"/>
      <c r="K942" s="96"/>
      <c r="L942" s="96"/>
      <c r="M942" s="96"/>
      <c r="N942" s="95"/>
      <c r="O942" s="95"/>
      <c r="P942" s="95"/>
      <c r="Q942" s="95"/>
      <c r="R942" s="95"/>
      <c r="S942" s="95"/>
      <c r="T942" s="95"/>
      <c r="U942" s="95"/>
      <c r="V942" s="95"/>
      <c r="W942" s="95"/>
      <c r="X942" s="95"/>
      <c r="Y942" s="95"/>
      <c r="Z942" s="95"/>
      <c r="AA942" s="95"/>
      <c r="AB942" s="95"/>
      <c r="AC942" s="95"/>
      <c r="AD942" s="95"/>
      <c r="AE942" s="95"/>
      <c r="AF942" s="95"/>
      <c r="AG942" s="95"/>
      <c r="AH942" s="95"/>
      <c r="AI942" s="95"/>
      <c r="AJ942" s="95"/>
      <c r="AK942" s="95"/>
      <c r="AL942" s="95"/>
      <c r="AM942" s="95"/>
      <c r="AN942" s="95"/>
      <c r="AO942" s="95"/>
      <c r="AP942" s="95"/>
      <c r="AQ942" s="95"/>
      <c r="AR942" s="95"/>
      <c r="AS942" s="95"/>
      <c r="AT942" s="95"/>
      <c r="AU942" s="95"/>
      <c r="AV942" s="95"/>
    </row>
    <row r="943" spans="1:48" ht="18.75" x14ac:dyDescent="0.3">
      <c r="A943" s="73" t="s">
        <v>16733</v>
      </c>
      <c r="B943" s="92" t="s">
        <v>15579</v>
      </c>
      <c r="C943" s="92" t="s">
        <v>7362</v>
      </c>
      <c r="D943" s="94">
        <v>366778</v>
      </c>
      <c r="E943" s="95" t="s">
        <v>17126</v>
      </c>
      <c r="F943" s="95" t="s">
        <v>17127</v>
      </c>
      <c r="G943" s="95"/>
      <c r="H943" s="96"/>
      <c r="I943" s="96"/>
      <c r="J943" s="96"/>
      <c r="K943" s="96"/>
      <c r="L943" s="96"/>
      <c r="M943" s="96"/>
      <c r="N943" s="95"/>
      <c r="O943" s="95"/>
      <c r="P943" s="95"/>
      <c r="Q943" s="95"/>
      <c r="R943" s="95"/>
      <c r="S943" s="95"/>
      <c r="T943" s="95"/>
      <c r="U943" s="95"/>
      <c r="V943" s="95"/>
      <c r="W943" s="95"/>
      <c r="X943" s="95"/>
      <c r="Y943" s="95"/>
      <c r="Z943" s="95"/>
      <c r="AA943" s="95"/>
      <c r="AB943" s="95"/>
      <c r="AC943" s="95"/>
      <c r="AD943" s="95"/>
      <c r="AE943" s="95"/>
      <c r="AF943" s="95"/>
      <c r="AG943" s="95"/>
      <c r="AH943" s="95"/>
      <c r="AI943" s="95"/>
      <c r="AJ943" s="95"/>
      <c r="AK943" s="95"/>
      <c r="AL943" s="95"/>
      <c r="AM943" s="95"/>
      <c r="AN943" s="95"/>
      <c r="AO943" s="95"/>
      <c r="AP943" s="95"/>
      <c r="AQ943" s="95"/>
      <c r="AR943" s="95"/>
      <c r="AS943" s="95"/>
      <c r="AT943" s="95"/>
      <c r="AU943" s="95"/>
      <c r="AV943" s="95"/>
    </row>
    <row r="944" spans="1:48" ht="18.75" x14ac:dyDescent="0.3">
      <c r="A944" s="73" t="s">
        <v>16003</v>
      </c>
      <c r="B944" s="92" t="s">
        <v>12123</v>
      </c>
      <c r="C944" s="92" t="s">
        <v>1551</v>
      </c>
      <c r="D944" s="94">
        <v>166761</v>
      </c>
      <c r="E944" s="95" t="s">
        <v>17169</v>
      </c>
      <c r="F944" s="95" t="s">
        <v>17168</v>
      </c>
      <c r="G944" s="95" t="s">
        <v>17167</v>
      </c>
      <c r="H944" s="95" t="s">
        <v>17168</v>
      </c>
      <c r="I944" s="95"/>
      <c r="J944" s="95"/>
      <c r="K944" s="96"/>
      <c r="L944" s="96"/>
      <c r="M944" s="95"/>
      <c r="N944" s="95"/>
      <c r="O944" s="95"/>
      <c r="P944" s="95"/>
      <c r="Q944" s="95"/>
      <c r="R944" s="95"/>
      <c r="S944" s="95"/>
      <c r="T944" s="95"/>
      <c r="U944" s="95"/>
      <c r="V944" s="95"/>
      <c r="W944" s="95"/>
      <c r="X944" s="95"/>
      <c r="Y944" s="95"/>
      <c r="Z944" s="95"/>
      <c r="AA944" s="95"/>
      <c r="AB944" s="95"/>
      <c r="AC944" s="95"/>
      <c r="AD944" s="95"/>
      <c r="AE944" s="95"/>
      <c r="AF944" s="95"/>
      <c r="AG944" s="95"/>
      <c r="AH944" s="95"/>
      <c r="AI944" s="95"/>
      <c r="AJ944" s="95"/>
      <c r="AK944" s="95"/>
      <c r="AL944" s="95"/>
      <c r="AM944" s="95"/>
      <c r="AN944" s="95"/>
      <c r="AO944" s="95"/>
      <c r="AP944" s="95"/>
      <c r="AQ944" s="95"/>
      <c r="AR944" s="95"/>
      <c r="AS944" s="95"/>
      <c r="AT944" s="95"/>
      <c r="AU944" s="95"/>
      <c r="AV944" s="95"/>
    </row>
    <row r="945" spans="1:48" ht="18.75" x14ac:dyDescent="0.3">
      <c r="A945" s="73" t="s">
        <v>16734</v>
      </c>
      <c r="B945" s="92" t="s">
        <v>15579</v>
      </c>
      <c r="C945" s="92" t="s">
        <v>1551</v>
      </c>
      <c r="D945" s="94">
        <v>166761</v>
      </c>
      <c r="E945" s="95" t="s">
        <v>17126</v>
      </c>
      <c r="F945" s="95" t="s">
        <v>17127</v>
      </c>
      <c r="G945" s="95"/>
      <c r="H945" s="95"/>
      <c r="I945" s="96"/>
      <c r="J945" s="96"/>
      <c r="K945" s="96"/>
      <c r="L945" s="96"/>
      <c r="M945" s="95"/>
      <c r="N945" s="95"/>
      <c r="O945" s="95"/>
      <c r="P945" s="95"/>
      <c r="Q945" s="95"/>
      <c r="R945" s="95"/>
      <c r="S945" s="95"/>
      <c r="T945" s="95"/>
      <c r="U945" s="95"/>
      <c r="V945" s="95"/>
      <c r="W945" s="95"/>
      <c r="X945" s="95"/>
      <c r="Y945" s="95"/>
      <c r="Z945" s="95"/>
      <c r="AA945" s="95"/>
      <c r="AB945" s="95"/>
      <c r="AC945" s="95"/>
      <c r="AD945" s="95"/>
      <c r="AE945" s="95"/>
      <c r="AF945" s="95"/>
      <c r="AG945" s="95"/>
      <c r="AH945" s="95"/>
      <c r="AI945" s="95"/>
      <c r="AJ945" s="95"/>
      <c r="AK945" s="95"/>
      <c r="AL945" s="95"/>
      <c r="AM945" s="95"/>
      <c r="AN945" s="95"/>
      <c r="AO945" s="95"/>
      <c r="AP945" s="95"/>
      <c r="AQ945" s="95"/>
      <c r="AR945" s="95"/>
      <c r="AS945" s="95"/>
      <c r="AT945" s="95"/>
      <c r="AU945" s="95"/>
      <c r="AV945" s="95"/>
    </row>
    <row r="946" spans="1:48" ht="18.75" x14ac:dyDescent="0.3">
      <c r="A946" s="73" t="s">
        <v>16004</v>
      </c>
      <c r="B946" s="92" t="s">
        <v>12123</v>
      </c>
      <c r="C946" s="92" t="s">
        <v>26</v>
      </c>
      <c r="D946" s="94">
        <v>166777</v>
      </c>
      <c r="E946" s="95" t="s">
        <v>17167</v>
      </c>
      <c r="F946" s="95" t="s">
        <v>17182</v>
      </c>
      <c r="G946" s="95" t="s">
        <v>17167</v>
      </c>
      <c r="H946" s="95" t="s">
        <v>17168</v>
      </c>
      <c r="I946" s="95" t="s">
        <v>17169</v>
      </c>
      <c r="J946" s="95" t="s">
        <v>17187</v>
      </c>
      <c r="K946" s="95" t="s">
        <v>17188</v>
      </c>
      <c r="L946" s="95"/>
      <c r="M946" s="95"/>
      <c r="N946" s="96"/>
      <c r="O946" s="96"/>
      <c r="P946" s="95"/>
      <c r="Q946" s="95"/>
      <c r="R946" s="95"/>
      <c r="S946" s="95"/>
      <c r="T946" s="95"/>
      <c r="U946" s="95"/>
      <c r="V946" s="95"/>
      <c r="W946" s="95"/>
      <c r="X946" s="95"/>
      <c r="Y946" s="95"/>
      <c r="Z946" s="95"/>
      <c r="AA946" s="95"/>
      <c r="AB946" s="95"/>
      <c r="AC946" s="95"/>
      <c r="AD946" s="95"/>
      <c r="AE946" s="95"/>
      <c r="AF946" s="95"/>
      <c r="AG946" s="95"/>
      <c r="AH946" s="95"/>
      <c r="AI946" s="95"/>
      <c r="AJ946" s="95"/>
      <c r="AK946" s="95"/>
      <c r="AL946" s="95"/>
      <c r="AM946" s="95"/>
      <c r="AN946" s="95"/>
      <c r="AO946" s="95"/>
      <c r="AP946" s="95"/>
      <c r="AQ946" s="95"/>
      <c r="AR946" s="95"/>
      <c r="AS946" s="95"/>
      <c r="AT946" s="95"/>
      <c r="AU946" s="95"/>
      <c r="AV946" s="95"/>
    </row>
    <row r="947" spans="1:48" ht="18.75" x14ac:dyDescent="0.3">
      <c r="A947" s="73" t="s">
        <v>16735</v>
      </c>
      <c r="B947" s="92" t="s">
        <v>15579</v>
      </c>
      <c r="C947" s="92" t="s">
        <v>26</v>
      </c>
      <c r="D947" s="94">
        <v>166777</v>
      </c>
      <c r="E947" s="95" t="s">
        <v>17126</v>
      </c>
      <c r="F947" s="95" t="s">
        <v>17127</v>
      </c>
      <c r="G947" s="95"/>
      <c r="H947" s="95"/>
      <c r="I947" s="95"/>
      <c r="J947" s="95"/>
      <c r="K947" s="95"/>
      <c r="L947" s="96"/>
      <c r="M947" s="96"/>
      <c r="N947" s="96"/>
      <c r="O947" s="96"/>
      <c r="P947" s="95"/>
      <c r="Q947" s="95"/>
      <c r="R947" s="95"/>
      <c r="S947" s="95"/>
      <c r="T947" s="95"/>
      <c r="U947" s="95"/>
      <c r="V947" s="95"/>
      <c r="W947" s="95"/>
      <c r="X947" s="95"/>
      <c r="Y947" s="95"/>
      <c r="Z947" s="95"/>
      <c r="AA947" s="95"/>
      <c r="AB947" s="95"/>
      <c r="AC947" s="95"/>
      <c r="AD947" s="95"/>
      <c r="AE947" s="95"/>
      <c r="AF947" s="95"/>
      <c r="AG947" s="95"/>
      <c r="AH947" s="95"/>
      <c r="AI947" s="95"/>
      <c r="AJ947" s="95"/>
      <c r="AK947" s="95"/>
      <c r="AL947" s="95"/>
      <c r="AM947" s="95"/>
      <c r="AN947" s="95"/>
      <c r="AO947" s="95"/>
      <c r="AP947" s="95"/>
      <c r="AQ947" s="95"/>
      <c r="AR947" s="95"/>
      <c r="AS947" s="95"/>
      <c r="AT947" s="95"/>
      <c r="AU947" s="95"/>
      <c r="AV947" s="95"/>
    </row>
    <row r="948" spans="1:48" ht="18.75" x14ac:dyDescent="0.3">
      <c r="A948" s="73" t="s">
        <v>16005</v>
      </c>
      <c r="B948" s="92" t="s">
        <v>12123</v>
      </c>
      <c r="C948" s="92" t="s">
        <v>5381</v>
      </c>
      <c r="D948" s="94">
        <v>167139</v>
      </c>
      <c r="E948" s="95" t="s">
        <v>17288</v>
      </c>
      <c r="F948" s="95"/>
      <c r="G948" s="95"/>
      <c r="H948" s="96"/>
      <c r="I948" s="96"/>
      <c r="J948" s="95"/>
      <c r="K948" s="95"/>
      <c r="L948" s="95"/>
      <c r="M948" s="95"/>
      <c r="N948" s="95"/>
      <c r="O948" s="95"/>
      <c r="P948" s="95"/>
      <c r="Q948" s="95"/>
      <c r="R948" s="95"/>
      <c r="S948" s="95"/>
      <c r="T948" s="95"/>
      <c r="U948" s="95"/>
      <c r="V948" s="95"/>
      <c r="W948" s="95"/>
      <c r="X948" s="95"/>
      <c r="Y948" s="95"/>
      <c r="Z948" s="95"/>
      <c r="AA948" s="95"/>
      <c r="AB948" s="95"/>
      <c r="AC948" s="95"/>
      <c r="AD948" s="95"/>
      <c r="AE948" s="95"/>
      <c r="AF948" s="95"/>
      <c r="AG948" s="95"/>
      <c r="AH948" s="95"/>
      <c r="AI948" s="95"/>
      <c r="AJ948" s="95"/>
      <c r="AK948" s="95"/>
      <c r="AL948" s="95"/>
      <c r="AM948" s="95"/>
      <c r="AN948" s="95"/>
      <c r="AO948" s="95"/>
      <c r="AP948" s="95"/>
      <c r="AQ948" s="95"/>
      <c r="AR948" s="95"/>
      <c r="AS948" s="95"/>
      <c r="AT948" s="95"/>
      <c r="AU948" s="95"/>
      <c r="AV948" s="95"/>
    </row>
    <row r="949" spans="1:48" ht="18.75" x14ac:dyDescent="0.3">
      <c r="A949" s="73" t="s">
        <v>16006</v>
      </c>
      <c r="B949" s="92" t="s">
        <v>12123</v>
      </c>
      <c r="C949" s="92" t="s">
        <v>5382</v>
      </c>
      <c r="D949" s="94">
        <v>167158</v>
      </c>
      <c r="E949" s="95" t="s">
        <v>17288</v>
      </c>
      <c r="F949" s="95"/>
      <c r="G949" s="95"/>
      <c r="H949" s="96"/>
      <c r="I949" s="96"/>
      <c r="J949" s="95"/>
      <c r="K949" s="95"/>
      <c r="L949" s="95"/>
      <c r="M949" s="95"/>
      <c r="N949" s="95"/>
      <c r="O949" s="95"/>
      <c r="P949" s="95"/>
      <c r="Q949" s="95"/>
      <c r="R949" s="95"/>
      <c r="S949" s="95"/>
      <c r="T949" s="95"/>
      <c r="U949" s="95"/>
      <c r="V949" s="95"/>
      <c r="W949" s="95"/>
      <c r="X949" s="95"/>
      <c r="Y949" s="95"/>
      <c r="Z949" s="95"/>
      <c r="AA949" s="95"/>
      <c r="AB949" s="95"/>
      <c r="AC949" s="95"/>
      <c r="AD949" s="95"/>
      <c r="AE949" s="95"/>
      <c r="AF949" s="95"/>
      <c r="AG949" s="95"/>
      <c r="AH949" s="95"/>
      <c r="AI949" s="95"/>
      <c r="AJ949" s="95"/>
      <c r="AK949" s="95"/>
      <c r="AL949" s="95"/>
      <c r="AM949" s="95"/>
      <c r="AN949" s="95"/>
      <c r="AO949" s="95"/>
      <c r="AP949" s="95"/>
      <c r="AQ949" s="95"/>
      <c r="AR949" s="95"/>
      <c r="AS949" s="95"/>
      <c r="AT949" s="95"/>
      <c r="AU949" s="95"/>
      <c r="AV949" s="95"/>
    </row>
    <row r="950" spans="1:48" ht="18.75" x14ac:dyDescent="0.3">
      <c r="A950" s="73" t="s">
        <v>16007</v>
      </c>
      <c r="B950" s="92" t="s">
        <v>12123</v>
      </c>
      <c r="C950" s="92" t="s">
        <v>9038</v>
      </c>
      <c r="D950" s="94">
        <v>367226</v>
      </c>
      <c r="E950" s="95" t="s">
        <v>17188</v>
      </c>
      <c r="F950" s="95" t="s">
        <v>17187</v>
      </c>
      <c r="G950" s="95"/>
      <c r="H950" s="96"/>
      <c r="I950" s="96"/>
      <c r="J950" s="95"/>
      <c r="K950" s="95"/>
      <c r="L950" s="95"/>
      <c r="M950" s="95"/>
      <c r="N950" s="95"/>
      <c r="O950" s="95"/>
      <c r="P950" s="95"/>
      <c r="Q950" s="95"/>
      <c r="R950" s="95"/>
      <c r="S950" s="95"/>
      <c r="T950" s="95"/>
      <c r="U950" s="95"/>
      <c r="V950" s="95"/>
      <c r="W950" s="95"/>
      <c r="X950" s="95"/>
      <c r="Y950" s="95"/>
      <c r="Z950" s="95"/>
      <c r="AA950" s="95"/>
      <c r="AB950" s="95"/>
      <c r="AC950" s="95"/>
      <c r="AD950" s="95"/>
      <c r="AE950" s="95"/>
      <c r="AF950" s="95"/>
      <c r="AG950" s="95"/>
      <c r="AH950" s="95"/>
      <c r="AI950" s="95"/>
      <c r="AJ950" s="95"/>
      <c r="AK950" s="95"/>
      <c r="AL950" s="95"/>
      <c r="AM950" s="95"/>
      <c r="AN950" s="95"/>
      <c r="AO950" s="95"/>
      <c r="AP950" s="95"/>
      <c r="AQ950" s="95"/>
      <c r="AR950" s="95"/>
      <c r="AS950" s="95"/>
      <c r="AT950" s="95"/>
      <c r="AU950" s="95"/>
      <c r="AV950" s="95"/>
    </row>
    <row r="951" spans="1:48" ht="18.75" x14ac:dyDescent="0.3">
      <c r="A951" s="73" t="s">
        <v>16008</v>
      </c>
      <c r="B951" s="92" t="s">
        <v>12123</v>
      </c>
      <c r="C951" s="92" t="s">
        <v>5386</v>
      </c>
      <c r="D951" s="94">
        <v>167232</v>
      </c>
      <c r="E951" s="95" t="s">
        <v>17288</v>
      </c>
      <c r="F951" s="95"/>
      <c r="G951" s="95"/>
      <c r="H951" s="96"/>
      <c r="I951" s="96"/>
      <c r="J951" s="95"/>
      <c r="K951" s="95"/>
      <c r="L951" s="95"/>
      <c r="M951" s="95"/>
      <c r="N951" s="95"/>
      <c r="O951" s="95"/>
      <c r="P951" s="95"/>
      <c r="Q951" s="95"/>
      <c r="R951" s="95"/>
      <c r="S951" s="95"/>
      <c r="T951" s="95"/>
      <c r="U951" s="95"/>
      <c r="V951" s="95"/>
      <c r="W951" s="95"/>
      <c r="X951" s="95"/>
      <c r="Y951" s="95"/>
      <c r="Z951" s="95"/>
      <c r="AA951" s="95"/>
      <c r="AB951" s="95"/>
      <c r="AC951" s="95"/>
      <c r="AD951" s="95"/>
      <c r="AE951" s="95"/>
      <c r="AF951" s="95"/>
      <c r="AG951" s="95"/>
      <c r="AH951" s="95"/>
      <c r="AI951" s="95"/>
      <c r="AJ951" s="95"/>
      <c r="AK951" s="95"/>
      <c r="AL951" s="95"/>
      <c r="AM951" s="95"/>
      <c r="AN951" s="95"/>
      <c r="AO951" s="95"/>
      <c r="AP951" s="95"/>
      <c r="AQ951" s="95"/>
      <c r="AR951" s="95"/>
      <c r="AS951" s="95"/>
      <c r="AT951" s="95"/>
      <c r="AU951" s="95"/>
      <c r="AV951" s="95"/>
    </row>
    <row r="952" spans="1:48" ht="18.75" x14ac:dyDescent="0.3">
      <c r="A952" s="73" t="s">
        <v>16009</v>
      </c>
      <c r="B952" s="92" t="s">
        <v>12123</v>
      </c>
      <c r="C952" s="92" t="s">
        <v>3563</v>
      </c>
      <c r="D952" s="94">
        <v>167853</v>
      </c>
      <c r="E952" s="95" t="s">
        <v>17289</v>
      </c>
      <c r="F952" s="95"/>
      <c r="G952" s="95"/>
      <c r="H952" s="96"/>
      <c r="I952" s="96"/>
      <c r="J952" s="95"/>
      <c r="K952" s="95"/>
      <c r="L952" s="95"/>
      <c r="M952" s="95"/>
      <c r="N952" s="95"/>
      <c r="O952" s="95"/>
      <c r="P952" s="95"/>
      <c r="Q952" s="95"/>
      <c r="R952" s="95"/>
      <c r="S952" s="95"/>
      <c r="T952" s="95"/>
      <c r="U952" s="95"/>
      <c r="V952" s="95"/>
      <c r="W952" s="95"/>
      <c r="X952" s="95"/>
      <c r="Y952" s="95"/>
      <c r="Z952" s="95"/>
      <c r="AA952" s="95"/>
      <c r="AB952" s="95"/>
      <c r="AC952" s="95"/>
      <c r="AD952" s="95"/>
      <c r="AE952" s="95"/>
      <c r="AF952" s="95"/>
      <c r="AG952" s="95"/>
      <c r="AH952" s="95"/>
      <c r="AI952" s="95"/>
      <c r="AJ952" s="95"/>
      <c r="AK952" s="95"/>
      <c r="AL952" s="95"/>
      <c r="AM952" s="95"/>
      <c r="AN952" s="95"/>
      <c r="AO952" s="95"/>
      <c r="AP952" s="95"/>
      <c r="AQ952" s="95"/>
      <c r="AR952" s="95"/>
      <c r="AS952" s="95"/>
      <c r="AT952" s="95"/>
      <c r="AU952" s="95"/>
      <c r="AV952" s="95"/>
    </row>
    <row r="953" spans="1:48" ht="18.75" x14ac:dyDescent="0.3">
      <c r="A953" s="73" t="s">
        <v>16010</v>
      </c>
      <c r="B953" s="92" t="s">
        <v>12123</v>
      </c>
      <c r="C953" s="92" t="s">
        <v>9387</v>
      </c>
      <c r="D953" s="94">
        <v>630812</v>
      </c>
      <c r="E953" s="95" t="s">
        <v>17226</v>
      </c>
      <c r="F953" s="95"/>
      <c r="G953" s="95"/>
      <c r="H953" s="96"/>
      <c r="I953" s="96"/>
      <c r="J953" s="95"/>
      <c r="K953" s="95"/>
      <c r="L953" s="95"/>
      <c r="M953" s="95"/>
      <c r="N953" s="95"/>
      <c r="O953" s="95"/>
      <c r="P953" s="95"/>
      <c r="Q953" s="95"/>
      <c r="R953" s="95"/>
      <c r="S953" s="95"/>
      <c r="T953" s="95"/>
      <c r="U953" s="95"/>
      <c r="V953" s="95"/>
      <c r="W953" s="95"/>
      <c r="X953" s="95"/>
      <c r="Y953" s="95"/>
      <c r="Z953" s="95"/>
      <c r="AA953" s="95"/>
      <c r="AB953" s="95"/>
      <c r="AC953" s="95"/>
      <c r="AD953" s="95"/>
      <c r="AE953" s="95"/>
      <c r="AF953" s="95"/>
      <c r="AG953" s="95"/>
      <c r="AH953" s="95"/>
      <c r="AI953" s="95"/>
      <c r="AJ953" s="95"/>
      <c r="AK953" s="95"/>
      <c r="AL953" s="95"/>
      <c r="AM953" s="95"/>
      <c r="AN953" s="95"/>
      <c r="AO953" s="95"/>
      <c r="AP953" s="95"/>
      <c r="AQ953" s="95"/>
      <c r="AR953" s="95"/>
      <c r="AS953" s="95"/>
      <c r="AT953" s="95"/>
      <c r="AU953" s="95"/>
      <c r="AV953" s="95"/>
    </row>
    <row r="954" spans="1:48" ht="18.75" x14ac:dyDescent="0.3">
      <c r="A954" s="73" t="s">
        <v>16011</v>
      </c>
      <c r="B954" s="92" t="s">
        <v>12123</v>
      </c>
      <c r="C954" s="92" t="s">
        <v>8754</v>
      </c>
      <c r="D954" s="94">
        <v>255645</v>
      </c>
      <c r="E954" s="95" t="s">
        <v>17226</v>
      </c>
      <c r="F954" s="95"/>
      <c r="G954" s="95"/>
      <c r="H954" s="96"/>
      <c r="I954" s="96"/>
      <c r="J954" s="95"/>
      <c r="K954" s="95"/>
      <c r="L954" s="95"/>
      <c r="M954" s="95"/>
      <c r="N954" s="95"/>
      <c r="O954" s="95"/>
      <c r="P954" s="95"/>
      <c r="Q954" s="95"/>
      <c r="R954" s="95"/>
      <c r="S954" s="95"/>
      <c r="T954" s="95"/>
      <c r="U954" s="95"/>
      <c r="V954" s="95"/>
      <c r="W954" s="95"/>
      <c r="X954" s="95"/>
      <c r="Y954" s="95"/>
      <c r="Z954" s="95"/>
      <c r="AA954" s="95"/>
      <c r="AB954" s="95"/>
      <c r="AC954" s="95"/>
      <c r="AD954" s="95"/>
      <c r="AE954" s="95"/>
      <c r="AF954" s="95"/>
      <c r="AG954" s="95"/>
      <c r="AH954" s="95"/>
      <c r="AI954" s="95"/>
      <c r="AJ954" s="95"/>
      <c r="AK954" s="95"/>
      <c r="AL954" s="95"/>
      <c r="AM954" s="95"/>
      <c r="AN954" s="95"/>
      <c r="AO954" s="95"/>
      <c r="AP954" s="95"/>
      <c r="AQ954" s="95"/>
      <c r="AR954" s="95"/>
      <c r="AS954" s="95"/>
      <c r="AT954" s="95"/>
      <c r="AU954" s="95"/>
      <c r="AV954" s="95"/>
    </row>
    <row r="955" spans="1:48" ht="18.75" x14ac:dyDescent="0.3">
      <c r="A955" s="73" t="s">
        <v>16012</v>
      </c>
      <c r="B955" s="92" t="s">
        <v>12123</v>
      </c>
      <c r="C955" s="92" t="s">
        <v>3596</v>
      </c>
      <c r="D955" s="94">
        <v>168485</v>
      </c>
      <c r="E955" s="95" t="s">
        <v>17201</v>
      </c>
      <c r="F955" s="95" t="s">
        <v>16913</v>
      </c>
      <c r="G955" s="95" t="s">
        <v>17202</v>
      </c>
      <c r="H955" s="96"/>
      <c r="I955" s="96"/>
      <c r="J955" s="95"/>
      <c r="K955" s="95"/>
      <c r="L955" s="95"/>
      <c r="M955" s="95"/>
      <c r="N955" s="95"/>
      <c r="O955" s="95"/>
      <c r="P955" s="95"/>
      <c r="Q955" s="95"/>
      <c r="R955" s="95"/>
      <c r="S955" s="95"/>
      <c r="T955" s="95"/>
      <c r="U955" s="95"/>
      <c r="V955" s="95"/>
      <c r="W955" s="95"/>
      <c r="X955" s="95"/>
      <c r="Y955" s="95"/>
      <c r="Z955" s="95"/>
      <c r="AA955" s="95"/>
      <c r="AB955" s="95"/>
      <c r="AC955" s="95"/>
      <c r="AD955" s="95"/>
      <c r="AE955" s="95"/>
      <c r="AF955" s="95"/>
      <c r="AG955" s="95"/>
      <c r="AH955" s="95"/>
      <c r="AI955" s="95"/>
      <c r="AJ955" s="95"/>
      <c r="AK955" s="95"/>
      <c r="AL955" s="95"/>
      <c r="AM955" s="95"/>
      <c r="AN955" s="95"/>
      <c r="AO955" s="95"/>
      <c r="AP955" s="95"/>
      <c r="AQ955" s="95"/>
      <c r="AR955" s="95"/>
      <c r="AS955" s="95"/>
      <c r="AT955" s="95"/>
      <c r="AU955" s="95"/>
      <c r="AV955" s="95"/>
    </row>
    <row r="956" spans="1:48" ht="18.75" x14ac:dyDescent="0.3">
      <c r="A956" s="73" t="s">
        <v>16736</v>
      </c>
      <c r="B956" s="92" t="s">
        <v>15579</v>
      </c>
      <c r="C956" s="92" t="s">
        <v>8204</v>
      </c>
      <c r="D956" s="94">
        <v>255610</v>
      </c>
      <c r="E956" s="95" t="s">
        <v>16946</v>
      </c>
      <c r="F956" s="95"/>
      <c r="G956" s="95"/>
      <c r="H956" s="96"/>
      <c r="I956" s="96"/>
      <c r="J956" s="95"/>
      <c r="K956" s="95"/>
      <c r="L956" s="95"/>
      <c r="M956" s="95"/>
      <c r="N956" s="95"/>
      <c r="O956" s="95"/>
      <c r="P956" s="95"/>
      <c r="Q956" s="95"/>
      <c r="R956" s="95"/>
      <c r="S956" s="95"/>
      <c r="T956" s="95"/>
      <c r="U956" s="95"/>
      <c r="V956" s="95"/>
      <c r="W956" s="95"/>
      <c r="X956" s="95"/>
      <c r="Y956" s="95"/>
      <c r="Z956" s="95"/>
      <c r="AA956" s="95"/>
      <c r="AB956" s="95"/>
      <c r="AC956" s="95"/>
      <c r="AD956" s="95"/>
      <c r="AE956" s="95"/>
      <c r="AF956" s="95"/>
      <c r="AG956" s="95"/>
      <c r="AH956" s="95"/>
      <c r="AI956" s="95"/>
      <c r="AJ956" s="95"/>
      <c r="AK956" s="95"/>
      <c r="AL956" s="95"/>
      <c r="AM956" s="95"/>
      <c r="AN956" s="95"/>
      <c r="AO956" s="95"/>
      <c r="AP956" s="95"/>
      <c r="AQ956" s="95"/>
      <c r="AR956" s="95"/>
      <c r="AS956" s="95"/>
      <c r="AT956" s="95"/>
      <c r="AU956" s="95"/>
      <c r="AV956" s="95"/>
    </row>
    <row r="957" spans="1:48" ht="18.75" x14ac:dyDescent="0.3">
      <c r="A957" s="73" t="s">
        <v>16013</v>
      </c>
      <c r="B957" s="92" t="s">
        <v>12123</v>
      </c>
      <c r="C957" s="92" t="s">
        <v>28</v>
      </c>
      <c r="D957" s="94">
        <v>169098</v>
      </c>
      <c r="E957" s="95" t="s">
        <v>17140</v>
      </c>
      <c r="F957" s="95" t="s">
        <v>17141</v>
      </c>
      <c r="G957" s="95" t="s">
        <v>17142</v>
      </c>
      <c r="H957" s="95" t="s">
        <v>17143</v>
      </c>
      <c r="I957" s="95" t="s">
        <v>17144</v>
      </c>
      <c r="J957" s="95" t="s">
        <v>17145</v>
      </c>
      <c r="K957" s="95" t="s">
        <v>17146</v>
      </c>
      <c r="L957" s="95" t="s">
        <v>17147</v>
      </c>
      <c r="M957" s="95" t="s">
        <v>17148</v>
      </c>
      <c r="N957" s="95" t="s">
        <v>17149</v>
      </c>
      <c r="O957" s="95" t="s">
        <v>17150</v>
      </c>
      <c r="P957" s="95" t="s">
        <v>17151</v>
      </c>
      <c r="Q957" s="95" t="s">
        <v>17152</v>
      </c>
      <c r="R957" s="95" t="s">
        <v>17153</v>
      </c>
      <c r="S957" s="95" t="s">
        <v>17154</v>
      </c>
      <c r="T957" s="95" t="s">
        <v>17155</v>
      </c>
      <c r="U957" s="95" t="s">
        <v>17156</v>
      </c>
      <c r="V957" s="95" t="s">
        <v>17157</v>
      </c>
      <c r="W957" s="95" t="s">
        <v>17158</v>
      </c>
      <c r="X957" s="95" t="s">
        <v>17159</v>
      </c>
      <c r="Y957" s="95" t="s">
        <v>17160</v>
      </c>
      <c r="Z957" s="95" t="s">
        <v>17161</v>
      </c>
      <c r="AA957" s="95" t="s">
        <v>17162</v>
      </c>
      <c r="AB957" s="95" t="s">
        <v>17106</v>
      </c>
      <c r="AC957" s="95" t="s">
        <v>17107</v>
      </c>
      <c r="AD957" s="95"/>
      <c r="AE957" s="95"/>
      <c r="AF957" s="95"/>
      <c r="AG957" s="95"/>
      <c r="AH957" s="95"/>
      <c r="AI957" s="95"/>
      <c r="AJ957" s="95"/>
      <c r="AK957" s="95"/>
      <c r="AL957" s="95"/>
      <c r="AM957" s="95"/>
      <c r="AN957" s="95"/>
      <c r="AO957" s="95"/>
      <c r="AP957" s="95"/>
      <c r="AQ957" s="95"/>
      <c r="AR957" s="95"/>
      <c r="AS957" s="95"/>
      <c r="AT957" s="95"/>
      <c r="AU957" s="95"/>
      <c r="AV957" s="95"/>
    </row>
    <row r="958" spans="1:48" ht="18.75" x14ac:dyDescent="0.3">
      <c r="A958" s="73" t="s">
        <v>16014</v>
      </c>
      <c r="B958" s="92" t="s">
        <v>12123</v>
      </c>
      <c r="C958" s="92" t="s">
        <v>7382</v>
      </c>
      <c r="D958" s="94">
        <v>169105</v>
      </c>
      <c r="E958" s="95" t="s">
        <v>17140</v>
      </c>
      <c r="F958" s="95" t="s">
        <v>17141</v>
      </c>
      <c r="G958" s="95" t="s">
        <v>17142</v>
      </c>
      <c r="H958" s="95" t="s">
        <v>17143</v>
      </c>
      <c r="I958" s="95" t="s">
        <v>17144</v>
      </c>
      <c r="J958" s="95" t="s">
        <v>17145</v>
      </c>
      <c r="K958" s="95" t="s">
        <v>17146</v>
      </c>
      <c r="L958" s="95" t="s">
        <v>17147</v>
      </c>
      <c r="M958" s="95" t="s">
        <v>17148</v>
      </c>
      <c r="N958" s="95" t="s">
        <v>17149</v>
      </c>
      <c r="O958" s="95" t="s">
        <v>17150</v>
      </c>
      <c r="P958" s="95" t="s">
        <v>17151</v>
      </c>
      <c r="Q958" s="95" t="s">
        <v>17152</v>
      </c>
      <c r="R958" s="95" t="s">
        <v>17153</v>
      </c>
      <c r="S958" s="95" t="s">
        <v>17154</v>
      </c>
      <c r="T958" s="95" t="s">
        <v>17155</v>
      </c>
      <c r="U958" s="95" t="s">
        <v>17156</v>
      </c>
      <c r="V958" s="95" t="s">
        <v>17157</v>
      </c>
      <c r="W958" s="95" t="s">
        <v>17158</v>
      </c>
      <c r="X958" s="95" t="s">
        <v>17159</v>
      </c>
      <c r="Y958" s="95" t="s">
        <v>17160</v>
      </c>
      <c r="Z958" s="95" t="s">
        <v>17161</v>
      </c>
      <c r="AA958" s="95" t="s">
        <v>17162</v>
      </c>
      <c r="AB958" s="95" t="s">
        <v>17106</v>
      </c>
      <c r="AC958" s="95" t="s">
        <v>17107</v>
      </c>
      <c r="AD958" s="95"/>
      <c r="AE958" s="95"/>
      <c r="AF958" s="95"/>
      <c r="AG958" s="95"/>
      <c r="AH958" s="95"/>
      <c r="AI958" s="95"/>
      <c r="AJ958" s="95"/>
      <c r="AK958" s="95"/>
      <c r="AL958" s="95"/>
      <c r="AM958" s="95"/>
      <c r="AN958" s="95"/>
      <c r="AO958" s="95"/>
      <c r="AP958" s="95"/>
      <c r="AQ958" s="95"/>
      <c r="AR958" s="95"/>
      <c r="AS958" s="95"/>
      <c r="AT958" s="95"/>
      <c r="AU958" s="95"/>
      <c r="AV958" s="95"/>
    </row>
    <row r="959" spans="1:48" ht="18.75" x14ac:dyDescent="0.3">
      <c r="A959" s="73" t="s">
        <v>16015</v>
      </c>
      <c r="B959" s="92" t="s">
        <v>12123</v>
      </c>
      <c r="C959" s="92" t="s">
        <v>7383</v>
      </c>
      <c r="D959" s="94">
        <v>169118</v>
      </c>
      <c r="E959" s="95" t="s">
        <v>17140</v>
      </c>
      <c r="F959" s="95" t="s">
        <v>17141</v>
      </c>
      <c r="G959" s="95" t="s">
        <v>17142</v>
      </c>
      <c r="H959" s="95" t="s">
        <v>17143</v>
      </c>
      <c r="I959" s="95" t="s">
        <v>17144</v>
      </c>
      <c r="J959" s="95" t="s">
        <v>17145</v>
      </c>
      <c r="K959" s="95" t="s">
        <v>17146</v>
      </c>
      <c r="L959" s="95" t="s">
        <v>17147</v>
      </c>
      <c r="M959" s="95" t="s">
        <v>17148</v>
      </c>
      <c r="N959" s="95" t="s">
        <v>17149</v>
      </c>
      <c r="O959" s="95" t="s">
        <v>17150</v>
      </c>
      <c r="P959" s="95" t="s">
        <v>17151</v>
      </c>
      <c r="Q959" s="95" t="s">
        <v>17152</v>
      </c>
      <c r="R959" s="95" t="s">
        <v>17153</v>
      </c>
      <c r="S959" s="95" t="s">
        <v>17154</v>
      </c>
      <c r="T959" s="95" t="s">
        <v>17155</v>
      </c>
      <c r="U959" s="95" t="s">
        <v>17156</v>
      </c>
      <c r="V959" s="95" t="s">
        <v>17157</v>
      </c>
      <c r="W959" s="95" t="s">
        <v>17158</v>
      </c>
      <c r="X959" s="95" t="s">
        <v>17159</v>
      </c>
      <c r="Y959" s="95" t="s">
        <v>17160</v>
      </c>
      <c r="Z959" s="95" t="s">
        <v>17161</v>
      </c>
      <c r="AA959" s="95" t="s">
        <v>17162</v>
      </c>
      <c r="AB959" s="95" t="s">
        <v>17106</v>
      </c>
      <c r="AC959" s="95" t="s">
        <v>17107</v>
      </c>
      <c r="AD959" s="95"/>
      <c r="AE959" s="95"/>
      <c r="AF959" s="95"/>
      <c r="AG959" s="95"/>
      <c r="AH959" s="95"/>
      <c r="AI959" s="95"/>
      <c r="AJ959" s="95"/>
      <c r="AK959" s="95"/>
      <c r="AL959" s="95"/>
      <c r="AM959" s="95"/>
      <c r="AN959" s="95"/>
      <c r="AO959" s="95"/>
      <c r="AP959" s="95"/>
      <c r="AQ959" s="95"/>
      <c r="AR959" s="95"/>
      <c r="AS959" s="95"/>
      <c r="AT959" s="95"/>
      <c r="AU959" s="95"/>
      <c r="AV959" s="95"/>
    </row>
    <row r="960" spans="1:48" ht="18.75" x14ac:dyDescent="0.3">
      <c r="A960" s="73" t="s">
        <v>16016</v>
      </c>
      <c r="B960" s="92" t="s">
        <v>12123</v>
      </c>
      <c r="C960" s="92" t="s">
        <v>9041</v>
      </c>
      <c r="D960" s="94">
        <v>369102</v>
      </c>
      <c r="E960" s="95" t="s">
        <v>17140</v>
      </c>
      <c r="F960" s="95" t="s">
        <v>17141</v>
      </c>
      <c r="G960" s="95" t="s">
        <v>17142</v>
      </c>
      <c r="H960" s="95" t="s">
        <v>17143</v>
      </c>
      <c r="I960" s="95" t="s">
        <v>17144</v>
      </c>
      <c r="J960" s="95" t="s">
        <v>17145</v>
      </c>
      <c r="K960" s="95" t="s">
        <v>17146</v>
      </c>
      <c r="L960" s="95" t="s">
        <v>17147</v>
      </c>
      <c r="M960" s="95" t="s">
        <v>17148</v>
      </c>
      <c r="N960" s="95" t="s">
        <v>17149</v>
      </c>
      <c r="O960" s="95" t="s">
        <v>17150</v>
      </c>
      <c r="P960" s="95" t="s">
        <v>17151</v>
      </c>
      <c r="Q960" s="95" t="s">
        <v>17152</v>
      </c>
      <c r="R960" s="95" t="s">
        <v>17153</v>
      </c>
      <c r="S960" s="95" t="s">
        <v>17154</v>
      </c>
      <c r="T960" s="95" t="s">
        <v>17155</v>
      </c>
      <c r="U960" s="95" t="s">
        <v>17156</v>
      </c>
      <c r="V960" s="95" t="s">
        <v>17157</v>
      </c>
      <c r="W960" s="95" t="s">
        <v>17158</v>
      </c>
      <c r="X960" s="95" t="s">
        <v>17159</v>
      </c>
      <c r="Y960" s="95" t="s">
        <v>17160</v>
      </c>
      <c r="Z960" s="95" t="s">
        <v>17161</v>
      </c>
      <c r="AA960" s="95" t="s">
        <v>17162</v>
      </c>
      <c r="AB960" s="95" t="s">
        <v>17106</v>
      </c>
      <c r="AC960" s="95" t="s">
        <v>17107</v>
      </c>
      <c r="AD960" s="95"/>
      <c r="AE960" s="95"/>
      <c r="AF960" s="95"/>
      <c r="AG960" s="95"/>
      <c r="AH960" s="95"/>
      <c r="AI960" s="95"/>
      <c r="AJ960" s="95"/>
      <c r="AK960" s="95"/>
      <c r="AL960" s="95"/>
      <c r="AM960" s="95"/>
      <c r="AN960" s="95"/>
      <c r="AO960" s="95"/>
      <c r="AP960" s="95"/>
      <c r="AQ960" s="95"/>
      <c r="AR960" s="95"/>
      <c r="AS960" s="95"/>
      <c r="AT960" s="95"/>
      <c r="AU960" s="95"/>
      <c r="AV960" s="95"/>
    </row>
    <row r="961" spans="1:48" ht="18.75" x14ac:dyDescent="0.3">
      <c r="A961" s="73" t="s">
        <v>16017</v>
      </c>
      <c r="B961" s="92" t="s">
        <v>12123</v>
      </c>
      <c r="C961" s="92" t="s">
        <v>7381</v>
      </c>
      <c r="D961" s="94">
        <v>169101</v>
      </c>
      <c r="E961" s="95" t="s">
        <v>17140</v>
      </c>
      <c r="F961" s="95" t="s">
        <v>17141</v>
      </c>
      <c r="G961" s="95" t="s">
        <v>17142</v>
      </c>
      <c r="H961" s="95" t="s">
        <v>17143</v>
      </c>
      <c r="I961" s="95" t="s">
        <v>17144</v>
      </c>
      <c r="J961" s="95" t="s">
        <v>17145</v>
      </c>
      <c r="K961" s="95" t="s">
        <v>17146</v>
      </c>
      <c r="L961" s="95" t="s">
        <v>17147</v>
      </c>
      <c r="M961" s="95" t="s">
        <v>17148</v>
      </c>
      <c r="N961" s="95" t="s">
        <v>17149</v>
      </c>
      <c r="O961" s="95" t="s">
        <v>17150</v>
      </c>
      <c r="P961" s="95" t="s">
        <v>17151</v>
      </c>
      <c r="Q961" s="95" t="s">
        <v>17152</v>
      </c>
      <c r="R961" s="95" t="s">
        <v>17153</v>
      </c>
      <c r="S961" s="95" t="s">
        <v>17154</v>
      </c>
      <c r="T961" s="95" t="s">
        <v>17155</v>
      </c>
      <c r="U961" s="95" t="s">
        <v>17156</v>
      </c>
      <c r="V961" s="95" t="s">
        <v>17157</v>
      </c>
      <c r="W961" s="95" t="s">
        <v>17158</v>
      </c>
      <c r="X961" s="95" t="s">
        <v>17159</v>
      </c>
      <c r="Y961" s="95" t="s">
        <v>17160</v>
      </c>
      <c r="Z961" s="95" t="s">
        <v>17161</v>
      </c>
      <c r="AA961" s="95" t="s">
        <v>17162</v>
      </c>
      <c r="AB961" s="95" t="s">
        <v>17106</v>
      </c>
      <c r="AC961" s="95" t="s">
        <v>17107</v>
      </c>
      <c r="AD961" s="95"/>
      <c r="AE961" s="95"/>
      <c r="AF961" s="95"/>
      <c r="AG961" s="95"/>
      <c r="AH961" s="95"/>
      <c r="AI961" s="95"/>
      <c r="AJ961" s="95"/>
      <c r="AK961" s="95"/>
      <c r="AL961" s="95"/>
      <c r="AM961" s="95"/>
      <c r="AN961" s="95"/>
      <c r="AO961" s="95"/>
      <c r="AP961" s="95"/>
      <c r="AQ961" s="95"/>
      <c r="AR961" s="95"/>
      <c r="AS961" s="95"/>
      <c r="AT961" s="95"/>
      <c r="AU961" s="95"/>
      <c r="AV961" s="95"/>
    </row>
    <row r="962" spans="1:48" ht="18.75" x14ac:dyDescent="0.3">
      <c r="A962" s="73" t="s">
        <v>16018</v>
      </c>
      <c r="B962" s="92" t="s">
        <v>12123</v>
      </c>
      <c r="C962" s="92" t="s">
        <v>7379</v>
      </c>
      <c r="D962" s="94">
        <v>169099</v>
      </c>
      <c r="E962" s="95" t="s">
        <v>17140</v>
      </c>
      <c r="F962" s="95" t="s">
        <v>17141</v>
      </c>
      <c r="G962" s="95" t="s">
        <v>17142</v>
      </c>
      <c r="H962" s="95" t="s">
        <v>17143</v>
      </c>
      <c r="I962" s="95" t="s">
        <v>17144</v>
      </c>
      <c r="J962" s="95" t="s">
        <v>17145</v>
      </c>
      <c r="K962" s="95" t="s">
        <v>17146</v>
      </c>
      <c r="L962" s="95" t="s">
        <v>17147</v>
      </c>
      <c r="M962" s="95" t="s">
        <v>17148</v>
      </c>
      <c r="N962" s="95" t="s">
        <v>17149</v>
      </c>
      <c r="O962" s="95" t="s">
        <v>17150</v>
      </c>
      <c r="P962" s="95" t="s">
        <v>17151</v>
      </c>
      <c r="Q962" s="95" t="s">
        <v>17152</v>
      </c>
      <c r="R962" s="95" t="s">
        <v>17153</v>
      </c>
      <c r="S962" s="95" t="s">
        <v>17154</v>
      </c>
      <c r="T962" s="95" t="s">
        <v>17155</v>
      </c>
      <c r="U962" s="95" t="s">
        <v>17156</v>
      </c>
      <c r="V962" s="95" t="s">
        <v>17157</v>
      </c>
      <c r="W962" s="95" t="s">
        <v>17158</v>
      </c>
      <c r="X962" s="95" t="s">
        <v>17159</v>
      </c>
      <c r="Y962" s="95" t="s">
        <v>17160</v>
      </c>
      <c r="Z962" s="95" t="s">
        <v>17161</v>
      </c>
      <c r="AA962" s="95" t="s">
        <v>17162</v>
      </c>
      <c r="AB962" s="95" t="s">
        <v>17106</v>
      </c>
      <c r="AC962" s="95" t="s">
        <v>17107</v>
      </c>
      <c r="AD962" s="95"/>
      <c r="AE962" s="95"/>
      <c r="AF962" s="95"/>
      <c r="AG962" s="95"/>
      <c r="AH962" s="95"/>
      <c r="AI962" s="95"/>
      <c r="AJ962" s="95"/>
      <c r="AK962" s="95"/>
      <c r="AL962" s="95"/>
      <c r="AM962" s="95"/>
      <c r="AN962" s="95"/>
      <c r="AO962" s="95"/>
      <c r="AP962" s="95"/>
      <c r="AQ962" s="95"/>
      <c r="AR962" s="95"/>
      <c r="AS962" s="95"/>
      <c r="AT962" s="95"/>
      <c r="AU962" s="95"/>
      <c r="AV962" s="95"/>
    </row>
    <row r="963" spans="1:48" ht="18.75" x14ac:dyDescent="0.3">
      <c r="A963" s="73" t="s">
        <v>16019</v>
      </c>
      <c r="B963" s="92" t="s">
        <v>12123</v>
      </c>
      <c r="C963" s="92" t="s">
        <v>7380</v>
      </c>
      <c r="D963" s="94">
        <v>169100</v>
      </c>
      <c r="E963" s="95" t="s">
        <v>17140</v>
      </c>
      <c r="F963" s="95" t="s">
        <v>17141</v>
      </c>
      <c r="G963" s="95" t="s">
        <v>17142</v>
      </c>
      <c r="H963" s="95" t="s">
        <v>17143</v>
      </c>
      <c r="I963" s="95" t="s">
        <v>17144</v>
      </c>
      <c r="J963" s="95" t="s">
        <v>17145</v>
      </c>
      <c r="K963" s="95" t="s">
        <v>17146</v>
      </c>
      <c r="L963" s="95" t="s">
        <v>17147</v>
      </c>
      <c r="M963" s="95" t="s">
        <v>17148</v>
      </c>
      <c r="N963" s="95" t="s">
        <v>17149</v>
      </c>
      <c r="O963" s="95" t="s">
        <v>17150</v>
      </c>
      <c r="P963" s="95" t="s">
        <v>17151</v>
      </c>
      <c r="Q963" s="95" t="s">
        <v>17152</v>
      </c>
      <c r="R963" s="95" t="s">
        <v>17153</v>
      </c>
      <c r="S963" s="95" t="s">
        <v>17154</v>
      </c>
      <c r="T963" s="95" t="s">
        <v>17155</v>
      </c>
      <c r="U963" s="95" t="s">
        <v>17156</v>
      </c>
      <c r="V963" s="95" t="s">
        <v>17157</v>
      </c>
      <c r="W963" s="95" t="s">
        <v>17158</v>
      </c>
      <c r="X963" s="95" t="s">
        <v>17159</v>
      </c>
      <c r="Y963" s="95" t="s">
        <v>17160</v>
      </c>
      <c r="Z963" s="95" t="s">
        <v>17161</v>
      </c>
      <c r="AA963" s="95" t="s">
        <v>17162</v>
      </c>
      <c r="AB963" s="95" t="s">
        <v>17106</v>
      </c>
      <c r="AC963" s="95" t="s">
        <v>17107</v>
      </c>
      <c r="AD963" s="95"/>
      <c r="AE963" s="95"/>
      <c r="AF963" s="95"/>
      <c r="AG963" s="95"/>
      <c r="AH963" s="95"/>
      <c r="AI963" s="95"/>
      <c r="AJ963" s="95"/>
      <c r="AK963" s="95"/>
      <c r="AL963" s="95"/>
      <c r="AM963" s="95"/>
      <c r="AN963" s="95"/>
      <c r="AO963" s="95"/>
      <c r="AP963" s="95"/>
      <c r="AQ963" s="95"/>
      <c r="AR963" s="95"/>
      <c r="AS963" s="95"/>
      <c r="AT963" s="95"/>
      <c r="AU963" s="95"/>
      <c r="AV963" s="95"/>
    </row>
    <row r="964" spans="1:48" ht="18.75" x14ac:dyDescent="0.3">
      <c r="A964" s="73" t="s">
        <v>16737</v>
      </c>
      <c r="B964" s="92" t="s">
        <v>15579</v>
      </c>
      <c r="C964" s="92" t="s">
        <v>6690</v>
      </c>
      <c r="D964" s="94">
        <v>256455</v>
      </c>
      <c r="E964" s="95" t="s">
        <v>17290</v>
      </c>
      <c r="F964" s="95" t="s">
        <v>17291</v>
      </c>
      <c r="G964" s="96"/>
      <c r="H964" s="96"/>
      <c r="I964" s="95"/>
      <c r="J964" s="95"/>
      <c r="K964" s="95"/>
      <c r="L964" s="95"/>
      <c r="M964" s="95"/>
      <c r="N964" s="95"/>
      <c r="O964" s="95"/>
      <c r="P964" s="95"/>
      <c r="Q964" s="95"/>
      <c r="R964" s="95"/>
      <c r="S964" s="95"/>
      <c r="T964" s="95"/>
      <c r="U964" s="95"/>
      <c r="V964" s="95"/>
      <c r="W964" s="95"/>
      <c r="X964" s="95"/>
      <c r="Y964" s="95"/>
      <c r="Z964" s="95"/>
      <c r="AA964" s="95"/>
      <c r="AB964" s="95"/>
      <c r="AC964" s="95"/>
      <c r="AD964" s="95"/>
      <c r="AE964" s="95"/>
      <c r="AF964" s="95"/>
      <c r="AG964" s="95"/>
      <c r="AH964" s="95"/>
      <c r="AI964" s="95"/>
      <c r="AJ964" s="95"/>
      <c r="AK964" s="95"/>
      <c r="AL964" s="95"/>
      <c r="AM964" s="95"/>
      <c r="AN964" s="95"/>
      <c r="AO964" s="95"/>
      <c r="AP964" s="95"/>
      <c r="AQ964" s="95"/>
      <c r="AR964" s="95"/>
      <c r="AS964" s="95"/>
      <c r="AT964" s="95"/>
      <c r="AU964" s="95"/>
      <c r="AV964" s="95"/>
    </row>
    <row r="965" spans="1:48" ht="18.75" x14ac:dyDescent="0.3">
      <c r="A965" s="73" t="s">
        <v>16020</v>
      </c>
      <c r="B965" s="92" t="s">
        <v>12123</v>
      </c>
      <c r="C965" s="92" t="s">
        <v>9314</v>
      </c>
      <c r="D965" s="94">
        <v>169261</v>
      </c>
      <c r="E965" s="95" t="s">
        <v>17140</v>
      </c>
      <c r="F965" s="95" t="s">
        <v>17141</v>
      </c>
      <c r="G965" s="95" t="s">
        <v>17142</v>
      </c>
      <c r="H965" s="95" t="s">
        <v>17143</v>
      </c>
      <c r="I965" s="95" t="s">
        <v>17144</v>
      </c>
      <c r="J965" s="95" t="s">
        <v>17145</v>
      </c>
      <c r="K965" s="95" t="s">
        <v>17146</v>
      </c>
      <c r="L965" s="95" t="s">
        <v>17147</v>
      </c>
      <c r="M965" s="95" t="s">
        <v>17148</v>
      </c>
      <c r="N965" s="95" t="s">
        <v>17149</v>
      </c>
      <c r="O965" s="95" t="s">
        <v>17150</v>
      </c>
      <c r="P965" s="95" t="s">
        <v>17151</v>
      </c>
      <c r="Q965" s="95" t="s">
        <v>17152</v>
      </c>
      <c r="R965" s="95" t="s">
        <v>17153</v>
      </c>
      <c r="S965" s="95" t="s">
        <v>17154</v>
      </c>
      <c r="T965" s="95" t="s">
        <v>17155</v>
      </c>
      <c r="U965" s="95" t="s">
        <v>17156</v>
      </c>
      <c r="V965" s="95" t="s">
        <v>17157</v>
      </c>
      <c r="W965" s="95" t="s">
        <v>17158</v>
      </c>
      <c r="X965" s="95" t="s">
        <v>17159</v>
      </c>
      <c r="Y965" s="95" t="s">
        <v>17160</v>
      </c>
      <c r="Z965" s="95" t="s">
        <v>17161</v>
      </c>
      <c r="AA965" s="95" t="s">
        <v>17162</v>
      </c>
      <c r="AB965" s="95" t="s">
        <v>17106</v>
      </c>
      <c r="AC965" s="95" t="s">
        <v>17107</v>
      </c>
      <c r="AD965" s="95"/>
      <c r="AE965" s="95"/>
      <c r="AF965" s="95"/>
      <c r="AG965" s="95"/>
      <c r="AH965" s="95"/>
      <c r="AI965" s="95"/>
      <c r="AJ965" s="95"/>
      <c r="AK965" s="95"/>
      <c r="AL965" s="95"/>
      <c r="AM965" s="95"/>
      <c r="AN965" s="95"/>
      <c r="AO965" s="95"/>
      <c r="AP965" s="95"/>
      <c r="AQ965" s="95"/>
      <c r="AR965" s="95"/>
      <c r="AS965" s="95"/>
      <c r="AT965" s="95"/>
      <c r="AU965" s="95"/>
      <c r="AV965" s="95"/>
    </row>
    <row r="966" spans="1:48" ht="18.75" x14ac:dyDescent="0.3">
      <c r="A966" s="73" t="s">
        <v>16021</v>
      </c>
      <c r="B966" s="92" t="s">
        <v>12123</v>
      </c>
      <c r="C966" s="92" t="s">
        <v>3617</v>
      </c>
      <c r="D966" s="94">
        <v>169276</v>
      </c>
      <c r="E966" s="95" t="s">
        <v>17140</v>
      </c>
      <c r="F966" s="95" t="s">
        <v>17141</v>
      </c>
      <c r="G966" s="95" t="s">
        <v>17142</v>
      </c>
      <c r="H966" s="95" t="s">
        <v>17143</v>
      </c>
      <c r="I966" s="95" t="s">
        <v>17144</v>
      </c>
      <c r="J966" s="95" t="s">
        <v>17145</v>
      </c>
      <c r="K966" s="95" t="s">
        <v>17146</v>
      </c>
      <c r="L966" s="95" t="s">
        <v>17147</v>
      </c>
      <c r="M966" s="95" t="s">
        <v>17148</v>
      </c>
      <c r="N966" s="95" t="s">
        <v>17149</v>
      </c>
      <c r="O966" s="95" t="s">
        <v>17150</v>
      </c>
      <c r="P966" s="95" t="s">
        <v>17151</v>
      </c>
      <c r="Q966" s="95" t="s">
        <v>17152</v>
      </c>
      <c r="R966" s="95" t="s">
        <v>17153</v>
      </c>
      <c r="S966" s="95" t="s">
        <v>17154</v>
      </c>
      <c r="T966" s="95" t="s">
        <v>17155</v>
      </c>
      <c r="U966" s="95" t="s">
        <v>17156</v>
      </c>
      <c r="V966" s="95" t="s">
        <v>17157</v>
      </c>
      <c r="W966" s="95" t="s">
        <v>17158</v>
      </c>
      <c r="X966" s="95" t="s">
        <v>17159</v>
      </c>
      <c r="Y966" s="95" t="s">
        <v>17160</v>
      </c>
      <c r="Z966" s="95" t="s">
        <v>17161</v>
      </c>
      <c r="AA966" s="95" t="s">
        <v>17162</v>
      </c>
      <c r="AB966" s="95" t="s">
        <v>17106</v>
      </c>
      <c r="AC966" s="95" t="s">
        <v>17107</v>
      </c>
      <c r="AD966" s="95"/>
      <c r="AE966" s="95"/>
      <c r="AF966" s="95"/>
      <c r="AG966" s="95"/>
      <c r="AH966" s="95"/>
      <c r="AI966" s="95"/>
      <c r="AJ966" s="95"/>
      <c r="AK966" s="95"/>
      <c r="AL966" s="95"/>
      <c r="AM966" s="95"/>
      <c r="AN966" s="95"/>
      <c r="AO966" s="95"/>
      <c r="AP966" s="95"/>
      <c r="AQ966" s="95"/>
      <c r="AR966" s="95"/>
      <c r="AS966" s="95"/>
      <c r="AT966" s="95"/>
      <c r="AU966" s="95"/>
      <c r="AV966" s="95"/>
    </row>
    <row r="967" spans="1:48" ht="18.75" x14ac:dyDescent="0.3">
      <c r="A967" s="73" t="s">
        <v>16022</v>
      </c>
      <c r="B967" s="92" t="s">
        <v>12123</v>
      </c>
      <c r="C967" s="92" t="s">
        <v>3618</v>
      </c>
      <c r="D967" s="94">
        <v>169295</v>
      </c>
      <c r="E967" s="95" t="s">
        <v>17140</v>
      </c>
      <c r="F967" s="95" t="s">
        <v>17141</v>
      </c>
      <c r="G967" s="95" t="s">
        <v>17142</v>
      </c>
      <c r="H967" s="95" t="s">
        <v>17143</v>
      </c>
      <c r="I967" s="95" t="s">
        <v>17144</v>
      </c>
      <c r="J967" s="95" t="s">
        <v>17145</v>
      </c>
      <c r="K967" s="95" t="s">
        <v>17146</v>
      </c>
      <c r="L967" s="95" t="s">
        <v>17147</v>
      </c>
      <c r="M967" s="95" t="s">
        <v>17148</v>
      </c>
      <c r="N967" s="95" t="s">
        <v>17149</v>
      </c>
      <c r="O967" s="95" t="s">
        <v>17150</v>
      </c>
      <c r="P967" s="95" t="s">
        <v>17151</v>
      </c>
      <c r="Q967" s="95" t="s">
        <v>17152</v>
      </c>
      <c r="R967" s="95" t="s">
        <v>17153</v>
      </c>
      <c r="S967" s="95" t="s">
        <v>17154</v>
      </c>
      <c r="T967" s="95" t="s">
        <v>17155</v>
      </c>
      <c r="U967" s="95" t="s">
        <v>17156</v>
      </c>
      <c r="V967" s="95" t="s">
        <v>17157</v>
      </c>
      <c r="W967" s="95" t="s">
        <v>17158</v>
      </c>
      <c r="X967" s="95" t="s">
        <v>17159</v>
      </c>
      <c r="Y967" s="95" t="s">
        <v>17160</v>
      </c>
      <c r="Z967" s="95" t="s">
        <v>17161</v>
      </c>
      <c r="AA967" s="95" t="s">
        <v>17162</v>
      </c>
      <c r="AB967" s="95" t="s">
        <v>17106</v>
      </c>
      <c r="AC967" s="95" t="s">
        <v>17107</v>
      </c>
      <c r="AD967" s="95"/>
      <c r="AE967" s="95"/>
      <c r="AF967" s="95"/>
      <c r="AG967" s="95"/>
      <c r="AH967" s="95"/>
      <c r="AI967" s="95"/>
      <c r="AJ967" s="95"/>
      <c r="AK967" s="95"/>
      <c r="AL967" s="95"/>
      <c r="AM967" s="95"/>
      <c r="AN967" s="95"/>
      <c r="AO967" s="95"/>
      <c r="AP967" s="95"/>
      <c r="AQ967" s="95"/>
      <c r="AR967" s="95"/>
      <c r="AS967" s="95"/>
      <c r="AT967" s="95"/>
      <c r="AU967" s="95"/>
      <c r="AV967" s="95"/>
    </row>
    <row r="968" spans="1:48" ht="18.75" x14ac:dyDescent="0.3">
      <c r="A968" s="73" t="s">
        <v>16023</v>
      </c>
      <c r="B968" s="92" t="s">
        <v>12123</v>
      </c>
      <c r="C968" s="92" t="s">
        <v>3619</v>
      </c>
      <c r="D968" s="94">
        <v>169308</v>
      </c>
      <c r="E968" s="95" t="s">
        <v>17140</v>
      </c>
      <c r="F968" s="95" t="s">
        <v>17141</v>
      </c>
      <c r="G968" s="95" t="s">
        <v>17142</v>
      </c>
      <c r="H968" s="95" t="s">
        <v>17143</v>
      </c>
      <c r="I968" s="95" t="s">
        <v>17144</v>
      </c>
      <c r="J968" s="95" t="s">
        <v>17145</v>
      </c>
      <c r="K968" s="95" t="s">
        <v>17146</v>
      </c>
      <c r="L968" s="95" t="s">
        <v>17147</v>
      </c>
      <c r="M968" s="95" t="s">
        <v>17148</v>
      </c>
      <c r="N968" s="95" t="s">
        <v>17149</v>
      </c>
      <c r="O968" s="95" t="s">
        <v>17150</v>
      </c>
      <c r="P968" s="95" t="s">
        <v>17151</v>
      </c>
      <c r="Q968" s="95" t="s">
        <v>17152</v>
      </c>
      <c r="R968" s="95" t="s">
        <v>17153</v>
      </c>
      <c r="S968" s="95" t="s">
        <v>17154</v>
      </c>
      <c r="T968" s="95" t="s">
        <v>17155</v>
      </c>
      <c r="U968" s="95" t="s">
        <v>17156</v>
      </c>
      <c r="V968" s="95" t="s">
        <v>17157</v>
      </c>
      <c r="W968" s="95" t="s">
        <v>17158</v>
      </c>
      <c r="X968" s="95" t="s">
        <v>17159</v>
      </c>
      <c r="Y968" s="95" t="s">
        <v>17160</v>
      </c>
      <c r="Z968" s="95" t="s">
        <v>17161</v>
      </c>
      <c r="AA968" s="95" t="s">
        <v>17162</v>
      </c>
      <c r="AB968" s="95" t="s">
        <v>17106</v>
      </c>
      <c r="AC968" s="95" t="s">
        <v>17107</v>
      </c>
      <c r="AD968" s="95"/>
      <c r="AE968" s="95"/>
      <c r="AF968" s="95"/>
      <c r="AG968" s="95"/>
      <c r="AH968" s="95"/>
      <c r="AI968" s="95"/>
      <c r="AJ968" s="95"/>
      <c r="AK968" s="95"/>
      <c r="AL968" s="95"/>
      <c r="AM968" s="95"/>
      <c r="AN968" s="95"/>
      <c r="AO968" s="95"/>
      <c r="AP968" s="95"/>
      <c r="AQ968" s="95"/>
      <c r="AR968" s="95"/>
      <c r="AS968" s="95"/>
      <c r="AT968" s="95"/>
      <c r="AU968" s="95"/>
      <c r="AV968" s="95"/>
    </row>
    <row r="969" spans="1:48" ht="18.75" x14ac:dyDescent="0.3">
      <c r="A969" s="73" t="s">
        <v>16024</v>
      </c>
      <c r="B969" s="92" t="s">
        <v>12123</v>
      </c>
      <c r="C969" s="92" t="s">
        <v>6707</v>
      </c>
      <c r="D969" s="94">
        <v>256949</v>
      </c>
      <c r="E969" s="95" t="s">
        <v>17169</v>
      </c>
      <c r="F969" s="95" t="s">
        <v>16957</v>
      </c>
      <c r="G969" s="95"/>
      <c r="H969" s="95"/>
      <c r="I969" s="95"/>
      <c r="J969" s="96"/>
      <c r="K969" s="96"/>
      <c r="L969" s="95"/>
      <c r="M969" s="95"/>
      <c r="N969" s="95"/>
      <c r="O969" s="95"/>
      <c r="P969" s="95"/>
      <c r="Q969" s="95"/>
      <c r="R969" s="95"/>
      <c r="S969" s="95"/>
      <c r="T969" s="95"/>
      <c r="U969" s="95"/>
      <c r="V969" s="95"/>
      <c r="W969" s="95"/>
      <c r="X969" s="95"/>
      <c r="Y969" s="95"/>
      <c r="Z969" s="95"/>
      <c r="AA969" s="95"/>
      <c r="AB969" s="95"/>
      <c r="AC969" s="95"/>
      <c r="AD969" s="95"/>
      <c r="AE969" s="95"/>
      <c r="AF969" s="95"/>
      <c r="AG969" s="95"/>
      <c r="AH969" s="95"/>
      <c r="AI969" s="95"/>
      <c r="AJ969" s="95"/>
      <c r="AK969" s="95"/>
      <c r="AL969" s="95"/>
      <c r="AM969" s="95"/>
      <c r="AN969" s="95"/>
      <c r="AO969" s="95"/>
      <c r="AP969" s="95"/>
      <c r="AQ969" s="95"/>
      <c r="AR969" s="95"/>
      <c r="AS969" s="95"/>
      <c r="AT969" s="95"/>
      <c r="AU969" s="95"/>
      <c r="AV969" s="95"/>
    </row>
    <row r="970" spans="1:48" ht="18.75" x14ac:dyDescent="0.3">
      <c r="A970" s="73" t="s">
        <v>16738</v>
      </c>
      <c r="B970" s="92" t="s">
        <v>15579</v>
      </c>
      <c r="C970" s="92" t="s">
        <v>6707</v>
      </c>
      <c r="D970" s="94">
        <v>256949</v>
      </c>
      <c r="E970" s="95" t="s">
        <v>17126</v>
      </c>
      <c r="F970" s="95" t="s">
        <v>17127</v>
      </c>
      <c r="G970" s="95" t="s">
        <v>16900</v>
      </c>
      <c r="H970" s="96"/>
      <c r="I970" s="96"/>
      <c r="J970" s="96"/>
      <c r="K970" s="96"/>
      <c r="L970" s="95"/>
      <c r="M970" s="95"/>
      <c r="N970" s="95"/>
      <c r="O970" s="95"/>
      <c r="P970" s="95"/>
      <c r="Q970" s="95"/>
      <c r="R970" s="95"/>
      <c r="S970" s="95"/>
      <c r="T970" s="95"/>
      <c r="U970" s="95"/>
      <c r="V970" s="95"/>
      <c r="W970" s="95"/>
      <c r="X970" s="95"/>
      <c r="Y970" s="95"/>
      <c r="Z970" s="95"/>
      <c r="AA970" s="95"/>
      <c r="AB970" s="95"/>
      <c r="AC970" s="95"/>
      <c r="AD970" s="95"/>
      <c r="AE970" s="95"/>
      <c r="AF970" s="95"/>
      <c r="AG970" s="95"/>
      <c r="AH970" s="95"/>
      <c r="AI970" s="95"/>
      <c r="AJ970" s="95"/>
      <c r="AK970" s="95"/>
      <c r="AL970" s="95"/>
      <c r="AM970" s="95"/>
      <c r="AN970" s="95"/>
      <c r="AO970" s="95"/>
      <c r="AP970" s="95"/>
      <c r="AQ970" s="95"/>
      <c r="AR970" s="95"/>
      <c r="AS970" s="95"/>
      <c r="AT970" s="95"/>
      <c r="AU970" s="95"/>
      <c r="AV970" s="95"/>
    </row>
    <row r="971" spans="1:48" ht="18.75" x14ac:dyDescent="0.3">
      <c r="A971" s="73" t="s">
        <v>16025</v>
      </c>
      <c r="B971" s="92" t="s">
        <v>12123</v>
      </c>
      <c r="C971" s="92" t="s">
        <v>6706</v>
      </c>
      <c r="D971" s="94">
        <v>256934</v>
      </c>
      <c r="E971" s="95" t="s">
        <v>16877</v>
      </c>
      <c r="F971" s="95"/>
      <c r="G971" s="95"/>
      <c r="H971" s="95"/>
      <c r="I971" s="95"/>
      <c r="J971" s="96"/>
      <c r="K971" s="96"/>
      <c r="L971" s="95"/>
      <c r="M971" s="95"/>
      <c r="N971" s="95"/>
      <c r="O971" s="95"/>
      <c r="P971" s="95"/>
      <c r="Q971" s="95"/>
      <c r="R971" s="95"/>
      <c r="S971" s="95"/>
      <c r="T971" s="95"/>
      <c r="U971" s="95"/>
      <c r="V971" s="95"/>
      <c r="W971" s="95"/>
      <c r="X971" s="95"/>
      <c r="Y971" s="95"/>
      <c r="Z971" s="95"/>
      <c r="AA971" s="95"/>
      <c r="AB971" s="95"/>
      <c r="AC971" s="95"/>
      <c r="AD971" s="95"/>
      <c r="AE971" s="95"/>
      <c r="AF971" s="95"/>
      <c r="AG971" s="95"/>
      <c r="AH971" s="95"/>
      <c r="AI971" s="95"/>
      <c r="AJ971" s="95"/>
      <c r="AK971" s="95"/>
      <c r="AL971" s="95"/>
      <c r="AM971" s="95"/>
      <c r="AN971" s="95"/>
      <c r="AO971" s="95"/>
      <c r="AP971" s="95"/>
      <c r="AQ971" s="95"/>
      <c r="AR971" s="95"/>
      <c r="AS971" s="95"/>
      <c r="AT971" s="95"/>
      <c r="AU971" s="95"/>
      <c r="AV971" s="95"/>
    </row>
    <row r="972" spans="1:48" ht="18.75" x14ac:dyDescent="0.3">
      <c r="A972" s="73" t="s">
        <v>16739</v>
      </c>
      <c r="B972" s="92" t="s">
        <v>15579</v>
      </c>
      <c r="C972" s="92" t="s">
        <v>6706</v>
      </c>
      <c r="D972" s="94">
        <v>256934</v>
      </c>
      <c r="E972" s="95" t="s">
        <v>16879</v>
      </c>
      <c r="F972" s="95" t="s">
        <v>16880</v>
      </c>
      <c r="G972" s="95" t="s">
        <v>16974</v>
      </c>
      <c r="H972" s="96"/>
      <c r="I972" s="95"/>
      <c r="J972" s="96"/>
      <c r="K972" s="96"/>
      <c r="L972" s="95"/>
      <c r="M972" s="95"/>
      <c r="N972" s="95"/>
      <c r="O972" s="95"/>
      <c r="P972" s="95"/>
      <c r="Q972" s="95"/>
      <c r="R972" s="95"/>
      <c r="S972" s="95"/>
      <c r="T972" s="95"/>
      <c r="U972" s="95"/>
      <c r="V972" s="95"/>
      <c r="W972" s="95"/>
      <c r="X972" s="95"/>
      <c r="Y972" s="95"/>
      <c r="Z972" s="95"/>
      <c r="AA972" s="95"/>
      <c r="AB972" s="95"/>
      <c r="AC972" s="95"/>
      <c r="AD972" s="95"/>
      <c r="AE972" s="95"/>
      <c r="AF972" s="95"/>
      <c r="AG972" s="95"/>
      <c r="AH972" s="95"/>
      <c r="AI972" s="95"/>
      <c r="AJ972" s="95"/>
      <c r="AK972" s="95"/>
      <c r="AL972" s="95"/>
      <c r="AM972" s="95"/>
      <c r="AN972" s="95"/>
      <c r="AO972" s="95"/>
      <c r="AP972" s="95"/>
      <c r="AQ972" s="95"/>
      <c r="AR972" s="95"/>
      <c r="AS972" s="95"/>
      <c r="AT972" s="95"/>
      <c r="AU972" s="95"/>
      <c r="AV972" s="95"/>
    </row>
    <row r="973" spans="1:48" ht="18.75" x14ac:dyDescent="0.3">
      <c r="A973" s="73" t="s">
        <v>16740</v>
      </c>
      <c r="B973" s="92" t="s">
        <v>15579</v>
      </c>
      <c r="C973" s="92" t="s">
        <v>6719</v>
      </c>
      <c r="D973" s="94">
        <v>257299</v>
      </c>
      <c r="E973" s="95" t="s">
        <v>17135</v>
      </c>
      <c r="F973" s="95" t="s">
        <v>17292</v>
      </c>
      <c r="G973" s="95" t="s">
        <v>17293</v>
      </c>
      <c r="H973" s="95" t="s">
        <v>17294</v>
      </c>
      <c r="I973" s="95" t="s">
        <v>17131</v>
      </c>
      <c r="J973" s="95" t="s">
        <v>17134</v>
      </c>
      <c r="K973" s="95" t="s">
        <v>16946</v>
      </c>
      <c r="L973" s="95" t="s">
        <v>16935</v>
      </c>
      <c r="M973" s="95" t="s">
        <v>16935</v>
      </c>
      <c r="N973" s="95" t="s">
        <v>16921</v>
      </c>
      <c r="O973" s="95" t="s">
        <v>16922</v>
      </c>
      <c r="P973" s="95" t="s">
        <v>16923</v>
      </c>
      <c r="Q973" s="95" t="s">
        <v>16924</v>
      </c>
      <c r="R973" s="95" t="s">
        <v>16925</v>
      </c>
      <c r="S973" s="95" t="s">
        <v>16926</v>
      </c>
      <c r="T973" s="95" t="s">
        <v>17087</v>
      </c>
      <c r="U973" s="95" t="s">
        <v>17295</v>
      </c>
      <c r="V973" s="95" t="s">
        <v>17295</v>
      </c>
      <c r="W973" s="95" t="s">
        <v>17085</v>
      </c>
      <c r="X973" s="95" t="s">
        <v>17111</v>
      </c>
      <c r="Y973" s="95" t="s">
        <v>17296</v>
      </c>
      <c r="Z973" s="95" t="s">
        <v>17132</v>
      </c>
      <c r="AA973" s="95" t="s">
        <v>16927</v>
      </c>
      <c r="AB973" s="95" t="s">
        <v>17133</v>
      </c>
      <c r="AC973" s="95" t="s">
        <v>16931</v>
      </c>
      <c r="AD973" s="95" t="s">
        <v>16928</v>
      </c>
      <c r="AE973" s="95" t="s">
        <v>16929</v>
      </c>
      <c r="AF973" s="95" t="s">
        <v>16930</v>
      </c>
      <c r="AG973" s="95" t="s">
        <v>17089</v>
      </c>
      <c r="AH973" s="95" t="s">
        <v>17297</v>
      </c>
      <c r="AI973" s="95" t="s">
        <v>16954</v>
      </c>
      <c r="AJ973" s="95" t="s">
        <v>17086</v>
      </c>
      <c r="AK973" s="95" t="s">
        <v>16932</v>
      </c>
      <c r="AL973" s="95" t="s">
        <v>17136</v>
      </c>
      <c r="AM973" s="95" t="s">
        <v>17298</v>
      </c>
      <c r="AN973" s="95" t="s">
        <v>16936</v>
      </c>
      <c r="AO973" s="95" t="s">
        <v>17088</v>
      </c>
      <c r="AP973" s="95" t="s">
        <v>15557</v>
      </c>
      <c r="AQ973" s="95" t="s">
        <v>17237</v>
      </c>
      <c r="AR973" s="95" t="s">
        <v>16949</v>
      </c>
      <c r="AS973" s="95" t="s">
        <v>16945</v>
      </c>
      <c r="AT973" s="95" t="s">
        <v>17299</v>
      </c>
      <c r="AU973" s="95" t="s">
        <v>16944</v>
      </c>
      <c r="AV973" s="95" t="s">
        <v>17130</v>
      </c>
    </row>
    <row r="974" spans="1:48" ht="18.75" x14ac:dyDescent="0.3">
      <c r="A974" s="73" t="s">
        <v>16026</v>
      </c>
      <c r="B974" s="92" t="s">
        <v>12123</v>
      </c>
      <c r="C974" s="92" t="s">
        <v>6732</v>
      </c>
      <c r="D974" s="94">
        <v>257797</v>
      </c>
      <c r="E974" s="95" t="s">
        <v>16877</v>
      </c>
      <c r="F974" s="95"/>
      <c r="G974" s="95"/>
      <c r="H974" s="95"/>
      <c r="I974" s="96"/>
      <c r="J974" s="96"/>
      <c r="K974" s="95"/>
      <c r="L974" s="95"/>
      <c r="M974" s="95"/>
      <c r="N974" s="95"/>
      <c r="O974" s="95"/>
      <c r="P974" s="95"/>
      <c r="Q974" s="95"/>
      <c r="R974" s="95"/>
      <c r="S974" s="95"/>
      <c r="T974" s="95"/>
      <c r="U974" s="95"/>
      <c r="V974" s="95"/>
      <c r="W974" s="95"/>
      <c r="X974" s="95"/>
      <c r="Y974" s="95"/>
      <c r="Z974" s="95"/>
      <c r="AA974" s="95"/>
      <c r="AB974" s="95"/>
      <c r="AC974" s="95"/>
      <c r="AD974" s="95"/>
      <c r="AE974" s="95"/>
      <c r="AF974" s="95"/>
      <c r="AG974" s="95"/>
      <c r="AH974" s="95"/>
      <c r="AI974" s="95"/>
      <c r="AJ974" s="95"/>
      <c r="AK974" s="95"/>
      <c r="AL974" s="95"/>
      <c r="AM974" s="95"/>
      <c r="AN974" s="95"/>
      <c r="AO974" s="95"/>
      <c r="AP974" s="95"/>
      <c r="AQ974" s="95"/>
      <c r="AR974" s="95"/>
      <c r="AS974" s="95"/>
      <c r="AT974" s="95"/>
      <c r="AU974" s="95"/>
      <c r="AV974" s="95"/>
    </row>
    <row r="975" spans="1:48" ht="18.75" x14ac:dyDescent="0.3">
      <c r="A975" s="73" t="s">
        <v>16741</v>
      </c>
      <c r="B975" s="92" t="s">
        <v>15579</v>
      </c>
      <c r="C975" s="92" t="s">
        <v>6738</v>
      </c>
      <c r="D975" s="94">
        <v>258126</v>
      </c>
      <c r="E975" s="95" t="s">
        <v>16987</v>
      </c>
      <c r="F975" s="95" t="s">
        <v>16985</v>
      </c>
      <c r="G975" s="95" t="s">
        <v>17164</v>
      </c>
      <c r="H975" s="95" t="s">
        <v>16986</v>
      </c>
      <c r="I975" s="96"/>
      <c r="J975" s="96"/>
      <c r="K975" s="95"/>
      <c r="L975" s="95"/>
      <c r="M975" s="95"/>
      <c r="N975" s="95"/>
      <c r="O975" s="95"/>
      <c r="P975" s="95"/>
      <c r="Q975" s="95"/>
      <c r="R975" s="95"/>
      <c r="S975" s="95"/>
      <c r="T975" s="95"/>
      <c r="U975" s="95"/>
      <c r="V975" s="95"/>
      <c r="W975" s="95"/>
      <c r="X975" s="95"/>
      <c r="Y975" s="95"/>
      <c r="Z975" s="95"/>
      <c r="AA975" s="95"/>
      <c r="AB975" s="95"/>
      <c r="AC975" s="95"/>
      <c r="AD975" s="95"/>
      <c r="AE975" s="95"/>
      <c r="AF975" s="95"/>
      <c r="AG975" s="95"/>
      <c r="AH975" s="95"/>
      <c r="AI975" s="95"/>
      <c r="AJ975" s="95"/>
      <c r="AK975" s="95"/>
      <c r="AL975" s="95"/>
      <c r="AM975" s="95"/>
      <c r="AN975" s="95"/>
      <c r="AO975" s="95"/>
      <c r="AP975" s="95"/>
      <c r="AQ975" s="95"/>
      <c r="AR975" s="95"/>
      <c r="AS975" s="95"/>
      <c r="AT975" s="95"/>
      <c r="AU975" s="95"/>
      <c r="AV975" s="95"/>
    </row>
    <row r="976" spans="1:48" ht="18.75" x14ac:dyDescent="0.3">
      <c r="A976" s="73" t="s">
        <v>16742</v>
      </c>
      <c r="B976" s="92" t="s">
        <v>15579</v>
      </c>
      <c r="C976" s="92" t="s">
        <v>8548</v>
      </c>
      <c r="D976" s="94">
        <v>258164</v>
      </c>
      <c r="E976" s="95" t="s">
        <v>16987</v>
      </c>
      <c r="F976" s="95" t="s">
        <v>16985</v>
      </c>
      <c r="G976" s="95"/>
      <c r="H976" s="95"/>
      <c r="I976" s="96"/>
      <c r="J976" s="96"/>
      <c r="K976" s="95"/>
      <c r="L976" s="95"/>
      <c r="M976" s="95"/>
      <c r="N976" s="95"/>
      <c r="O976" s="95"/>
      <c r="P976" s="95"/>
      <c r="Q976" s="95"/>
      <c r="R976" s="95"/>
      <c r="S976" s="95"/>
      <c r="T976" s="95"/>
      <c r="U976" s="95"/>
      <c r="V976" s="95"/>
      <c r="W976" s="95"/>
      <c r="X976" s="95"/>
      <c r="Y976" s="95"/>
      <c r="Z976" s="95"/>
      <c r="AA976" s="95"/>
      <c r="AB976" s="95"/>
      <c r="AC976" s="95"/>
      <c r="AD976" s="95"/>
      <c r="AE976" s="95"/>
      <c r="AF976" s="95"/>
      <c r="AG976" s="95"/>
      <c r="AH976" s="95"/>
      <c r="AI976" s="95"/>
      <c r="AJ976" s="95"/>
      <c r="AK976" s="95"/>
      <c r="AL976" s="95"/>
      <c r="AM976" s="95"/>
      <c r="AN976" s="95"/>
      <c r="AO976" s="95"/>
      <c r="AP976" s="95"/>
      <c r="AQ976" s="95"/>
      <c r="AR976" s="95"/>
      <c r="AS976" s="95"/>
      <c r="AT976" s="95"/>
      <c r="AU976" s="95"/>
      <c r="AV976" s="95"/>
    </row>
    <row r="977" spans="1:48" ht="18.75" x14ac:dyDescent="0.3">
      <c r="A977" s="73" t="s">
        <v>16743</v>
      </c>
      <c r="B977" s="92" t="s">
        <v>15579</v>
      </c>
      <c r="C977" s="92" t="s">
        <v>8549</v>
      </c>
      <c r="D977" s="94">
        <v>258179</v>
      </c>
      <c r="E977" s="95" t="s">
        <v>16987</v>
      </c>
      <c r="F977" s="95" t="s">
        <v>16985</v>
      </c>
      <c r="G977" s="95"/>
      <c r="H977" s="95"/>
      <c r="I977" s="96"/>
      <c r="J977" s="96"/>
      <c r="K977" s="95"/>
      <c r="L977" s="95"/>
      <c r="M977" s="95"/>
      <c r="N977" s="95"/>
      <c r="O977" s="95"/>
      <c r="P977" s="95"/>
      <c r="Q977" s="95"/>
      <c r="R977" s="95"/>
      <c r="S977" s="95"/>
      <c r="T977" s="95"/>
      <c r="U977" s="95"/>
      <c r="V977" s="95"/>
      <c r="W977" s="95"/>
      <c r="X977" s="95"/>
      <c r="Y977" s="95"/>
      <c r="Z977" s="95"/>
      <c r="AA977" s="95"/>
      <c r="AB977" s="95"/>
      <c r="AC977" s="95"/>
      <c r="AD977" s="95"/>
      <c r="AE977" s="95"/>
      <c r="AF977" s="95"/>
      <c r="AG977" s="95"/>
      <c r="AH977" s="95"/>
      <c r="AI977" s="95"/>
      <c r="AJ977" s="95"/>
      <c r="AK977" s="95"/>
      <c r="AL977" s="95"/>
      <c r="AM977" s="95"/>
      <c r="AN977" s="95"/>
      <c r="AO977" s="95"/>
      <c r="AP977" s="95"/>
      <c r="AQ977" s="95"/>
      <c r="AR977" s="95"/>
      <c r="AS977" s="95"/>
      <c r="AT977" s="95"/>
      <c r="AU977" s="95"/>
      <c r="AV977" s="95"/>
    </row>
    <row r="978" spans="1:48" ht="18.75" x14ac:dyDescent="0.3">
      <c r="A978" s="73" t="s">
        <v>16027</v>
      </c>
      <c r="B978" s="92" t="s">
        <v>12123</v>
      </c>
      <c r="C978" s="92" t="s">
        <v>8546</v>
      </c>
      <c r="D978" s="94">
        <v>258145</v>
      </c>
      <c r="E978" s="95" t="s">
        <v>16916</v>
      </c>
      <c r="F978" s="95" t="s">
        <v>16914</v>
      </c>
      <c r="G978" s="95" t="s">
        <v>16983</v>
      </c>
      <c r="H978" s="95" t="s">
        <v>16984</v>
      </c>
      <c r="I978" s="95" t="s">
        <v>17185</v>
      </c>
      <c r="J978" s="95" t="s">
        <v>16915</v>
      </c>
      <c r="K978" s="95" t="s">
        <v>16904</v>
      </c>
      <c r="L978" s="95" t="s">
        <v>16919</v>
      </c>
      <c r="M978" s="95" t="s">
        <v>16920</v>
      </c>
      <c r="N978" s="95" t="s">
        <v>16948</v>
      </c>
      <c r="O978" s="95" t="s">
        <v>17247</v>
      </c>
      <c r="P978" s="95" t="s">
        <v>17110</v>
      </c>
      <c r="Q978" s="95" t="s">
        <v>17300</v>
      </c>
      <c r="R978" s="95" t="s">
        <v>16952</v>
      </c>
      <c r="S978" s="95" t="s">
        <v>16917</v>
      </c>
      <c r="T978" s="95" t="s">
        <v>16934</v>
      </c>
      <c r="U978" s="95" t="s">
        <v>16918</v>
      </c>
      <c r="V978" s="95" t="s">
        <v>16904</v>
      </c>
      <c r="W978" s="95" t="s">
        <v>16919</v>
      </c>
      <c r="X978" s="95" t="s">
        <v>16920</v>
      </c>
      <c r="Y978" s="95" t="s">
        <v>16948</v>
      </c>
      <c r="Z978" s="95" t="s">
        <v>17247</v>
      </c>
      <c r="AA978" s="95" t="s">
        <v>17110</v>
      </c>
      <c r="AB978" s="95" t="s">
        <v>17300</v>
      </c>
      <c r="AC978" s="95" t="s">
        <v>16952</v>
      </c>
      <c r="AD978" s="95" t="s">
        <v>17301</v>
      </c>
      <c r="AE978" s="95"/>
      <c r="AF978" s="95"/>
      <c r="AG978" s="95"/>
      <c r="AH978" s="95"/>
      <c r="AI978" s="95"/>
      <c r="AJ978" s="95"/>
      <c r="AK978" s="95"/>
      <c r="AL978" s="95"/>
      <c r="AM978" s="95"/>
      <c r="AN978" s="95"/>
      <c r="AO978" s="95"/>
      <c r="AP978" s="95"/>
      <c r="AQ978" s="95"/>
      <c r="AR978" s="95"/>
      <c r="AS978" s="95"/>
      <c r="AT978" s="95"/>
      <c r="AU978" s="96"/>
      <c r="AV978" s="96"/>
    </row>
    <row r="979" spans="1:48" ht="18.75" x14ac:dyDescent="0.3">
      <c r="A979" s="73" t="s">
        <v>16744</v>
      </c>
      <c r="B979" s="92" t="s">
        <v>15579</v>
      </c>
      <c r="C979" s="92" t="s">
        <v>8546</v>
      </c>
      <c r="D979" s="94">
        <v>258145</v>
      </c>
      <c r="E979" s="95" t="s">
        <v>16922</v>
      </c>
      <c r="F979" s="95" t="s">
        <v>16923</v>
      </c>
      <c r="G979" s="95" t="s">
        <v>16924</v>
      </c>
      <c r="H979" s="95" t="s">
        <v>16925</v>
      </c>
      <c r="I979" s="95" t="s">
        <v>16926</v>
      </c>
      <c r="J979" s="95" t="s">
        <v>17087</v>
      </c>
      <c r="K979" s="95" t="s">
        <v>16936</v>
      </c>
      <c r="L979" s="95" t="s">
        <v>17088</v>
      </c>
      <c r="M979" s="95" t="s">
        <v>17171</v>
      </c>
      <c r="N979" s="95" t="s">
        <v>15557</v>
      </c>
      <c r="O979" s="95" t="s">
        <v>17302</v>
      </c>
      <c r="P979" s="95" t="s">
        <v>17173</v>
      </c>
      <c r="Q979" s="95" t="s">
        <v>16985</v>
      </c>
      <c r="R979" s="95" t="s">
        <v>16986</v>
      </c>
      <c r="S979" s="95" t="s">
        <v>16989</v>
      </c>
      <c r="T979" s="95" t="s">
        <v>17287</v>
      </c>
      <c r="U979" s="95"/>
      <c r="V979" s="95"/>
      <c r="W979" s="95"/>
      <c r="X979" s="95"/>
      <c r="Y979" s="95"/>
      <c r="Z979" s="95"/>
      <c r="AA979" s="95"/>
      <c r="AB979" s="95"/>
      <c r="AC979" s="95"/>
      <c r="AD979" s="95"/>
      <c r="AE979" s="96"/>
      <c r="AF979" s="96"/>
      <c r="AG979" s="96"/>
      <c r="AH979" s="96"/>
      <c r="AI979" s="96"/>
      <c r="AJ979" s="96"/>
      <c r="AK979" s="96"/>
      <c r="AL979" s="96"/>
      <c r="AM979" s="96"/>
      <c r="AN979" s="96"/>
      <c r="AO979" s="96"/>
      <c r="AP979" s="96"/>
      <c r="AQ979" s="96"/>
      <c r="AR979" s="96"/>
      <c r="AS979" s="96"/>
      <c r="AT979" s="96"/>
      <c r="AU979" s="96"/>
      <c r="AV979" s="96"/>
    </row>
    <row r="980" spans="1:48" ht="18.75" x14ac:dyDescent="0.3">
      <c r="A980" s="73" t="s">
        <v>16745</v>
      </c>
      <c r="B980" s="92" t="s">
        <v>15579</v>
      </c>
      <c r="C980" s="92" t="s">
        <v>6739</v>
      </c>
      <c r="D980" s="94">
        <v>258130</v>
      </c>
      <c r="E980" s="95" t="s">
        <v>16987</v>
      </c>
      <c r="F980" s="95" t="s">
        <v>16985</v>
      </c>
      <c r="G980" s="95" t="s">
        <v>17115</v>
      </c>
      <c r="H980" s="95"/>
      <c r="I980" s="95"/>
      <c r="J980" s="96"/>
      <c r="K980" s="96"/>
      <c r="L980" s="95"/>
      <c r="M980" s="95"/>
      <c r="N980" s="95"/>
      <c r="O980" s="95"/>
      <c r="P980" s="95"/>
      <c r="Q980" s="95"/>
      <c r="R980" s="95"/>
      <c r="S980" s="95"/>
      <c r="T980" s="95"/>
      <c r="U980" s="95"/>
      <c r="V980" s="95"/>
      <c r="W980" s="95"/>
      <c r="X980" s="95"/>
      <c r="Y980" s="95"/>
      <c r="Z980" s="95"/>
      <c r="AA980" s="95"/>
      <c r="AB980" s="95"/>
      <c r="AC980" s="95"/>
      <c r="AD980" s="95"/>
      <c r="AE980" s="95"/>
      <c r="AF980" s="95"/>
      <c r="AG980" s="95"/>
      <c r="AH980" s="95"/>
      <c r="AI980" s="95"/>
      <c r="AJ980" s="95"/>
      <c r="AK980" s="95"/>
      <c r="AL980" s="95"/>
      <c r="AM980" s="95"/>
      <c r="AN980" s="95"/>
      <c r="AO980" s="95"/>
      <c r="AP980" s="95"/>
      <c r="AQ980" s="95"/>
      <c r="AR980" s="95"/>
      <c r="AS980" s="95"/>
      <c r="AT980" s="95"/>
      <c r="AU980" s="95"/>
      <c r="AV980" s="95"/>
    </row>
    <row r="981" spans="1:48" ht="18.75" x14ac:dyDescent="0.3">
      <c r="A981" s="73" t="s">
        <v>16028</v>
      </c>
      <c r="B981" s="92" t="s">
        <v>12123</v>
      </c>
      <c r="C981" s="92" t="s">
        <v>8547</v>
      </c>
      <c r="D981" s="94">
        <v>258158</v>
      </c>
      <c r="E981" s="95" t="s">
        <v>16982</v>
      </c>
      <c r="F981" s="95"/>
      <c r="G981" s="95"/>
      <c r="H981" s="95"/>
      <c r="I981" s="95"/>
      <c r="J981" s="96"/>
      <c r="K981" s="96"/>
      <c r="L981" s="95"/>
      <c r="M981" s="95"/>
      <c r="N981" s="95"/>
      <c r="O981" s="95"/>
      <c r="P981" s="95"/>
      <c r="Q981" s="95"/>
      <c r="R981" s="95"/>
      <c r="S981" s="95"/>
      <c r="T981" s="95"/>
      <c r="U981" s="95"/>
      <c r="V981" s="95"/>
      <c r="W981" s="95"/>
      <c r="X981" s="95"/>
      <c r="Y981" s="95"/>
      <c r="Z981" s="95"/>
      <c r="AA981" s="95"/>
      <c r="AB981" s="95"/>
      <c r="AC981" s="95"/>
      <c r="AD981" s="95"/>
      <c r="AE981" s="95"/>
      <c r="AF981" s="95"/>
      <c r="AG981" s="95"/>
      <c r="AH981" s="95"/>
      <c r="AI981" s="95"/>
      <c r="AJ981" s="95"/>
      <c r="AK981" s="95"/>
      <c r="AL981" s="95"/>
      <c r="AM981" s="95"/>
      <c r="AN981" s="95"/>
      <c r="AO981" s="95"/>
      <c r="AP981" s="95"/>
      <c r="AQ981" s="95"/>
      <c r="AR981" s="95"/>
      <c r="AS981" s="95"/>
      <c r="AT981" s="95"/>
      <c r="AU981" s="95"/>
      <c r="AV981" s="95"/>
    </row>
    <row r="982" spans="1:48" ht="18.75" x14ac:dyDescent="0.3">
      <c r="A982" s="73" t="s">
        <v>16746</v>
      </c>
      <c r="B982" s="92" t="s">
        <v>15579</v>
      </c>
      <c r="C982" s="92" t="s">
        <v>8538</v>
      </c>
      <c r="D982" s="94">
        <v>258135</v>
      </c>
      <c r="E982" s="95" t="s">
        <v>16987</v>
      </c>
      <c r="F982" s="95" t="s">
        <v>16985</v>
      </c>
      <c r="G982" s="95" t="s">
        <v>16988</v>
      </c>
      <c r="H982" s="95" t="s">
        <v>17114</v>
      </c>
      <c r="I982" s="95"/>
      <c r="J982" s="96"/>
      <c r="K982" s="96"/>
      <c r="L982" s="95"/>
      <c r="M982" s="95"/>
      <c r="N982" s="95"/>
      <c r="O982" s="95"/>
      <c r="P982" s="95"/>
      <c r="Q982" s="95"/>
      <c r="R982" s="95"/>
      <c r="S982" s="95"/>
      <c r="T982" s="95"/>
      <c r="U982" s="95"/>
      <c r="V982" s="95"/>
      <c r="W982" s="95"/>
      <c r="X982" s="95"/>
      <c r="Y982" s="95"/>
      <c r="Z982" s="95"/>
      <c r="AA982" s="95"/>
      <c r="AB982" s="95"/>
      <c r="AC982" s="95"/>
      <c r="AD982" s="95"/>
      <c r="AE982" s="95"/>
      <c r="AF982" s="95"/>
      <c r="AG982" s="95"/>
      <c r="AH982" s="95"/>
      <c r="AI982" s="95"/>
      <c r="AJ982" s="95"/>
      <c r="AK982" s="95"/>
      <c r="AL982" s="95"/>
      <c r="AM982" s="95"/>
      <c r="AN982" s="95"/>
      <c r="AO982" s="95"/>
      <c r="AP982" s="95"/>
      <c r="AQ982" s="95"/>
      <c r="AR982" s="95"/>
      <c r="AS982" s="95"/>
      <c r="AT982" s="95"/>
      <c r="AU982" s="95"/>
      <c r="AV982" s="95"/>
    </row>
    <row r="983" spans="1:48" ht="18.75" x14ac:dyDescent="0.3">
      <c r="A983" s="73" t="s">
        <v>16747</v>
      </c>
      <c r="B983" s="92" t="s">
        <v>15579</v>
      </c>
      <c r="C983" s="92" t="s">
        <v>8539</v>
      </c>
      <c r="D983" s="94">
        <v>258168</v>
      </c>
      <c r="E983" s="95" t="s">
        <v>16987</v>
      </c>
      <c r="F983" s="95" t="s">
        <v>16985</v>
      </c>
      <c r="G983" s="95"/>
      <c r="H983" s="95"/>
      <c r="I983" s="95"/>
      <c r="J983" s="96"/>
      <c r="K983" s="96"/>
      <c r="L983" s="95"/>
      <c r="M983" s="95"/>
      <c r="N983" s="95"/>
      <c r="O983" s="95"/>
      <c r="P983" s="95"/>
      <c r="Q983" s="95"/>
      <c r="R983" s="95"/>
      <c r="S983" s="95"/>
      <c r="T983" s="95"/>
      <c r="U983" s="95"/>
      <c r="V983" s="95"/>
      <c r="W983" s="95"/>
      <c r="X983" s="95"/>
      <c r="Y983" s="95"/>
      <c r="Z983" s="95"/>
      <c r="AA983" s="95"/>
      <c r="AB983" s="95"/>
      <c r="AC983" s="95"/>
      <c r="AD983" s="95"/>
      <c r="AE983" s="95"/>
      <c r="AF983" s="95"/>
      <c r="AG983" s="95"/>
      <c r="AH983" s="95"/>
      <c r="AI983" s="95"/>
      <c r="AJ983" s="95"/>
      <c r="AK983" s="95"/>
      <c r="AL983" s="95"/>
      <c r="AM983" s="95"/>
      <c r="AN983" s="95"/>
      <c r="AO983" s="95"/>
      <c r="AP983" s="95"/>
      <c r="AQ983" s="95"/>
      <c r="AR983" s="95"/>
      <c r="AS983" s="95"/>
      <c r="AT983" s="95"/>
      <c r="AU983" s="95"/>
      <c r="AV983" s="95"/>
    </row>
    <row r="984" spans="1:48" ht="18.75" x14ac:dyDescent="0.3">
      <c r="A984" s="73" t="s">
        <v>16748</v>
      </c>
      <c r="B984" s="92" t="s">
        <v>15579</v>
      </c>
      <c r="C984" s="92" t="s">
        <v>8550</v>
      </c>
      <c r="D984" s="94">
        <v>258198</v>
      </c>
      <c r="E984" s="95" t="s">
        <v>16987</v>
      </c>
      <c r="F984" s="95" t="s">
        <v>16985</v>
      </c>
      <c r="G984" s="95" t="s">
        <v>16988</v>
      </c>
      <c r="H984" s="95" t="s">
        <v>17114</v>
      </c>
      <c r="I984" s="95" t="s">
        <v>17115</v>
      </c>
      <c r="J984" s="96"/>
      <c r="K984" s="96"/>
      <c r="L984" s="95"/>
      <c r="M984" s="95"/>
      <c r="N984" s="95"/>
      <c r="O984" s="95"/>
      <c r="P984" s="95"/>
      <c r="Q984" s="95"/>
      <c r="R984" s="95"/>
      <c r="S984" s="95"/>
      <c r="T984" s="95"/>
      <c r="U984" s="95"/>
      <c r="V984" s="95"/>
      <c r="W984" s="95"/>
      <c r="X984" s="95"/>
      <c r="Y984" s="95"/>
      <c r="Z984" s="95"/>
      <c r="AA984" s="95"/>
      <c r="AB984" s="95"/>
      <c r="AC984" s="95"/>
      <c r="AD984" s="95"/>
      <c r="AE984" s="95"/>
      <c r="AF984" s="95"/>
      <c r="AG984" s="95"/>
      <c r="AH984" s="95"/>
      <c r="AI984" s="95"/>
      <c r="AJ984" s="95"/>
      <c r="AK984" s="95"/>
      <c r="AL984" s="95"/>
      <c r="AM984" s="95"/>
      <c r="AN984" s="95"/>
      <c r="AO984" s="95"/>
      <c r="AP984" s="95"/>
      <c r="AQ984" s="95"/>
      <c r="AR984" s="95"/>
      <c r="AS984" s="95"/>
      <c r="AT984" s="95"/>
      <c r="AU984" s="95"/>
      <c r="AV984" s="95"/>
    </row>
    <row r="985" spans="1:48" ht="18.75" x14ac:dyDescent="0.3">
      <c r="A985" s="73" t="s">
        <v>16749</v>
      </c>
      <c r="B985" s="92" t="s">
        <v>15579</v>
      </c>
      <c r="C985" s="92" t="s">
        <v>8552</v>
      </c>
      <c r="D985" s="94">
        <v>258215</v>
      </c>
      <c r="E985" s="95" t="s">
        <v>16989</v>
      </c>
      <c r="F985" s="95" t="s">
        <v>17287</v>
      </c>
      <c r="G985" s="95"/>
      <c r="H985" s="95"/>
      <c r="I985" s="95"/>
      <c r="J985" s="96"/>
      <c r="K985" s="96"/>
      <c r="L985" s="95"/>
      <c r="M985" s="95"/>
      <c r="N985" s="95"/>
      <c r="O985" s="95"/>
      <c r="P985" s="95"/>
      <c r="Q985" s="95"/>
      <c r="R985" s="95"/>
      <c r="S985" s="95"/>
      <c r="T985" s="95"/>
      <c r="U985" s="95"/>
      <c r="V985" s="95"/>
      <c r="W985" s="95"/>
      <c r="X985" s="95"/>
      <c r="Y985" s="95"/>
      <c r="Z985" s="95"/>
      <c r="AA985" s="95"/>
      <c r="AB985" s="95"/>
      <c r="AC985" s="95"/>
      <c r="AD985" s="95"/>
      <c r="AE985" s="95"/>
      <c r="AF985" s="95"/>
      <c r="AG985" s="95"/>
      <c r="AH985" s="95"/>
      <c r="AI985" s="95"/>
      <c r="AJ985" s="95"/>
      <c r="AK985" s="95"/>
      <c r="AL985" s="95"/>
      <c r="AM985" s="95"/>
      <c r="AN985" s="95"/>
      <c r="AO985" s="95"/>
      <c r="AP985" s="95"/>
      <c r="AQ985" s="95"/>
      <c r="AR985" s="95"/>
      <c r="AS985" s="95"/>
      <c r="AT985" s="95"/>
      <c r="AU985" s="95"/>
      <c r="AV985" s="95"/>
    </row>
    <row r="986" spans="1:48" ht="18.75" x14ac:dyDescent="0.3">
      <c r="A986" s="73" t="s">
        <v>16750</v>
      </c>
      <c r="B986" s="92" t="s">
        <v>15579</v>
      </c>
      <c r="C986" s="92" t="s">
        <v>8551</v>
      </c>
      <c r="D986" s="94">
        <v>258200</v>
      </c>
      <c r="E986" s="95" t="s">
        <v>16987</v>
      </c>
      <c r="F986" s="95" t="s">
        <v>16985</v>
      </c>
      <c r="G986" s="95" t="s">
        <v>16988</v>
      </c>
      <c r="H986" s="95" t="s">
        <v>17114</v>
      </c>
      <c r="I986" s="95" t="s">
        <v>17115</v>
      </c>
      <c r="J986" s="96"/>
      <c r="K986" s="96"/>
      <c r="L986" s="95"/>
      <c r="M986" s="95"/>
      <c r="N986" s="95"/>
      <c r="O986" s="95"/>
      <c r="P986" s="95"/>
      <c r="Q986" s="95"/>
      <c r="R986" s="95"/>
      <c r="S986" s="95"/>
      <c r="T986" s="95"/>
      <c r="U986" s="95"/>
      <c r="V986" s="95"/>
      <c r="W986" s="95"/>
      <c r="X986" s="95"/>
      <c r="Y986" s="95"/>
      <c r="Z986" s="95"/>
      <c r="AA986" s="95"/>
      <c r="AB986" s="95"/>
      <c r="AC986" s="95"/>
      <c r="AD986" s="95"/>
      <c r="AE986" s="95"/>
      <c r="AF986" s="95"/>
      <c r="AG986" s="95"/>
      <c r="AH986" s="95"/>
      <c r="AI986" s="95"/>
      <c r="AJ986" s="95"/>
      <c r="AK986" s="95"/>
      <c r="AL986" s="95"/>
      <c r="AM986" s="95"/>
      <c r="AN986" s="95"/>
      <c r="AO986" s="95"/>
      <c r="AP986" s="95"/>
      <c r="AQ986" s="95"/>
      <c r="AR986" s="95"/>
      <c r="AS986" s="95"/>
      <c r="AT986" s="95"/>
      <c r="AU986" s="95"/>
      <c r="AV986" s="95"/>
    </row>
    <row r="987" spans="1:48" ht="18.75" x14ac:dyDescent="0.3">
      <c r="A987" s="73" t="s">
        <v>16751</v>
      </c>
      <c r="B987" s="92" t="s">
        <v>15579</v>
      </c>
      <c r="C987" s="92" t="s">
        <v>8232</v>
      </c>
      <c r="D987" s="94">
        <v>258201</v>
      </c>
      <c r="E987" s="95" t="s">
        <v>16987</v>
      </c>
      <c r="F987" s="95"/>
      <c r="G987" s="95"/>
      <c r="H987" s="95"/>
      <c r="I987" s="95"/>
      <c r="J987" s="96"/>
      <c r="K987" s="96"/>
      <c r="L987" s="95"/>
      <c r="M987" s="95"/>
      <c r="N987" s="95"/>
      <c r="O987" s="95"/>
      <c r="P987" s="95"/>
      <c r="Q987" s="95"/>
      <c r="R987" s="95"/>
      <c r="S987" s="95"/>
      <c r="T987" s="95"/>
      <c r="U987" s="95"/>
      <c r="V987" s="95"/>
      <c r="W987" s="95"/>
      <c r="X987" s="95"/>
      <c r="Y987" s="95"/>
      <c r="Z987" s="95"/>
      <c r="AA987" s="95"/>
      <c r="AB987" s="95"/>
      <c r="AC987" s="95"/>
      <c r="AD987" s="95"/>
      <c r="AE987" s="95"/>
      <c r="AF987" s="95"/>
      <c r="AG987" s="95"/>
      <c r="AH987" s="95"/>
      <c r="AI987" s="95"/>
      <c r="AJ987" s="95"/>
      <c r="AK987" s="95"/>
      <c r="AL987" s="95"/>
      <c r="AM987" s="95"/>
      <c r="AN987" s="95"/>
      <c r="AO987" s="95"/>
      <c r="AP987" s="95"/>
      <c r="AQ987" s="95"/>
      <c r="AR987" s="95"/>
      <c r="AS987" s="95"/>
      <c r="AT987" s="95"/>
      <c r="AU987" s="95"/>
      <c r="AV987" s="95"/>
    </row>
    <row r="988" spans="1:48" ht="18.75" x14ac:dyDescent="0.3">
      <c r="A988" s="73" t="s">
        <v>16752</v>
      </c>
      <c r="B988" s="92" t="s">
        <v>15579</v>
      </c>
      <c r="C988" s="92" t="s">
        <v>8553</v>
      </c>
      <c r="D988" s="94">
        <v>258249</v>
      </c>
      <c r="E988" s="95" t="s">
        <v>16987</v>
      </c>
      <c r="F988" s="95" t="s">
        <v>16985</v>
      </c>
      <c r="G988" s="95"/>
      <c r="H988" s="95"/>
      <c r="I988" s="95"/>
      <c r="J988" s="96"/>
      <c r="K988" s="96"/>
      <c r="L988" s="95"/>
      <c r="M988" s="95"/>
      <c r="N988" s="95"/>
      <c r="O988" s="95"/>
      <c r="P988" s="95"/>
      <c r="Q988" s="95"/>
      <c r="R988" s="95"/>
      <c r="S988" s="95"/>
      <c r="T988" s="95"/>
      <c r="U988" s="95"/>
      <c r="V988" s="95"/>
      <c r="W988" s="95"/>
      <c r="X988" s="95"/>
      <c r="Y988" s="95"/>
      <c r="Z988" s="95"/>
      <c r="AA988" s="95"/>
      <c r="AB988" s="95"/>
      <c r="AC988" s="95"/>
      <c r="AD988" s="95"/>
      <c r="AE988" s="95"/>
      <c r="AF988" s="95"/>
      <c r="AG988" s="95"/>
      <c r="AH988" s="95"/>
      <c r="AI988" s="95"/>
      <c r="AJ988" s="95"/>
      <c r="AK988" s="95"/>
      <c r="AL988" s="95"/>
      <c r="AM988" s="95"/>
      <c r="AN988" s="95"/>
      <c r="AO988" s="95"/>
      <c r="AP988" s="95"/>
      <c r="AQ988" s="95"/>
      <c r="AR988" s="95"/>
      <c r="AS988" s="95"/>
      <c r="AT988" s="95"/>
      <c r="AU988" s="95"/>
      <c r="AV988" s="95"/>
    </row>
    <row r="989" spans="1:48" ht="18.75" x14ac:dyDescent="0.3">
      <c r="A989" s="73" t="s">
        <v>16029</v>
      </c>
      <c r="B989" s="92" t="s">
        <v>12123</v>
      </c>
      <c r="C989" s="92" t="s">
        <v>8557</v>
      </c>
      <c r="D989" s="94">
        <v>258287</v>
      </c>
      <c r="E989" s="95" t="s">
        <v>16982</v>
      </c>
      <c r="F989" s="95"/>
      <c r="G989" s="95"/>
      <c r="H989" s="95"/>
      <c r="I989" s="95"/>
      <c r="J989" s="96"/>
      <c r="K989" s="96"/>
      <c r="L989" s="95"/>
      <c r="M989" s="95"/>
      <c r="N989" s="95"/>
      <c r="O989" s="95"/>
      <c r="P989" s="95"/>
      <c r="Q989" s="95"/>
      <c r="R989" s="95"/>
      <c r="S989" s="95"/>
      <c r="T989" s="95"/>
      <c r="U989" s="95"/>
      <c r="V989" s="95"/>
      <c r="W989" s="95"/>
      <c r="X989" s="95"/>
      <c r="Y989" s="95"/>
      <c r="Z989" s="95"/>
      <c r="AA989" s="95"/>
      <c r="AB989" s="95"/>
      <c r="AC989" s="95"/>
      <c r="AD989" s="95"/>
      <c r="AE989" s="95"/>
      <c r="AF989" s="95"/>
      <c r="AG989" s="95"/>
      <c r="AH989" s="95"/>
      <c r="AI989" s="95"/>
      <c r="AJ989" s="95"/>
      <c r="AK989" s="95"/>
      <c r="AL989" s="95"/>
      <c r="AM989" s="95"/>
      <c r="AN989" s="95"/>
      <c r="AO989" s="95"/>
      <c r="AP989" s="95"/>
      <c r="AQ989" s="95"/>
      <c r="AR989" s="95"/>
      <c r="AS989" s="95"/>
      <c r="AT989" s="95"/>
      <c r="AU989" s="95"/>
      <c r="AV989" s="95"/>
    </row>
    <row r="990" spans="1:48" ht="18.75" x14ac:dyDescent="0.3">
      <c r="A990" s="73" t="s">
        <v>16753</v>
      </c>
      <c r="B990" s="92" t="s">
        <v>15579</v>
      </c>
      <c r="C990" s="92" t="s">
        <v>8557</v>
      </c>
      <c r="D990" s="94">
        <v>258287</v>
      </c>
      <c r="E990" s="95" t="s">
        <v>16987</v>
      </c>
      <c r="F990" s="96"/>
      <c r="G990" s="95"/>
      <c r="H990" s="95"/>
      <c r="I990" s="95"/>
      <c r="J990" s="96"/>
      <c r="K990" s="96"/>
      <c r="L990" s="95"/>
      <c r="M990" s="95"/>
      <c r="N990" s="95"/>
      <c r="O990" s="95"/>
      <c r="P990" s="95"/>
      <c r="Q990" s="95"/>
      <c r="R990" s="95"/>
      <c r="S990" s="95"/>
      <c r="T990" s="95"/>
      <c r="U990" s="95"/>
      <c r="V990" s="95"/>
      <c r="W990" s="95"/>
      <c r="X990" s="95"/>
      <c r="Y990" s="95"/>
      <c r="Z990" s="95"/>
      <c r="AA990" s="95"/>
      <c r="AB990" s="95"/>
      <c r="AC990" s="95"/>
      <c r="AD990" s="95"/>
      <c r="AE990" s="95"/>
      <c r="AF990" s="95"/>
      <c r="AG990" s="95"/>
      <c r="AH990" s="95"/>
      <c r="AI990" s="95"/>
      <c r="AJ990" s="95"/>
      <c r="AK990" s="95"/>
      <c r="AL990" s="95"/>
      <c r="AM990" s="95"/>
      <c r="AN990" s="95"/>
      <c r="AO990" s="95"/>
      <c r="AP990" s="95"/>
      <c r="AQ990" s="95"/>
      <c r="AR990" s="95"/>
      <c r="AS990" s="95"/>
      <c r="AT990" s="95"/>
      <c r="AU990" s="95"/>
      <c r="AV990" s="95"/>
    </row>
    <row r="991" spans="1:48" ht="18.75" x14ac:dyDescent="0.3">
      <c r="A991" s="73" t="s">
        <v>16030</v>
      </c>
      <c r="B991" s="92" t="s">
        <v>12123</v>
      </c>
      <c r="C991" s="92" t="s">
        <v>8558</v>
      </c>
      <c r="D991" s="94">
        <v>258291</v>
      </c>
      <c r="E991" s="95" t="s">
        <v>16983</v>
      </c>
      <c r="F991" s="95"/>
      <c r="G991" s="95"/>
      <c r="H991" s="95"/>
      <c r="I991" s="95"/>
      <c r="J991" s="96"/>
      <c r="K991" s="96"/>
      <c r="L991" s="95"/>
      <c r="M991" s="95"/>
      <c r="N991" s="95"/>
      <c r="O991" s="95"/>
      <c r="P991" s="95"/>
      <c r="Q991" s="95"/>
      <c r="R991" s="95"/>
      <c r="S991" s="95"/>
      <c r="T991" s="95"/>
      <c r="U991" s="95"/>
      <c r="V991" s="95"/>
      <c r="W991" s="95"/>
      <c r="X991" s="95"/>
      <c r="Y991" s="95"/>
      <c r="Z991" s="95"/>
      <c r="AA991" s="95"/>
      <c r="AB991" s="95"/>
      <c r="AC991" s="95"/>
      <c r="AD991" s="95"/>
      <c r="AE991" s="95"/>
      <c r="AF991" s="95"/>
      <c r="AG991" s="95"/>
      <c r="AH991" s="95"/>
      <c r="AI991" s="95"/>
      <c r="AJ991" s="95"/>
      <c r="AK991" s="95"/>
      <c r="AL991" s="95"/>
      <c r="AM991" s="95"/>
      <c r="AN991" s="95"/>
      <c r="AO991" s="95"/>
      <c r="AP991" s="95"/>
      <c r="AQ991" s="95"/>
      <c r="AR991" s="95"/>
      <c r="AS991" s="95"/>
      <c r="AT991" s="95"/>
      <c r="AU991" s="95"/>
      <c r="AV991" s="95"/>
    </row>
    <row r="992" spans="1:48" ht="18.75" x14ac:dyDescent="0.3">
      <c r="A992" s="73" t="s">
        <v>16754</v>
      </c>
      <c r="B992" s="92" t="s">
        <v>15579</v>
      </c>
      <c r="C992" s="92" t="s">
        <v>8558</v>
      </c>
      <c r="D992" s="94">
        <v>258291</v>
      </c>
      <c r="E992" s="95" t="s">
        <v>16987</v>
      </c>
      <c r="F992" s="96"/>
      <c r="G992" s="95"/>
      <c r="H992" s="95"/>
      <c r="I992" s="95"/>
      <c r="J992" s="96"/>
      <c r="K992" s="96"/>
      <c r="L992" s="95"/>
      <c r="M992" s="95"/>
      <c r="N992" s="95"/>
      <c r="O992" s="95"/>
      <c r="P992" s="95"/>
      <c r="Q992" s="95"/>
      <c r="R992" s="95"/>
      <c r="S992" s="95"/>
      <c r="T992" s="95"/>
      <c r="U992" s="95"/>
      <c r="V992" s="95"/>
      <c r="W992" s="95"/>
      <c r="X992" s="95"/>
      <c r="Y992" s="95"/>
      <c r="Z992" s="95"/>
      <c r="AA992" s="95"/>
      <c r="AB992" s="95"/>
      <c r="AC992" s="95"/>
      <c r="AD992" s="95"/>
      <c r="AE992" s="95"/>
      <c r="AF992" s="95"/>
      <c r="AG992" s="95"/>
      <c r="AH992" s="95"/>
      <c r="AI992" s="95"/>
      <c r="AJ992" s="95"/>
      <c r="AK992" s="95"/>
      <c r="AL992" s="95"/>
      <c r="AM992" s="95"/>
      <c r="AN992" s="95"/>
      <c r="AO992" s="95"/>
      <c r="AP992" s="95"/>
      <c r="AQ992" s="95"/>
      <c r="AR992" s="95"/>
      <c r="AS992" s="95"/>
      <c r="AT992" s="95"/>
      <c r="AU992" s="95"/>
      <c r="AV992" s="95"/>
    </row>
    <row r="993" spans="1:48" ht="18.75" x14ac:dyDescent="0.3">
      <c r="A993" s="73" t="s">
        <v>16031</v>
      </c>
      <c r="B993" s="92" t="s">
        <v>12123</v>
      </c>
      <c r="C993" s="92" t="s">
        <v>8555</v>
      </c>
      <c r="D993" s="94">
        <v>258268</v>
      </c>
      <c r="E993" s="95" t="s">
        <v>16984</v>
      </c>
      <c r="F993" s="95"/>
      <c r="G993" s="95"/>
      <c r="H993" s="95"/>
      <c r="I993" s="95"/>
      <c r="J993" s="96"/>
      <c r="K993" s="96"/>
      <c r="L993" s="95"/>
      <c r="M993" s="95"/>
      <c r="N993" s="95"/>
      <c r="O993" s="95"/>
      <c r="P993" s="95"/>
      <c r="Q993" s="95"/>
      <c r="R993" s="95"/>
      <c r="S993" s="95"/>
      <c r="T993" s="95"/>
      <c r="U993" s="95"/>
      <c r="V993" s="95"/>
      <c r="W993" s="95"/>
      <c r="X993" s="95"/>
      <c r="Y993" s="95"/>
      <c r="Z993" s="95"/>
      <c r="AA993" s="95"/>
      <c r="AB993" s="95"/>
      <c r="AC993" s="95"/>
      <c r="AD993" s="95"/>
      <c r="AE993" s="95"/>
      <c r="AF993" s="95"/>
      <c r="AG993" s="95"/>
      <c r="AH993" s="95"/>
      <c r="AI993" s="95"/>
      <c r="AJ993" s="95"/>
      <c r="AK993" s="95"/>
      <c r="AL993" s="95"/>
      <c r="AM993" s="95"/>
      <c r="AN993" s="95"/>
      <c r="AO993" s="95"/>
      <c r="AP993" s="95"/>
      <c r="AQ993" s="95"/>
      <c r="AR993" s="95"/>
      <c r="AS993" s="95"/>
      <c r="AT993" s="95"/>
      <c r="AU993" s="95"/>
      <c r="AV993" s="95"/>
    </row>
    <row r="994" spans="1:48" ht="18.75" x14ac:dyDescent="0.3">
      <c r="A994" s="73" t="s">
        <v>16755</v>
      </c>
      <c r="B994" s="92" t="s">
        <v>15579</v>
      </c>
      <c r="C994" s="92" t="s">
        <v>8555</v>
      </c>
      <c r="D994" s="94">
        <v>258268</v>
      </c>
      <c r="E994" s="95" t="s">
        <v>16989</v>
      </c>
      <c r="F994" s="96"/>
      <c r="G994" s="95"/>
      <c r="H994" s="95"/>
      <c r="I994" s="95"/>
      <c r="J994" s="96"/>
      <c r="K994" s="96"/>
      <c r="L994" s="95"/>
      <c r="M994" s="95"/>
      <c r="N994" s="95"/>
      <c r="O994" s="95"/>
      <c r="P994" s="95"/>
      <c r="Q994" s="95"/>
      <c r="R994" s="95"/>
      <c r="S994" s="95"/>
      <c r="T994" s="95"/>
      <c r="U994" s="95"/>
      <c r="V994" s="95"/>
      <c r="W994" s="95"/>
      <c r="X994" s="95"/>
      <c r="Y994" s="95"/>
      <c r="Z994" s="95"/>
      <c r="AA994" s="95"/>
      <c r="AB994" s="95"/>
      <c r="AC994" s="95"/>
      <c r="AD994" s="95"/>
      <c r="AE994" s="95"/>
      <c r="AF994" s="95"/>
      <c r="AG994" s="95"/>
      <c r="AH994" s="95"/>
      <c r="AI994" s="95"/>
      <c r="AJ994" s="95"/>
      <c r="AK994" s="95"/>
      <c r="AL994" s="95"/>
      <c r="AM994" s="95"/>
      <c r="AN994" s="95"/>
      <c r="AO994" s="95"/>
      <c r="AP994" s="95"/>
      <c r="AQ994" s="95"/>
      <c r="AR994" s="95"/>
      <c r="AS994" s="95"/>
      <c r="AT994" s="95"/>
      <c r="AU994" s="95"/>
      <c r="AV994" s="95"/>
    </row>
    <row r="995" spans="1:48" ht="18.75" x14ac:dyDescent="0.3">
      <c r="A995" s="73" t="s">
        <v>16756</v>
      </c>
      <c r="B995" s="92" t="s">
        <v>15579</v>
      </c>
      <c r="C995" s="92" t="s">
        <v>8554</v>
      </c>
      <c r="D995" s="94">
        <v>258253</v>
      </c>
      <c r="E995" s="95" t="s">
        <v>16987</v>
      </c>
      <c r="F995" s="95"/>
      <c r="G995" s="95"/>
      <c r="H995" s="95"/>
      <c r="I995" s="95"/>
      <c r="J995" s="96"/>
      <c r="K995" s="96"/>
      <c r="L995" s="95"/>
      <c r="M995" s="95"/>
      <c r="N995" s="95"/>
      <c r="O995" s="95"/>
      <c r="P995" s="95"/>
      <c r="Q995" s="95"/>
      <c r="R995" s="95"/>
      <c r="S995" s="95"/>
      <c r="T995" s="95"/>
      <c r="U995" s="95"/>
      <c r="V995" s="95"/>
      <c r="W995" s="95"/>
      <c r="X995" s="95"/>
      <c r="Y995" s="95"/>
      <c r="Z995" s="95"/>
      <c r="AA995" s="95"/>
      <c r="AB995" s="95"/>
      <c r="AC995" s="95"/>
      <c r="AD995" s="95"/>
      <c r="AE995" s="95"/>
      <c r="AF995" s="95"/>
      <c r="AG995" s="95"/>
      <c r="AH995" s="95"/>
      <c r="AI995" s="95"/>
      <c r="AJ995" s="95"/>
      <c r="AK995" s="95"/>
      <c r="AL995" s="95"/>
      <c r="AM995" s="95"/>
      <c r="AN995" s="95"/>
      <c r="AO995" s="95"/>
      <c r="AP995" s="95"/>
      <c r="AQ995" s="95"/>
      <c r="AR995" s="95"/>
      <c r="AS995" s="95"/>
      <c r="AT995" s="95"/>
      <c r="AU995" s="95"/>
      <c r="AV995" s="95"/>
    </row>
    <row r="996" spans="1:48" ht="18.75" x14ac:dyDescent="0.3">
      <c r="A996" s="73" t="s">
        <v>16032</v>
      </c>
      <c r="B996" s="92" t="s">
        <v>12123</v>
      </c>
      <c r="C996" s="92" t="s">
        <v>8556</v>
      </c>
      <c r="D996" s="94">
        <v>258272</v>
      </c>
      <c r="E996" s="95" t="s">
        <v>17181</v>
      </c>
      <c r="F996" s="95"/>
      <c r="G996" s="95"/>
      <c r="H996" s="95"/>
      <c r="I996" s="95"/>
      <c r="J996" s="96"/>
      <c r="K996" s="96"/>
      <c r="L996" s="95"/>
      <c r="M996" s="95"/>
      <c r="N996" s="95"/>
      <c r="O996" s="95"/>
      <c r="P996" s="95"/>
      <c r="Q996" s="95"/>
      <c r="R996" s="95"/>
      <c r="S996" s="95"/>
      <c r="T996" s="95"/>
      <c r="U996" s="95"/>
      <c r="V996" s="95"/>
      <c r="W996" s="95"/>
      <c r="X996" s="95"/>
      <c r="Y996" s="95"/>
      <c r="Z996" s="95"/>
      <c r="AA996" s="95"/>
      <c r="AB996" s="95"/>
      <c r="AC996" s="95"/>
      <c r="AD996" s="95"/>
      <c r="AE996" s="95"/>
      <c r="AF996" s="95"/>
      <c r="AG996" s="95"/>
      <c r="AH996" s="95"/>
      <c r="AI996" s="95"/>
      <c r="AJ996" s="95"/>
      <c r="AK996" s="95"/>
      <c r="AL996" s="95"/>
      <c r="AM996" s="95"/>
      <c r="AN996" s="95"/>
      <c r="AO996" s="95"/>
      <c r="AP996" s="95"/>
      <c r="AQ996" s="95"/>
      <c r="AR996" s="95"/>
      <c r="AS996" s="95"/>
      <c r="AT996" s="95"/>
      <c r="AU996" s="95"/>
      <c r="AV996" s="95"/>
    </row>
    <row r="997" spans="1:48" ht="18.75" x14ac:dyDescent="0.3">
      <c r="A997" s="73" t="s">
        <v>16033</v>
      </c>
      <c r="B997" s="92" t="s">
        <v>12123</v>
      </c>
      <c r="C997" s="92" t="s">
        <v>3747</v>
      </c>
      <c r="D997" s="94">
        <v>171806</v>
      </c>
      <c r="E997" s="95" t="s">
        <v>17265</v>
      </c>
      <c r="F997" s="95"/>
      <c r="G997" s="95"/>
      <c r="H997" s="95"/>
      <c r="I997" s="95"/>
      <c r="J997" s="96"/>
      <c r="K997" s="96"/>
      <c r="L997" s="95"/>
      <c r="M997" s="95"/>
      <c r="N997" s="95"/>
      <c r="O997" s="95"/>
      <c r="P997" s="95"/>
      <c r="Q997" s="95"/>
      <c r="R997" s="95"/>
      <c r="S997" s="95"/>
      <c r="T997" s="95"/>
      <c r="U997" s="95"/>
      <c r="V997" s="95"/>
      <c r="W997" s="95"/>
      <c r="X997" s="95"/>
      <c r="Y997" s="95"/>
      <c r="Z997" s="95"/>
      <c r="AA997" s="95"/>
      <c r="AB997" s="95"/>
      <c r="AC997" s="95"/>
      <c r="AD997" s="95"/>
      <c r="AE997" s="95"/>
      <c r="AF997" s="95"/>
      <c r="AG997" s="95"/>
      <c r="AH997" s="95"/>
      <c r="AI997" s="95"/>
      <c r="AJ997" s="95"/>
      <c r="AK997" s="95"/>
      <c r="AL997" s="95"/>
      <c r="AM997" s="95"/>
      <c r="AN997" s="95"/>
      <c r="AO997" s="95"/>
      <c r="AP997" s="95"/>
      <c r="AQ997" s="95"/>
      <c r="AR997" s="95"/>
      <c r="AS997" s="95"/>
      <c r="AT997" s="95"/>
      <c r="AU997" s="95"/>
      <c r="AV997" s="95"/>
    </row>
    <row r="998" spans="1:48" ht="18.75" x14ac:dyDescent="0.3">
      <c r="A998" s="73" t="s">
        <v>16034</v>
      </c>
      <c r="B998" s="92" t="s">
        <v>12123</v>
      </c>
      <c r="C998" s="92" t="s">
        <v>3793</v>
      </c>
      <c r="D998" s="94">
        <v>172743</v>
      </c>
      <c r="E998" s="95" t="s">
        <v>17184</v>
      </c>
      <c r="F998" s="95" t="s">
        <v>17303</v>
      </c>
      <c r="G998" s="95" t="s">
        <v>17304</v>
      </c>
      <c r="H998" s="95"/>
      <c r="I998" s="95"/>
      <c r="J998" s="96"/>
      <c r="K998" s="96"/>
      <c r="L998" s="95"/>
      <c r="M998" s="95"/>
      <c r="N998" s="95"/>
      <c r="O998" s="95"/>
      <c r="P998" s="95"/>
      <c r="Q998" s="95"/>
      <c r="R998" s="95"/>
      <c r="S998" s="95"/>
      <c r="T998" s="95"/>
      <c r="U998" s="95"/>
      <c r="V998" s="95"/>
      <c r="W998" s="95"/>
      <c r="X998" s="95"/>
      <c r="Y998" s="95"/>
      <c r="Z998" s="95"/>
      <c r="AA998" s="95"/>
      <c r="AB998" s="95"/>
      <c r="AC998" s="95"/>
      <c r="AD998" s="95"/>
      <c r="AE998" s="95"/>
      <c r="AF998" s="95"/>
      <c r="AG998" s="95"/>
      <c r="AH998" s="95"/>
      <c r="AI998" s="95"/>
      <c r="AJ998" s="95"/>
      <c r="AK998" s="95"/>
      <c r="AL998" s="95"/>
      <c r="AM998" s="95"/>
      <c r="AN998" s="95"/>
      <c r="AO998" s="95"/>
      <c r="AP998" s="95"/>
      <c r="AQ998" s="95"/>
      <c r="AR998" s="95"/>
      <c r="AS998" s="95"/>
      <c r="AT998" s="95"/>
      <c r="AU998" s="95"/>
      <c r="AV998" s="95"/>
    </row>
    <row r="999" spans="1:48" ht="18.75" x14ac:dyDescent="0.3">
      <c r="A999" s="73" t="s">
        <v>16515</v>
      </c>
      <c r="B999" s="92" t="s">
        <v>15579</v>
      </c>
      <c r="C999" s="92" t="s">
        <v>15577</v>
      </c>
      <c r="D999" s="94">
        <v>218992</v>
      </c>
      <c r="E999" s="95" t="s">
        <v>17305</v>
      </c>
      <c r="F999" s="95"/>
      <c r="G999" s="96"/>
      <c r="H999" s="95"/>
      <c r="I999" s="95"/>
      <c r="J999" s="95"/>
      <c r="K999" s="95"/>
      <c r="L999" s="95"/>
      <c r="M999" s="95"/>
      <c r="N999" s="95"/>
      <c r="O999" s="95"/>
      <c r="P999" s="95"/>
      <c r="Q999" s="95"/>
      <c r="R999" s="95"/>
      <c r="S999" s="95"/>
      <c r="T999" s="95"/>
      <c r="U999" s="95"/>
      <c r="V999" s="95"/>
      <c r="W999" s="95"/>
      <c r="X999" s="95"/>
      <c r="Y999" s="95"/>
      <c r="Z999" s="95"/>
      <c r="AA999" s="95"/>
      <c r="AB999" s="95"/>
      <c r="AC999" s="95"/>
      <c r="AD999" s="95"/>
      <c r="AE999" s="95"/>
      <c r="AF999" s="95"/>
      <c r="AG999" s="95"/>
      <c r="AH999" s="95"/>
      <c r="AI999" s="95"/>
      <c r="AJ999" s="95"/>
      <c r="AK999" s="95"/>
      <c r="AL999" s="95"/>
      <c r="AM999" s="95"/>
      <c r="AN999" s="95"/>
      <c r="AO999" s="95"/>
      <c r="AP999" s="95"/>
      <c r="AQ999" s="95"/>
      <c r="AR999" s="95"/>
      <c r="AS999" s="95"/>
      <c r="AT999" s="95"/>
      <c r="AU999" s="95"/>
      <c r="AV999" s="95"/>
    </row>
    <row r="1000" spans="1:48" ht="18.75" x14ac:dyDescent="0.3">
      <c r="A1000" s="73" t="s">
        <v>16514</v>
      </c>
      <c r="B1000" s="92" t="s">
        <v>15579</v>
      </c>
      <c r="C1000" s="92" t="s">
        <v>15576</v>
      </c>
      <c r="D1000" s="94">
        <v>218985</v>
      </c>
      <c r="E1000" s="95" t="s">
        <v>17305</v>
      </c>
      <c r="F1000" s="95"/>
      <c r="G1000" s="96"/>
      <c r="H1000" s="95"/>
      <c r="I1000" s="95"/>
      <c r="J1000" s="95"/>
      <c r="K1000" s="95"/>
      <c r="L1000" s="95"/>
      <c r="M1000" s="95"/>
      <c r="N1000" s="95"/>
      <c r="O1000" s="95"/>
      <c r="P1000" s="95"/>
      <c r="Q1000" s="95"/>
      <c r="R1000" s="95"/>
      <c r="S1000" s="95"/>
      <c r="T1000" s="95"/>
      <c r="U1000" s="95"/>
      <c r="V1000" s="95"/>
      <c r="W1000" s="95"/>
      <c r="X1000" s="95"/>
      <c r="Y1000" s="95"/>
      <c r="Z1000" s="95"/>
      <c r="AA1000" s="95"/>
      <c r="AB1000" s="95"/>
      <c r="AC1000" s="95"/>
      <c r="AD1000" s="95"/>
      <c r="AE1000" s="95"/>
      <c r="AF1000" s="95"/>
      <c r="AG1000" s="95"/>
      <c r="AH1000" s="95"/>
      <c r="AI1000" s="95"/>
      <c r="AJ1000" s="95"/>
      <c r="AK1000" s="95"/>
      <c r="AL1000" s="95"/>
      <c r="AM1000" s="95"/>
      <c r="AN1000" s="95"/>
      <c r="AO1000" s="95"/>
      <c r="AP1000" s="95"/>
      <c r="AQ1000" s="95"/>
      <c r="AR1000" s="95"/>
      <c r="AS1000" s="95"/>
      <c r="AT1000" s="95"/>
      <c r="AU1000" s="95"/>
      <c r="AV1000" s="95"/>
    </row>
    <row r="1001" spans="1:48" ht="18.75" x14ac:dyDescent="0.3">
      <c r="A1001" s="73" t="s">
        <v>16035</v>
      </c>
      <c r="B1001" s="92" t="s">
        <v>12123</v>
      </c>
      <c r="C1001" s="92" t="s">
        <v>41</v>
      </c>
      <c r="D1001" s="94">
        <v>173515</v>
      </c>
      <c r="E1001" s="95" t="s">
        <v>17184</v>
      </c>
      <c r="F1001" s="95"/>
      <c r="G1001" s="95"/>
      <c r="H1001" s="95"/>
      <c r="I1001" s="95"/>
      <c r="J1001" s="96"/>
      <c r="K1001" s="96"/>
      <c r="L1001" s="95"/>
      <c r="M1001" s="95"/>
      <c r="N1001" s="95"/>
      <c r="O1001" s="95"/>
      <c r="P1001" s="95"/>
      <c r="Q1001" s="95"/>
      <c r="R1001" s="95"/>
      <c r="S1001" s="95"/>
      <c r="T1001" s="95"/>
      <c r="U1001" s="95"/>
      <c r="V1001" s="95"/>
      <c r="W1001" s="95"/>
      <c r="X1001" s="95"/>
      <c r="Y1001" s="95"/>
      <c r="Z1001" s="95"/>
      <c r="AA1001" s="95"/>
      <c r="AB1001" s="95"/>
      <c r="AC1001" s="95"/>
      <c r="AD1001" s="95"/>
      <c r="AE1001" s="95"/>
      <c r="AF1001" s="95"/>
      <c r="AG1001" s="95"/>
      <c r="AH1001" s="95"/>
      <c r="AI1001" s="95"/>
      <c r="AJ1001" s="95"/>
      <c r="AK1001" s="95"/>
      <c r="AL1001" s="95"/>
      <c r="AM1001" s="95"/>
      <c r="AN1001" s="95"/>
      <c r="AO1001" s="95"/>
      <c r="AP1001" s="95"/>
      <c r="AQ1001" s="95"/>
      <c r="AR1001" s="95"/>
      <c r="AS1001" s="95"/>
      <c r="AT1001" s="95"/>
      <c r="AU1001" s="95"/>
      <c r="AV1001" s="95"/>
    </row>
    <row r="1002" spans="1:48" ht="18.75" x14ac:dyDescent="0.3">
      <c r="A1002" s="73" t="s">
        <v>16036</v>
      </c>
      <c r="B1002" s="92" t="s">
        <v>12123</v>
      </c>
      <c r="C1002" s="92" t="s">
        <v>43</v>
      </c>
      <c r="D1002" s="94">
        <v>173534</v>
      </c>
      <c r="E1002" s="95" t="s">
        <v>17184</v>
      </c>
      <c r="F1002" s="95"/>
      <c r="G1002" s="95"/>
      <c r="H1002" s="95"/>
      <c r="I1002" s="95"/>
      <c r="J1002" s="96"/>
      <c r="K1002" s="96"/>
      <c r="L1002" s="95"/>
      <c r="M1002" s="95"/>
      <c r="N1002" s="95"/>
      <c r="O1002" s="95"/>
      <c r="P1002" s="95"/>
      <c r="Q1002" s="95"/>
      <c r="R1002" s="95"/>
      <c r="S1002" s="95"/>
      <c r="T1002" s="95"/>
      <c r="U1002" s="95"/>
      <c r="V1002" s="95"/>
      <c r="W1002" s="95"/>
      <c r="X1002" s="95"/>
      <c r="Y1002" s="95"/>
      <c r="Z1002" s="95"/>
      <c r="AA1002" s="95"/>
      <c r="AB1002" s="95"/>
      <c r="AC1002" s="95"/>
      <c r="AD1002" s="95"/>
      <c r="AE1002" s="95"/>
      <c r="AF1002" s="95"/>
      <c r="AG1002" s="95"/>
      <c r="AH1002" s="95"/>
      <c r="AI1002" s="95"/>
      <c r="AJ1002" s="95"/>
      <c r="AK1002" s="95"/>
      <c r="AL1002" s="95"/>
      <c r="AM1002" s="95"/>
      <c r="AN1002" s="95"/>
      <c r="AO1002" s="95"/>
      <c r="AP1002" s="95"/>
      <c r="AQ1002" s="95"/>
      <c r="AR1002" s="95"/>
      <c r="AS1002" s="95"/>
      <c r="AT1002" s="95"/>
      <c r="AU1002" s="95"/>
      <c r="AV1002" s="95"/>
    </row>
    <row r="1003" spans="1:48" ht="18.75" x14ac:dyDescent="0.3">
      <c r="A1003" s="73" t="s">
        <v>16037</v>
      </c>
      <c r="B1003" s="92" t="s">
        <v>12123</v>
      </c>
      <c r="C1003" s="92" t="s">
        <v>44</v>
      </c>
      <c r="D1003" s="94">
        <v>173540</v>
      </c>
      <c r="E1003" s="95" t="s">
        <v>17184</v>
      </c>
      <c r="F1003" s="95"/>
      <c r="G1003" s="95"/>
      <c r="H1003" s="95"/>
      <c r="I1003" s="95"/>
      <c r="J1003" s="96"/>
      <c r="K1003" s="96"/>
      <c r="L1003" s="95"/>
      <c r="M1003" s="95"/>
      <c r="N1003" s="95"/>
      <c r="O1003" s="95"/>
      <c r="P1003" s="95"/>
      <c r="Q1003" s="95"/>
      <c r="R1003" s="95"/>
      <c r="S1003" s="95"/>
      <c r="T1003" s="95"/>
      <c r="U1003" s="95"/>
      <c r="V1003" s="95"/>
      <c r="W1003" s="95"/>
      <c r="X1003" s="95"/>
      <c r="Y1003" s="95"/>
      <c r="Z1003" s="95"/>
      <c r="AA1003" s="95"/>
      <c r="AB1003" s="95"/>
      <c r="AC1003" s="95"/>
      <c r="AD1003" s="95"/>
      <c r="AE1003" s="95"/>
      <c r="AF1003" s="95"/>
      <c r="AG1003" s="95"/>
      <c r="AH1003" s="95"/>
      <c r="AI1003" s="95"/>
      <c r="AJ1003" s="95"/>
      <c r="AK1003" s="95"/>
      <c r="AL1003" s="95"/>
      <c r="AM1003" s="95"/>
      <c r="AN1003" s="95"/>
      <c r="AO1003" s="95"/>
      <c r="AP1003" s="95"/>
      <c r="AQ1003" s="95"/>
      <c r="AR1003" s="95"/>
      <c r="AS1003" s="95"/>
      <c r="AT1003" s="95"/>
      <c r="AU1003" s="95"/>
      <c r="AV1003" s="95"/>
    </row>
    <row r="1004" spans="1:48" ht="18.75" x14ac:dyDescent="0.3">
      <c r="A1004" s="73" t="s">
        <v>16038</v>
      </c>
      <c r="B1004" s="92" t="s">
        <v>12123</v>
      </c>
      <c r="C1004" s="92" t="s">
        <v>8233</v>
      </c>
      <c r="D1004" s="94">
        <v>258580</v>
      </c>
      <c r="E1004" s="95" t="s">
        <v>16968</v>
      </c>
      <c r="F1004" s="95" t="s">
        <v>17184</v>
      </c>
      <c r="G1004" s="95"/>
      <c r="H1004" s="95"/>
      <c r="I1004" s="95"/>
      <c r="J1004" s="96"/>
      <c r="K1004" s="96"/>
      <c r="L1004" s="95"/>
      <c r="M1004" s="95"/>
      <c r="N1004" s="95"/>
      <c r="O1004" s="95"/>
      <c r="P1004" s="95"/>
      <c r="Q1004" s="95"/>
      <c r="R1004" s="95"/>
      <c r="S1004" s="95"/>
      <c r="T1004" s="95"/>
      <c r="U1004" s="95"/>
      <c r="V1004" s="95"/>
      <c r="W1004" s="95"/>
      <c r="X1004" s="95"/>
      <c r="Y1004" s="95"/>
      <c r="Z1004" s="95"/>
      <c r="AA1004" s="95"/>
      <c r="AB1004" s="95"/>
      <c r="AC1004" s="95"/>
      <c r="AD1004" s="95"/>
      <c r="AE1004" s="95"/>
      <c r="AF1004" s="95"/>
      <c r="AG1004" s="95"/>
      <c r="AH1004" s="95"/>
      <c r="AI1004" s="95"/>
      <c r="AJ1004" s="95"/>
      <c r="AK1004" s="95"/>
      <c r="AL1004" s="95"/>
      <c r="AM1004" s="95"/>
      <c r="AN1004" s="95"/>
      <c r="AO1004" s="95"/>
      <c r="AP1004" s="95"/>
      <c r="AQ1004" s="95"/>
      <c r="AR1004" s="95"/>
      <c r="AS1004" s="95"/>
      <c r="AT1004" s="95"/>
      <c r="AU1004" s="95"/>
      <c r="AV1004" s="95"/>
    </row>
    <row r="1005" spans="1:48" ht="18.75" x14ac:dyDescent="0.3">
      <c r="A1005" s="73" t="s">
        <v>16039</v>
      </c>
      <c r="B1005" s="92" t="s">
        <v>12123</v>
      </c>
      <c r="C1005" s="92" t="s">
        <v>42</v>
      </c>
      <c r="D1005" s="94">
        <v>173518</v>
      </c>
      <c r="E1005" s="95" t="s">
        <v>17184</v>
      </c>
      <c r="F1005" s="95"/>
      <c r="G1005" s="95"/>
      <c r="H1005" s="95"/>
      <c r="I1005" s="95"/>
      <c r="J1005" s="96"/>
      <c r="K1005" s="96"/>
      <c r="L1005" s="95"/>
      <c r="M1005" s="95"/>
      <c r="N1005" s="95"/>
      <c r="O1005" s="95"/>
      <c r="P1005" s="95"/>
      <c r="Q1005" s="95"/>
      <c r="R1005" s="95"/>
      <c r="S1005" s="95"/>
      <c r="T1005" s="95"/>
      <c r="U1005" s="95"/>
      <c r="V1005" s="95"/>
      <c r="W1005" s="95"/>
      <c r="X1005" s="95"/>
      <c r="Y1005" s="95"/>
      <c r="Z1005" s="95"/>
      <c r="AA1005" s="95"/>
      <c r="AB1005" s="95"/>
      <c r="AC1005" s="95"/>
      <c r="AD1005" s="95"/>
      <c r="AE1005" s="95"/>
      <c r="AF1005" s="95"/>
      <c r="AG1005" s="95"/>
      <c r="AH1005" s="95"/>
      <c r="AI1005" s="95"/>
      <c r="AJ1005" s="95"/>
      <c r="AK1005" s="95"/>
      <c r="AL1005" s="95"/>
      <c r="AM1005" s="95"/>
      <c r="AN1005" s="95"/>
      <c r="AO1005" s="95"/>
      <c r="AP1005" s="95"/>
      <c r="AQ1005" s="95"/>
      <c r="AR1005" s="95"/>
      <c r="AS1005" s="95"/>
      <c r="AT1005" s="95"/>
      <c r="AU1005" s="95"/>
      <c r="AV1005" s="95"/>
    </row>
    <row r="1006" spans="1:48" ht="18.75" x14ac:dyDescent="0.3">
      <c r="A1006" s="73" t="s">
        <v>16757</v>
      </c>
      <c r="B1006" s="92" t="s">
        <v>15579</v>
      </c>
      <c r="C1006" s="92" t="s">
        <v>8762</v>
      </c>
      <c r="D1006" s="94">
        <v>258588</v>
      </c>
      <c r="E1006" s="95" t="s">
        <v>17129</v>
      </c>
      <c r="F1006" s="95"/>
      <c r="G1006" s="95"/>
      <c r="H1006" s="95"/>
      <c r="I1006" s="95"/>
      <c r="J1006" s="96"/>
      <c r="K1006" s="96"/>
      <c r="L1006" s="95"/>
      <c r="M1006" s="95"/>
      <c r="N1006" s="95"/>
      <c r="O1006" s="95"/>
      <c r="P1006" s="95"/>
      <c r="Q1006" s="95"/>
      <c r="R1006" s="95"/>
      <c r="S1006" s="95"/>
      <c r="T1006" s="95"/>
      <c r="U1006" s="95"/>
      <c r="V1006" s="95"/>
      <c r="W1006" s="95"/>
      <c r="X1006" s="95"/>
      <c r="Y1006" s="95"/>
      <c r="Z1006" s="95"/>
      <c r="AA1006" s="95"/>
      <c r="AB1006" s="95"/>
      <c r="AC1006" s="95"/>
      <c r="AD1006" s="95"/>
      <c r="AE1006" s="95"/>
      <c r="AF1006" s="95"/>
      <c r="AG1006" s="95"/>
      <c r="AH1006" s="95"/>
      <c r="AI1006" s="95"/>
      <c r="AJ1006" s="95"/>
      <c r="AK1006" s="95"/>
      <c r="AL1006" s="95"/>
      <c r="AM1006" s="95"/>
      <c r="AN1006" s="95"/>
      <c r="AO1006" s="95"/>
      <c r="AP1006" s="95"/>
      <c r="AQ1006" s="95"/>
      <c r="AR1006" s="95"/>
      <c r="AS1006" s="95"/>
      <c r="AT1006" s="95"/>
      <c r="AU1006" s="95"/>
      <c r="AV1006" s="95"/>
    </row>
    <row r="1007" spans="1:48" ht="18.75" x14ac:dyDescent="0.3">
      <c r="A1007" s="73" t="s">
        <v>16758</v>
      </c>
      <c r="B1007" s="92" t="s">
        <v>15579</v>
      </c>
      <c r="C1007" s="92" t="s">
        <v>8568</v>
      </c>
      <c r="D1007" s="94">
        <v>258605</v>
      </c>
      <c r="E1007" s="95" t="s">
        <v>17129</v>
      </c>
      <c r="F1007" s="95" t="s">
        <v>16946</v>
      </c>
      <c r="G1007" s="95"/>
      <c r="H1007" s="95"/>
      <c r="I1007" s="95"/>
      <c r="J1007" s="96"/>
      <c r="K1007" s="96"/>
      <c r="L1007" s="95"/>
      <c r="M1007" s="95"/>
      <c r="N1007" s="95"/>
      <c r="O1007" s="95"/>
      <c r="P1007" s="95"/>
      <c r="Q1007" s="95"/>
      <c r="R1007" s="95"/>
      <c r="S1007" s="95"/>
      <c r="T1007" s="95"/>
      <c r="U1007" s="95"/>
      <c r="V1007" s="95"/>
      <c r="W1007" s="95"/>
      <c r="X1007" s="95"/>
      <c r="Y1007" s="95"/>
      <c r="Z1007" s="95"/>
      <c r="AA1007" s="95"/>
      <c r="AB1007" s="95"/>
      <c r="AC1007" s="95"/>
      <c r="AD1007" s="95"/>
      <c r="AE1007" s="95"/>
      <c r="AF1007" s="95"/>
      <c r="AG1007" s="95"/>
      <c r="AH1007" s="95"/>
      <c r="AI1007" s="95"/>
      <c r="AJ1007" s="95"/>
      <c r="AK1007" s="95"/>
      <c r="AL1007" s="95"/>
      <c r="AM1007" s="95"/>
      <c r="AN1007" s="95"/>
      <c r="AO1007" s="95"/>
      <c r="AP1007" s="95"/>
      <c r="AQ1007" s="95"/>
      <c r="AR1007" s="95"/>
      <c r="AS1007" s="95"/>
      <c r="AT1007" s="95"/>
      <c r="AU1007" s="95"/>
      <c r="AV1007" s="95"/>
    </row>
    <row r="1008" spans="1:48" ht="18.75" x14ac:dyDescent="0.3">
      <c r="A1008" s="73" t="s">
        <v>16040</v>
      </c>
      <c r="B1008" s="92" t="s">
        <v>12123</v>
      </c>
      <c r="C1008" s="92" t="s">
        <v>3824</v>
      </c>
      <c r="D1008" s="94">
        <v>173553</v>
      </c>
      <c r="E1008" s="95" t="s">
        <v>17174</v>
      </c>
      <c r="F1008" s="95"/>
      <c r="G1008" s="95"/>
      <c r="H1008" s="95"/>
      <c r="I1008" s="95"/>
      <c r="J1008" s="96"/>
      <c r="K1008" s="96"/>
      <c r="L1008" s="95"/>
      <c r="M1008" s="95"/>
      <c r="N1008" s="95"/>
      <c r="O1008" s="95"/>
      <c r="P1008" s="95"/>
      <c r="Q1008" s="95"/>
      <c r="R1008" s="95"/>
      <c r="S1008" s="95"/>
      <c r="T1008" s="95"/>
      <c r="U1008" s="95"/>
      <c r="V1008" s="95"/>
      <c r="W1008" s="95"/>
      <c r="X1008" s="95"/>
      <c r="Y1008" s="95"/>
      <c r="Z1008" s="95"/>
      <c r="AA1008" s="95"/>
      <c r="AB1008" s="95"/>
      <c r="AC1008" s="95"/>
      <c r="AD1008" s="95"/>
      <c r="AE1008" s="95"/>
      <c r="AF1008" s="95"/>
      <c r="AG1008" s="95"/>
      <c r="AH1008" s="95"/>
      <c r="AI1008" s="95"/>
      <c r="AJ1008" s="95"/>
      <c r="AK1008" s="95"/>
      <c r="AL1008" s="95"/>
      <c r="AM1008" s="95"/>
      <c r="AN1008" s="95"/>
      <c r="AO1008" s="95"/>
      <c r="AP1008" s="95"/>
      <c r="AQ1008" s="95"/>
      <c r="AR1008" s="95"/>
      <c r="AS1008" s="95"/>
      <c r="AT1008" s="95"/>
      <c r="AU1008" s="95"/>
      <c r="AV1008" s="95"/>
    </row>
    <row r="1009" spans="1:48" ht="18.75" x14ac:dyDescent="0.3">
      <c r="A1009" s="73" t="s">
        <v>16759</v>
      </c>
      <c r="B1009" s="92" t="s">
        <v>15579</v>
      </c>
      <c r="C1009" s="92" t="s">
        <v>8570</v>
      </c>
      <c r="D1009" s="94">
        <v>258658</v>
      </c>
      <c r="E1009" s="95" t="s">
        <v>16973</v>
      </c>
      <c r="F1009" s="95" t="s">
        <v>16970</v>
      </c>
      <c r="G1009" s="95"/>
      <c r="H1009" s="95"/>
      <c r="I1009" s="95"/>
      <c r="J1009" s="96"/>
      <c r="K1009" s="96"/>
      <c r="L1009" s="95"/>
      <c r="M1009" s="95"/>
      <c r="N1009" s="95"/>
      <c r="O1009" s="95"/>
      <c r="P1009" s="95"/>
      <c r="Q1009" s="95"/>
      <c r="R1009" s="95"/>
      <c r="S1009" s="95"/>
      <c r="T1009" s="95"/>
      <c r="U1009" s="95"/>
      <c r="V1009" s="95"/>
      <c r="W1009" s="95"/>
      <c r="X1009" s="95"/>
      <c r="Y1009" s="95"/>
      <c r="Z1009" s="95"/>
      <c r="AA1009" s="95"/>
      <c r="AB1009" s="95"/>
      <c r="AC1009" s="95"/>
      <c r="AD1009" s="95"/>
      <c r="AE1009" s="95"/>
      <c r="AF1009" s="95"/>
      <c r="AG1009" s="95"/>
      <c r="AH1009" s="95"/>
      <c r="AI1009" s="95"/>
      <c r="AJ1009" s="95"/>
      <c r="AK1009" s="95"/>
      <c r="AL1009" s="95"/>
      <c r="AM1009" s="95"/>
      <c r="AN1009" s="95"/>
      <c r="AO1009" s="95"/>
      <c r="AP1009" s="95"/>
      <c r="AQ1009" s="95"/>
      <c r="AR1009" s="95"/>
      <c r="AS1009" s="95"/>
      <c r="AT1009" s="95"/>
      <c r="AU1009" s="95"/>
      <c r="AV1009" s="95"/>
    </row>
    <row r="1010" spans="1:48" ht="18.75" x14ac:dyDescent="0.3">
      <c r="A1010" s="73" t="s">
        <v>16041</v>
      </c>
      <c r="B1010" s="92" t="s">
        <v>12123</v>
      </c>
      <c r="C1010" s="92" t="s">
        <v>9329</v>
      </c>
      <c r="D1010" s="94">
        <v>542207</v>
      </c>
      <c r="E1010" s="95" t="s">
        <v>16888</v>
      </c>
      <c r="F1010" s="95" t="s">
        <v>16877</v>
      </c>
      <c r="G1010" s="95" t="s">
        <v>16887</v>
      </c>
      <c r="H1010" s="95"/>
      <c r="I1010" s="95"/>
      <c r="J1010" s="96"/>
      <c r="K1010" s="96"/>
      <c r="L1010" s="95"/>
      <c r="M1010" s="95"/>
      <c r="N1010" s="95"/>
      <c r="O1010" s="95"/>
      <c r="P1010" s="95"/>
      <c r="Q1010" s="95"/>
      <c r="R1010" s="95"/>
      <c r="S1010" s="95"/>
      <c r="T1010" s="95"/>
      <c r="U1010" s="95"/>
      <c r="V1010" s="95"/>
      <c r="W1010" s="95"/>
      <c r="X1010" s="95"/>
      <c r="Y1010" s="95"/>
      <c r="Z1010" s="95"/>
      <c r="AA1010" s="95"/>
      <c r="AB1010" s="95"/>
      <c r="AC1010" s="95"/>
      <c r="AD1010" s="95"/>
      <c r="AE1010" s="95"/>
      <c r="AF1010" s="95"/>
      <c r="AG1010" s="95"/>
      <c r="AH1010" s="95"/>
      <c r="AI1010" s="95"/>
      <c r="AJ1010" s="95"/>
      <c r="AK1010" s="95"/>
      <c r="AL1010" s="95"/>
      <c r="AM1010" s="95"/>
      <c r="AN1010" s="95"/>
      <c r="AO1010" s="95"/>
      <c r="AP1010" s="95"/>
      <c r="AQ1010" s="95"/>
      <c r="AR1010" s="95"/>
      <c r="AS1010" s="95"/>
      <c r="AT1010" s="95"/>
      <c r="AU1010" s="95"/>
      <c r="AV1010" s="95"/>
    </row>
    <row r="1011" spans="1:48" ht="18.75" x14ac:dyDescent="0.3">
      <c r="A1011" s="73" t="s">
        <v>16760</v>
      </c>
      <c r="B1011" s="92" t="s">
        <v>15579</v>
      </c>
      <c r="C1011" s="92" t="s">
        <v>6773</v>
      </c>
      <c r="D1011" s="94">
        <v>258796</v>
      </c>
      <c r="E1011" s="95" t="s">
        <v>17164</v>
      </c>
      <c r="F1011" s="95"/>
      <c r="G1011" s="95"/>
      <c r="H1011" s="95"/>
      <c r="I1011" s="95"/>
      <c r="J1011" s="96"/>
      <c r="K1011" s="96"/>
      <c r="L1011" s="95"/>
      <c r="M1011" s="95"/>
      <c r="N1011" s="95"/>
      <c r="O1011" s="95"/>
      <c r="P1011" s="95"/>
      <c r="Q1011" s="95"/>
      <c r="R1011" s="95"/>
      <c r="S1011" s="95"/>
      <c r="T1011" s="95"/>
      <c r="U1011" s="95"/>
      <c r="V1011" s="95"/>
      <c r="W1011" s="95"/>
      <c r="X1011" s="95"/>
      <c r="Y1011" s="95"/>
      <c r="Z1011" s="95"/>
      <c r="AA1011" s="95"/>
      <c r="AB1011" s="95"/>
      <c r="AC1011" s="95"/>
      <c r="AD1011" s="95"/>
      <c r="AE1011" s="95"/>
      <c r="AF1011" s="95"/>
      <c r="AG1011" s="95"/>
      <c r="AH1011" s="95"/>
      <c r="AI1011" s="95"/>
      <c r="AJ1011" s="95"/>
      <c r="AK1011" s="95"/>
      <c r="AL1011" s="95"/>
      <c r="AM1011" s="95"/>
      <c r="AN1011" s="95"/>
      <c r="AO1011" s="95"/>
      <c r="AP1011" s="95"/>
      <c r="AQ1011" s="95"/>
      <c r="AR1011" s="95"/>
      <c r="AS1011" s="95"/>
      <c r="AT1011" s="95"/>
      <c r="AU1011" s="95"/>
      <c r="AV1011" s="95"/>
    </row>
    <row r="1012" spans="1:48" ht="18.75" x14ac:dyDescent="0.3">
      <c r="A1012" s="73" t="s">
        <v>16042</v>
      </c>
      <c r="B1012" s="92" t="s">
        <v>12123</v>
      </c>
      <c r="C1012" s="92" t="s">
        <v>3893</v>
      </c>
      <c r="D1012" s="94">
        <v>174970</v>
      </c>
      <c r="E1012" s="95" t="s">
        <v>17105</v>
      </c>
      <c r="F1012" s="95"/>
      <c r="G1012" s="95"/>
      <c r="H1012" s="95"/>
      <c r="I1012" s="95"/>
      <c r="J1012" s="96"/>
      <c r="K1012" s="96"/>
      <c r="L1012" s="95"/>
      <c r="M1012" s="95"/>
      <c r="N1012" s="95"/>
      <c r="O1012" s="95"/>
      <c r="P1012" s="95"/>
      <c r="Q1012" s="95"/>
      <c r="R1012" s="95"/>
      <c r="S1012" s="95"/>
      <c r="T1012" s="95"/>
      <c r="U1012" s="95"/>
      <c r="V1012" s="95"/>
      <c r="W1012" s="95"/>
      <c r="X1012" s="95"/>
      <c r="Y1012" s="95"/>
      <c r="Z1012" s="95"/>
      <c r="AA1012" s="95"/>
      <c r="AB1012" s="95"/>
      <c r="AC1012" s="95"/>
      <c r="AD1012" s="95"/>
      <c r="AE1012" s="95"/>
      <c r="AF1012" s="95"/>
      <c r="AG1012" s="95"/>
      <c r="AH1012" s="95"/>
      <c r="AI1012" s="95"/>
      <c r="AJ1012" s="95"/>
      <c r="AK1012" s="95"/>
      <c r="AL1012" s="95"/>
      <c r="AM1012" s="95"/>
      <c r="AN1012" s="95"/>
      <c r="AO1012" s="95"/>
      <c r="AP1012" s="95"/>
      <c r="AQ1012" s="95"/>
      <c r="AR1012" s="95"/>
      <c r="AS1012" s="95"/>
      <c r="AT1012" s="95"/>
      <c r="AU1012" s="95"/>
      <c r="AV1012" s="95"/>
    </row>
    <row r="1013" spans="1:48" ht="18.75" x14ac:dyDescent="0.3">
      <c r="A1013" s="73" t="s">
        <v>16761</v>
      </c>
      <c r="B1013" s="92" t="s">
        <v>15579</v>
      </c>
      <c r="C1013" s="92" t="s">
        <v>15578</v>
      </c>
      <c r="D1013" s="94">
        <v>258836</v>
      </c>
      <c r="E1013" s="95" t="s">
        <v>17306</v>
      </c>
      <c r="F1013" s="95" t="s">
        <v>17122</v>
      </c>
      <c r="G1013" s="95" t="s">
        <v>17307</v>
      </c>
      <c r="H1013" s="95" t="s">
        <v>16988</v>
      </c>
      <c r="I1013" s="95" t="s">
        <v>17114</v>
      </c>
      <c r="J1013" s="96"/>
      <c r="K1013" s="96"/>
      <c r="L1013" s="95"/>
      <c r="M1013" s="95"/>
      <c r="N1013" s="95"/>
      <c r="O1013" s="95"/>
      <c r="P1013" s="95"/>
      <c r="Q1013" s="95"/>
      <c r="R1013" s="95"/>
      <c r="S1013" s="95"/>
      <c r="T1013" s="95"/>
      <c r="U1013" s="95"/>
      <c r="V1013" s="95"/>
      <c r="W1013" s="95"/>
      <c r="X1013" s="95"/>
      <c r="Y1013" s="95"/>
      <c r="Z1013" s="95"/>
      <c r="AA1013" s="95"/>
      <c r="AB1013" s="95"/>
      <c r="AC1013" s="95"/>
      <c r="AD1013" s="95"/>
      <c r="AE1013" s="95"/>
      <c r="AF1013" s="95"/>
      <c r="AG1013" s="95"/>
      <c r="AH1013" s="95"/>
      <c r="AI1013" s="95"/>
      <c r="AJ1013" s="95"/>
      <c r="AK1013" s="95"/>
      <c r="AL1013" s="95"/>
      <c r="AM1013" s="95"/>
      <c r="AN1013" s="95"/>
      <c r="AO1013" s="95"/>
      <c r="AP1013" s="95"/>
      <c r="AQ1013" s="95"/>
      <c r="AR1013" s="95"/>
      <c r="AS1013" s="95"/>
      <c r="AT1013" s="95"/>
      <c r="AU1013" s="95"/>
      <c r="AV1013" s="95"/>
    </row>
    <row r="1014" spans="1:48" ht="18.75" x14ac:dyDescent="0.3">
      <c r="A1014" s="73" t="s">
        <v>16043</v>
      </c>
      <c r="B1014" s="92" t="s">
        <v>12123</v>
      </c>
      <c r="C1014" s="92" t="s">
        <v>3966</v>
      </c>
      <c r="D1014" s="94">
        <v>176814</v>
      </c>
      <c r="E1014" s="95" t="s">
        <v>17300</v>
      </c>
      <c r="F1014" s="95"/>
      <c r="G1014" s="95"/>
      <c r="H1014" s="95"/>
      <c r="I1014" s="95"/>
      <c r="J1014" s="96"/>
      <c r="K1014" s="96"/>
      <c r="L1014" s="95"/>
      <c r="M1014" s="95"/>
      <c r="N1014" s="95"/>
      <c r="O1014" s="95"/>
      <c r="P1014" s="95"/>
      <c r="Q1014" s="95"/>
      <c r="R1014" s="95"/>
      <c r="S1014" s="95"/>
      <c r="T1014" s="95"/>
      <c r="U1014" s="95"/>
      <c r="V1014" s="95"/>
      <c r="W1014" s="95"/>
      <c r="X1014" s="95"/>
      <c r="Y1014" s="95"/>
      <c r="Z1014" s="95"/>
      <c r="AA1014" s="95"/>
      <c r="AB1014" s="95"/>
      <c r="AC1014" s="95"/>
      <c r="AD1014" s="95"/>
      <c r="AE1014" s="95"/>
      <c r="AF1014" s="95"/>
      <c r="AG1014" s="95"/>
      <c r="AH1014" s="95"/>
      <c r="AI1014" s="95"/>
      <c r="AJ1014" s="95"/>
      <c r="AK1014" s="95"/>
      <c r="AL1014" s="95"/>
      <c r="AM1014" s="95"/>
      <c r="AN1014" s="95"/>
      <c r="AO1014" s="95"/>
      <c r="AP1014" s="95"/>
      <c r="AQ1014" s="95"/>
      <c r="AR1014" s="95"/>
      <c r="AS1014" s="95"/>
      <c r="AT1014" s="95"/>
      <c r="AU1014" s="95"/>
      <c r="AV1014" s="95"/>
    </row>
    <row r="1015" spans="1:48" ht="18.75" x14ac:dyDescent="0.3">
      <c r="A1015" s="73" t="s">
        <v>16044</v>
      </c>
      <c r="B1015" s="92" t="s">
        <v>12123</v>
      </c>
      <c r="C1015" s="92" t="s">
        <v>3967</v>
      </c>
      <c r="D1015" s="94">
        <v>176833</v>
      </c>
      <c r="E1015" s="95" t="s">
        <v>17102</v>
      </c>
      <c r="F1015" s="95"/>
      <c r="G1015" s="95"/>
      <c r="H1015" s="95"/>
      <c r="I1015" s="95"/>
      <c r="J1015" s="96"/>
      <c r="K1015" s="96"/>
      <c r="L1015" s="95"/>
      <c r="M1015" s="95"/>
      <c r="N1015" s="95"/>
      <c r="O1015" s="95"/>
      <c r="P1015" s="95"/>
      <c r="Q1015" s="95"/>
      <c r="R1015" s="95"/>
      <c r="S1015" s="95"/>
      <c r="T1015" s="95"/>
      <c r="U1015" s="95"/>
      <c r="V1015" s="95"/>
      <c r="W1015" s="95"/>
      <c r="X1015" s="95"/>
      <c r="Y1015" s="95"/>
      <c r="Z1015" s="95"/>
      <c r="AA1015" s="95"/>
      <c r="AB1015" s="95"/>
      <c r="AC1015" s="95"/>
      <c r="AD1015" s="95"/>
      <c r="AE1015" s="95"/>
      <c r="AF1015" s="95"/>
      <c r="AG1015" s="95"/>
      <c r="AH1015" s="95"/>
      <c r="AI1015" s="95"/>
      <c r="AJ1015" s="95"/>
      <c r="AK1015" s="95"/>
      <c r="AL1015" s="95"/>
      <c r="AM1015" s="95"/>
      <c r="AN1015" s="95"/>
      <c r="AO1015" s="95"/>
      <c r="AP1015" s="95"/>
      <c r="AQ1015" s="95"/>
      <c r="AR1015" s="95"/>
      <c r="AS1015" s="95"/>
      <c r="AT1015" s="95"/>
      <c r="AU1015" s="95"/>
      <c r="AV1015" s="95"/>
    </row>
    <row r="1016" spans="1:48" ht="18.75" x14ac:dyDescent="0.3">
      <c r="A1016" s="73" t="s">
        <v>16045</v>
      </c>
      <c r="B1016" s="92" t="s">
        <v>12123</v>
      </c>
      <c r="C1016" s="92" t="s">
        <v>3968</v>
      </c>
      <c r="D1016" s="94">
        <v>176852</v>
      </c>
      <c r="E1016" s="95" t="s">
        <v>17102</v>
      </c>
      <c r="F1016" s="95"/>
      <c r="G1016" s="95"/>
      <c r="H1016" s="95"/>
      <c r="I1016" s="95"/>
      <c r="J1016" s="96"/>
      <c r="K1016" s="96"/>
      <c r="L1016" s="95"/>
      <c r="M1016" s="95"/>
      <c r="N1016" s="95"/>
      <c r="O1016" s="95"/>
      <c r="P1016" s="95"/>
      <c r="Q1016" s="95"/>
      <c r="R1016" s="95"/>
      <c r="S1016" s="95"/>
      <c r="T1016" s="95"/>
      <c r="U1016" s="95"/>
      <c r="V1016" s="95"/>
      <c r="W1016" s="95"/>
      <c r="X1016" s="95"/>
      <c r="Y1016" s="95"/>
      <c r="Z1016" s="95"/>
      <c r="AA1016" s="95"/>
      <c r="AB1016" s="95"/>
      <c r="AC1016" s="95"/>
      <c r="AD1016" s="95"/>
      <c r="AE1016" s="95"/>
      <c r="AF1016" s="95"/>
      <c r="AG1016" s="95"/>
      <c r="AH1016" s="95"/>
      <c r="AI1016" s="95"/>
      <c r="AJ1016" s="95"/>
      <c r="AK1016" s="95"/>
      <c r="AL1016" s="95"/>
      <c r="AM1016" s="95"/>
      <c r="AN1016" s="95"/>
      <c r="AO1016" s="95"/>
      <c r="AP1016" s="95"/>
      <c r="AQ1016" s="95"/>
      <c r="AR1016" s="95"/>
      <c r="AS1016" s="95"/>
      <c r="AT1016" s="95"/>
      <c r="AU1016" s="95"/>
      <c r="AV1016" s="95"/>
    </row>
    <row r="1017" spans="1:48" ht="18.75" x14ac:dyDescent="0.3">
      <c r="A1017" s="73" t="s">
        <v>16046</v>
      </c>
      <c r="B1017" s="92" t="s">
        <v>12123</v>
      </c>
      <c r="C1017" s="92" t="s">
        <v>3969</v>
      </c>
      <c r="D1017" s="94">
        <v>176871</v>
      </c>
      <c r="E1017" s="95" t="s">
        <v>17102</v>
      </c>
      <c r="F1017" s="95"/>
      <c r="G1017" s="95"/>
      <c r="H1017" s="95"/>
      <c r="I1017" s="95"/>
      <c r="J1017" s="96"/>
      <c r="K1017" s="96"/>
      <c r="L1017" s="95"/>
      <c r="M1017" s="95"/>
      <c r="N1017" s="95"/>
      <c r="O1017" s="95"/>
      <c r="P1017" s="95"/>
      <c r="Q1017" s="95"/>
      <c r="R1017" s="95"/>
      <c r="S1017" s="95"/>
      <c r="T1017" s="95"/>
      <c r="U1017" s="95"/>
      <c r="V1017" s="95"/>
      <c r="W1017" s="95"/>
      <c r="X1017" s="95"/>
      <c r="Y1017" s="95"/>
      <c r="Z1017" s="95"/>
      <c r="AA1017" s="95"/>
      <c r="AB1017" s="95"/>
      <c r="AC1017" s="95"/>
      <c r="AD1017" s="95"/>
      <c r="AE1017" s="95"/>
      <c r="AF1017" s="95"/>
      <c r="AG1017" s="95"/>
      <c r="AH1017" s="95"/>
      <c r="AI1017" s="95"/>
      <c r="AJ1017" s="95"/>
      <c r="AK1017" s="95"/>
      <c r="AL1017" s="95"/>
      <c r="AM1017" s="95"/>
      <c r="AN1017" s="95"/>
      <c r="AO1017" s="95"/>
      <c r="AP1017" s="95"/>
      <c r="AQ1017" s="95"/>
      <c r="AR1017" s="95"/>
      <c r="AS1017" s="95"/>
      <c r="AT1017" s="95"/>
      <c r="AU1017" s="95"/>
      <c r="AV1017" s="95"/>
    </row>
    <row r="1018" spans="1:48" ht="18.75" x14ac:dyDescent="0.3">
      <c r="A1018" s="73" t="s">
        <v>16047</v>
      </c>
      <c r="B1018" s="92" t="s">
        <v>12123</v>
      </c>
      <c r="C1018" s="92" t="s">
        <v>3970</v>
      </c>
      <c r="D1018" s="94">
        <v>176890</v>
      </c>
      <c r="E1018" s="95" t="s">
        <v>17102</v>
      </c>
      <c r="F1018" s="95"/>
      <c r="G1018" s="95"/>
      <c r="H1018" s="95"/>
      <c r="I1018" s="95"/>
      <c r="J1018" s="96"/>
      <c r="K1018" s="96"/>
      <c r="L1018" s="95"/>
      <c r="M1018" s="95"/>
      <c r="N1018" s="95"/>
      <c r="O1018" s="95"/>
      <c r="P1018" s="95"/>
      <c r="Q1018" s="95"/>
      <c r="R1018" s="95"/>
      <c r="S1018" s="95"/>
      <c r="T1018" s="95"/>
      <c r="U1018" s="95"/>
      <c r="V1018" s="95"/>
      <c r="W1018" s="95"/>
      <c r="X1018" s="95"/>
      <c r="Y1018" s="95"/>
      <c r="Z1018" s="95"/>
      <c r="AA1018" s="95"/>
      <c r="AB1018" s="95"/>
      <c r="AC1018" s="95"/>
      <c r="AD1018" s="95"/>
      <c r="AE1018" s="95"/>
      <c r="AF1018" s="95"/>
      <c r="AG1018" s="95"/>
      <c r="AH1018" s="95"/>
      <c r="AI1018" s="95"/>
      <c r="AJ1018" s="95"/>
      <c r="AK1018" s="95"/>
      <c r="AL1018" s="95"/>
      <c r="AM1018" s="95"/>
      <c r="AN1018" s="95"/>
      <c r="AO1018" s="95"/>
      <c r="AP1018" s="95"/>
      <c r="AQ1018" s="95"/>
      <c r="AR1018" s="95"/>
      <c r="AS1018" s="95"/>
      <c r="AT1018" s="95"/>
      <c r="AU1018" s="95"/>
      <c r="AV1018" s="95"/>
    </row>
    <row r="1019" spans="1:48" ht="18.75" x14ac:dyDescent="0.3">
      <c r="A1019" s="73" t="s">
        <v>16048</v>
      </c>
      <c r="B1019" s="92" t="s">
        <v>12123</v>
      </c>
      <c r="C1019" s="92" t="s">
        <v>3971</v>
      </c>
      <c r="D1019" s="94">
        <v>176918</v>
      </c>
      <c r="E1019" s="95" t="s">
        <v>17102</v>
      </c>
      <c r="F1019" s="95"/>
      <c r="G1019" s="95"/>
      <c r="H1019" s="95"/>
      <c r="I1019" s="95"/>
      <c r="J1019" s="96"/>
      <c r="K1019" s="96"/>
      <c r="L1019" s="95"/>
      <c r="M1019" s="95"/>
      <c r="N1019" s="95"/>
      <c r="O1019" s="95"/>
      <c r="P1019" s="95"/>
      <c r="Q1019" s="95"/>
      <c r="R1019" s="95"/>
      <c r="S1019" s="95"/>
      <c r="T1019" s="95"/>
      <c r="U1019" s="95"/>
      <c r="V1019" s="95"/>
      <c r="W1019" s="95"/>
      <c r="X1019" s="95"/>
      <c r="Y1019" s="95"/>
      <c r="Z1019" s="95"/>
      <c r="AA1019" s="95"/>
      <c r="AB1019" s="95"/>
      <c r="AC1019" s="95"/>
      <c r="AD1019" s="95"/>
      <c r="AE1019" s="95"/>
      <c r="AF1019" s="95"/>
      <c r="AG1019" s="95"/>
      <c r="AH1019" s="95"/>
      <c r="AI1019" s="95"/>
      <c r="AJ1019" s="95"/>
      <c r="AK1019" s="95"/>
      <c r="AL1019" s="95"/>
      <c r="AM1019" s="95"/>
      <c r="AN1019" s="95"/>
      <c r="AO1019" s="95"/>
      <c r="AP1019" s="95"/>
      <c r="AQ1019" s="95"/>
      <c r="AR1019" s="95"/>
      <c r="AS1019" s="95"/>
      <c r="AT1019" s="95"/>
      <c r="AU1019" s="95"/>
      <c r="AV1019" s="95"/>
    </row>
    <row r="1020" spans="1:48" ht="18.75" x14ac:dyDescent="0.3">
      <c r="A1020" s="73" t="s">
        <v>16049</v>
      </c>
      <c r="B1020" s="92" t="s">
        <v>12123</v>
      </c>
      <c r="C1020" s="92" t="s">
        <v>3972</v>
      </c>
      <c r="D1020" s="94">
        <v>176937</v>
      </c>
      <c r="E1020" s="95" t="s">
        <v>17308</v>
      </c>
      <c r="F1020" s="95" t="s">
        <v>17191</v>
      </c>
      <c r="G1020" s="95"/>
      <c r="H1020" s="95"/>
      <c r="I1020" s="95"/>
      <c r="J1020" s="96"/>
      <c r="K1020" s="96"/>
      <c r="L1020" s="95"/>
      <c r="M1020" s="95"/>
      <c r="N1020" s="95"/>
      <c r="O1020" s="95"/>
      <c r="P1020" s="95"/>
      <c r="Q1020" s="95"/>
      <c r="R1020" s="95"/>
      <c r="S1020" s="95"/>
      <c r="T1020" s="95"/>
      <c r="U1020" s="95"/>
      <c r="V1020" s="95"/>
      <c r="W1020" s="95"/>
      <c r="X1020" s="95"/>
      <c r="Y1020" s="95"/>
      <c r="Z1020" s="95"/>
      <c r="AA1020" s="95"/>
      <c r="AB1020" s="95"/>
      <c r="AC1020" s="95"/>
      <c r="AD1020" s="95"/>
      <c r="AE1020" s="95"/>
      <c r="AF1020" s="95"/>
      <c r="AG1020" s="95"/>
      <c r="AH1020" s="95"/>
      <c r="AI1020" s="95"/>
      <c r="AJ1020" s="95"/>
      <c r="AK1020" s="95"/>
      <c r="AL1020" s="95"/>
      <c r="AM1020" s="95"/>
      <c r="AN1020" s="95"/>
      <c r="AO1020" s="95"/>
      <c r="AP1020" s="95"/>
      <c r="AQ1020" s="95"/>
      <c r="AR1020" s="95"/>
      <c r="AS1020" s="95"/>
      <c r="AT1020" s="95"/>
      <c r="AU1020" s="95"/>
      <c r="AV1020" s="95"/>
    </row>
    <row r="1021" spans="1:48" ht="18.75" x14ac:dyDescent="0.3">
      <c r="A1021" s="73" t="s">
        <v>16050</v>
      </c>
      <c r="B1021" s="92" t="s">
        <v>12123</v>
      </c>
      <c r="C1021" s="92" t="s">
        <v>76</v>
      </c>
      <c r="D1021" s="94">
        <v>177380</v>
      </c>
      <c r="E1021" s="95" t="s">
        <v>17140</v>
      </c>
      <c r="F1021" s="95" t="s">
        <v>17141</v>
      </c>
      <c r="G1021" s="95" t="s">
        <v>17142</v>
      </c>
      <c r="H1021" s="95" t="s">
        <v>17143</v>
      </c>
      <c r="I1021" s="95" t="s">
        <v>17144</v>
      </c>
      <c r="J1021" s="95" t="s">
        <v>17145</v>
      </c>
      <c r="K1021" s="95" t="s">
        <v>17146</v>
      </c>
      <c r="L1021" s="95" t="s">
        <v>17147</v>
      </c>
      <c r="M1021" s="95" t="s">
        <v>17148</v>
      </c>
      <c r="N1021" s="95" t="s">
        <v>17149</v>
      </c>
      <c r="O1021" s="95" t="s">
        <v>17150</v>
      </c>
      <c r="P1021" s="95" t="s">
        <v>17151</v>
      </c>
      <c r="Q1021" s="95" t="s">
        <v>17152</v>
      </c>
      <c r="R1021" s="95" t="s">
        <v>17153</v>
      </c>
      <c r="S1021" s="95" t="s">
        <v>17154</v>
      </c>
      <c r="T1021" s="95" t="s">
        <v>17155</v>
      </c>
      <c r="U1021" s="95" t="s">
        <v>17156</v>
      </c>
      <c r="V1021" s="95" t="s">
        <v>17157</v>
      </c>
      <c r="W1021" s="95" t="s">
        <v>17158</v>
      </c>
      <c r="X1021" s="95" t="s">
        <v>17159</v>
      </c>
      <c r="Y1021" s="95" t="s">
        <v>17160</v>
      </c>
      <c r="Z1021" s="95" t="s">
        <v>17161</v>
      </c>
      <c r="AA1021" s="95" t="s">
        <v>17162</v>
      </c>
      <c r="AB1021" s="95" t="s">
        <v>17106</v>
      </c>
      <c r="AC1021" s="95" t="s">
        <v>17107</v>
      </c>
      <c r="AD1021" s="95"/>
      <c r="AE1021" s="95"/>
      <c r="AF1021" s="95"/>
      <c r="AG1021" s="95"/>
      <c r="AH1021" s="95"/>
      <c r="AI1021" s="95"/>
      <c r="AJ1021" s="95"/>
      <c r="AK1021" s="95"/>
      <c r="AL1021" s="95"/>
      <c r="AM1021" s="95"/>
      <c r="AN1021" s="95"/>
      <c r="AO1021" s="95"/>
      <c r="AP1021" s="95"/>
      <c r="AQ1021" s="95"/>
      <c r="AR1021" s="95"/>
      <c r="AS1021" s="95"/>
      <c r="AT1021" s="95"/>
      <c r="AU1021" s="95"/>
      <c r="AV1021" s="95"/>
    </row>
    <row r="1022" spans="1:48" ht="18.75" x14ac:dyDescent="0.3">
      <c r="A1022" s="73" t="s">
        <v>16051</v>
      </c>
      <c r="B1022" s="92" t="s">
        <v>12123</v>
      </c>
      <c r="C1022" s="92" t="s">
        <v>3993</v>
      </c>
      <c r="D1022" s="94">
        <v>177408</v>
      </c>
      <c r="E1022" s="95" t="s">
        <v>17140</v>
      </c>
      <c r="F1022" s="95" t="s">
        <v>17141</v>
      </c>
      <c r="G1022" s="95" t="s">
        <v>17142</v>
      </c>
      <c r="H1022" s="95" t="s">
        <v>17143</v>
      </c>
      <c r="I1022" s="95" t="s">
        <v>17144</v>
      </c>
      <c r="J1022" s="95" t="s">
        <v>17145</v>
      </c>
      <c r="K1022" s="95" t="s">
        <v>17146</v>
      </c>
      <c r="L1022" s="95" t="s">
        <v>17147</v>
      </c>
      <c r="M1022" s="95" t="s">
        <v>17148</v>
      </c>
      <c r="N1022" s="95" t="s">
        <v>17149</v>
      </c>
      <c r="O1022" s="95" t="s">
        <v>17150</v>
      </c>
      <c r="P1022" s="95" t="s">
        <v>17151</v>
      </c>
      <c r="Q1022" s="95" t="s">
        <v>17152</v>
      </c>
      <c r="R1022" s="95" t="s">
        <v>17153</v>
      </c>
      <c r="S1022" s="95" t="s">
        <v>17154</v>
      </c>
      <c r="T1022" s="95" t="s">
        <v>17155</v>
      </c>
      <c r="U1022" s="95" t="s">
        <v>17156</v>
      </c>
      <c r="V1022" s="95" t="s">
        <v>17157</v>
      </c>
      <c r="W1022" s="95" t="s">
        <v>17158</v>
      </c>
      <c r="X1022" s="95" t="s">
        <v>17159</v>
      </c>
      <c r="Y1022" s="95" t="s">
        <v>17160</v>
      </c>
      <c r="Z1022" s="95" t="s">
        <v>17161</v>
      </c>
      <c r="AA1022" s="95" t="s">
        <v>17162</v>
      </c>
      <c r="AB1022" s="95" t="s">
        <v>17106</v>
      </c>
      <c r="AC1022" s="95" t="s">
        <v>17107</v>
      </c>
      <c r="AD1022" s="95"/>
      <c r="AE1022" s="95"/>
      <c r="AF1022" s="95"/>
      <c r="AG1022" s="95"/>
      <c r="AH1022" s="95"/>
      <c r="AI1022" s="95"/>
      <c r="AJ1022" s="95"/>
      <c r="AK1022" s="95"/>
      <c r="AL1022" s="95"/>
      <c r="AM1022" s="95"/>
      <c r="AN1022" s="95"/>
      <c r="AO1022" s="95"/>
      <c r="AP1022" s="95"/>
      <c r="AQ1022" s="95"/>
      <c r="AR1022" s="95"/>
      <c r="AS1022" s="95"/>
      <c r="AT1022" s="95"/>
      <c r="AU1022" s="95"/>
      <c r="AV1022" s="95"/>
    </row>
    <row r="1023" spans="1:48" ht="18.75" x14ac:dyDescent="0.3">
      <c r="A1023" s="73" t="s">
        <v>16052</v>
      </c>
      <c r="B1023" s="92" t="s">
        <v>12123</v>
      </c>
      <c r="C1023" s="92" t="s">
        <v>3994</v>
      </c>
      <c r="D1023" s="94">
        <v>177427</v>
      </c>
      <c r="E1023" s="95" t="s">
        <v>17140</v>
      </c>
      <c r="F1023" s="95" t="s">
        <v>17141</v>
      </c>
      <c r="G1023" s="95" t="s">
        <v>17142</v>
      </c>
      <c r="H1023" s="95" t="s">
        <v>17143</v>
      </c>
      <c r="I1023" s="95" t="s">
        <v>17144</v>
      </c>
      <c r="J1023" s="95" t="s">
        <v>17145</v>
      </c>
      <c r="K1023" s="95" t="s">
        <v>17146</v>
      </c>
      <c r="L1023" s="95" t="s">
        <v>17147</v>
      </c>
      <c r="M1023" s="95" t="s">
        <v>17148</v>
      </c>
      <c r="N1023" s="95" t="s">
        <v>17149</v>
      </c>
      <c r="O1023" s="95" t="s">
        <v>17150</v>
      </c>
      <c r="P1023" s="95" t="s">
        <v>17151</v>
      </c>
      <c r="Q1023" s="95" t="s">
        <v>17152</v>
      </c>
      <c r="R1023" s="95" t="s">
        <v>17153</v>
      </c>
      <c r="S1023" s="95" t="s">
        <v>17154</v>
      </c>
      <c r="T1023" s="95" t="s">
        <v>17155</v>
      </c>
      <c r="U1023" s="95" t="s">
        <v>17156</v>
      </c>
      <c r="V1023" s="95" t="s">
        <v>17157</v>
      </c>
      <c r="W1023" s="95" t="s">
        <v>17158</v>
      </c>
      <c r="X1023" s="95" t="s">
        <v>17159</v>
      </c>
      <c r="Y1023" s="95" t="s">
        <v>17160</v>
      </c>
      <c r="Z1023" s="95" t="s">
        <v>17161</v>
      </c>
      <c r="AA1023" s="95" t="s">
        <v>17162</v>
      </c>
      <c r="AB1023" s="95" t="s">
        <v>17106</v>
      </c>
      <c r="AC1023" s="95" t="s">
        <v>17107</v>
      </c>
      <c r="AD1023" s="95"/>
      <c r="AE1023" s="95"/>
      <c r="AF1023" s="95"/>
      <c r="AG1023" s="95"/>
      <c r="AH1023" s="95"/>
      <c r="AI1023" s="95"/>
      <c r="AJ1023" s="95"/>
      <c r="AK1023" s="95"/>
      <c r="AL1023" s="95"/>
      <c r="AM1023" s="95"/>
      <c r="AN1023" s="95"/>
      <c r="AO1023" s="95"/>
      <c r="AP1023" s="95"/>
      <c r="AQ1023" s="95"/>
      <c r="AR1023" s="95"/>
      <c r="AS1023" s="95"/>
      <c r="AT1023" s="95"/>
      <c r="AU1023" s="95"/>
      <c r="AV1023" s="95"/>
    </row>
    <row r="1024" spans="1:48" ht="18.75" x14ac:dyDescent="0.3">
      <c r="A1024" s="73" t="s">
        <v>16053</v>
      </c>
      <c r="B1024" s="92" t="s">
        <v>12123</v>
      </c>
      <c r="C1024" s="92" t="s">
        <v>3995</v>
      </c>
      <c r="D1024" s="94">
        <v>177446</v>
      </c>
      <c r="E1024" s="95" t="s">
        <v>17140</v>
      </c>
      <c r="F1024" s="95" t="s">
        <v>17141</v>
      </c>
      <c r="G1024" s="95" t="s">
        <v>17142</v>
      </c>
      <c r="H1024" s="95" t="s">
        <v>17143</v>
      </c>
      <c r="I1024" s="95" t="s">
        <v>17144</v>
      </c>
      <c r="J1024" s="95" t="s">
        <v>17145</v>
      </c>
      <c r="K1024" s="95" t="s">
        <v>17146</v>
      </c>
      <c r="L1024" s="95" t="s">
        <v>17147</v>
      </c>
      <c r="M1024" s="95" t="s">
        <v>17148</v>
      </c>
      <c r="N1024" s="95" t="s">
        <v>17149</v>
      </c>
      <c r="O1024" s="95" t="s">
        <v>17150</v>
      </c>
      <c r="P1024" s="95" t="s">
        <v>17151</v>
      </c>
      <c r="Q1024" s="95" t="s">
        <v>17152</v>
      </c>
      <c r="R1024" s="95" t="s">
        <v>17153</v>
      </c>
      <c r="S1024" s="95" t="s">
        <v>17154</v>
      </c>
      <c r="T1024" s="95" t="s">
        <v>17155</v>
      </c>
      <c r="U1024" s="95" t="s">
        <v>17156</v>
      </c>
      <c r="V1024" s="95" t="s">
        <v>17157</v>
      </c>
      <c r="W1024" s="95" t="s">
        <v>17158</v>
      </c>
      <c r="X1024" s="95" t="s">
        <v>17159</v>
      </c>
      <c r="Y1024" s="95" t="s">
        <v>17160</v>
      </c>
      <c r="Z1024" s="95" t="s">
        <v>17161</v>
      </c>
      <c r="AA1024" s="95" t="s">
        <v>17162</v>
      </c>
      <c r="AB1024" s="95" t="s">
        <v>17106</v>
      </c>
      <c r="AC1024" s="95" t="s">
        <v>17107</v>
      </c>
      <c r="AD1024" s="95"/>
      <c r="AE1024" s="95"/>
      <c r="AF1024" s="95"/>
      <c r="AG1024" s="95"/>
      <c r="AH1024" s="95"/>
      <c r="AI1024" s="95"/>
      <c r="AJ1024" s="95"/>
      <c r="AK1024" s="95"/>
      <c r="AL1024" s="95"/>
      <c r="AM1024" s="95"/>
      <c r="AN1024" s="95"/>
      <c r="AO1024" s="95"/>
      <c r="AP1024" s="95"/>
      <c r="AQ1024" s="95"/>
      <c r="AR1024" s="95"/>
      <c r="AS1024" s="95"/>
      <c r="AT1024" s="95"/>
      <c r="AU1024" s="95"/>
      <c r="AV1024" s="95"/>
    </row>
    <row r="1025" spans="1:48" ht="18.75" x14ac:dyDescent="0.3">
      <c r="A1025" s="73" t="s">
        <v>16054</v>
      </c>
      <c r="B1025" s="92" t="s">
        <v>12123</v>
      </c>
      <c r="C1025" s="92" t="s">
        <v>3996</v>
      </c>
      <c r="D1025" s="94">
        <v>177465</v>
      </c>
      <c r="E1025" s="95" t="s">
        <v>17140</v>
      </c>
      <c r="F1025" s="95" t="s">
        <v>17141</v>
      </c>
      <c r="G1025" s="95" t="s">
        <v>17142</v>
      </c>
      <c r="H1025" s="95" t="s">
        <v>17143</v>
      </c>
      <c r="I1025" s="95" t="s">
        <v>17144</v>
      </c>
      <c r="J1025" s="95" t="s">
        <v>17145</v>
      </c>
      <c r="K1025" s="95" t="s">
        <v>17146</v>
      </c>
      <c r="L1025" s="95" t="s">
        <v>17147</v>
      </c>
      <c r="M1025" s="95" t="s">
        <v>17148</v>
      </c>
      <c r="N1025" s="95" t="s">
        <v>17149</v>
      </c>
      <c r="O1025" s="95" t="s">
        <v>17150</v>
      </c>
      <c r="P1025" s="95" t="s">
        <v>17151</v>
      </c>
      <c r="Q1025" s="95" t="s">
        <v>17152</v>
      </c>
      <c r="R1025" s="95" t="s">
        <v>17153</v>
      </c>
      <c r="S1025" s="95" t="s">
        <v>17154</v>
      </c>
      <c r="T1025" s="95" t="s">
        <v>17155</v>
      </c>
      <c r="U1025" s="95" t="s">
        <v>17156</v>
      </c>
      <c r="V1025" s="95" t="s">
        <v>17157</v>
      </c>
      <c r="W1025" s="95" t="s">
        <v>17158</v>
      </c>
      <c r="X1025" s="95" t="s">
        <v>17159</v>
      </c>
      <c r="Y1025" s="95" t="s">
        <v>17160</v>
      </c>
      <c r="Z1025" s="95" t="s">
        <v>17161</v>
      </c>
      <c r="AA1025" s="95" t="s">
        <v>17162</v>
      </c>
      <c r="AB1025" s="95" t="s">
        <v>17106</v>
      </c>
      <c r="AC1025" s="95" t="s">
        <v>17107</v>
      </c>
      <c r="AD1025" s="95"/>
      <c r="AE1025" s="95"/>
      <c r="AF1025" s="95"/>
      <c r="AG1025" s="95"/>
      <c r="AH1025" s="95"/>
      <c r="AI1025" s="95"/>
      <c r="AJ1025" s="95"/>
      <c r="AK1025" s="95"/>
      <c r="AL1025" s="95"/>
      <c r="AM1025" s="95"/>
      <c r="AN1025" s="95"/>
      <c r="AO1025" s="95"/>
      <c r="AP1025" s="95"/>
      <c r="AQ1025" s="95"/>
      <c r="AR1025" s="95"/>
      <c r="AS1025" s="95"/>
      <c r="AT1025" s="95"/>
      <c r="AU1025" s="95"/>
      <c r="AV1025" s="95"/>
    </row>
    <row r="1026" spans="1:48" ht="18.75" x14ac:dyDescent="0.3">
      <c r="A1026" s="73" t="s">
        <v>16055</v>
      </c>
      <c r="B1026" s="92" t="s">
        <v>12123</v>
      </c>
      <c r="C1026" s="92" t="s">
        <v>3997</v>
      </c>
      <c r="D1026" s="94">
        <v>177484</v>
      </c>
      <c r="E1026" s="95" t="s">
        <v>17140</v>
      </c>
      <c r="F1026" s="95" t="s">
        <v>17141</v>
      </c>
      <c r="G1026" s="95" t="s">
        <v>17142</v>
      </c>
      <c r="H1026" s="95" t="s">
        <v>17143</v>
      </c>
      <c r="I1026" s="95" t="s">
        <v>17144</v>
      </c>
      <c r="J1026" s="95" t="s">
        <v>17145</v>
      </c>
      <c r="K1026" s="95" t="s">
        <v>17146</v>
      </c>
      <c r="L1026" s="95" t="s">
        <v>17147</v>
      </c>
      <c r="M1026" s="95" t="s">
        <v>17148</v>
      </c>
      <c r="N1026" s="95" t="s">
        <v>17149</v>
      </c>
      <c r="O1026" s="95" t="s">
        <v>17150</v>
      </c>
      <c r="P1026" s="95" t="s">
        <v>17151</v>
      </c>
      <c r="Q1026" s="95" t="s">
        <v>17152</v>
      </c>
      <c r="R1026" s="95" t="s">
        <v>17153</v>
      </c>
      <c r="S1026" s="95" t="s">
        <v>17154</v>
      </c>
      <c r="T1026" s="95" t="s">
        <v>17155</v>
      </c>
      <c r="U1026" s="95" t="s">
        <v>17156</v>
      </c>
      <c r="V1026" s="95" t="s">
        <v>17157</v>
      </c>
      <c r="W1026" s="95" t="s">
        <v>17158</v>
      </c>
      <c r="X1026" s="95" t="s">
        <v>17159</v>
      </c>
      <c r="Y1026" s="95" t="s">
        <v>17160</v>
      </c>
      <c r="Z1026" s="95" t="s">
        <v>17161</v>
      </c>
      <c r="AA1026" s="95" t="s">
        <v>17162</v>
      </c>
      <c r="AB1026" s="95" t="s">
        <v>17106</v>
      </c>
      <c r="AC1026" s="95" t="s">
        <v>17107</v>
      </c>
      <c r="AD1026" s="95"/>
      <c r="AE1026" s="95"/>
      <c r="AF1026" s="95"/>
      <c r="AG1026" s="95"/>
      <c r="AH1026" s="95"/>
      <c r="AI1026" s="95"/>
      <c r="AJ1026" s="95"/>
      <c r="AK1026" s="95"/>
      <c r="AL1026" s="95"/>
      <c r="AM1026" s="95"/>
      <c r="AN1026" s="95"/>
      <c r="AO1026" s="95"/>
      <c r="AP1026" s="95"/>
      <c r="AQ1026" s="95"/>
      <c r="AR1026" s="95"/>
      <c r="AS1026" s="95"/>
      <c r="AT1026" s="95"/>
      <c r="AU1026" s="95"/>
      <c r="AV1026" s="95"/>
    </row>
    <row r="1027" spans="1:48" ht="18.75" x14ac:dyDescent="0.3">
      <c r="A1027" s="73" t="s">
        <v>16056</v>
      </c>
      <c r="B1027" s="92" t="s">
        <v>12123</v>
      </c>
      <c r="C1027" s="92" t="s">
        <v>3998</v>
      </c>
      <c r="D1027" s="94">
        <v>177501</v>
      </c>
      <c r="E1027" s="95" t="s">
        <v>17140</v>
      </c>
      <c r="F1027" s="95" t="s">
        <v>17141</v>
      </c>
      <c r="G1027" s="95" t="s">
        <v>17142</v>
      </c>
      <c r="H1027" s="95" t="s">
        <v>17143</v>
      </c>
      <c r="I1027" s="95" t="s">
        <v>17144</v>
      </c>
      <c r="J1027" s="95" t="s">
        <v>17145</v>
      </c>
      <c r="K1027" s="95" t="s">
        <v>17146</v>
      </c>
      <c r="L1027" s="95" t="s">
        <v>17147</v>
      </c>
      <c r="M1027" s="95" t="s">
        <v>17148</v>
      </c>
      <c r="N1027" s="95" t="s">
        <v>17149</v>
      </c>
      <c r="O1027" s="95" t="s">
        <v>17150</v>
      </c>
      <c r="P1027" s="95" t="s">
        <v>17151</v>
      </c>
      <c r="Q1027" s="95" t="s">
        <v>17152</v>
      </c>
      <c r="R1027" s="95" t="s">
        <v>17153</v>
      </c>
      <c r="S1027" s="95" t="s">
        <v>17154</v>
      </c>
      <c r="T1027" s="95" t="s">
        <v>17155</v>
      </c>
      <c r="U1027" s="95" t="s">
        <v>17156</v>
      </c>
      <c r="V1027" s="95" t="s">
        <v>17157</v>
      </c>
      <c r="W1027" s="95" t="s">
        <v>17158</v>
      </c>
      <c r="X1027" s="95" t="s">
        <v>17159</v>
      </c>
      <c r="Y1027" s="95" t="s">
        <v>17160</v>
      </c>
      <c r="Z1027" s="95" t="s">
        <v>17161</v>
      </c>
      <c r="AA1027" s="95" t="s">
        <v>17162</v>
      </c>
      <c r="AB1027" s="95" t="s">
        <v>17106</v>
      </c>
      <c r="AC1027" s="95" t="s">
        <v>17107</v>
      </c>
      <c r="AD1027" s="95"/>
      <c r="AE1027" s="95"/>
      <c r="AF1027" s="95"/>
      <c r="AG1027" s="95"/>
      <c r="AH1027" s="95"/>
      <c r="AI1027" s="95"/>
      <c r="AJ1027" s="95"/>
      <c r="AK1027" s="95"/>
      <c r="AL1027" s="95"/>
      <c r="AM1027" s="95"/>
      <c r="AN1027" s="95"/>
      <c r="AO1027" s="95"/>
      <c r="AP1027" s="95"/>
      <c r="AQ1027" s="95"/>
      <c r="AR1027" s="95"/>
      <c r="AS1027" s="95"/>
      <c r="AT1027" s="95"/>
      <c r="AU1027" s="95"/>
      <c r="AV1027" s="95"/>
    </row>
    <row r="1028" spans="1:48" ht="18.75" x14ac:dyDescent="0.3">
      <c r="A1028" s="73" t="s">
        <v>16057</v>
      </c>
      <c r="B1028" s="92" t="s">
        <v>12123</v>
      </c>
      <c r="C1028" s="92" t="s">
        <v>3999</v>
      </c>
      <c r="D1028" s="94">
        <v>177520</v>
      </c>
      <c r="E1028" s="95" t="s">
        <v>17140</v>
      </c>
      <c r="F1028" s="95" t="s">
        <v>17141</v>
      </c>
      <c r="G1028" s="95" t="s">
        <v>17142</v>
      </c>
      <c r="H1028" s="95" t="s">
        <v>17143</v>
      </c>
      <c r="I1028" s="95" t="s">
        <v>17144</v>
      </c>
      <c r="J1028" s="95" t="s">
        <v>17145</v>
      </c>
      <c r="K1028" s="95" t="s">
        <v>17146</v>
      </c>
      <c r="L1028" s="95" t="s">
        <v>17147</v>
      </c>
      <c r="M1028" s="95" t="s">
        <v>17148</v>
      </c>
      <c r="N1028" s="95" t="s">
        <v>17149</v>
      </c>
      <c r="O1028" s="95" t="s">
        <v>17150</v>
      </c>
      <c r="P1028" s="95" t="s">
        <v>17151</v>
      </c>
      <c r="Q1028" s="95" t="s">
        <v>17152</v>
      </c>
      <c r="R1028" s="95" t="s">
        <v>17153</v>
      </c>
      <c r="S1028" s="95" t="s">
        <v>17154</v>
      </c>
      <c r="T1028" s="95" t="s">
        <v>17155</v>
      </c>
      <c r="U1028" s="95" t="s">
        <v>17156</v>
      </c>
      <c r="V1028" s="95" t="s">
        <v>17157</v>
      </c>
      <c r="W1028" s="95" t="s">
        <v>17158</v>
      </c>
      <c r="X1028" s="95" t="s">
        <v>17159</v>
      </c>
      <c r="Y1028" s="95" t="s">
        <v>17160</v>
      </c>
      <c r="Z1028" s="95" t="s">
        <v>17161</v>
      </c>
      <c r="AA1028" s="95" t="s">
        <v>17162</v>
      </c>
      <c r="AB1028" s="95" t="s">
        <v>17106</v>
      </c>
      <c r="AC1028" s="95" t="s">
        <v>17107</v>
      </c>
      <c r="AD1028" s="95"/>
      <c r="AE1028" s="95"/>
      <c r="AF1028" s="95"/>
      <c r="AG1028" s="95"/>
      <c r="AH1028" s="95"/>
      <c r="AI1028" s="95"/>
      <c r="AJ1028" s="95"/>
      <c r="AK1028" s="95"/>
      <c r="AL1028" s="95"/>
      <c r="AM1028" s="95"/>
      <c r="AN1028" s="95"/>
      <c r="AO1028" s="95"/>
      <c r="AP1028" s="95"/>
      <c r="AQ1028" s="95"/>
      <c r="AR1028" s="95"/>
      <c r="AS1028" s="95"/>
      <c r="AT1028" s="95"/>
      <c r="AU1028" s="95"/>
      <c r="AV1028" s="95"/>
    </row>
    <row r="1029" spans="1:48" ht="18.75" x14ac:dyDescent="0.3">
      <c r="A1029" s="73" t="s">
        <v>16058</v>
      </c>
      <c r="B1029" s="92" t="s">
        <v>12123</v>
      </c>
      <c r="C1029" s="92" t="s">
        <v>4000</v>
      </c>
      <c r="D1029" s="94">
        <v>177535</v>
      </c>
      <c r="E1029" s="95" t="s">
        <v>17140</v>
      </c>
      <c r="F1029" s="95" t="s">
        <v>17141</v>
      </c>
      <c r="G1029" s="95" t="s">
        <v>17142</v>
      </c>
      <c r="H1029" s="95" t="s">
        <v>17143</v>
      </c>
      <c r="I1029" s="95" t="s">
        <v>17144</v>
      </c>
      <c r="J1029" s="95" t="s">
        <v>17145</v>
      </c>
      <c r="K1029" s="95" t="s">
        <v>17146</v>
      </c>
      <c r="L1029" s="95" t="s">
        <v>17147</v>
      </c>
      <c r="M1029" s="95" t="s">
        <v>17148</v>
      </c>
      <c r="N1029" s="95" t="s">
        <v>17149</v>
      </c>
      <c r="O1029" s="95" t="s">
        <v>17150</v>
      </c>
      <c r="P1029" s="95" t="s">
        <v>17151</v>
      </c>
      <c r="Q1029" s="95" t="s">
        <v>17152</v>
      </c>
      <c r="R1029" s="95" t="s">
        <v>17153</v>
      </c>
      <c r="S1029" s="95" t="s">
        <v>17154</v>
      </c>
      <c r="T1029" s="95" t="s">
        <v>17155</v>
      </c>
      <c r="U1029" s="95" t="s">
        <v>17156</v>
      </c>
      <c r="V1029" s="95" t="s">
        <v>17157</v>
      </c>
      <c r="W1029" s="95" t="s">
        <v>17158</v>
      </c>
      <c r="X1029" s="95" t="s">
        <v>17159</v>
      </c>
      <c r="Y1029" s="95" t="s">
        <v>17160</v>
      </c>
      <c r="Z1029" s="95" t="s">
        <v>17161</v>
      </c>
      <c r="AA1029" s="95" t="s">
        <v>17162</v>
      </c>
      <c r="AB1029" s="95" t="s">
        <v>17106</v>
      </c>
      <c r="AC1029" s="95" t="s">
        <v>17107</v>
      </c>
      <c r="AD1029" s="95"/>
      <c r="AE1029" s="95"/>
      <c r="AF1029" s="95"/>
      <c r="AG1029" s="95"/>
      <c r="AH1029" s="95"/>
      <c r="AI1029" s="95"/>
      <c r="AJ1029" s="95"/>
      <c r="AK1029" s="95"/>
      <c r="AL1029" s="95"/>
      <c r="AM1029" s="95"/>
      <c r="AN1029" s="95"/>
      <c r="AO1029" s="95"/>
      <c r="AP1029" s="95"/>
      <c r="AQ1029" s="95"/>
      <c r="AR1029" s="95"/>
      <c r="AS1029" s="95"/>
      <c r="AT1029" s="95"/>
      <c r="AU1029" s="95"/>
      <c r="AV1029" s="95"/>
    </row>
    <row r="1030" spans="1:48" ht="18.75" x14ac:dyDescent="0.3">
      <c r="A1030" s="73" t="s">
        <v>16059</v>
      </c>
      <c r="B1030" s="92" t="s">
        <v>12123</v>
      </c>
      <c r="C1030" s="92" t="s">
        <v>6778</v>
      </c>
      <c r="D1030" s="94">
        <v>259913</v>
      </c>
      <c r="E1030" s="95" t="s">
        <v>16902</v>
      </c>
      <c r="F1030" s="95"/>
      <c r="G1030" s="95"/>
      <c r="H1030" s="95"/>
      <c r="I1030" s="96"/>
      <c r="J1030" s="96"/>
      <c r="K1030" s="95"/>
      <c r="L1030" s="95"/>
      <c r="M1030" s="95"/>
      <c r="N1030" s="95"/>
      <c r="O1030" s="95"/>
      <c r="P1030" s="95"/>
      <c r="Q1030" s="95"/>
      <c r="R1030" s="95"/>
      <c r="S1030" s="95"/>
      <c r="T1030" s="95"/>
      <c r="U1030" s="95"/>
      <c r="V1030" s="95"/>
      <c r="W1030" s="95"/>
      <c r="X1030" s="95"/>
      <c r="Y1030" s="95"/>
      <c r="Z1030" s="95"/>
      <c r="AA1030" s="95"/>
      <c r="AB1030" s="95"/>
      <c r="AC1030" s="95"/>
      <c r="AD1030" s="95"/>
      <c r="AE1030" s="95"/>
      <c r="AF1030" s="95"/>
      <c r="AG1030" s="95"/>
      <c r="AH1030" s="95"/>
      <c r="AI1030" s="95"/>
      <c r="AJ1030" s="95"/>
      <c r="AK1030" s="95"/>
      <c r="AL1030" s="95"/>
      <c r="AM1030" s="95"/>
      <c r="AN1030" s="95"/>
      <c r="AO1030" s="95"/>
      <c r="AP1030" s="95"/>
      <c r="AQ1030" s="95"/>
      <c r="AR1030" s="95"/>
      <c r="AS1030" s="95"/>
      <c r="AT1030" s="95"/>
      <c r="AU1030" s="95"/>
      <c r="AV1030" s="95"/>
    </row>
    <row r="1031" spans="1:48" ht="18.75" x14ac:dyDescent="0.3">
      <c r="A1031" s="73" t="s">
        <v>16060</v>
      </c>
      <c r="B1031" s="92" t="s">
        <v>12123</v>
      </c>
      <c r="C1031" s="92" t="s">
        <v>86</v>
      </c>
      <c r="D1031" s="94">
        <v>178340</v>
      </c>
      <c r="E1031" s="95" t="s">
        <v>16877</v>
      </c>
      <c r="F1031" s="95" t="s">
        <v>17184</v>
      </c>
      <c r="G1031" s="95"/>
      <c r="H1031" s="95"/>
      <c r="I1031" s="96"/>
      <c r="J1031" s="96"/>
      <c r="K1031" s="95"/>
      <c r="L1031" s="95"/>
      <c r="M1031" s="95"/>
      <c r="N1031" s="95"/>
      <c r="O1031" s="95"/>
      <c r="P1031" s="95"/>
      <c r="Q1031" s="95"/>
      <c r="R1031" s="95"/>
      <c r="S1031" s="95"/>
      <c r="T1031" s="95"/>
      <c r="U1031" s="95"/>
      <c r="V1031" s="95"/>
      <c r="W1031" s="95"/>
      <c r="X1031" s="95"/>
      <c r="Y1031" s="95"/>
      <c r="Z1031" s="95"/>
      <c r="AA1031" s="95"/>
      <c r="AB1031" s="95"/>
      <c r="AC1031" s="95"/>
      <c r="AD1031" s="95"/>
      <c r="AE1031" s="95"/>
      <c r="AF1031" s="95"/>
      <c r="AG1031" s="95"/>
      <c r="AH1031" s="95"/>
      <c r="AI1031" s="95"/>
      <c r="AJ1031" s="95"/>
      <c r="AK1031" s="95"/>
      <c r="AL1031" s="95"/>
      <c r="AM1031" s="95"/>
      <c r="AN1031" s="95"/>
      <c r="AO1031" s="95"/>
      <c r="AP1031" s="95"/>
      <c r="AQ1031" s="95"/>
      <c r="AR1031" s="95"/>
      <c r="AS1031" s="95"/>
      <c r="AT1031" s="95"/>
      <c r="AU1031" s="95"/>
      <c r="AV1031" s="95"/>
    </row>
    <row r="1032" spans="1:48" ht="18.75" x14ac:dyDescent="0.3">
      <c r="A1032" s="73" t="s">
        <v>16061</v>
      </c>
      <c r="B1032" s="92" t="s">
        <v>12123</v>
      </c>
      <c r="C1032" s="92" t="s">
        <v>85</v>
      </c>
      <c r="D1032" s="94">
        <v>178290</v>
      </c>
      <c r="E1032" s="95" t="s">
        <v>16877</v>
      </c>
      <c r="F1032" s="95" t="s">
        <v>17184</v>
      </c>
      <c r="G1032" s="95"/>
      <c r="H1032" s="95"/>
      <c r="I1032" s="96"/>
      <c r="J1032" s="96"/>
      <c r="K1032" s="95"/>
      <c r="L1032" s="95"/>
      <c r="M1032" s="95"/>
      <c r="N1032" s="95"/>
      <c r="O1032" s="95"/>
      <c r="P1032" s="95"/>
      <c r="Q1032" s="95"/>
      <c r="R1032" s="95"/>
      <c r="S1032" s="95"/>
      <c r="T1032" s="95"/>
      <c r="U1032" s="95"/>
      <c r="V1032" s="95"/>
      <c r="W1032" s="95"/>
      <c r="X1032" s="95"/>
      <c r="Y1032" s="95"/>
      <c r="Z1032" s="95"/>
      <c r="AA1032" s="95"/>
      <c r="AB1032" s="95"/>
      <c r="AC1032" s="95"/>
      <c r="AD1032" s="95"/>
      <c r="AE1032" s="95"/>
      <c r="AF1032" s="95"/>
      <c r="AG1032" s="95"/>
      <c r="AH1032" s="95"/>
      <c r="AI1032" s="95"/>
      <c r="AJ1032" s="95"/>
      <c r="AK1032" s="95"/>
      <c r="AL1032" s="95"/>
      <c r="AM1032" s="95"/>
      <c r="AN1032" s="95"/>
      <c r="AO1032" s="95"/>
      <c r="AP1032" s="95"/>
      <c r="AQ1032" s="95"/>
      <c r="AR1032" s="95"/>
      <c r="AS1032" s="95"/>
      <c r="AT1032" s="95"/>
      <c r="AU1032" s="95"/>
      <c r="AV1032" s="95"/>
    </row>
    <row r="1033" spans="1:48" ht="18.75" x14ac:dyDescent="0.3">
      <c r="A1033" s="73" t="s">
        <v>16062</v>
      </c>
      <c r="B1033" s="92" t="s">
        <v>12123</v>
      </c>
      <c r="C1033" s="92" t="s">
        <v>6784</v>
      </c>
      <c r="D1033" s="94">
        <v>260075</v>
      </c>
      <c r="E1033" s="95" t="s">
        <v>16877</v>
      </c>
      <c r="F1033" s="95"/>
      <c r="G1033" s="95"/>
      <c r="H1033" s="95"/>
      <c r="I1033" s="96"/>
      <c r="J1033" s="96"/>
      <c r="K1033" s="95"/>
      <c r="L1033" s="95"/>
      <c r="M1033" s="95"/>
      <c r="N1033" s="95"/>
      <c r="O1033" s="95"/>
      <c r="P1033" s="95"/>
      <c r="Q1033" s="95"/>
      <c r="R1033" s="95"/>
      <c r="S1033" s="95"/>
      <c r="T1033" s="95"/>
      <c r="U1033" s="95"/>
      <c r="V1033" s="95"/>
      <c r="W1033" s="95"/>
      <c r="X1033" s="95"/>
      <c r="Y1033" s="95"/>
      <c r="Z1033" s="95"/>
      <c r="AA1033" s="95"/>
      <c r="AB1033" s="95"/>
      <c r="AC1033" s="95"/>
      <c r="AD1033" s="95"/>
      <c r="AE1033" s="95"/>
      <c r="AF1033" s="95"/>
      <c r="AG1033" s="95"/>
      <c r="AH1033" s="95"/>
      <c r="AI1033" s="95"/>
      <c r="AJ1033" s="95"/>
      <c r="AK1033" s="95"/>
      <c r="AL1033" s="95"/>
      <c r="AM1033" s="95"/>
      <c r="AN1033" s="95"/>
      <c r="AO1033" s="95"/>
      <c r="AP1033" s="95"/>
      <c r="AQ1033" s="95"/>
      <c r="AR1033" s="95"/>
      <c r="AS1033" s="95"/>
      <c r="AT1033" s="95"/>
      <c r="AU1033" s="95"/>
      <c r="AV1033" s="95"/>
    </row>
    <row r="1034" spans="1:48" ht="18.75" x14ac:dyDescent="0.3">
      <c r="A1034" s="73" t="s">
        <v>16063</v>
      </c>
      <c r="B1034" s="92" t="s">
        <v>12123</v>
      </c>
      <c r="C1034" s="92" t="s">
        <v>8243</v>
      </c>
      <c r="D1034" s="94">
        <v>260089</v>
      </c>
      <c r="E1034" s="95" t="s">
        <v>16877</v>
      </c>
      <c r="F1034" s="95"/>
      <c r="G1034" s="95"/>
      <c r="H1034" s="95"/>
      <c r="I1034" s="96"/>
      <c r="J1034" s="96"/>
      <c r="K1034" s="95"/>
      <c r="L1034" s="95"/>
      <c r="M1034" s="95"/>
      <c r="N1034" s="95"/>
      <c r="O1034" s="95"/>
      <c r="P1034" s="95"/>
      <c r="Q1034" s="95"/>
      <c r="R1034" s="95"/>
      <c r="S1034" s="95"/>
      <c r="T1034" s="95"/>
      <c r="U1034" s="95"/>
      <c r="V1034" s="95"/>
      <c r="W1034" s="95"/>
      <c r="X1034" s="95"/>
      <c r="Y1034" s="95"/>
      <c r="Z1034" s="95"/>
      <c r="AA1034" s="95"/>
      <c r="AB1034" s="95"/>
      <c r="AC1034" s="95"/>
      <c r="AD1034" s="95"/>
      <c r="AE1034" s="95"/>
      <c r="AF1034" s="95"/>
      <c r="AG1034" s="95"/>
      <c r="AH1034" s="95"/>
      <c r="AI1034" s="95"/>
      <c r="AJ1034" s="95"/>
      <c r="AK1034" s="95"/>
      <c r="AL1034" s="95"/>
      <c r="AM1034" s="95"/>
      <c r="AN1034" s="95"/>
      <c r="AO1034" s="95"/>
      <c r="AP1034" s="95"/>
      <c r="AQ1034" s="95"/>
      <c r="AR1034" s="95"/>
      <c r="AS1034" s="95"/>
      <c r="AT1034" s="95"/>
      <c r="AU1034" s="95"/>
      <c r="AV1034" s="95"/>
    </row>
    <row r="1035" spans="1:48" ht="18.75" x14ac:dyDescent="0.3">
      <c r="A1035" s="73" t="s">
        <v>16064</v>
      </c>
      <c r="B1035" s="92" t="s">
        <v>12123</v>
      </c>
      <c r="C1035" s="92" t="s">
        <v>4044</v>
      </c>
      <c r="D1035" s="94">
        <v>178542</v>
      </c>
      <c r="E1035" s="95" t="s">
        <v>16904</v>
      </c>
      <c r="F1035" s="95"/>
      <c r="G1035" s="95"/>
      <c r="H1035" s="95"/>
      <c r="I1035" s="96"/>
      <c r="J1035" s="96"/>
      <c r="K1035" s="95"/>
      <c r="L1035" s="95"/>
      <c r="M1035" s="95"/>
      <c r="N1035" s="95"/>
      <c r="O1035" s="95"/>
      <c r="P1035" s="95"/>
      <c r="Q1035" s="95"/>
      <c r="R1035" s="95"/>
      <c r="S1035" s="95"/>
      <c r="T1035" s="95"/>
      <c r="U1035" s="95"/>
      <c r="V1035" s="95"/>
      <c r="W1035" s="95"/>
      <c r="X1035" s="95"/>
      <c r="Y1035" s="95"/>
      <c r="Z1035" s="95"/>
      <c r="AA1035" s="95"/>
      <c r="AB1035" s="95"/>
      <c r="AC1035" s="95"/>
      <c r="AD1035" s="95"/>
      <c r="AE1035" s="95"/>
      <c r="AF1035" s="95"/>
      <c r="AG1035" s="95"/>
      <c r="AH1035" s="95"/>
      <c r="AI1035" s="95"/>
      <c r="AJ1035" s="95"/>
      <c r="AK1035" s="95"/>
      <c r="AL1035" s="95"/>
      <c r="AM1035" s="95"/>
      <c r="AN1035" s="95"/>
      <c r="AO1035" s="95"/>
      <c r="AP1035" s="95"/>
      <c r="AQ1035" s="95"/>
      <c r="AR1035" s="95"/>
      <c r="AS1035" s="95"/>
      <c r="AT1035" s="95"/>
      <c r="AU1035" s="95"/>
      <c r="AV1035" s="95"/>
    </row>
    <row r="1036" spans="1:48" ht="18.75" x14ac:dyDescent="0.3">
      <c r="A1036" s="73" t="s">
        <v>16762</v>
      </c>
      <c r="B1036" s="92" t="s">
        <v>15579</v>
      </c>
      <c r="C1036" s="92" t="s">
        <v>6789</v>
      </c>
      <c r="D1036" s="94">
        <v>260253</v>
      </c>
      <c r="E1036" s="95" t="s">
        <v>17087</v>
      </c>
      <c r="F1036" s="95"/>
      <c r="G1036" s="95"/>
      <c r="H1036" s="95"/>
      <c r="I1036" s="96"/>
      <c r="J1036" s="96"/>
      <c r="K1036" s="95"/>
      <c r="L1036" s="95"/>
      <c r="M1036" s="95"/>
      <c r="N1036" s="95"/>
      <c r="O1036" s="95"/>
      <c r="P1036" s="95"/>
      <c r="Q1036" s="95"/>
      <c r="R1036" s="95"/>
      <c r="S1036" s="95"/>
      <c r="T1036" s="95"/>
      <c r="U1036" s="95"/>
      <c r="V1036" s="95"/>
      <c r="W1036" s="95"/>
      <c r="X1036" s="95"/>
      <c r="Y1036" s="95"/>
      <c r="Z1036" s="95"/>
      <c r="AA1036" s="95"/>
      <c r="AB1036" s="95"/>
      <c r="AC1036" s="95"/>
      <c r="AD1036" s="95"/>
      <c r="AE1036" s="95"/>
      <c r="AF1036" s="95"/>
      <c r="AG1036" s="95"/>
      <c r="AH1036" s="95"/>
      <c r="AI1036" s="95"/>
      <c r="AJ1036" s="95"/>
      <c r="AK1036" s="95"/>
      <c r="AL1036" s="95"/>
      <c r="AM1036" s="95"/>
      <c r="AN1036" s="95"/>
      <c r="AO1036" s="95"/>
      <c r="AP1036" s="95"/>
      <c r="AQ1036" s="95"/>
      <c r="AR1036" s="95"/>
      <c r="AS1036" s="95"/>
      <c r="AT1036" s="95"/>
      <c r="AU1036" s="95"/>
      <c r="AV1036" s="95"/>
    </row>
    <row r="1037" spans="1:48" ht="18.75" x14ac:dyDescent="0.3">
      <c r="A1037" s="73" t="s">
        <v>16763</v>
      </c>
      <c r="B1037" s="92" t="s">
        <v>15579</v>
      </c>
      <c r="C1037" s="92" t="s">
        <v>6794</v>
      </c>
      <c r="D1037" s="94">
        <v>260376</v>
      </c>
      <c r="E1037" s="95" t="s">
        <v>17087</v>
      </c>
      <c r="F1037" s="95"/>
      <c r="G1037" s="95"/>
      <c r="H1037" s="95"/>
      <c r="I1037" s="96"/>
      <c r="J1037" s="96"/>
      <c r="K1037" s="95"/>
      <c r="L1037" s="95"/>
      <c r="M1037" s="95"/>
      <c r="N1037" s="95"/>
      <c r="O1037" s="95"/>
      <c r="P1037" s="95"/>
      <c r="Q1037" s="95"/>
      <c r="R1037" s="95"/>
      <c r="S1037" s="95"/>
      <c r="T1037" s="95"/>
      <c r="U1037" s="95"/>
      <c r="V1037" s="95"/>
      <c r="W1037" s="95"/>
      <c r="X1037" s="95"/>
      <c r="Y1037" s="95"/>
      <c r="Z1037" s="95"/>
      <c r="AA1037" s="95"/>
      <c r="AB1037" s="95"/>
      <c r="AC1037" s="95"/>
      <c r="AD1037" s="95"/>
      <c r="AE1037" s="95"/>
      <c r="AF1037" s="95"/>
      <c r="AG1037" s="95"/>
      <c r="AH1037" s="95"/>
      <c r="AI1037" s="95"/>
      <c r="AJ1037" s="95"/>
      <c r="AK1037" s="95"/>
      <c r="AL1037" s="95"/>
      <c r="AM1037" s="95"/>
      <c r="AN1037" s="95"/>
      <c r="AO1037" s="95"/>
      <c r="AP1037" s="95"/>
      <c r="AQ1037" s="95"/>
      <c r="AR1037" s="95"/>
      <c r="AS1037" s="95"/>
      <c r="AT1037" s="95"/>
      <c r="AU1037" s="95"/>
      <c r="AV1037" s="95"/>
    </row>
    <row r="1038" spans="1:48" ht="18.75" x14ac:dyDescent="0.3">
      <c r="A1038" s="73" t="s">
        <v>16764</v>
      </c>
      <c r="B1038" s="92" t="s">
        <v>15579</v>
      </c>
      <c r="C1038" s="92" t="s">
        <v>8249</v>
      </c>
      <c r="D1038" s="94">
        <v>260396</v>
      </c>
      <c r="E1038" s="95" t="s">
        <v>17087</v>
      </c>
      <c r="F1038" s="95"/>
      <c r="G1038" s="95"/>
      <c r="H1038" s="95"/>
      <c r="I1038" s="96"/>
      <c r="J1038" s="96"/>
      <c r="K1038" s="95"/>
      <c r="L1038" s="95"/>
      <c r="M1038" s="95"/>
      <c r="N1038" s="95"/>
      <c r="O1038" s="95"/>
      <c r="P1038" s="95"/>
      <c r="Q1038" s="95"/>
      <c r="R1038" s="95"/>
      <c r="S1038" s="95"/>
      <c r="T1038" s="95"/>
      <c r="U1038" s="95"/>
      <c r="V1038" s="95"/>
      <c r="W1038" s="95"/>
      <c r="X1038" s="95"/>
      <c r="Y1038" s="95"/>
      <c r="Z1038" s="95"/>
      <c r="AA1038" s="95"/>
      <c r="AB1038" s="95"/>
      <c r="AC1038" s="95"/>
      <c r="AD1038" s="95"/>
      <c r="AE1038" s="95"/>
      <c r="AF1038" s="95"/>
      <c r="AG1038" s="95"/>
      <c r="AH1038" s="95"/>
      <c r="AI1038" s="95"/>
      <c r="AJ1038" s="95"/>
      <c r="AK1038" s="95"/>
      <c r="AL1038" s="95"/>
      <c r="AM1038" s="95"/>
      <c r="AN1038" s="95"/>
      <c r="AO1038" s="95"/>
      <c r="AP1038" s="95"/>
      <c r="AQ1038" s="95"/>
      <c r="AR1038" s="95"/>
      <c r="AS1038" s="95"/>
      <c r="AT1038" s="95"/>
      <c r="AU1038" s="95"/>
      <c r="AV1038" s="95"/>
    </row>
    <row r="1039" spans="1:48" ht="18.75" x14ac:dyDescent="0.3">
      <c r="A1039" s="73" t="s">
        <v>16765</v>
      </c>
      <c r="B1039" s="92" t="s">
        <v>15579</v>
      </c>
      <c r="C1039" s="92" t="s">
        <v>6799</v>
      </c>
      <c r="D1039" s="94">
        <v>260474</v>
      </c>
      <c r="E1039" s="95" t="s">
        <v>16944</v>
      </c>
      <c r="F1039" s="95"/>
      <c r="G1039" s="95"/>
      <c r="H1039" s="95"/>
      <c r="I1039" s="96"/>
      <c r="J1039" s="96"/>
      <c r="K1039" s="95"/>
      <c r="L1039" s="95"/>
      <c r="M1039" s="95"/>
      <c r="N1039" s="95"/>
      <c r="O1039" s="95"/>
      <c r="P1039" s="95"/>
      <c r="Q1039" s="95"/>
      <c r="R1039" s="95"/>
      <c r="S1039" s="95"/>
      <c r="T1039" s="95"/>
      <c r="U1039" s="95"/>
      <c r="V1039" s="95"/>
      <c r="W1039" s="95"/>
      <c r="X1039" s="95"/>
      <c r="Y1039" s="95"/>
      <c r="Z1039" s="95"/>
      <c r="AA1039" s="95"/>
      <c r="AB1039" s="95"/>
      <c r="AC1039" s="95"/>
      <c r="AD1039" s="95"/>
      <c r="AE1039" s="95"/>
      <c r="AF1039" s="95"/>
      <c r="AG1039" s="95"/>
      <c r="AH1039" s="95"/>
      <c r="AI1039" s="95"/>
      <c r="AJ1039" s="95"/>
      <c r="AK1039" s="95"/>
      <c r="AL1039" s="95"/>
      <c r="AM1039" s="95"/>
      <c r="AN1039" s="95"/>
      <c r="AO1039" s="95"/>
      <c r="AP1039" s="95"/>
      <c r="AQ1039" s="95"/>
      <c r="AR1039" s="95"/>
      <c r="AS1039" s="95"/>
      <c r="AT1039" s="95"/>
      <c r="AU1039" s="95"/>
      <c r="AV1039" s="95"/>
    </row>
    <row r="1040" spans="1:48" ht="18.75" x14ac:dyDescent="0.3">
      <c r="A1040" s="73" t="s">
        <v>16766</v>
      </c>
      <c r="B1040" s="92" t="s">
        <v>15579</v>
      </c>
      <c r="C1040" s="92" t="s">
        <v>6801</v>
      </c>
      <c r="D1040" s="94">
        <v>260516</v>
      </c>
      <c r="E1040" s="95" t="s">
        <v>17087</v>
      </c>
      <c r="F1040" s="95"/>
      <c r="G1040" s="95"/>
      <c r="H1040" s="95"/>
      <c r="I1040" s="96"/>
      <c r="J1040" s="96"/>
      <c r="K1040" s="95"/>
      <c r="L1040" s="95"/>
      <c r="M1040" s="95"/>
      <c r="N1040" s="95"/>
      <c r="O1040" s="95"/>
      <c r="P1040" s="95"/>
      <c r="Q1040" s="95"/>
      <c r="R1040" s="95"/>
      <c r="S1040" s="95"/>
      <c r="T1040" s="95"/>
      <c r="U1040" s="95"/>
      <c r="V1040" s="95"/>
      <c r="W1040" s="95"/>
      <c r="X1040" s="95"/>
      <c r="Y1040" s="95"/>
      <c r="Z1040" s="95"/>
      <c r="AA1040" s="95"/>
      <c r="AB1040" s="95"/>
      <c r="AC1040" s="95"/>
      <c r="AD1040" s="95"/>
      <c r="AE1040" s="95"/>
      <c r="AF1040" s="95"/>
      <c r="AG1040" s="95"/>
      <c r="AH1040" s="95"/>
      <c r="AI1040" s="95"/>
      <c r="AJ1040" s="95"/>
      <c r="AK1040" s="95"/>
      <c r="AL1040" s="95"/>
      <c r="AM1040" s="95"/>
      <c r="AN1040" s="95"/>
      <c r="AO1040" s="95"/>
      <c r="AP1040" s="95"/>
      <c r="AQ1040" s="95"/>
      <c r="AR1040" s="95"/>
      <c r="AS1040" s="95"/>
      <c r="AT1040" s="95"/>
      <c r="AU1040" s="95"/>
      <c r="AV1040" s="95"/>
    </row>
    <row r="1041" spans="1:48" ht="18.75" x14ac:dyDescent="0.3">
      <c r="A1041" s="73" t="s">
        <v>16767</v>
      </c>
      <c r="B1041" s="92" t="s">
        <v>15579</v>
      </c>
      <c r="C1041" s="92" t="s">
        <v>6792</v>
      </c>
      <c r="D1041" s="94">
        <v>260338</v>
      </c>
      <c r="E1041" s="95" t="s">
        <v>17087</v>
      </c>
      <c r="F1041" s="95"/>
      <c r="G1041" s="95"/>
      <c r="H1041" s="95"/>
      <c r="I1041" s="96"/>
      <c r="J1041" s="96"/>
      <c r="K1041" s="95"/>
      <c r="L1041" s="95"/>
      <c r="M1041" s="95"/>
      <c r="N1041" s="95"/>
      <c r="O1041" s="95"/>
      <c r="P1041" s="95"/>
      <c r="Q1041" s="95"/>
      <c r="R1041" s="95"/>
      <c r="S1041" s="95"/>
      <c r="T1041" s="95"/>
      <c r="U1041" s="95"/>
      <c r="V1041" s="95"/>
      <c r="W1041" s="95"/>
      <c r="X1041" s="95"/>
      <c r="Y1041" s="95"/>
      <c r="Z1041" s="95"/>
      <c r="AA1041" s="95"/>
      <c r="AB1041" s="95"/>
      <c r="AC1041" s="95"/>
      <c r="AD1041" s="95"/>
      <c r="AE1041" s="95"/>
      <c r="AF1041" s="95"/>
      <c r="AG1041" s="95"/>
      <c r="AH1041" s="95"/>
      <c r="AI1041" s="95"/>
      <c r="AJ1041" s="95"/>
      <c r="AK1041" s="95"/>
      <c r="AL1041" s="95"/>
      <c r="AM1041" s="95"/>
      <c r="AN1041" s="95"/>
      <c r="AO1041" s="95"/>
      <c r="AP1041" s="95"/>
      <c r="AQ1041" s="95"/>
      <c r="AR1041" s="95"/>
      <c r="AS1041" s="95"/>
      <c r="AT1041" s="95"/>
      <c r="AU1041" s="95"/>
      <c r="AV1041" s="95"/>
    </row>
    <row r="1042" spans="1:48" ht="18.75" x14ac:dyDescent="0.3">
      <c r="A1042" s="73" t="s">
        <v>16768</v>
      </c>
      <c r="B1042" s="92" t="s">
        <v>15579</v>
      </c>
      <c r="C1042" s="92" t="s">
        <v>6802</v>
      </c>
      <c r="D1042" s="94">
        <v>260588</v>
      </c>
      <c r="E1042" s="95" t="s">
        <v>17136</v>
      </c>
      <c r="F1042" s="95" t="s">
        <v>16946</v>
      </c>
      <c r="G1042" s="95" t="s">
        <v>16944</v>
      </c>
      <c r="H1042" s="95"/>
      <c r="I1042" s="96"/>
      <c r="J1042" s="96"/>
      <c r="K1042" s="95"/>
      <c r="L1042" s="95"/>
      <c r="M1042" s="95"/>
      <c r="N1042" s="95"/>
      <c r="O1042" s="95"/>
      <c r="P1042" s="95"/>
      <c r="Q1042" s="95"/>
      <c r="R1042" s="95"/>
      <c r="S1042" s="95"/>
      <c r="T1042" s="95"/>
      <c r="U1042" s="95"/>
      <c r="V1042" s="95"/>
      <c r="W1042" s="95"/>
      <c r="X1042" s="95"/>
      <c r="Y1042" s="95"/>
      <c r="Z1042" s="95"/>
      <c r="AA1042" s="95"/>
      <c r="AB1042" s="95"/>
      <c r="AC1042" s="95"/>
      <c r="AD1042" s="95"/>
      <c r="AE1042" s="95"/>
      <c r="AF1042" s="95"/>
      <c r="AG1042" s="95"/>
      <c r="AH1042" s="95"/>
      <c r="AI1042" s="95"/>
      <c r="AJ1042" s="95"/>
      <c r="AK1042" s="95"/>
      <c r="AL1042" s="95"/>
      <c r="AM1042" s="95"/>
      <c r="AN1042" s="95"/>
      <c r="AO1042" s="95"/>
      <c r="AP1042" s="95"/>
      <c r="AQ1042" s="95"/>
      <c r="AR1042" s="95"/>
      <c r="AS1042" s="95"/>
      <c r="AT1042" s="95"/>
      <c r="AU1042" s="95"/>
      <c r="AV1042" s="95"/>
    </row>
    <row r="1043" spans="1:48" ht="18.75" x14ac:dyDescent="0.3">
      <c r="A1043" s="73" t="s">
        <v>16769</v>
      </c>
      <c r="B1043" s="92" t="s">
        <v>15579</v>
      </c>
      <c r="C1043" s="92" t="s">
        <v>8764</v>
      </c>
      <c r="D1043" s="94">
        <v>260592</v>
      </c>
      <c r="E1043" s="95" t="s">
        <v>16944</v>
      </c>
      <c r="F1043" s="95"/>
      <c r="G1043" s="95"/>
      <c r="H1043" s="95"/>
      <c r="I1043" s="96"/>
      <c r="J1043" s="96"/>
      <c r="K1043" s="95"/>
      <c r="L1043" s="95"/>
      <c r="M1043" s="95"/>
      <c r="N1043" s="95"/>
      <c r="O1043" s="95"/>
      <c r="P1043" s="95"/>
      <c r="Q1043" s="95"/>
      <c r="R1043" s="95"/>
      <c r="S1043" s="95"/>
      <c r="T1043" s="95"/>
      <c r="U1043" s="95"/>
      <c r="V1043" s="95"/>
      <c r="W1043" s="95"/>
      <c r="X1043" s="95"/>
      <c r="Y1043" s="95"/>
      <c r="Z1043" s="95"/>
      <c r="AA1043" s="95"/>
      <c r="AB1043" s="95"/>
      <c r="AC1043" s="95"/>
      <c r="AD1043" s="95"/>
      <c r="AE1043" s="95"/>
      <c r="AF1043" s="95"/>
      <c r="AG1043" s="95"/>
      <c r="AH1043" s="95"/>
      <c r="AI1043" s="95"/>
      <c r="AJ1043" s="95"/>
      <c r="AK1043" s="95"/>
      <c r="AL1043" s="95"/>
      <c r="AM1043" s="95"/>
      <c r="AN1043" s="95"/>
      <c r="AO1043" s="95"/>
      <c r="AP1043" s="95"/>
      <c r="AQ1043" s="95"/>
      <c r="AR1043" s="95"/>
      <c r="AS1043" s="95"/>
      <c r="AT1043" s="95"/>
      <c r="AU1043" s="95"/>
      <c r="AV1043" s="95"/>
    </row>
    <row r="1044" spans="1:48" ht="18.75" x14ac:dyDescent="0.3">
      <c r="A1044" s="73" t="s">
        <v>16770</v>
      </c>
      <c r="B1044" s="92" t="s">
        <v>15579</v>
      </c>
      <c r="C1044" s="92" t="s">
        <v>6804</v>
      </c>
      <c r="D1044" s="94">
        <v>260639</v>
      </c>
      <c r="E1044" s="95" t="s">
        <v>16944</v>
      </c>
      <c r="F1044" s="95"/>
      <c r="G1044" s="95"/>
      <c r="H1044" s="95"/>
      <c r="I1044" s="96"/>
      <c r="J1044" s="96"/>
      <c r="K1044" s="95"/>
      <c r="L1044" s="95"/>
      <c r="M1044" s="95"/>
      <c r="N1044" s="95"/>
      <c r="O1044" s="95"/>
      <c r="P1044" s="95"/>
      <c r="Q1044" s="95"/>
      <c r="R1044" s="95"/>
      <c r="S1044" s="95"/>
      <c r="T1044" s="95"/>
      <c r="U1044" s="95"/>
      <c r="V1044" s="95"/>
      <c r="W1044" s="95"/>
      <c r="X1044" s="95"/>
      <c r="Y1044" s="95"/>
      <c r="Z1044" s="95"/>
      <c r="AA1044" s="95"/>
      <c r="AB1044" s="95"/>
      <c r="AC1044" s="95"/>
      <c r="AD1044" s="95"/>
      <c r="AE1044" s="95"/>
      <c r="AF1044" s="95"/>
      <c r="AG1044" s="95"/>
      <c r="AH1044" s="95"/>
      <c r="AI1044" s="95"/>
      <c r="AJ1044" s="95"/>
      <c r="AK1044" s="95"/>
      <c r="AL1044" s="95"/>
      <c r="AM1044" s="95"/>
      <c r="AN1044" s="95"/>
      <c r="AO1044" s="95"/>
      <c r="AP1044" s="95"/>
      <c r="AQ1044" s="95"/>
      <c r="AR1044" s="95"/>
      <c r="AS1044" s="95"/>
      <c r="AT1044" s="95"/>
      <c r="AU1044" s="95"/>
      <c r="AV1044" s="95"/>
    </row>
    <row r="1045" spans="1:48" ht="18.75" x14ac:dyDescent="0.3">
      <c r="A1045" s="73" t="s">
        <v>16771</v>
      </c>
      <c r="B1045" s="92" t="s">
        <v>15579</v>
      </c>
      <c r="C1045" s="92" t="s">
        <v>6805</v>
      </c>
      <c r="D1045" s="94">
        <v>260643</v>
      </c>
      <c r="E1045" s="95" t="s">
        <v>16944</v>
      </c>
      <c r="F1045" s="95" t="s">
        <v>16946</v>
      </c>
      <c r="G1045" s="95"/>
      <c r="H1045" s="95"/>
      <c r="I1045" s="96"/>
      <c r="J1045" s="96"/>
      <c r="K1045" s="95"/>
      <c r="L1045" s="95"/>
      <c r="M1045" s="95"/>
      <c r="N1045" s="95"/>
      <c r="O1045" s="95"/>
      <c r="P1045" s="95"/>
      <c r="Q1045" s="95"/>
      <c r="R1045" s="95"/>
      <c r="S1045" s="95"/>
      <c r="T1045" s="95"/>
      <c r="U1045" s="95"/>
      <c r="V1045" s="95"/>
      <c r="W1045" s="95"/>
      <c r="X1045" s="95"/>
      <c r="Y1045" s="95"/>
      <c r="Z1045" s="95"/>
      <c r="AA1045" s="95"/>
      <c r="AB1045" s="95"/>
      <c r="AC1045" s="95"/>
      <c r="AD1045" s="95"/>
      <c r="AE1045" s="95"/>
      <c r="AF1045" s="95"/>
      <c r="AG1045" s="95"/>
      <c r="AH1045" s="95"/>
      <c r="AI1045" s="95"/>
      <c r="AJ1045" s="95"/>
      <c r="AK1045" s="95"/>
      <c r="AL1045" s="95"/>
      <c r="AM1045" s="95"/>
      <c r="AN1045" s="95"/>
      <c r="AO1045" s="95"/>
      <c r="AP1045" s="95"/>
      <c r="AQ1045" s="95"/>
      <c r="AR1045" s="95"/>
      <c r="AS1045" s="95"/>
      <c r="AT1045" s="95"/>
      <c r="AU1045" s="95"/>
      <c r="AV1045" s="95"/>
    </row>
    <row r="1046" spans="1:48" ht="18.75" x14ac:dyDescent="0.3">
      <c r="A1046" s="73" t="s">
        <v>16772</v>
      </c>
      <c r="B1046" s="92" t="s">
        <v>15579</v>
      </c>
      <c r="C1046" s="92" t="s">
        <v>6803</v>
      </c>
      <c r="D1046" s="94">
        <v>260617</v>
      </c>
      <c r="E1046" s="95" t="s">
        <v>16946</v>
      </c>
      <c r="F1046" s="95" t="s">
        <v>17134</v>
      </c>
      <c r="G1046" s="95" t="s">
        <v>16944</v>
      </c>
      <c r="H1046" s="95" t="s">
        <v>17136</v>
      </c>
      <c r="I1046" s="96"/>
      <c r="J1046" s="96"/>
      <c r="K1046" s="95"/>
      <c r="L1046" s="95"/>
      <c r="M1046" s="95"/>
      <c r="N1046" s="95"/>
      <c r="O1046" s="95"/>
      <c r="P1046" s="95"/>
      <c r="Q1046" s="95"/>
      <c r="R1046" s="95"/>
      <c r="S1046" s="95"/>
      <c r="T1046" s="95"/>
      <c r="U1046" s="95"/>
      <c r="V1046" s="95"/>
      <c r="W1046" s="95"/>
      <c r="X1046" s="95"/>
      <c r="Y1046" s="95"/>
      <c r="Z1046" s="95"/>
      <c r="AA1046" s="95"/>
      <c r="AB1046" s="95"/>
      <c r="AC1046" s="95"/>
      <c r="AD1046" s="95"/>
      <c r="AE1046" s="95"/>
      <c r="AF1046" s="95"/>
      <c r="AG1046" s="95"/>
      <c r="AH1046" s="95"/>
      <c r="AI1046" s="95"/>
      <c r="AJ1046" s="95"/>
      <c r="AK1046" s="95"/>
      <c r="AL1046" s="95"/>
      <c r="AM1046" s="95"/>
      <c r="AN1046" s="95"/>
      <c r="AO1046" s="95"/>
      <c r="AP1046" s="95"/>
      <c r="AQ1046" s="95"/>
      <c r="AR1046" s="95"/>
      <c r="AS1046" s="95"/>
      <c r="AT1046" s="95"/>
      <c r="AU1046" s="95"/>
      <c r="AV1046" s="95"/>
    </row>
    <row r="1047" spans="1:48" ht="18.75" x14ac:dyDescent="0.3">
      <c r="A1047" s="73" t="s">
        <v>16065</v>
      </c>
      <c r="B1047" s="92" t="s">
        <v>12123</v>
      </c>
      <c r="C1047" s="92" t="s">
        <v>91</v>
      </c>
      <c r="D1047" s="94">
        <v>179884</v>
      </c>
      <c r="E1047" s="95" t="s">
        <v>16950</v>
      </c>
      <c r="F1047" s="95"/>
      <c r="G1047" s="95"/>
      <c r="H1047" s="95"/>
      <c r="I1047" s="96"/>
      <c r="J1047" s="96"/>
      <c r="K1047" s="95"/>
      <c r="L1047" s="95"/>
      <c r="M1047" s="95"/>
      <c r="N1047" s="95"/>
      <c r="O1047" s="95"/>
      <c r="P1047" s="95"/>
      <c r="Q1047" s="95"/>
      <c r="R1047" s="95"/>
      <c r="S1047" s="95"/>
      <c r="T1047" s="95"/>
      <c r="U1047" s="95"/>
      <c r="V1047" s="95"/>
      <c r="W1047" s="95"/>
      <c r="X1047" s="95"/>
      <c r="Y1047" s="95"/>
      <c r="Z1047" s="95"/>
      <c r="AA1047" s="95"/>
      <c r="AB1047" s="95"/>
      <c r="AC1047" s="95"/>
      <c r="AD1047" s="95"/>
      <c r="AE1047" s="95"/>
      <c r="AF1047" s="95"/>
      <c r="AG1047" s="95"/>
      <c r="AH1047" s="95"/>
      <c r="AI1047" s="95"/>
      <c r="AJ1047" s="95"/>
      <c r="AK1047" s="95"/>
      <c r="AL1047" s="95"/>
      <c r="AM1047" s="95"/>
      <c r="AN1047" s="95"/>
      <c r="AO1047" s="95"/>
      <c r="AP1047" s="95"/>
      <c r="AQ1047" s="95"/>
      <c r="AR1047" s="95"/>
      <c r="AS1047" s="95"/>
      <c r="AT1047" s="95"/>
      <c r="AU1047" s="95"/>
      <c r="AV1047" s="95"/>
    </row>
    <row r="1048" spans="1:48" ht="18.75" x14ac:dyDescent="0.3">
      <c r="A1048" s="73" t="s">
        <v>16066</v>
      </c>
      <c r="B1048" s="92" t="s">
        <v>12123</v>
      </c>
      <c r="C1048" s="92" t="s">
        <v>6807</v>
      </c>
      <c r="D1048" s="94">
        <v>260732</v>
      </c>
      <c r="E1048" s="95" t="s">
        <v>17225</v>
      </c>
      <c r="F1048" s="95"/>
      <c r="G1048" s="95"/>
      <c r="H1048" s="95"/>
      <c r="I1048" s="96"/>
      <c r="J1048" s="96"/>
      <c r="K1048" s="95"/>
      <c r="L1048" s="95"/>
      <c r="M1048" s="95"/>
      <c r="N1048" s="95"/>
      <c r="O1048" s="95"/>
      <c r="P1048" s="95"/>
      <c r="Q1048" s="95"/>
      <c r="R1048" s="95"/>
      <c r="S1048" s="95"/>
      <c r="T1048" s="95"/>
      <c r="U1048" s="95"/>
      <c r="V1048" s="95"/>
      <c r="W1048" s="95"/>
      <c r="X1048" s="95"/>
      <c r="Y1048" s="95"/>
      <c r="Z1048" s="95"/>
      <c r="AA1048" s="95"/>
      <c r="AB1048" s="95"/>
      <c r="AC1048" s="95"/>
      <c r="AD1048" s="95"/>
      <c r="AE1048" s="95"/>
      <c r="AF1048" s="95"/>
      <c r="AG1048" s="95"/>
      <c r="AH1048" s="95"/>
      <c r="AI1048" s="95"/>
      <c r="AJ1048" s="95"/>
      <c r="AK1048" s="95"/>
      <c r="AL1048" s="95"/>
      <c r="AM1048" s="95"/>
      <c r="AN1048" s="95"/>
      <c r="AO1048" s="95"/>
      <c r="AP1048" s="95"/>
      <c r="AQ1048" s="95"/>
      <c r="AR1048" s="95"/>
      <c r="AS1048" s="95"/>
      <c r="AT1048" s="95"/>
      <c r="AU1048" s="95"/>
      <c r="AV1048" s="95"/>
    </row>
    <row r="1049" spans="1:48" ht="18.75" x14ac:dyDescent="0.3">
      <c r="A1049" s="73" t="s">
        <v>16067</v>
      </c>
      <c r="B1049" s="92" t="s">
        <v>12123</v>
      </c>
      <c r="C1049" s="92" t="s">
        <v>8251</v>
      </c>
      <c r="D1049" s="94">
        <v>260733</v>
      </c>
      <c r="E1049" s="95" t="s">
        <v>17247</v>
      </c>
      <c r="F1049" s="95" t="s">
        <v>17110</v>
      </c>
      <c r="G1049" s="95" t="s">
        <v>17185</v>
      </c>
      <c r="H1049" s="95" t="s">
        <v>16915</v>
      </c>
      <c r="I1049" s="95" t="s">
        <v>16916</v>
      </c>
      <c r="J1049" s="95" t="s">
        <v>16914</v>
      </c>
      <c r="K1049" s="95" t="s">
        <v>16904</v>
      </c>
      <c r="L1049" s="95" t="s">
        <v>16919</v>
      </c>
      <c r="M1049" s="95" t="s">
        <v>16920</v>
      </c>
      <c r="N1049" s="95" t="s">
        <v>16948</v>
      </c>
      <c r="O1049" s="95" t="s">
        <v>17300</v>
      </c>
      <c r="P1049" s="95" t="s">
        <v>16952</v>
      </c>
      <c r="Q1049" s="95" t="s">
        <v>16917</v>
      </c>
      <c r="R1049" s="95" t="s">
        <v>16934</v>
      </c>
      <c r="S1049" s="95" t="s">
        <v>16918</v>
      </c>
      <c r="T1049" s="95" t="s">
        <v>16904</v>
      </c>
      <c r="U1049" s="95" t="s">
        <v>16919</v>
      </c>
      <c r="V1049" s="95" t="s">
        <v>16920</v>
      </c>
      <c r="W1049" s="95" t="s">
        <v>16948</v>
      </c>
      <c r="X1049" s="95" t="s">
        <v>17247</v>
      </c>
      <c r="Y1049" s="95" t="s">
        <v>17110</v>
      </c>
      <c r="Z1049" s="95" t="s">
        <v>17300</v>
      </c>
      <c r="AA1049" s="95" t="s">
        <v>16952</v>
      </c>
      <c r="AB1049" s="95" t="s">
        <v>17301</v>
      </c>
      <c r="AC1049" s="95"/>
      <c r="AD1049" s="95"/>
      <c r="AE1049" s="95"/>
      <c r="AF1049" s="95"/>
      <c r="AG1049" s="95"/>
      <c r="AH1049" s="95"/>
      <c r="AI1049" s="95"/>
      <c r="AJ1049" s="95"/>
      <c r="AK1049" s="95"/>
      <c r="AL1049" s="95"/>
      <c r="AM1049" s="95"/>
      <c r="AN1049" s="95"/>
      <c r="AO1049" s="95"/>
      <c r="AP1049" s="95"/>
      <c r="AQ1049" s="95"/>
      <c r="AR1049" s="95"/>
      <c r="AS1049" s="95"/>
      <c r="AT1049" s="95"/>
      <c r="AU1049" s="95"/>
      <c r="AV1049" s="95"/>
    </row>
    <row r="1050" spans="1:48" ht="18.75" x14ac:dyDescent="0.3">
      <c r="A1050" s="73" t="s">
        <v>16773</v>
      </c>
      <c r="B1050" s="92" t="s">
        <v>15579</v>
      </c>
      <c r="C1050" s="92" t="s">
        <v>8251</v>
      </c>
      <c r="D1050" s="94">
        <v>260733</v>
      </c>
      <c r="E1050" s="95" t="s">
        <v>16922</v>
      </c>
      <c r="F1050" s="95" t="s">
        <v>16923</v>
      </c>
      <c r="G1050" s="95" t="s">
        <v>16924</v>
      </c>
      <c r="H1050" s="95" t="s">
        <v>16925</v>
      </c>
      <c r="I1050" s="95" t="s">
        <v>16926</v>
      </c>
      <c r="J1050" s="95" t="s">
        <v>17087</v>
      </c>
      <c r="K1050" s="95" t="s">
        <v>16936</v>
      </c>
      <c r="L1050" s="95" t="s">
        <v>17088</v>
      </c>
      <c r="M1050" s="95" t="s">
        <v>17171</v>
      </c>
      <c r="N1050" s="95" t="s">
        <v>15557</v>
      </c>
      <c r="O1050" s="95" t="s">
        <v>17302</v>
      </c>
      <c r="P1050" s="95" t="s">
        <v>17173</v>
      </c>
      <c r="Q1050" s="95"/>
      <c r="R1050" s="95"/>
      <c r="S1050" s="95"/>
      <c r="T1050" s="95"/>
      <c r="U1050" s="95"/>
      <c r="V1050" s="95"/>
      <c r="W1050" s="95"/>
      <c r="X1050" s="95"/>
      <c r="Y1050" s="95"/>
      <c r="Z1050" s="95"/>
      <c r="AA1050" s="95"/>
      <c r="AB1050" s="95"/>
      <c r="AC1050" s="96"/>
      <c r="AD1050" s="96"/>
      <c r="AE1050" s="96"/>
      <c r="AF1050" s="96"/>
      <c r="AG1050" s="96"/>
      <c r="AH1050" s="96"/>
      <c r="AI1050" s="96"/>
      <c r="AJ1050" s="96"/>
      <c r="AK1050" s="96"/>
      <c r="AL1050" s="96"/>
      <c r="AM1050" s="96"/>
      <c r="AN1050" s="96"/>
      <c r="AO1050" s="95"/>
      <c r="AP1050" s="95"/>
      <c r="AQ1050" s="95"/>
      <c r="AR1050" s="95"/>
      <c r="AS1050" s="95"/>
      <c r="AT1050" s="95"/>
      <c r="AU1050" s="95"/>
      <c r="AV1050" s="95"/>
    </row>
    <row r="1051" spans="1:48" ht="18.75" x14ac:dyDescent="0.3">
      <c r="A1051" s="73" t="s">
        <v>16068</v>
      </c>
      <c r="B1051" s="92" t="s">
        <v>12123</v>
      </c>
      <c r="C1051" s="92" t="s">
        <v>8600</v>
      </c>
      <c r="D1051" s="94">
        <v>260766</v>
      </c>
      <c r="E1051" s="95" t="s">
        <v>16915</v>
      </c>
      <c r="F1051" s="95" t="s">
        <v>16916</v>
      </c>
      <c r="G1051" s="95"/>
      <c r="H1051" s="95"/>
      <c r="I1051" s="95"/>
      <c r="J1051" s="95"/>
      <c r="K1051" s="95"/>
      <c r="L1051" s="95"/>
      <c r="M1051" s="96"/>
      <c r="N1051" s="96"/>
      <c r="O1051" s="95"/>
      <c r="P1051" s="95"/>
      <c r="Q1051" s="95"/>
      <c r="R1051" s="95"/>
      <c r="S1051" s="95"/>
      <c r="T1051" s="95"/>
      <c r="U1051" s="95"/>
      <c r="V1051" s="95"/>
      <c r="W1051" s="95"/>
      <c r="X1051" s="95"/>
      <c r="Y1051" s="95"/>
      <c r="Z1051" s="95"/>
      <c r="AA1051" s="95"/>
      <c r="AB1051" s="95"/>
      <c r="AC1051" s="95"/>
      <c r="AD1051" s="95"/>
      <c r="AE1051" s="95"/>
      <c r="AF1051" s="95"/>
      <c r="AG1051" s="95"/>
      <c r="AH1051" s="95"/>
      <c r="AI1051" s="95"/>
      <c r="AJ1051" s="95"/>
      <c r="AK1051" s="95"/>
      <c r="AL1051" s="95"/>
      <c r="AM1051" s="95"/>
      <c r="AN1051" s="95"/>
      <c r="AO1051" s="95"/>
      <c r="AP1051" s="95"/>
      <c r="AQ1051" s="95"/>
      <c r="AR1051" s="95"/>
      <c r="AS1051" s="95"/>
      <c r="AT1051" s="95"/>
      <c r="AU1051" s="95"/>
      <c r="AV1051" s="95"/>
    </row>
    <row r="1052" spans="1:48" ht="18.75" x14ac:dyDescent="0.3">
      <c r="A1052" s="73" t="s">
        <v>16774</v>
      </c>
      <c r="B1052" s="92" t="s">
        <v>15579</v>
      </c>
      <c r="C1052" s="92" t="s">
        <v>8600</v>
      </c>
      <c r="D1052" s="94">
        <v>260766</v>
      </c>
      <c r="E1052" s="95" t="s">
        <v>16935</v>
      </c>
      <c r="F1052" s="95" t="s">
        <v>16933</v>
      </c>
      <c r="G1052" s="95" t="s">
        <v>16927</v>
      </c>
      <c r="H1052" s="95"/>
      <c r="I1052" s="95"/>
      <c r="J1052" s="95"/>
      <c r="K1052" s="96"/>
      <c r="L1052" s="96"/>
      <c r="M1052" s="96"/>
      <c r="N1052" s="96"/>
      <c r="O1052" s="95"/>
      <c r="P1052" s="95"/>
      <c r="Q1052" s="95"/>
      <c r="R1052" s="95"/>
      <c r="S1052" s="95"/>
      <c r="T1052" s="95"/>
      <c r="U1052" s="95"/>
      <c r="V1052" s="95"/>
      <c r="W1052" s="95"/>
      <c r="X1052" s="95"/>
      <c r="Y1052" s="95"/>
      <c r="Z1052" s="95"/>
      <c r="AA1052" s="95"/>
      <c r="AB1052" s="95"/>
      <c r="AC1052" s="95"/>
      <c r="AD1052" s="95"/>
      <c r="AE1052" s="95"/>
      <c r="AF1052" s="95"/>
      <c r="AG1052" s="95"/>
      <c r="AH1052" s="95"/>
      <c r="AI1052" s="95"/>
      <c r="AJ1052" s="95"/>
      <c r="AK1052" s="95"/>
      <c r="AL1052" s="95"/>
      <c r="AM1052" s="95"/>
      <c r="AN1052" s="95"/>
      <c r="AO1052" s="95"/>
      <c r="AP1052" s="95"/>
      <c r="AQ1052" s="95"/>
      <c r="AR1052" s="95"/>
      <c r="AS1052" s="95"/>
      <c r="AT1052" s="95"/>
      <c r="AU1052" s="95"/>
      <c r="AV1052" s="95"/>
    </row>
    <row r="1053" spans="1:48" ht="18.75" x14ac:dyDescent="0.3">
      <c r="A1053" s="73" t="s">
        <v>16069</v>
      </c>
      <c r="B1053" s="92" t="s">
        <v>12123</v>
      </c>
      <c r="C1053" s="92" t="s">
        <v>8601</v>
      </c>
      <c r="D1053" s="94">
        <v>260770</v>
      </c>
      <c r="E1053" s="95" t="s">
        <v>16919</v>
      </c>
      <c r="F1053" s="95" t="s">
        <v>16920</v>
      </c>
      <c r="G1053" s="95"/>
      <c r="H1053" s="95"/>
      <c r="I1053" s="95"/>
      <c r="J1053" s="95"/>
      <c r="K1053" s="95"/>
      <c r="L1053" s="95"/>
      <c r="M1053" s="96"/>
      <c r="N1053" s="96"/>
      <c r="O1053" s="95"/>
      <c r="P1053" s="95"/>
      <c r="Q1053" s="95"/>
      <c r="R1053" s="95"/>
      <c r="S1053" s="95"/>
      <c r="T1053" s="95"/>
      <c r="U1053" s="95"/>
      <c r="V1053" s="95"/>
      <c r="W1053" s="95"/>
      <c r="X1053" s="95"/>
      <c r="Y1053" s="95"/>
      <c r="Z1053" s="95"/>
      <c r="AA1053" s="95"/>
      <c r="AB1053" s="95"/>
      <c r="AC1053" s="95"/>
      <c r="AD1053" s="95"/>
      <c r="AE1053" s="95"/>
      <c r="AF1053" s="95"/>
      <c r="AG1053" s="95"/>
      <c r="AH1053" s="95"/>
      <c r="AI1053" s="95"/>
      <c r="AJ1053" s="95"/>
      <c r="AK1053" s="95"/>
      <c r="AL1053" s="95"/>
      <c r="AM1053" s="95"/>
      <c r="AN1053" s="95"/>
      <c r="AO1053" s="95"/>
      <c r="AP1053" s="95"/>
      <c r="AQ1053" s="95"/>
      <c r="AR1053" s="95"/>
      <c r="AS1053" s="95"/>
      <c r="AT1053" s="95"/>
      <c r="AU1053" s="95"/>
      <c r="AV1053" s="95"/>
    </row>
    <row r="1054" spans="1:48" ht="18.75" x14ac:dyDescent="0.3">
      <c r="A1054" s="73" t="s">
        <v>16775</v>
      </c>
      <c r="B1054" s="92" t="s">
        <v>15579</v>
      </c>
      <c r="C1054" s="92" t="s">
        <v>8601</v>
      </c>
      <c r="D1054" s="94">
        <v>260770</v>
      </c>
      <c r="E1054" s="95" t="s">
        <v>16922</v>
      </c>
      <c r="F1054" s="95" t="s">
        <v>16924</v>
      </c>
      <c r="G1054" s="95" t="s">
        <v>16925</v>
      </c>
      <c r="H1054" s="95" t="s">
        <v>16929</v>
      </c>
      <c r="I1054" s="95" t="s">
        <v>16930</v>
      </c>
      <c r="J1054" s="95" t="s">
        <v>15557</v>
      </c>
      <c r="K1054" s="96"/>
      <c r="L1054" s="96"/>
      <c r="M1054" s="96"/>
      <c r="N1054" s="96"/>
      <c r="O1054" s="95"/>
      <c r="P1054" s="95"/>
      <c r="Q1054" s="95"/>
      <c r="R1054" s="95"/>
      <c r="S1054" s="95"/>
      <c r="T1054" s="95"/>
      <c r="U1054" s="95"/>
      <c r="V1054" s="95"/>
      <c r="W1054" s="95"/>
      <c r="X1054" s="95"/>
      <c r="Y1054" s="95"/>
      <c r="Z1054" s="95"/>
      <c r="AA1054" s="95"/>
      <c r="AB1054" s="95"/>
      <c r="AC1054" s="95"/>
      <c r="AD1054" s="95"/>
      <c r="AE1054" s="95"/>
      <c r="AF1054" s="95"/>
      <c r="AG1054" s="95"/>
      <c r="AH1054" s="95"/>
      <c r="AI1054" s="95"/>
      <c r="AJ1054" s="95"/>
      <c r="AK1054" s="95"/>
      <c r="AL1054" s="95"/>
      <c r="AM1054" s="95"/>
      <c r="AN1054" s="95"/>
      <c r="AO1054" s="95"/>
      <c r="AP1054" s="95"/>
      <c r="AQ1054" s="95"/>
      <c r="AR1054" s="95"/>
      <c r="AS1054" s="95"/>
      <c r="AT1054" s="95"/>
      <c r="AU1054" s="95"/>
      <c r="AV1054" s="95"/>
    </row>
    <row r="1055" spans="1:48" ht="18.75" x14ac:dyDescent="0.3">
      <c r="A1055" s="73" t="s">
        <v>16070</v>
      </c>
      <c r="B1055" s="92" t="s">
        <v>12123</v>
      </c>
      <c r="C1055" s="92" t="s">
        <v>8602</v>
      </c>
      <c r="D1055" s="94">
        <v>260793</v>
      </c>
      <c r="E1055" s="95" t="s">
        <v>16934</v>
      </c>
      <c r="F1055" s="95"/>
      <c r="G1055" s="95"/>
      <c r="H1055" s="95"/>
      <c r="I1055" s="95"/>
      <c r="J1055" s="95"/>
      <c r="K1055" s="95"/>
      <c r="L1055" s="95"/>
      <c r="M1055" s="96"/>
      <c r="N1055" s="96"/>
      <c r="O1055" s="95"/>
      <c r="P1055" s="95"/>
      <c r="Q1055" s="95"/>
      <c r="R1055" s="95"/>
      <c r="S1055" s="95"/>
      <c r="T1055" s="95"/>
      <c r="U1055" s="95"/>
      <c r="V1055" s="95"/>
      <c r="W1055" s="95"/>
      <c r="X1055" s="95"/>
      <c r="Y1055" s="95"/>
      <c r="Z1055" s="95"/>
      <c r="AA1055" s="95"/>
      <c r="AB1055" s="95"/>
      <c r="AC1055" s="95"/>
      <c r="AD1055" s="95"/>
      <c r="AE1055" s="95"/>
      <c r="AF1055" s="95"/>
      <c r="AG1055" s="95"/>
      <c r="AH1055" s="95"/>
      <c r="AI1055" s="95"/>
      <c r="AJ1055" s="95"/>
      <c r="AK1055" s="95"/>
      <c r="AL1055" s="95"/>
      <c r="AM1055" s="95"/>
      <c r="AN1055" s="95"/>
      <c r="AO1055" s="95"/>
      <c r="AP1055" s="95"/>
      <c r="AQ1055" s="95"/>
      <c r="AR1055" s="95"/>
      <c r="AS1055" s="95"/>
      <c r="AT1055" s="95"/>
      <c r="AU1055" s="95"/>
      <c r="AV1055" s="95"/>
    </row>
    <row r="1056" spans="1:48" ht="18.75" x14ac:dyDescent="0.3">
      <c r="A1056" s="73" t="s">
        <v>16776</v>
      </c>
      <c r="B1056" s="92" t="s">
        <v>15579</v>
      </c>
      <c r="C1056" s="92" t="s">
        <v>8602</v>
      </c>
      <c r="D1056" s="94">
        <v>260793</v>
      </c>
      <c r="E1056" s="95" t="s">
        <v>16932</v>
      </c>
      <c r="F1056" s="96"/>
      <c r="G1056" s="95"/>
      <c r="H1056" s="95"/>
      <c r="I1056" s="95"/>
      <c r="J1056" s="95"/>
      <c r="K1056" s="95"/>
      <c r="L1056" s="95"/>
      <c r="M1056" s="96"/>
      <c r="N1056" s="96"/>
      <c r="O1056" s="95"/>
      <c r="P1056" s="95"/>
      <c r="Q1056" s="95"/>
      <c r="R1056" s="95"/>
      <c r="S1056" s="95"/>
      <c r="T1056" s="95"/>
      <c r="U1056" s="95"/>
      <c r="V1056" s="95"/>
      <c r="W1056" s="95"/>
      <c r="X1056" s="95"/>
      <c r="Y1056" s="95"/>
      <c r="Z1056" s="95"/>
      <c r="AA1056" s="95"/>
      <c r="AB1056" s="95"/>
      <c r="AC1056" s="95"/>
      <c r="AD1056" s="95"/>
      <c r="AE1056" s="95"/>
      <c r="AF1056" s="95"/>
      <c r="AG1056" s="95"/>
      <c r="AH1056" s="95"/>
      <c r="AI1056" s="95"/>
      <c r="AJ1056" s="95"/>
      <c r="AK1056" s="95"/>
      <c r="AL1056" s="95"/>
      <c r="AM1056" s="95"/>
      <c r="AN1056" s="95"/>
      <c r="AO1056" s="95"/>
      <c r="AP1056" s="95"/>
      <c r="AQ1056" s="95"/>
      <c r="AR1056" s="95"/>
      <c r="AS1056" s="95"/>
      <c r="AT1056" s="95"/>
      <c r="AU1056" s="95"/>
      <c r="AV1056" s="95"/>
    </row>
    <row r="1057" spans="1:48" ht="18.75" x14ac:dyDescent="0.3">
      <c r="A1057" s="73" t="s">
        <v>16071</v>
      </c>
      <c r="B1057" s="92" t="s">
        <v>12123</v>
      </c>
      <c r="C1057" s="92" t="s">
        <v>8253</v>
      </c>
      <c r="D1057" s="94">
        <v>260794</v>
      </c>
      <c r="E1057" s="95" t="s">
        <v>16917</v>
      </c>
      <c r="F1057" s="95"/>
      <c r="G1057" s="95"/>
      <c r="H1057" s="95"/>
      <c r="I1057" s="95"/>
      <c r="J1057" s="95"/>
      <c r="K1057" s="95"/>
      <c r="L1057" s="95"/>
      <c r="M1057" s="96"/>
      <c r="N1057" s="96"/>
      <c r="O1057" s="95"/>
      <c r="P1057" s="95"/>
      <c r="Q1057" s="95"/>
      <c r="R1057" s="95"/>
      <c r="S1057" s="95"/>
      <c r="T1057" s="95"/>
      <c r="U1057" s="95"/>
      <c r="V1057" s="95"/>
      <c r="W1057" s="95"/>
      <c r="X1057" s="95"/>
      <c r="Y1057" s="95"/>
      <c r="Z1057" s="95"/>
      <c r="AA1057" s="95"/>
      <c r="AB1057" s="95"/>
      <c r="AC1057" s="95"/>
      <c r="AD1057" s="95"/>
      <c r="AE1057" s="95"/>
      <c r="AF1057" s="95"/>
      <c r="AG1057" s="95"/>
      <c r="AH1057" s="95"/>
      <c r="AI1057" s="95"/>
      <c r="AJ1057" s="95"/>
      <c r="AK1057" s="95"/>
      <c r="AL1057" s="95"/>
      <c r="AM1057" s="95"/>
      <c r="AN1057" s="95"/>
      <c r="AO1057" s="95"/>
      <c r="AP1057" s="95"/>
      <c r="AQ1057" s="95"/>
      <c r="AR1057" s="95"/>
      <c r="AS1057" s="95"/>
      <c r="AT1057" s="95"/>
      <c r="AU1057" s="95"/>
      <c r="AV1057" s="95"/>
    </row>
    <row r="1058" spans="1:48" ht="18.75" x14ac:dyDescent="0.3">
      <c r="A1058" s="73" t="s">
        <v>16777</v>
      </c>
      <c r="B1058" s="92" t="s">
        <v>15579</v>
      </c>
      <c r="C1058" s="92" t="s">
        <v>8253</v>
      </c>
      <c r="D1058" s="94">
        <v>260794</v>
      </c>
      <c r="E1058" s="95" t="s">
        <v>16921</v>
      </c>
      <c r="F1058" s="96"/>
      <c r="G1058" s="95"/>
      <c r="H1058" s="95"/>
      <c r="I1058" s="95"/>
      <c r="J1058" s="95"/>
      <c r="K1058" s="95"/>
      <c r="L1058" s="95"/>
      <c r="M1058" s="96"/>
      <c r="N1058" s="96"/>
      <c r="O1058" s="95"/>
      <c r="P1058" s="95"/>
      <c r="Q1058" s="95"/>
      <c r="R1058" s="95"/>
      <c r="S1058" s="95"/>
      <c r="T1058" s="95"/>
      <c r="U1058" s="95"/>
      <c r="V1058" s="95"/>
      <c r="W1058" s="95"/>
      <c r="X1058" s="95"/>
      <c r="Y1058" s="95"/>
      <c r="Z1058" s="95"/>
      <c r="AA1058" s="95"/>
      <c r="AB1058" s="95"/>
      <c r="AC1058" s="95"/>
      <c r="AD1058" s="95"/>
      <c r="AE1058" s="95"/>
      <c r="AF1058" s="95"/>
      <c r="AG1058" s="95"/>
      <c r="AH1058" s="95"/>
      <c r="AI1058" s="95"/>
      <c r="AJ1058" s="95"/>
      <c r="AK1058" s="95"/>
      <c r="AL1058" s="95"/>
      <c r="AM1058" s="95"/>
      <c r="AN1058" s="95"/>
      <c r="AO1058" s="95"/>
      <c r="AP1058" s="95"/>
      <c r="AQ1058" s="95"/>
      <c r="AR1058" s="95"/>
      <c r="AS1058" s="95"/>
      <c r="AT1058" s="95"/>
      <c r="AU1058" s="95"/>
      <c r="AV1058" s="95"/>
    </row>
    <row r="1059" spans="1:48" ht="18.75" x14ac:dyDescent="0.3">
      <c r="A1059" s="73" t="s">
        <v>16072</v>
      </c>
      <c r="B1059" s="92" t="s">
        <v>12123</v>
      </c>
      <c r="C1059" s="92" t="s">
        <v>4128</v>
      </c>
      <c r="D1059" s="94">
        <v>180326</v>
      </c>
      <c r="E1059" s="95" t="s">
        <v>17309</v>
      </c>
      <c r="F1059" s="95"/>
      <c r="G1059" s="95"/>
      <c r="H1059" s="95"/>
      <c r="I1059" s="95"/>
      <c r="J1059" s="95"/>
      <c r="K1059" s="95"/>
      <c r="L1059" s="95"/>
      <c r="M1059" s="96"/>
      <c r="N1059" s="96"/>
      <c r="O1059" s="95"/>
      <c r="P1059" s="95"/>
      <c r="Q1059" s="95"/>
      <c r="R1059" s="95"/>
      <c r="S1059" s="95"/>
      <c r="T1059" s="95"/>
      <c r="U1059" s="95"/>
      <c r="V1059" s="95"/>
      <c r="W1059" s="95"/>
      <c r="X1059" s="95"/>
      <c r="Y1059" s="95"/>
      <c r="Z1059" s="95"/>
      <c r="AA1059" s="95"/>
      <c r="AB1059" s="95"/>
      <c r="AC1059" s="95"/>
      <c r="AD1059" s="95"/>
      <c r="AE1059" s="95"/>
      <c r="AF1059" s="95"/>
      <c r="AG1059" s="95"/>
      <c r="AH1059" s="95"/>
      <c r="AI1059" s="95"/>
      <c r="AJ1059" s="95"/>
      <c r="AK1059" s="95"/>
      <c r="AL1059" s="95"/>
      <c r="AM1059" s="95"/>
      <c r="AN1059" s="95"/>
      <c r="AO1059" s="95"/>
      <c r="AP1059" s="95"/>
      <c r="AQ1059" s="95"/>
      <c r="AR1059" s="95"/>
      <c r="AS1059" s="95"/>
      <c r="AT1059" s="95"/>
      <c r="AU1059" s="95"/>
      <c r="AV1059" s="95"/>
    </row>
    <row r="1060" spans="1:48" ht="18.75" x14ac:dyDescent="0.3">
      <c r="A1060" s="73" t="s">
        <v>16073</v>
      </c>
      <c r="B1060" s="92" t="s">
        <v>12123</v>
      </c>
      <c r="C1060" s="92" t="s">
        <v>4130</v>
      </c>
      <c r="D1060" s="94">
        <v>180350</v>
      </c>
      <c r="E1060" s="95" t="s">
        <v>17310</v>
      </c>
      <c r="F1060" s="95"/>
      <c r="G1060" s="95"/>
      <c r="H1060" s="95"/>
      <c r="I1060" s="95"/>
      <c r="J1060" s="95"/>
      <c r="K1060" s="95"/>
      <c r="L1060" s="95"/>
      <c r="M1060" s="96"/>
      <c r="N1060" s="96"/>
      <c r="O1060" s="95"/>
      <c r="P1060" s="95"/>
      <c r="Q1060" s="95"/>
      <c r="R1060" s="95"/>
      <c r="S1060" s="95"/>
      <c r="T1060" s="95"/>
      <c r="U1060" s="95"/>
      <c r="V1060" s="95"/>
      <c r="W1060" s="95"/>
      <c r="X1060" s="95"/>
      <c r="Y1060" s="95"/>
      <c r="Z1060" s="95"/>
      <c r="AA1060" s="95"/>
      <c r="AB1060" s="95"/>
      <c r="AC1060" s="95"/>
      <c r="AD1060" s="95"/>
      <c r="AE1060" s="95"/>
      <c r="AF1060" s="95"/>
      <c r="AG1060" s="95"/>
      <c r="AH1060" s="95"/>
      <c r="AI1060" s="95"/>
      <c r="AJ1060" s="95"/>
      <c r="AK1060" s="95"/>
      <c r="AL1060" s="95"/>
      <c r="AM1060" s="95"/>
      <c r="AN1060" s="95"/>
      <c r="AO1060" s="95"/>
      <c r="AP1060" s="95"/>
      <c r="AQ1060" s="95"/>
      <c r="AR1060" s="95"/>
      <c r="AS1060" s="95"/>
      <c r="AT1060" s="95"/>
      <c r="AU1060" s="95"/>
      <c r="AV1060" s="95"/>
    </row>
    <row r="1061" spans="1:48" ht="18.75" x14ac:dyDescent="0.3">
      <c r="A1061" s="73" t="s">
        <v>16778</v>
      </c>
      <c r="B1061" s="92" t="s">
        <v>15579</v>
      </c>
      <c r="C1061" s="92" t="s">
        <v>4130</v>
      </c>
      <c r="D1061" s="94">
        <v>180350</v>
      </c>
      <c r="E1061" s="95" t="s">
        <v>16949</v>
      </c>
      <c r="F1061" s="96"/>
      <c r="G1061" s="95"/>
      <c r="H1061" s="95"/>
      <c r="I1061" s="95"/>
      <c r="J1061" s="95"/>
      <c r="K1061" s="95"/>
      <c r="L1061" s="95"/>
      <c r="M1061" s="96"/>
      <c r="N1061" s="96"/>
      <c r="O1061" s="95"/>
      <c r="P1061" s="95"/>
      <c r="Q1061" s="95"/>
      <c r="R1061" s="95"/>
      <c r="S1061" s="95"/>
      <c r="T1061" s="95"/>
      <c r="U1061" s="95"/>
      <c r="V1061" s="95"/>
      <c r="W1061" s="95"/>
      <c r="X1061" s="95"/>
      <c r="Y1061" s="95"/>
      <c r="Z1061" s="95"/>
      <c r="AA1061" s="95"/>
      <c r="AB1061" s="95"/>
      <c r="AC1061" s="95"/>
      <c r="AD1061" s="95"/>
      <c r="AE1061" s="95"/>
      <c r="AF1061" s="95"/>
      <c r="AG1061" s="95"/>
      <c r="AH1061" s="95"/>
      <c r="AI1061" s="95"/>
      <c r="AJ1061" s="95"/>
      <c r="AK1061" s="95"/>
      <c r="AL1061" s="95"/>
      <c r="AM1061" s="95"/>
      <c r="AN1061" s="95"/>
      <c r="AO1061" s="95"/>
      <c r="AP1061" s="95"/>
      <c r="AQ1061" s="95"/>
      <c r="AR1061" s="95"/>
      <c r="AS1061" s="95"/>
      <c r="AT1061" s="95"/>
      <c r="AU1061" s="95"/>
      <c r="AV1061" s="95"/>
    </row>
    <row r="1062" spans="1:48" ht="18.75" x14ac:dyDescent="0.3">
      <c r="A1062" s="73" t="s">
        <v>16074</v>
      </c>
      <c r="B1062" s="92" t="s">
        <v>12123</v>
      </c>
      <c r="C1062" s="92" t="s">
        <v>4131</v>
      </c>
      <c r="D1062" s="94">
        <v>180364</v>
      </c>
      <c r="E1062" s="95" t="s">
        <v>17310</v>
      </c>
      <c r="F1062" s="95"/>
      <c r="G1062" s="95"/>
      <c r="H1062" s="95"/>
      <c r="I1062" s="95"/>
      <c r="J1062" s="95"/>
      <c r="K1062" s="95"/>
      <c r="L1062" s="95"/>
      <c r="M1062" s="96"/>
      <c r="N1062" s="96"/>
      <c r="O1062" s="95"/>
      <c r="P1062" s="95"/>
      <c r="Q1062" s="95"/>
      <c r="R1062" s="95"/>
      <c r="S1062" s="95"/>
      <c r="T1062" s="95"/>
      <c r="U1062" s="95"/>
      <c r="V1062" s="95"/>
      <c r="W1062" s="95"/>
      <c r="X1062" s="95"/>
      <c r="Y1062" s="95"/>
      <c r="Z1062" s="95"/>
      <c r="AA1062" s="95"/>
      <c r="AB1062" s="95"/>
      <c r="AC1062" s="95"/>
      <c r="AD1062" s="95"/>
      <c r="AE1062" s="95"/>
      <c r="AF1062" s="95"/>
      <c r="AG1062" s="95"/>
      <c r="AH1062" s="95"/>
      <c r="AI1062" s="95"/>
      <c r="AJ1062" s="95"/>
      <c r="AK1062" s="95"/>
      <c r="AL1062" s="95"/>
      <c r="AM1062" s="95"/>
      <c r="AN1062" s="95"/>
      <c r="AO1062" s="95"/>
      <c r="AP1062" s="95"/>
      <c r="AQ1062" s="95"/>
      <c r="AR1062" s="95"/>
      <c r="AS1062" s="95"/>
      <c r="AT1062" s="95"/>
      <c r="AU1062" s="95"/>
      <c r="AV1062" s="95"/>
    </row>
    <row r="1063" spans="1:48" ht="18.75" x14ac:dyDescent="0.3">
      <c r="A1063" s="73" t="s">
        <v>16779</v>
      </c>
      <c r="B1063" s="92" t="s">
        <v>15579</v>
      </c>
      <c r="C1063" s="92" t="s">
        <v>4132</v>
      </c>
      <c r="D1063" s="94">
        <v>180383</v>
      </c>
      <c r="E1063" s="95" t="s">
        <v>16923</v>
      </c>
      <c r="F1063" s="95" t="s">
        <v>16928</v>
      </c>
      <c r="G1063" s="95"/>
      <c r="H1063" s="95"/>
      <c r="I1063" s="95"/>
      <c r="J1063" s="95"/>
      <c r="K1063" s="95"/>
      <c r="L1063" s="95"/>
      <c r="M1063" s="96"/>
      <c r="N1063" s="96"/>
      <c r="O1063" s="95"/>
      <c r="P1063" s="95"/>
      <c r="Q1063" s="95"/>
      <c r="R1063" s="95"/>
      <c r="S1063" s="95"/>
      <c r="T1063" s="95"/>
      <c r="U1063" s="95"/>
      <c r="V1063" s="95"/>
      <c r="W1063" s="95"/>
      <c r="X1063" s="95"/>
      <c r="Y1063" s="95"/>
      <c r="Z1063" s="95"/>
      <c r="AA1063" s="95"/>
      <c r="AB1063" s="95"/>
      <c r="AC1063" s="95"/>
      <c r="AD1063" s="95"/>
      <c r="AE1063" s="95"/>
      <c r="AF1063" s="95"/>
      <c r="AG1063" s="95"/>
      <c r="AH1063" s="95"/>
      <c r="AI1063" s="95"/>
      <c r="AJ1063" s="95"/>
      <c r="AK1063" s="95"/>
      <c r="AL1063" s="95"/>
      <c r="AM1063" s="95"/>
      <c r="AN1063" s="95"/>
      <c r="AO1063" s="95"/>
      <c r="AP1063" s="95"/>
      <c r="AQ1063" s="95"/>
      <c r="AR1063" s="95"/>
      <c r="AS1063" s="95"/>
      <c r="AT1063" s="95"/>
      <c r="AU1063" s="95"/>
      <c r="AV1063" s="95"/>
    </row>
    <row r="1064" spans="1:48" ht="18.75" x14ac:dyDescent="0.3">
      <c r="A1064" s="73" t="s">
        <v>16780</v>
      </c>
      <c r="B1064" s="92" t="s">
        <v>15579</v>
      </c>
      <c r="C1064" s="92" t="s">
        <v>4133</v>
      </c>
      <c r="D1064" s="94">
        <v>180400</v>
      </c>
      <c r="E1064" s="95" t="s">
        <v>16923</v>
      </c>
      <c r="F1064" s="95" t="s">
        <v>16928</v>
      </c>
      <c r="G1064" s="95"/>
      <c r="H1064" s="95"/>
      <c r="I1064" s="95"/>
      <c r="J1064" s="95"/>
      <c r="K1064" s="95"/>
      <c r="L1064" s="95"/>
      <c r="M1064" s="96"/>
      <c r="N1064" s="96"/>
      <c r="O1064" s="95"/>
      <c r="P1064" s="95"/>
      <c r="Q1064" s="95"/>
      <c r="R1064" s="95"/>
      <c r="S1064" s="95"/>
      <c r="T1064" s="95"/>
      <c r="U1064" s="95"/>
      <c r="V1064" s="95"/>
      <c r="W1064" s="95"/>
      <c r="X1064" s="95"/>
      <c r="Y1064" s="95"/>
      <c r="Z1064" s="95"/>
      <c r="AA1064" s="95"/>
      <c r="AB1064" s="95"/>
      <c r="AC1064" s="95"/>
      <c r="AD1064" s="95"/>
      <c r="AE1064" s="95"/>
      <c r="AF1064" s="95"/>
      <c r="AG1064" s="95"/>
      <c r="AH1064" s="95"/>
      <c r="AI1064" s="95"/>
      <c r="AJ1064" s="95"/>
      <c r="AK1064" s="95"/>
      <c r="AL1064" s="95"/>
      <c r="AM1064" s="95"/>
      <c r="AN1064" s="95"/>
      <c r="AO1064" s="95"/>
      <c r="AP1064" s="95"/>
      <c r="AQ1064" s="95"/>
      <c r="AR1064" s="95"/>
      <c r="AS1064" s="95"/>
      <c r="AT1064" s="95"/>
      <c r="AU1064" s="95"/>
      <c r="AV1064" s="95"/>
    </row>
    <row r="1065" spans="1:48" ht="18.75" x14ac:dyDescent="0.3">
      <c r="A1065" s="73" t="s">
        <v>16075</v>
      </c>
      <c r="B1065" s="92" t="s">
        <v>12123</v>
      </c>
      <c r="C1065" s="92" t="s">
        <v>4135</v>
      </c>
      <c r="D1065" s="94">
        <v>180449</v>
      </c>
      <c r="E1065" s="95" t="s">
        <v>17309</v>
      </c>
      <c r="F1065" s="95"/>
      <c r="G1065" s="96"/>
      <c r="H1065" s="96"/>
      <c r="I1065" s="95"/>
      <c r="J1065" s="95"/>
      <c r="K1065" s="95"/>
      <c r="L1065" s="95"/>
      <c r="M1065" s="95"/>
      <c r="N1065" s="95"/>
      <c r="O1065" s="95"/>
      <c r="P1065" s="95"/>
      <c r="Q1065" s="95"/>
      <c r="R1065" s="95"/>
      <c r="S1065" s="95"/>
      <c r="T1065" s="95"/>
      <c r="U1065" s="95"/>
      <c r="V1065" s="95"/>
      <c r="W1065" s="95"/>
      <c r="X1065" s="95"/>
      <c r="Y1065" s="95"/>
      <c r="Z1065" s="95"/>
      <c r="AA1065" s="95"/>
      <c r="AB1065" s="95"/>
      <c r="AC1065" s="95"/>
      <c r="AD1065" s="95"/>
      <c r="AE1065" s="95"/>
      <c r="AF1065" s="95"/>
      <c r="AG1065" s="95"/>
      <c r="AH1065" s="95"/>
      <c r="AI1065" s="95"/>
      <c r="AJ1065" s="95"/>
      <c r="AK1065" s="95"/>
      <c r="AL1065" s="95"/>
      <c r="AM1065" s="95"/>
      <c r="AN1065" s="95"/>
      <c r="AO1065" s="95"/>
      <c r="AP1065" s="95"/>
      <c r="AQ1065" s="95"/>
      <c r="AR1065" s="95"/>
      <c r="AS1065" s="95"/>
      <c r="AT1065" s="95"/>
      <c r="AU1065" s="95"/>
      <c r="AV1065" s="95"/>
    </row>
    <row r="1066" spans="1:48" ht="18.75" x14ac:dyDescent="0.3">
      <c r="A1066" s="73" t="s">
        <v>16076</v>
      </c>
      <c r="B1066" s="92" t="s">
        <v>12123</v>
      </c>
      <c r="C1066" s="92" t="s">
        <v>4136</v>
      </c>
      <c r="D1066" s="94">
        <v>180468</v>
      </c>
      <c r="E1066" s="95" t="s">
        <v>17311</v>
      </c>
      <c r="F1066" s="95"/>
      <c r="G1066" s="96"/>
      <c r="H1066" s="96"/>
      <c r="I1066" s="95"/>
      <c r="J1066" s="95"/>
      <c r="K1066" s="95"/>
      <c r="L1066" s="95"/>
      <c r="M1066" s="95"/>
      <c r="N1066" s="95"/>
      <c r="O1066" s="95"/>
      <c r="P1066" s="95"/>
      <c r="Q1066" s="95"/>
      <c r="R1066" s="95"/>
      <c r="S1066" s="95"/>
      <c r="T1066" s="95"/>
      <c r="U1066" s="95"/>
      <c r="V1066" s="95"/>
      <c r="W1066" s="95"/>
      <c r="X1066" s="95"/>
      <c r="Y1066" s="95"/>
      <c r="Z1066" s="95"/>
      <c r="AA1066" s="95"/>
      <c r="AB1066" s="95"/>
      <c r="AC1066" s="95"/>
      <c r="AD1066" s="95"/>
      <c r="AE1066" s="95"/>
      <c r="AF1066" s="95"/>
      <c r="AG1066" s="95"/>
      <c r="AH1066" s="95"/>
      <c r="AI1066" s="95"/>
      <c r="AJ1066" s="95"/>
      <c r="AK1066" s="95"/>
      <c r="AL1066" s="95"/>
      <c r="AM1066" s="95"/>
      <c r="AN1066" s="95"/>
      <c r="AO1066" s="95"/>
      <c r="AP1066" s="95"/>
      <c r="AQ1066" s="95"/>
      <c r="AR1066" s="95"/>
      <c r="AS1066" s="95"/>
      <c r="AT1066" s="95"/>
      <c r="AU1066" s="95"/>
      <c r="AV1066" s="95"/>
    </row>
    <row r="1067" spans="1:48" ht="18.75" x14ac:dyDescent="0.3">
      <c r="A1067" s="73" t="s">
        <v>16077</v>
      </c>
      <c r="B1067" s="92" t="s">
        <v>12123</v>
      </c>
      <c r="C1067" s="92" t="s">
        <v>4137</v>
      </c>
      <c r="D1067" s="94">
        <v>180487</v>
      </c>
      <c r="E1067" s="95" t="s">
        <v>17311</v>
      </c>
      <c r="F1067" s="95"/>
      <c r="G1067" s="96"/>
      <c r="H1067" s="96"/>
      <c r="I1067" s="95"/>
      <c r="J1067" s="95"/>
      <c r="K1067" s="95"/>
      <c r="L1067" s="95"/>
      <c r="M1067" s="95"/>
      <c r="N1067" s="95"/>
      <c r="O1067" s="95"/>
      <c r="P1067" s="95"/>
      <c r="Q1067" s="95"/>
      <c r="R1067" s="95"/>
      <c r="S1067" s="95"/>
      <c r="T1067" s="95"/>
      <c r="U1067" s="95"/>
      <c r="V1067" s="95"/>
      <c r="W1067" s="95"/>
      <c r="X1067" s="95"/>
      <c r="Y1067" s="95"/>
      <c r="Z1067" s="95"/>
      <c r="AA1067" s="95"/>
      <c r="AB1067" s="95"/>
      <c r="AC1067" s="95"/>
      <c r="AD1067" s="95"/>
      <c r="AE1067" s="95"/>
      <c r="AF1067" s="95"/>
      <c r="AG1067" s="95"/>
      <c r="AH1067" s="95"/>
      <c r="AI1067" s="95"/>
      <c r="AJ1067" s="95"/>
      <c r="AK1067" s="95"/>
      <c r="AL1067" s="95"/>
      <c r="AM1067" s="95"/>
      <c r="AN1067" s="95"/>
      <c r="AO1067" s="95"/>
      <c r="AP1067" s="95"/>
      <c r="AQ1067" s="95"/>
      <c r="AR1067" s="95"/>
      <c r="AS1067" s="95"/>
      <c r="AT1067" s="95"/>
      <c r="AU1067" s="95"/>
      <c r="AV1067" s="95"/>
    </row>
    <row r="1068" spans="1:48" ht="18.75" x14ac:dyDescent="0.3">
      <c r="A1068" s="73" t="s">
        <v>16078</v>
      </c>
      <c r="B1068" s="92" t="s">
        <v>12123</v>
      </c>
      <c r="C1068" s="92" t="s">
        <v>4138</v>
      </c>
      <c r="D1068" s="94">
        <v>180504</v>
      </c>
      <c r="E1068" s="95" t="s">
        <v>17310</v>
      </c>
      <c r="F1068" s="95"/>
      <c r="G1068" s="96"/>
      <c r="H1068" s="96"/>
      <c r="I1068" s="95"/>
      <c r="J1068" s="95"/>
      <c r="K1068" s="95"/>
      <c r="L1068" s="95"/>
      <c r="M1068" s="95"/>
      <c r="N1068" s="95"/>
      <c r="O1068" s="95"/>
      <c r="P1068" s="95"/>
      <c r="Q1068" s="95"/>
      <c r="R1068" s="95"/>
      <c r="S1068" s="95"/>
      <c r="T1068" s="95"/>
      <c r="U1068" s="95"/>
      <c r="V1068" s="95"/>
      <c r="W1068" s="95"/>
      <c r="X1068" s="95"/>
      <c r="Y1068" s="95"/>
      <c r="Z1068" s="95"/>
      <c r="AA1068" s="95"/>
      <c r="AB1068" s="95"/>
      <c r="AC1068" s="95"/>
      <c r="AD1068" s="95"/>
      <c r="AE1068" s="95"/>
      <c r="AF1068" s="95"/>
      <c r="AG1068" s="95"/>
      <c r="AH1068" s="95"/>
      <c r="AI1068" s="95"/>
      <c r="AJ1068" s="95"/>
      <c r="AK1068" s="95"/>
      <c r="AL1068" s="95"/>
      <c r="AM1068" s="95"/>
      <c r="AN1068" s="95"/>
      <c r="AO1068" s="95"/>
      <c r="AP1068" s="95"/>
      <c r="AQ1068" s="95"/>
      <c r="AR1068" s="95"/>
      <c r="AS1068" s="95"/>
      <c r="AT1068" s="95"/>
      <c r="AU1068" s="95"/>
      <c r="AV1068" s="95"/>
    </row>
    <row r="1069" spans="1:48" ht="18.75" x14ac:dyDescent="0.3">
      <c r="A1069" s="73" t="s">
        <v>16781</v>
      </c>
      <c r="B1069" s="92" t="s">
        <v>15579</v>
      </c>
      <c r="C1069" s="92" t="s">
        <v>4139</v>
      </c>
      <c r="D1069" s="94">
        <v>180523</v>
      </c>
      <c r="E1069" s="95" t="s">
        <v>16923</v>
      </c>
      <c r="F1069" s="95" t="s">
        <v>16928</v>
      </c>
      <c r="G1069" s="96"/>
      <c r="H1069" s="96"/>
      <c r="I1069" s="95"/>
      <c r="J1069" s="95"/>
      <c r="K1069" s="95"/>
      <c r="L1069" s="95"/>
      <c r="M1069" s="95"/>
      <c r="N1069" s="95"/>
      <c r="O1069" s="95"/>
      <c r="P1069" s="95"/>
      <c r="Q1069" s="95"/>
      <c r="R1069" s="95"/>
      <c r="S1069" s="95"/>
      <c r="T1069" s="95"/>
      <c r="U1069" s="95"/>
      <c r="V1069" s="95"/>
      <c r="W1069" s="95"/>
      <c r="X1069" s="95"/>
      <c r="Y1069" s="95"/>
      <c r="Z1069" s="95"/>
      <c r="AA1069" s="95"/>
      <c r="AB1069" s="95"/>
      <c r="AC1069" s="95"/>
      <c r="AD1069" s="95"/>
      <c r="AE1069" s="95"/>
      <c r="AF1069" s="95"/>
      <c r="AG1069" s="95"/>
      <c r="AH1069" s="95"/>
      <c r="AI1069" s="95"/>
      <c r="AJ1069" s="95"/>
      <c r="AK1069" s="95"/>
      <c r="AL1069" s="95"/>
      <c r="AM1069" s="95"/>
      <c r="AN1069" s="95"/>
      <c r="AO1069" s="95"/>
      <c r="AP1069" s="95"/>
      <c r="AQ1069" s="95"/>
      <c r="AR1069" s="95"/>
      <c r="AS1069" s="95"/>
      <c r="AT1069" s="95"/>
      <c r="AU1069" s="95"/>
      <c r="AV1069" s="95"/>
    </row>
    <row r="1070" spans="1:48" ht="18.75" x14ac:dyDescent="0.3">
      <c r="A1070" s="73" t="s">
        <v>16079</v>
      </c>
      <c r="B1070" s="92" t="s">
        <v>12123</v>
      </c>
      <c r="C1070" s="92" t="s">
        <v>4140</v>
      </c>
      <c r="D1070" s="94">
        <v>180542</v>
      </c>
      <c r="E1070" s="95" t="s">
        <v>17312</v>
      </c>
      <c r="F1070" s="95"/>
      <c r="G1070" s="96"/>
      <c r="H1070" s="96"/>
      <c r="I1070" s="95"/>
      <c r="J1070" s="95"/>
      <c r="K1070" s="95"/>
      <c r="L1070" s="95"/>
      <c r="M1070" s="95"/>
      <c r="N1070" s="95"/>
      <c r="O1070" s="95"/>
      <c r="P1070" s="95"/>
      <c r="Q1070" s="95"/>
      <c r="R1070" s="95"/>
      <c r="S1070" s="95"/>
      <c r="T1070" s="95"/>
      <c r="U1070" s="95"/>
      <c r="V1070" s="95"/>
      <c r="W1070" s="95"/>
      <c r="X1070" s="95"/>
      <c r="Y1070" s="95"/>
      <c r="Z1070" s="95"/>
      <c r="AA1070" s="95"/>
      <c r="AB1070" s="95"/>
      <c r="AC1070" s="95"/>
      <c r="AD1070" s="95"/>
      <c r="AE1070" s="95"/>
      <c r="AF1070" s="95"/>
      <c r="AG1070" s="95"/>
      <c r="AH1070" s="95"/>
      <c r="AI1070" s="95"/>
      <c r="AJ1070" s="95"/>
      <c r="AK1070" s="95"/>
      <c r="AL1070" s="95"/>
      <c r="AM1070" s="95"/>
      <c r="AN1070" s="95"/>
      <c r="AO1070" s="95"/>
      <c r="AP1070" s="95"/>
      <c r="AQ1070" s="95"/>
      <c r="AR1070" s="95"/>
      <c r="AS1070" s="95"/>
      <c r="AT1070" s="95"/>
      <c r="AU1070" s="95"/>
      <c r="AV1070" s="95"/>
    </row>
    <row r="1071" spans="1:48" ht="18.75" x14ac:dyDescent="0.3">
      <c r="A1071" s="73" t="s">
        <v>16782</v>
      </c>
      <c r="B1071" s="92" t="s">
        <v>15579</v>
      </c>
      <c r="C1071" s="92" t="s">
        <v>4141</v>
      </c>
      <c r="D1071" s="94">
        <v>180561</v>
      </c>
      <c r="E1071" s="95" t="s">
        <v>16923</v>
      </c>
      <c r="F1071" s="95" t="s">
        <v>16928</v>
      </c>
      <c r="G1071" s="96"/>
      <c r="H1071" s="96"/>
      <c r="I1071" s="95"/>
      <c r="J1071" s="95"/>
      <c r="K1071" s="95"/>
      <c r="L1071" s="95"/>
      <c r="M1071" s="95"/>
      <c r="N1071" s="95"/>
      <c r="O1071" s="95"/>
      <c r="P1071" s="95"/>
      <c r="Q1071" s="95"/>
      <c r="R1071" s="95"/>
      <c r="S1071" s="95"/>
      <c r="T1071" s="95"/>
      <c r="U1071" s="95"/>
      <c r="V1071" s="95"/>
      <c r="W1071" s="95"/>
      <c r="X1071" s="95"/>
      <c r="Y1071" s="95"/>
      <c r="Z1071" s="95"/>
      <c r="AA1071" s="95"/>
      <c r="AB1071" s="95"/>
      <c r="AC1071" s="95"/>
      <c r="AD1071" s="95"/>
      <c r="AE1071" s="95"/>
      <c r="AF1071" s="95"/>
      <c r="AG1071" s="95"/>
      <c r="AH1071" s="95"/>
      <c r="AI1071" s="95"/>
      <c r="AJ1071" s="95"/>
      <c r="AK1071" s="95"/>
      <c r="AL1071" s="95"/>
      <c r="AM1071" s="95"/>
      <c r="AN1071" s="95"/>
      <c r="AO1071" s="95"/>
      <c r="AP1071" s="95"/>
      <c r="AQ1071" s="95"/>
      <c r="AR1071" s="95"/>
      <c r="AS1071" s="95"/>
      <c r="AT1071" s="95"/>
      <c r="AU1071" s="95"/>
      <c r="AV1071" s="95"/>
    </row>
    <row r="1072" spans="1:48" ht="18.75" x14ac:dyDescent="0.3">
      <c r="A1072" s="73" t="s">
        <v>16080</v>
      </c>
      <c r="B1072" s="92" t="s">
        <v>12123</v>
      </c>
      <c r="C1072" s="92" t="s">
        <v>4142</v>
      </c>
      <c r="D1072" s="94">
        <v>180580</v>
      </c>
      <c r="E1072" s="95" t="s">
        <v>17137</v>
      </c>
      <c r="F1072" s="95"/>
      <c r="G1072" s="96"/>
      <c r="H1072" s="96"/>
      <c r="I1072" s="95"/>
      <c r="J1072" s="95"/>
      <c r="K1072" s="95"/>
      <c r="L1072" s="95"/>
      <c r="M1072" s="95"/>
      <c r="N1072" s="95"/>
      <c r="O1072" s="95"/>
      <c r="P1072" s="95"/>
      <c r="Q1072" s="95"/>
      <c r="R1072" s="95"/>
      <c r="S1072" s="95"/>
      <c r="T1072" s="95"/>
      <c r="U1072" s="95"/>
      <c r="V1072" s="95"/>
      <c r="W1072" s="95"/>
      <c r="X1072" s="95"/>
      <c r="Y1072" s="95"/>
      <c r="Z1072" s="95"/>
      <c r="AA1072" s="95"/>
      <c r="AB1072" s="95"/>
      <c r="AC1072" s="95"/>
      <c r="AD1072" s="95"/>
      <c r="AE1072" s="95"/>
      <c r="AF1072" s="95"/>
      <c r="AG1072" s="95"/>
      <c r="AH1072" s="95"/>
      <c r="AI1072" s="95"/>
      <c r="AJ1072" s="95"/>
      <c r="AK1072" s="95"/>
      <c r="AL1072" s="95"/>
      <c r="AM1072" s="95"/>
      <c r="AN1072" s="95"/>
      <c r="AO1072" s="95"/>
      <c r="AP1072" s="95"/>
      <c r="AQ1072" s="95"/>
      <c r="AR1072" s="95"/>
      <c r="AS1072" s="95"/>
      <c r="AT1072" s="95"/>
      <c r="AU1072" s="95"/>
      <c r="AV1072" s="95"/>
    </row>
    <row r="1073" spans="1:48" ht="18.75" x14ac:dyDescent="0.3">
      <c r="A1073" s="73" t="s">
        <v>16081</v>
      </c>
      <c r="B1073" s="92" t="s">
        <v>12123</v>
      </c>
      <c r="C1073" s="92" t="s">
        <v>4143</v>
      </c>
      <c r="D1073" s="94">
        <v>180595</v>
      </c>
      <c r="E1073" s="95" t="s">
        <v>17137</v>
      </c>
      <c r="F1073" s="95"/>
      <c r="G1073" s="96"/>
      <c r="H1073" s="96"/>
      <c r="I1073" s="95"/>
      <c r="J1073" s="95"/>
      <c r="K1073" s="95"/>
      <c r="L1073" s="95"/>
      <c r="M1073" s="95"/>
      <c r="N1073" s="95"/>
      <c r="O1073" s="95"/>
      <c r="P1073" s="95"/>
      <c r="Q1073" s="95"/>
      <c r="R1073" s="95"/>
      <c r="S1073" s="95"/>
      <c r="T1073" s="95"/>
      <c r="U1073" s="95"/>
      <c r="V1073" s="95"/>
      <c r="W1073" s="95"/>
      <c r="X1073" s="95"/>
      <c r="Y1073" s="95"/>
      <c r="Z1073" s="95"/>
      <c r="AA1073" s="95"/>
      <c r="AB1073" s="95"/>
      <c r="AC1073" s="95"/>
      <c r="AD1073" s="95"/>
      <c r="AE1073" s="95"/>
      <c r="AF1073" s="95"/>
      <c r="AG1073" s="95"/>
      <c r="AH1073" s="95"/>
      <c r="AI1073" s="95"/>
      <c r="AJ1073" s="95"/>
      <c r="AK1073" s="95"/>
      <c r="AL1073" s="95"/>
      <c r="AM1073" s="95"/>
      <c r="AN1073" s="95"/>
      <c r="AO1073" s="95"/>
      <c r="AP1073" s="95"/>
      <c r="AQ1073" s="95"/>
      <c r="AR1073" s="95"/>
      <c r="AS1073" s="95"/>
      <c r="AT1073" s="95"/>
      <c r="AU1073" s="95"/>
      <c r="AV1073" s="95"/>
    </row>
    <row r="1074" spans="1:48" ht="18.75" x14ac:dyDescent="0.3">
      <c r="A1074" s="73" t="s">
        <v>16082</v>
      </c>
      <c r="B1074" s="92" t="s">
        <v>12123</v>
      </c>
      <c r="C1074" s="92" t="s">
        <v>94</v>
      </c>
      <c r="D1074" s="94">
        <v>180612</v>
      </c>
      <c r="E1074" s="95" t="s">
        <v>17309</v>
      </c>
      <c r="F1074" s="95"/>
      <c r="G1074" s="96"/>
      <c r="H1074" s="96"/>
      <c r="I1074" s="95"/>
      <c r="J1074" s="95"/>
      <c r="K1074" s="95"/>
      <c r="L1074" s="95"/>
      <c r="M1074" s="95"/>
      <c r="N1074" s="95"/>
      <c r="O1074" s="95"/>
      <c r="P1074" s="95"/>
      <c r="Q1074" s="95"/>
      <c r="R1074" s="95"/>
      <c r="S1074" s="95"/>
      <c r="T1074" s="95"/>
      <c r="U1074" s="95"/>
      <c r="V1074" s="95"/>
      <c r="W1074" s="95"/>
      <c r="X1074" s="95"/>
      <c r="Y1074" s="95"/>
      <c r="Z1074" s="95"/>
      <c r="AA1074" s="95"/>
      <c r="AB1074" s="95"/>
      <c r="AC1074" s="95"/>
      <c r="AD1074" s="95"/>
      <c r="AE1074" s="95"/>
      <c r="AF1074" s="95"/>
      <c r="AG1074" s="95"/>
      <c r="AH1074" s="95"/>
      <c r="AI1074" s="95"/>
      <c r="AJ1074" s="95"/>
      <c r="AK1074" s="95"/>
      <c r="AL1074" s="95"/>
      <c r="AM1074" s="95"/>
      <c r="AN1074" s="95"/>
      <c r="AO1074" s="95"/>
      <c r="AP1074" s="95"/>
      <c r="AQ1074" s="95"/>
      <c r="AR1074" s="95"/>
      <c r="AS1074" s="95"/>
      <c r="AT1074" s="95"/>
      <c r="AU1074" s="95"/>
      <c r="AV1074" s="95"/>
    </row>
    <row r="1075" spans="1:48" ht="18.75" x14ac:dyDescent="0.3">
      <c r="A1075" s="73" t="s">
        <v>16783</v>
      </c>
      <c r="B1075" s="92" t="s">
        <v>15579</v>
      </c>
      <c r="C1075" s="92" t="s">
        <v>4144</v>
      </c>
      <c r="D1075" s="94">
        <v>180631</v>
      </c>
      <c r="E1075" s="95" t="s">
        <v>16923</v>
      </c>
      <c r="F1075" s="95" t="s">
        <v>16928</v>
      </c>
      <c r="G1075" s="96"/>
      <c r="H1075" s="96"/>
      <c r="I1075" s="95"/>
      <c r="J1075" s="95"/>
      <c r="K1075" s="95"/>
      <c r="L1075" s="95"/>
      <c r="M1075" s="95"/>
      <c r="N1075" s="95"/>
      <c r="O1075" s="95"/>
      <c r="P1075" s="95"/>
      <c r="Q1075" s="95"/>
      <c r="R1075" s="95"/>
      <c r="S1075" s="95"/>
      <c r="T1075" s="95"/>
      <c r="U1075" s="95"/>
      <c r="V1075" s="95"/>
      <c r="W1075" s="95"/>
      <c r="X1075" s="95"/>
      <c r="Y1075" s="95"/>
      <c r="Z1075" s="95"/>
      <c r="AA1075" s="95"/>
      <c r="AB1075" s="95"/>
      <c r="AC1075" s="95"/>
      <c r="AD1075" s="95"/>
      <c r="AE1075" s="95"/>
      <c r="AF1075" s="95"/>
      <c r="AG1075" s="95"/>
      <c r="AH1075" s="95"/>
      <c r="AI1075" s="95"/>
      <c r="AJ1075" s="95"/>
      <c r="AK1075" s="95"/>
      <c r="AL1075" s="95"/>
      <c r="AM1075" s="95"/>
      <c r="AN1075" s="95"/>
      <c r="AO1075" s="95"/>
      <c r="AP1075" s="95"/>
      <c r="AQ1075" s="95"/>
      <c r="AR1075" s="95"/>
      <c r="AS1075" s="95"/>
      <c r="AT1075" s="95"/>
      <c r="AU1075" s="95"/>
      <c r="AV1075" s="95"/>
    </row>
    <row r="1076" spans="1:48" ht="18.75" x14ac:dyDescent="0.3">
      <c r="A1076" s="73" t="s">
        <v>16083</v>
      </c>
      <c r="B1076" s="92" t="s">
        <v>12123</v>
      </c>
      <c r="C1076" s="92" t="s">
        <v>4145</v>
      </c>
      <c r="D1076" s="94">
        <v>180650</v>
      </c>
      <c r="E1076" s="95" t="s">
        <v>17103</v>
      </c>
      <c r="F1076" s="95"/>
      <c r="G1076" s="96"/>
      <c r="H1076" s="96"/>
      <c r="I1076" s="95"/>
      <c r="J1076" s="95"/>
      <c r="K1076" s="95"/>
      <c r="L1076" s="95"/>
      <c r="M1076" s="95"/>
      <c r="N1076" s="95"/>
      <c r="O1076" s="95"/>
      <c r="P1076" s="95"/>
      <c r="Q1076" s="95"/>
      <c r="R1076" s="95"/>
      <c r="S1076" s="95"/>
      <c r="T1076" s="95"/>
      <c r="U1076" s="95"/>
      <c r="V1076" s="95"/>
      <c r="W1076" s="95"/>
      <c r="X1076" s="95"/>
      <c r="Y1076" s="95"/>
      <c r="Z1076" s="95"/>
      <c r="AA1076" s="95"/>
      <c r="AB1076" s="95"/>
      <c r="AC1076" s="95"/>
      <c r="AD1076" s="95"/>
      <c r="AE1076" s="95"/>
      <c r="AF1076" s="95"/>
      <c r="AG1076" s="95"/>
      <c r="AH1076" s="95"/>
      <c r="AI1076" s="95"/>
      <c r="AJ1076" s="95"/>
      <c r="AK1076" s="95"/>
      <c r="AL1076" s="95"/>
      <c r="AM1076" s="95"/>
      <c r="AN1076" s="95"/>
      <c r="AO1076" s="95"/>
      <c r="AP1076" s="95"/>
      <c r="AQ1076" s="95"/>
      <c r="AR1076" s="95"/>
      <c r="AS1076" s="95"/>
      <c r="AT1076" s="95"/>
      <c r="AU1076" s="95"/>
      <c r="AV1076" s="95"/>
    </row>
    <row r="1077" spans="1:48" ht="18.75" x14ac:dyDescent="0.3">
      <c r="A1077" s="73" t="s">
        <v>16084</v>
      </c>
      <c r="B1077" s="92" t="s">
        <v>12123</v>
      </c>
      <c r="C1077" s="92" t="s">
        <v>4146</v>
      </c>
      <c r="D1077" s="94">
        <v>180665</v>
      </c>
      <c r="E1077" s="95" t="s">
        <v>17103</v>
      </c>
      <c r="F1077" s="95"/>
      <c r="G1077" s="96"/>
      <c r="H1077" s="96"/>
      <c r="I1077" s="95"/>
      <c r="J1077" s="95"/>
      <c r="K1077" s="95"/>
      <c r="L1077" s="95"/>
      <c r="M1077" s="95"/>
      <c r="N1077" s="95"/>
      <c r="O1077" s="95"/>
      <c r="P1077" s="95"/>
      <c r="Q1077" s="95"/>
      <c r="R1077" s="95"/>
      <c r="S1077" s="95"/>
      <c r="T1077" s="95"/>
      <c r="U1077" s="95"/>
      <c r="V1077" s="95"/>
      <c r="W1077" s="95"/>
      <c r="X1077" s="95"/>
      <c r="Y1077" s="95"/>
      <c r="Z1077" s="95"/>
      <c r="AA1077" s="95"/>
      <c r="AB1077" s="95"/>
      <c r="AC1077" s="95"/>
      <c r="AD1077" s="95"/>
      <c r="AE1077" s="95"/>
      <c r="AF1077" s="95"/>
      <c r="AG1077" s="95"/>
      <c r="AH1077" s="95"/>
      <c r="AI1077" s="95"/>
      <c r="AJ1077" s="95"/>
      <c r="AK1077" s="95"/>
      <c r="AL1077" s="95"/>
      <c r="AM1077" s="95"/>
      <c r="AN1077" s="95"/>
      <c r="AO1077" s="95"/>
      <c r="AP1077" s="95"/>
      <c r="AQ1077" s="95"/>
      <c r="AR1077" s="95"/>
      <c r="AS1077" s="95"/>
      <c r="AT1077" s="95"/>
      <c r="AU1077" s="95"/>
      <c r="AV1077" s="95"/>
    </row>
    <row r="1078" spans="1:48" ht="18.75" x14ac:dyDescent="0.3">
      <c r="A1078" s="73" t="s">
        <v>16085</v>
      </c>
      <c r="B1078" s="92" t="s">
        <v>12123</v>
      </c>
      <c r="C1078" s="92" t="s">
        <v>4147</v>
      </c>
      <c r="D1078" s="94">
        <v>180684</v>
      </c>
      <c r="E1078" s="95" t="s">
        <v>17103</v>
      </c>
      <c r="F1078" s="95"/>
      <c r="G1078" s="96"/>
      <c r="H1078" s="96"/>
      <c r="I1078" s="95"/>
      <c r="J1078" s="95"/>
      <c r="K1078" s="95"/>
      <c r="L1078" s="95"/>
      <c r="M1078" s="95"/>
      <c r="N1078" s="95"/>
      <c r="O1078" s="95"/>
      <c r="P1078" s="95"/>
      <c r="Q1078" s="95"/>
      <c r="R1078" s="95"/>
      <c r="S1078" s="95"/>
      <c r="T1078" s="95"/>
      <c r="U1078" s="95"/>
      <c r="V1078" s="95"/>
      <c r="W1078" s="95"/>
      <c r="X1078" s="95"/>
      <c r="Y1078" s="95"/>
      <c r="Z1078" s="95"/>
      <c r="AA1078" s="95"/>
      <c r="AB1078" s="95"/>
      <c r="AC1078" s="95"/>
      <c r="AD1078" s="95"/>
      <c r="AE1078" s="95"/>
      <c r="AF1078" s="95"/>
      <c r="AG1078" s="95"/>
      <c r="AH1078" s="95"/>
      <c r="AI1078" s="95"/>
      <c r="AJ1078" s="95"/>
      <c r="AK1078" s="95"/>
      <c r="AL1078" s="95"/>
      <c r="AM1078" s="95"/>
      <c r="AN1078" s="95"/>
      <c r="AO1078" s="95"/>
      <c r="AP1078" s="95"/>
      <c r="AQ1078" s="95"/>
      <c r="AR1078" s="95"/>
      <c r="AS1078" s="95"/>
      <c r="AT1078" s="95"/>
      <c r="AU1078" s="95"/>
      <c r="AV1078" s="95"/>
    </row>
    <row r="1079" spans="1:48" ht="18.75" x14ac:dyDescent="0.3">
      <c r="A1079" s="73" t="s">
        <v>16086</v>
      </c>
      <c r="B1079" s="92" t="s">
        <v>12123</v>
      </c>
      <c r="C1079" s="92" t="s">
        <v>4148</v>
      </c>
      <c r="D1079" s="94">
        <v>180701</v>
      </c>
      <c r="E1079" s="95" t="s">
        <v>17103</v>
      </c>
      <c r="F1079" s="95"/>
      <c r="G1079" s="96"/>
      <c r="H1079" s="96"/>
      <c r="I1079" s="95"/>
      <c r="J1079" s="95"/>
      <c r="K1079" s="95"/>
      <c r="L1079" s="95"/>
      <c r="M1079" s="95"/>
      <c r="N1079" s="95"/>
      <c r="O1079" s="95"/>
      <c r="P1079" s="95"/>
      <c r="Q1079" s="95"/>
      <c r="R1079" s="95"/>
      <c r="S1079" s="95"/>
      <c r="T1079" s="95"/>
      <c r="U1079" s="95"/>
      <c r="V1079" s="95"/>
      <c r="W1079" s="95"/>
      <c r="X1079" s="95"/>
      <c r="Y1079" s="95"/>
      <c r="Z1079" s="95"/>
      <c r="AA1079" s="95"/>
      <c r="AB1079" s="95"/>
      <c r="AC1079" s="95"/>
      <c r="AD1079" s="95"/>
      <c r="AE1079" s="95"/>
      <c r="AF1079" s="95"/>
      <c r="AG1079" s="95"/>
      <c r="AH1079" s="95"/>
      <c r="AI1079" s="95"/>
      <c r="AJ1079" s="95"/>
      <c r="AK1079" s="95"/>
      <c r="AL1079" s="95"/>
      <c r="AM1079" s="95"/>
      <c r="AN1079" s="95"/>
      <c r="AO1079" s="95"/>
      <c r="AP1079" s="95"/>
      <c r="AQ1079" s="95"/>
      <c r="AR1079" s="95"/>
      <c r="AS1079" s="95"/>
      <c r="AT1079" s="95"/>
      <c r="AU1079" s="95"/>
      <c r="AV1079" s="95"/>
    </row>
    <row r="1080" spans="1:48" ht="18.75" x14ac:dyDescent="0.3">
      <c r="A1080" s="73" t="s">
        <v>16087</v>
      </c>
      <c r="B1080" s="92" t="s">
        <v>12123</v>
      </c>
      <c r="C1080" s="92" t="s">
        <v>95</v>
      </c>
      <c r="D1080" s="94">
        <v>180805</v>
      </c>
      <c r="E1080" s="95" t="s">
        <v>16981</v>
      </c>
      <c r="F1080" s="95"/>
      <c r="G1080" s="96"/>
      <c r="H1080" s="96"/>
      <c r="I1080" s="95"/>
      <c r="J1080" s="95"/>
      <c r="K1080" s="95"/>
      <c r="L1080" s="95"/>
      <c r="M1080" s="95"/>
      <c r="N1080" s="95"/>
      <c r="O1080" s="95"/>
      <c r="P1080" s="95"/>
      <c r="Q1080" s="95"/>
      <c r="R1080" s="95"/>
      <c r="S1080" s="95"/>
      <c r="T1080" s="95"/>
      <c r="U1080" s="95"/>
      <c r="V1080" s="95"/>
      <c r="W1080" s="95"/>
      <c r="X1080" s="95"/>
      <c r="Y1080" s="95"/>
      <c r="Z1080" s="95"/>
      <c r="AA1080" s="95"/>
      <c r="AB1080" s="95"/>
      <c r="AC1080" s="95"/>
      <c r="AD1080" s="95"/>
      <c r="AE1080" s="95"/>
      <c r="AF1080" s="95"/>
      <c r="AG1080" s="95"/>
      <c r="AH1080" s="95"/>
      <c r="AI1080" s="95"/>
      <c r="AJ1080" s="95"/>
      <c r="AK1080" s="95"/>
      <c r="AL1080" s="95"/>
      <c r="AM1080" s="95"/>
      <c r="AN1080" s="95"/>
      <c r="AO1080" s="95"/>
      <c r="AP1080" s="95"/>
      <c r="AQ1080" s="95"/>
      <c r="AR1080" s="95"/>
      <c r="AS1080" s="95"/>
      <c r="AT1080" s="95"/>
      <c r="AU1080" s="95"/>
      <c r="AV1080" s="95"/>
    </row>
    <row r="1081" spans="1:48" ht="18.75" x14ac:dyDescent="0.3">
      <c r="A1081" s="73" t="s">
        <v>16088</v>
      </c>
      <c r="B1081" s="92" t="s">
        <v>12123</v>
      </c>
      <c r="C1081" s="92" t="s">
        <v>8260</v>
      </c>
      <c r="D1081" s="94">
        <v>261651</v>
      </c>
      <c r="E1081" s="95" t="s">
        <v>16905</v>
      </c>
      <c r="F1081" s="95"/>
      <c r="G1081" s="96"/>
      <c r="H1081" s="96"/>
      <c r="I1081" s="95"/>
      <c r="J1081" s="95"/>
      <c r="K1081" s="95"/>
      <c r="L1081" s="95"/>
      <c r="M1081" s="95"/>
      <c r="N1081" s="95"/>
      <c r="O1081" s="95"/>
      <c r="P1081" s="95"/>
      <c r="Q1081" s="95"/>
      <c r="R1081" s="95"/>
      <c r="S1081" s="95"/>
      <c r="T1081" s="95"/>
      <c r="U1081" s="95"/>
      <c r="V1081" s="95"/>
      <c r="W1081" s="95"/>
      <c r="X1081" s="95"/>
      <c r="Y1081" s="95"/>
      <c r="Z1081" s="95"/>
      <c r="AA1081" s="95"/>
      <c r="AB1081" s="95"/>
      <c r="AC1081" s="95"/>
      <c r="AD1081" s="95"/>
      <c r="AE1081" s="95"/>
      <c r="AF1081" s="95"/>
      <c r="AG1081" s="95"/>
      <c r="AH1081" s="95"/>
      <c r="AI1081" s="95"/>
      <c r="AJ1081" s="95"/>
      <c r="AK1081" s="95"/>
      <c r="AL1081" s="95"/>
      <c r="AM1081" s="95"/>
      <c r="AN1081" s="95"/>
      <c r="AO1081" s="95"/>
      <c r="AP1081" s="95"/>
      <c r="AQ1081" s="95"/>
      <c r="AR1081" s="95"/>
      <c r="AS1081" s="95"/>
      <c r="AT1081" s="95"/>
      <c r="AU1081" s="95"/>
      <c r="AV1081" s="95"/>
    </row>
    <row r="1082" spans="1:48" ht="18.75" x14ac:dyDescent="0.3">
      <c r="A1082" s="73" t="s">
        <v>16784</v>
      </c>
      <c r="B1082" s="92" t="s">
        <v>15579</v>
      </c>
      <c r="C1082" s="92" t="s">
        <v>8770</v>
      </c>
      <c r="D1082" s="94">
        <v>261773</v>
      </c>
      <c r="E1082" s="95" t="s">
        <v>17120</v>
      </c>
      <c r="F1082" s="95" t="s">
        <v>17121</v>
      </c>
      <c r="G1082" s="95" t="s">
        <v>17122</v>
      </c>
      <c r="H1082" s="95"/>
      <c r="I1082" s="95" t="s">
        <v>17123</v>
      </c>
      <c r="J1082" s="95" t="s">
        <v>17124</v>
      </c>
      <c r="K1082" s="95" t="s">
        <v>16894</v>
      </c>
      <c r="L1082" s="95" t="s">
        <v>16896</v>
      </c>
      <c r="M1082" s="95" t="s">
        <v>16895</v>
      </c>
      <c r="N1082" s="95" t="s">
        <v>16897</v>
      </c>
      <c r="O1082" s="95" t="s">
        <v>16987</v>
      </c>
      <c r="P1082" s="95" t="s">
        <v>16985</v>
      </c>
      <c r="Q1082" s="95" t="s">
        <v>16992</v>
      </c>
      <c r="R1082" s="95" t="s">
        <v>16993</v>
      </c>
      <c r="S1082" s="95" t="s">
        <v>17125</v>
      </c>
      <c r="T1082" s="95" t="s">
        <v>16879</v>
      </c>
      <c r="U1082" s="95" t="s">
        <v>16883</v>
      </c>
      <c r="V1082" s="95" t="s">
        <v>16880</v>
      </c>
      <c r="W1082" s="95" t="s">
        <v>16884</v>
      </c>
      <c r="X1082" s="95" t="s">
        <v>16976</v>
      </c>
      <c r="Y1082" s="95" t="s">
        <v>16977</v>
      </c>
      <c r="Z1082" s="95" t="s">
        <v>16974</v>
      </c>
      <c r="AA1082" s="95" t="s">
        <v>16975</v>
      </c>
      <c r="AB1082" s="95" t="s">
        <v>16880</v>
      </c>
      <c r="AC1082" s="95" t="s">
        <v>16884</v>
      </c>
      <c r="AD1082" s="95"/>
      <c r="AE1082" s="95"/>
      <c r="AF1082" s="95"/>
      <c r="AG1082" s="95"/>
      <c r="AH1082" s="95"/>
      <c r="AI1082" s="95"/>
      <c r="AJ1082" s="95"/>
      <c r="AK1082" s="95"/>
      <c r="AL1082" s="95"/>
      <c r="AM1082" s="95"/>
      <c r="AN1082" s="95"/>
      <c r="AO1082" s="95"/>
      <c r="AP1082" s="95"/>
      <c r="AQ1082" s="95"/>
      <c r="AR1082" s="95"/>
      <c r="AS1082" s="95"/>
      <c r="AT1082" s="95"/>
      <c r="AU1082" s="95"/>
      <c r="AV1082" s="95"/>
    </row>
    <row r="1083" spans="1:48" ht="18.75" x14ac:dyDescent="0.3">
      <c r="A1083" s="73" t="s">
        <v>16089</v>
      </c>
      <c r="B1083" s="92" t="s">
        <v>12123</v>
      </c>
      <c r="C1083" s="92" t="s">
        <v>8263</v>
      </c>
      <c r="D1083" s="94">
        <v>262162</v>
      </c>
      <c r="E1083" s="95" t="s">
        <v>17185</v>
      </c>
      <c r="F1083" s="95" t="s">
        <v>16914</v>
      </c>
      <c r="G1083" s="95" t="s">
        <v>16920</v>
      </c>
      <c r="H1083" s="95"/>
      <c r="I1083" s="95"/>
      <c r="J1083" s="95"/>
      <c r="K1083" s="95"/>
      <c r="L1083" s="95"/>
      <c r="M1083" s="95"/>
      <c r="N1083" s="96"/>
      <c r="O1083" s="96"/>
      <c r="P1083" s="95"/>
      <c r="Q1083" s="95"/>
      <c r="R1083" s="95"/>
      <c r="S1083" s="95"/>
      <c r="T1083" s="95"/>
      <c r="U1083" s="95"/>
      <c r="V1083" s="95"/>
      <c r="W1083" s="95"/>
      <c r="X1083" s="95"/>
      <c r="Y1083" s="95"/>
      <c r="Z1083" s="95"/>
      <c r="AA1083" s="95"/>
      <c r="AB1083" s="95"/>
      <c r="AC1083" s="95"/>
      <c r="AD1083" s="95"/>
      <c r="AE1083" s="95"/>
      <c r="AF1083" s="95"/>
      <c r="AG1083" s="95"/>
      <c r="AH1083" s="95"/>
      <c r="AI1083" s="95"/>
      <c r="AJ1083" s="95"/>
      <c r="AK1083" s="95"/>
      <c r="AL1083" s="95"/>
      <c r="AM1083" s="95"/>
      <c r="AN1083" s="95"/>
      <c r="AO1083" s="95"/>
      <c r="AP1083" s="95"/>
      <c r="AQ1083" s="95"/>
      <c r="AR1083" s="95"/>
      <c r="AS1083" s="95"/>
      <c r="AT1083" s="95"/>
      <c r="AU1083" s="95"/>
      <c r="AV1083" s="95"/>
    </row>
    <row r="1084" spans="1:48" ht="18.75" x14ac:dyDescent="0.3">
      <c r="A1084" s="73" t="s">
        <v>16785</v>
      </c>
      <c r="B1084" s="92" t="s">
        <v>15579</v>
      </c>
      <c r="C1084" s="92" t="s">
        <v>8263</v>
      </c>
      <c r="D1084" s="94">
        <v>262162</v>
      </c>
      <c r="E1084" s="95" t="s">
        <v>16923</v>
      </c>
      <c r="F1084" s="95" t="s">
        <v>17087</v>
      </c>
      <c r="G1084" s="95"/>
      <c r="H1084" s="96"/>
      <c r="I1084" s="96"/>
      <c r="J1084" s="95"/>
      <c r="K1084" s="95"/>
      <c r="L1084" s="95"/>
      <c r="M1084" s="95"/>
      <c r="N1084" s="96"/>
      <c r="O1084" s="96"/>
      <c r="P1084" s="95"/>
      <c r="Q1084" s="95"/>
      <c r="R1084" s="95"/>
      <c r="S1084" s="95"/>
      <c r="T1084" s="95"/>
      <c r="U1084" s="95"/>
      <c r="V1084" s="95"/>
      <c r="W1084" s="95"/>
      <c r="X1084" s="95"/>
      <c r="Y1084" s="95"/>
      <c r="Z1084" s="95"/>
      <c r="AA1084" s="95"/>
      <c r="AB1084" s="95"/>
      <c r="AC1084" s="95"/>
      <c r="AD1084" s="95"/>
      <c r="AE1084" s="95"/>
      <c r="AF1084" s="95"/>
      <c r="AG1084" s="95"/>
      <c r="AH1084" s="95"/>
      <c r="AI1084" s="95"/>
      <c r="AJ1084" s="95"/>
      <c r="AK1084" s="95"/>
      <c r="AL1084" s="95"/>
      <c r="AM1084" s="95"/>
      <c r="AN1084" s="95"/>
      <c r="AO1084" s="95"/>
      <c r="AP1084" s="95"/>
      <c r="AQ1084" s="95"/>
      <c r="AR1084" s="95"/>
      <c r="AS1084" s="95"/>
      <c r="AT1084" s="95"/>
      <c r="AU1084" s="95"/>
      <c r="AV1084" s="95"/>
    </row>
    <row r="1085" spans="1:48" ht="18.75" x14ac:dyDescent="0.3">
      <c r="A1085" s="73" t="s">
        <v>16786</v>
      </c>
      <c r="B1085" s="92" t="s">
        <v>15579</v>
      </c>
      <c r="C1085" s="92" t="s">
        <v>8266</v>
      </c>
      <c r="D1085" s="94">
        <v>262349</v>
      </c>
      <c r="E1085" s="95" t="s">
        <v>16946</v>
      </c>
      <c r="F1085" s="95" t="s">
        <v>17131</v>
      </c>
      <c r="G1085" s="95" t="s">
        <v>17292</v>
      </c>
      <c r="H1085" s="95" t="s">
        <v>16932</v>
      </c>
      <c r="I1085" s="95" t="s">
        <v>17136</v>
      </c>
      <c r="J1085" s="95" t="s">
        <v>17132</v>
      </c>
      <c r="K1085" s="95" t="s">
        <v>17134</v>
      </c>
      <c r="L1085" s="95" t="s">
        <v>16931</v>
      </c>
      <c r="M1085" s="95"/>
      <c r="N1085" s="96"/>
      <c r="O1085" s="96"/>
      <c r="P1085" s="95"/>
      <c r="Q1085" s="95"/>
      <c r="R1085" s="95"/>
      <c r="S1085" s="95"/>
      <c r="T1085" s="95"/>
      <c r="U1085" s="95"/>
      <c r="V1085" s="95"/>
      <c r="W1085" s="95"/>
      <c r="X1085" s="95"/>
      <c r="Y1085" s="95"/>
      <c r="Z1085" s="95"/>
      <c r="AA1085" s="95"/>
      <c r="AB1085" s="95"/>
      <c r="AC1085" s="95"/>
      <c r="AD1085" s="95"/>
      <c r="AE1085" s="95"/>
      <c r="AF1085" s="95"/>
      <c r="AG1085" s="95"/>
      <c r="AH1085" s="95"/>
      <c r="AI1085" s="95"/>
      <c r="AJ1085" s="95"/>
      <c r="AK1085" s="95"/>
      <c r="AL1085" s="95"/>
      <c r="AM1085" s="95"/>
      <c r="AN1085" s="95"/>
      <c r="AO1085" s="95"/>
      <c r="AP1085" s="95"/>
      <c r="AQ1085" s="95"/>
      <c r="AR1085" s="95"/>
      <c r="AS1085" s="95"/>
      <c r="AT1085" s="95"/>
      <c r="AU1085" s="95"/>
      <c r="AV1085" s="95"/>
    </row>
    <row r="1086" spans="1:48" ht="18.75" x14ac:dyDescent="0.3">
      <c r="A1086" s="73" t="s">
        <v>16787</v>
      </c>
      <c r="B1086" s="92" t="s">
        <v>15579</v>
      </c>
      <c r="C1086" s="92" t="s">
        <v>8267</v>
      </c>
      <c r="D1086" s="94">
        <v>262350</v>
      </c>
      <c r="E1086" s="95" t="s">
        <v>17299</v>
      </c>
      <c r="F1086" s="95" t="s">
        <v>17297</v>
      </c>
      <c r="G1086" s="95" t="s">
        <v>17295</v>
      </c>
      <c r="H1086" s="95" t="s">
        <v>16953</v>
      </c>
      <c r="I1086" s="95" t="s">
        <v>17085</v>
      </c>
      <c r="J1086" s="95" t="s">
        <v>17094</v>
      </c>
      <c r="K1086" s="95" t="s">
        <v>17237</v>
      </c>
      <c r="L1086" s="95" t="s">
        <v>16949</v>
      </c>
      <c r="M1086" s="95" t="s">
        <v>16949</v>
      </c>
      <c r="N1086" s="95" t="s">
        <v>16945</v>
      </c>
      <c r="O1086" s="95" t="s">
        <v>16954</v>
      </c>
      <c r="P1086" s="95" t="s">
        <v>17086</v>
      </c>
      <c r="Q1086" s="95" t="s">
        <v>17093</v>
      </c>
      <c r="R1086" s="95"/>
      <c r="S1086" s="95"/>
      <c r="T1086" s="95"/>
      <c r="U1086" s="95"/>
      <c r="V1086" s="95"/>
      <c r="W1086" s="95"/>
      <c r="X1086" s="95"/>
      <c r="Y1086" s="95"/>
      <c r="Z1086" s="95"/>
      <c r="AA1086" s="95"/>
      <c r="AB1086" s="95"/>
      <c r="AC1086" s="95"/>
      <c r="AD1086" s="95"/>
      <c r="AE1086" s="95"/>
      <c r="AF1086" s="95"/>
      <c r="AG1086" s="95"/>
      <c r="AH1086" s="95"/>
      <c r="AI1086" s="95"/>
      <c r="AJ1086" s="95"/>
      <c r="AK1086" s="95"/>
      <c r="AL1086" s="95"/>
      <c r="AM1086" s="95"/>
      <c r="AN1086" s="95"/>
      <c r="AO1086" s="95"/>
      <c r="AP1086" s="95"/>
      <c r="AQ1086" s="95"/>
      <c r="AR1086" s="95"/>
      <c r="AS1086" s="95"/>
      <c r="AT1086" s="95"/>
      <c r="AU1086" s="95"/>
      <c r="AV1086" s="95"/>
    </row>
    <row r="1087" spans="1:48" ht="18.75" x14ac:dyDescent="0.3">
      <c r="A1087" s="73" t="s">
        <v>16788</v>
      </c>
      <c r="B1087" s="92" t="s">
        <v>15579</v>
      </c>
      <c r="C1087" s="92" t="s">
        <v>8669</v>
      </c>
      <c r="D1087" s="94">
        <v>262386</v>
      </c>
      <c r="E1087" s="95" t="s">
        <v>17292</v>
      </c>
      <c r="F1087" s="95" t="s">
        <v>17133</v>
      </c>
      <c r="G1087" s="95" t="s">
        <v>17200</v>
      </c>
      <c r="H1087" s="95" t="s">
        <v>17087</v>
      </c>
      <c r="I1087" s="95" t="s">
        <v>17172</v>
      </c>
      <c r="J1087" s="95" t="s">
        <v>17302</v>
      </c>
      <c r="K1087" s="95" t="s">
        <v>17173</v>
      </c>
      <c r="L1087" s="96"/>
      <c r="M1087" s="96"/>
      <c r="N1087" s="95"/>
      <c r="O1087" s="95"/>
      <c r="P1087" s="95"/>
      <c r="Q1087" s="95"/>
      <c r="R1087" s="95"/>
      <c r="S1087" s="95"/>
      <c r="T1087" s="95"/>
      <c r="U1087" s="95"/>
      <c r="V1087" s="95"/>
      <c r="W1087" s="95"/>
      <c r="X1087" s="95"/>
      <c r="Y1087" s="95"/>
      <c r="Z1087" s="95"/>
      <c r="AA1087" s="95"/>
      <c r="AB1087" s="95"/>
      <c r="AC1087" s="95"/>
      <c r="AD1087" s="95"/>
      <c r="AE1087" s="95"/>
      <c r="AF1087" s="95"/>
      <c r="AG1087" s="95"/>
      <c r="AH1087" s="95"/>
      <c r="AI1087" s="95"/>
      <c r="AJ1087" s="95"/>
      <c r="AK1087" s="95"/>
      <c r="AL1087" s="95"/>
      <c r="AM1087" s="95"/>
      <c r="AN1087" s="95"/>
      <c r="AO1087" s="95"/>
      <c r="AP1087" s="95"/>
      <c r="AQ1087" s="95"/>
      <c r="AR1087" s="95"/>
      <c r="AS1087" s="95"/>
      <c r="AT1087" s="95"/>
      <c r="AU1087" s="95"/>
      <c r="AV1087" s="95"/>
    </row>
    <row r="1088" spans="1:48" ht="18.75" x14ac:dyDescent="0.3">
      <c r="A1088" s="73" t="s">
        <v>16789</v>
      </c>
      <c r="B1088" s="92" t="s">
        <v>15579</v>
      </c>
      <c r="C1088" s="92" t="s">
        <v>99</v>
      </c>
      <c r="D1088" s="94">
        <v>181047</v>
      </c>
      <c r="E1088" s="95" t="s">
        <v>17313</v>
      </c>
      <c r="F1088" s="95" t="s">
        <v>17314</v>
      </c>
      <c r="G1088" s="95"/>
      <c r="H1088" s="95"/>
      <c r="I1088" s="95"/>
      <c r="J1088" s="95"/>
      <c r="K1088" s="95"/>
      <c r="L1088" s="96"/>
      <c r="M1088" s="96"/>
      <c r="N1088" s="95"/>
      <c r="O1088" s="95"/>
      <c r="P1088" s="95"/>
      <c r="Q1088" s="95"/>
      <c r="R1088" s="95"/>
      <c r="S1088" s="95"/>
      <c r="T1088" s="95"/>
      <c r="U1088" s="95"/>
      <c r="V1088" s="95"/>
      <c r="W1088" s="95"/>
      <c r="X1088" s="95"/>
      <c r="Y1088" s="95"/>
      <c r="Z1088" s="95"/>
      <c r="AA1088" s="95"/>
      <c r="AB1088" s="95"/>
      <c r="AC1088" s="95"/>
      <c r="AD1088" s="95"/>
      <c r="AE1088" s="95"/>
      <c r="AF1088" s="95"/>
      <c r="AG1088" s="95"/>
      <c r="AH1088" s="95"/>
      <c r="AI1088" s="95"/>
      <c r="AJ1088" s="95"/>
      <c r="AK1088" s="95"/>
      <c r="AL1088" s="95"/>
      <c r="AM1088" s="95"/>
      <c r="AN1088" s="95"/>
      <c r="AO1088" s="95"/>
      <c r="AP1088" s="95"/>
      <c r="AQ1088" s="95"/>
      <c r="AR1088" s="95"/>
      <c r="AS1088" s="95"/>
      <c r="AT1088" s="95"/>
      <c r="AU1088" s="95"/>
      <c r="AV1088" s="95"/>
    </row>
    <row r="1089" spans="1:48" ht="18.75" x14ac:dyDescent="0.3">
      <c r="A1089" s="73" t="s">
        <v>16090</v>
      </c>
      <c r="B1089" s="92" t="s">
        <v>12123</v>
      </c>
      <c r="C1089" s="92" t="s">
        <v>103</v>
      </c>
      <c r="D1089" s="94">
        <v>183280</v>
      </c>
      <c r="E1089" s="95" t="s">
        <v>16913</v>
      </c>
      <c r="F1089" s="95" t="s">
        <v>17315</v>
      </c>
      <c r="G1089" s="96"/>
      <c r="H1089" s="96"/>
      <c r="I1089" s="95"/>
      <c r="J1089" s="95"/>
      <c r="K1089" s="95"/>
      <c r="L1089" s="95"/>
      <c r="M1089" s="95"/>
      <c r="N1089" s="95"/>
      <c r="O1089" s="95"/>
      <c r="P1089" s="95"/>
      <c r="Q1089" s="95"/>
      <c r="R1089" s="95"/>
      <c r="S1089" s="95"/>
      <c r="T1089" s="95"/>
      <c r="U1089" s="95"/>
      <c r="V1089" s="95"/>
      <c r="W1089" s="95"/>
      <c r="X1089" s="95"/>
      <c r="Y1089" s="95"/>
      <c r="Z1089" s="95"/>
      <c r="AA1089" s="95"/>
      <c r="AB1089" s="95"/>
      <c r="AC1089" s="95"/>
      <c r="AD1089" s="95"/>
      <c r="AE1089" s="95"/>
      <c r="AF1089" s="95"/>
      <c r="AG1089" s="95"/>
      <c r="AH1089" s="95"/>
      <c r="AI1089" s="95"/>
      <c r="AJ1089" s="95"/>
      <c r="AK1089" s="95"/>
      <c r="AL1089" s="95"/>
      <c r="AM1089" s="95"/>
      <c r="AN1089" s="95"/>
      <c r="AO1089" s="95"/>
      <c r="AP1089" s="95"/>
      <c r="AQ1089" s="95"/>
      <c r="AR1089" s="95"/>
      <c r="AS1089" s="95"/>
      <c r="AT1089" s="95"/>
      <c r="AU1089" s="95"/>
      <c r="AV1089" s="95"/>
    </row>
    <row r="1090" spans="1:48" ht="18.75" x14ac:dyDescent="0.3">
      <c r="A1090" s="73" t="s">
        <v>16091</v>
      </c>
      <c r="B1090" s="92" t="s">
        <v>12123</v>
      </c>
      <c r="C1090" s="92" t="s">
        <v>4276</v>
      </c>
      <c r="D1090" s="94">
        <v>183292</v>
      </c>
      <c r="E1090" s="95" t="s">
        <v>16912</v>
      </c>
      <c r="F1090" s="95"/>
      <c r="G1090" s="96"/>
      <c r="H1090" s="96"/>
      <c r="I1090" s="95"/>
      <c r="J1090" s="95"/>
      <c r="K1090" s="95"/>
      <c r="L1090" s="95"/>
      <c r="M1090" s="95"/>
      <c r="N1090" s="95"/>
      <c r="O1090" s="95"/>
      <c r="P1090" s="95"/>
      <c r="Q1090" s="95"/>
      <c r="R1090" s="95"/>
      <c r="S1090" s="95"/>
      <c r="T1090" s="95"/>
      <c r="U1090" s="95"/>
      <c r="V1090" s="95"/>
      <c r="W1090" s="95"/>
      <c r="X1090" s="95"/>
      <c r="Y1090" s="95"/>
      <c r="Z1090" s="95"/>
      <c r="AA1090" s="95"/>
      <c r="AB1090" s="95"/>
      <c r="AC1090" s="95"/>
      <c r="AD1090" s="95"/>
      <c r="AE1090" s="95"/>
      <c r="AF1090" s="95"/>
      <c r="AG1090" s="95"/>
      <c r="AH1090" s="95"/>
      <c r="AI1090" s="95"/>
      <c r="AJ1090" s="95"/>
      <c r="AK1090" s="95"/>
      <c r="AL1090" s="95"/>
      <c r="AM1090" s="95"/>
      <c r="AN1090" s="95"/>
      <c r="AO1090" s="95"/>
      <c r="AP1090" s="95"/>
      <c r="AQ1090" s="95"/>
      <c r="AR1090" s="95"/>
      <c r="AS1090" s="95"/>
      <c r="AT1090" s="95"/>
      <c r="AU1090" s="95"/>
      <c r="AV1090" s="95"/>
    </row>
    <row r="1091" spans="1:48" ht="18.75" x14ac:dyDescent="0.3">
      <c r="A1091" s="73" t="s">
        <v>16092</v>
      </c>
      <c r="B1091" s="92" t="s">
        <v>12123</v>
      </c>
      <c r="C1091" s="92" t="s">
        <v>1609</v>
      </c>
      <c r="D1091" s="94">
        <v>183381</v>
      </c>
      <c r="E1091" s="95" t="s">
        <v>16913</v>
      </c>
      <c r="F1091" s="95"/>
      <c r="G1091" s="96"/>
      <c r="H1091" s="96"/>
      <c r="I1091" s="95"/>
      <c r="J1091" s="95"/>
      <c r="K1091" s="95"/>
      <c r="L1091" s="95"/>
      <c r="M1091" s="95"/>
      <c r="N1091" s="95"/>
      <c r="O1091" s="95"/>
      <c r="P1091" s="95"/>
      <c r="Q1091" s="95"/>
      <c r="R1091" s="95"/>
      <c r="S1091" s="95"/>
      <c r="T1091" s="95"/>
      <c r="U1091" s="95"/>
      <c r="V1091" s="95"/>
      <c r="W1091" s="95"/>
      <c r="X1091" s="95"/>
      <c r="Y1091" s="95"/>
      <c r="Z1091" s="95"/>
      <c r="AA1091" s="95"/>
      <c r="AB1091" s="95"/>
      <c r="AC1091" s="95"/>
      <c r="AD1091" s="95"/>
      <c r="AE1091" s="95"/>
      <c r="AF1091" s="95"/>
      <c r="AG1091" s="95"/>
      <c r="AH1091" s="95"/>
      <c r="AI1091" s="95"/>
      <c r="AJ1091" s="95"/>
      <c r="AK1091" s="95"/>
      <c r="AL1091" s="95"/>
      <c r="AM1091" s="95"/>
      <c r="AN1091" s="95"/>
      <c r="AO1091" s="95"/>
      <c r="AP1091" s="95"/>
      <c r="AQ1091" s="95"/>
      <c r="AR1091" s="95"/>
      <c r="AS1091" s="95"/>
      <c r="AT1091" s="95"/>
      <c r="AU1091" s="95"/>
      <c r="AV1091" s="95"/>
    </row>
    <row r="1092" spans="1:48" ht="18.75" x14ac:dyDescent="0.3">
      <c r="A1092" s="73" t="s">
        <v>16093</v>
      </c>
      <c r="B1092" s="92" t="s">
        <v>12123</v>
      </c>
      <c r="C1092" s="92" t="s">
        <v>8687</v>
      </c>
      <c r="D1092" s="94">
        <v>264269</v>
      </c>
      <c r="E1092" s="95" t="s">
        <v>17170</v>
      </c>
      <c r="F1092" s="95"/>
      <c r="G1092" s="96"/>
      <c r="H1092" s="96"/>
      <c r="I1092" s="95"/>
      <c r="J1092" s="95"/>
      <c r="K1092" s="95"/>
      <c r="L1092" s="95"/>
      <c r="M1092" s="95"/>
      <c r="N1092" s="95"/>
      <c r="O1092" s="95"/>
      <c r="P1092" s="95"/>
      <c r="Q1092" s="95"/>
      <c r="R1092" s="95"/>
      <c r="S1092" s="95"/>
      <c r="T1092" s="95"/>
      <c r="U1092" s="95"/>
      <c r="V1092" s="95"/>
      <c r="W1092" s="95"/>
      <c r="X1092" s="95"/>
      <c r="Y1092" s="95"/>
      <c r="Z1092" s="95"/>
      <c r="AA1092" s="95"/>
      <c r="AB1092" s="95"/>
      <c r="AC1092" s="95"/>
      <c r="AD1092" s="95"/>
      <c r="AE1092" s="95"/>
      <c r="AF1092" s="95"/>
      <c r="AG1092" s="95"/>
      <c r="AH1092" s="95"/>
      <c r="AI1092" s="95"/>
      <c r="AJ1092" s="95"/>
      <c r="AK1092" s="95"/>
      <c r="AL1092" s="95"/>
      <c r="AM1092" s="95"/>
      <c r="AN1092" s="95"/>
      <c r="AO1092" s="95"/>
      <c r="AP1092" s="95"/>
      <c r="AQ1092" s="95"/>
      <c r="AR1092" s="95"/>
      <c r="AS1092" s="95"/>
      <c r="AT1092" s="95"/>
      <c r="AU1092" s="95"/>
      <c r="AV1092" s="95"/>
    </row>
    <row r="1093" spans="1:48" ht="18.75" x14ac:dyDescent="0.3">
      <c r="A1093" s="73" t="s">
        <v>16094</v>
      </c>
      <c r="B1093" s="92" t="s">
        <v>12123</v>
      </c>
      <c r="C1093" s="92" t="s">
        <v>7444</v>
      </c>
      <c r="D1093" s="94">
        <v>184351</v>
      </c>
      <c r="E1093" s="95" t="s">
        <v>17140</v>
      </c>
      <c r="F1093" s="95" t="s">
        <v>17141</v>
      </c>
      <c r="G1093" s="95" t="s">
        <v>17142</v>
      </c>
      <c r="H1093" s="95" t="s">
        <v>17143</v>
      </c>
      <c r="I1093" s="95" t="s">
        <v>17144</v>
      </c>
      <c r="J1093" s="95" t="s">
        <v>17145</v>
      </c>
      <c r="K1093" s="95" t="s">
        <v>17146</v>
      </c>
      <c r="L1093" s="95" t="s">
        <v>17147</v>
      </c>
      <c r="M1093" s="95" t="s">
        <v>17148</v>
      </c>
      <c r="N1093" s="95" t="s">
        <v>17149</v>
      </c>
      <c r="O1093" s="95" t="s">
        <v>17150</v>
      </c>
      <c r="P1093" s="95" t="s">
        <v>17151</v>
      </c>
      <c r="Q1093" s="95" t="s">
        <v>17152</v>
      </c>
      <c r="R1093" s="95" t="s">
        <v>17153</v>
      </c>
      <c r="S1093" s="95" t="s">
        <v>17154</v>
      </c>
      <c r="T1093" s="95" t="s">
        <v>17155</v>
      </c>
      <c r="U1093" s="95" t="s">
        <v>17156</v>
      </c>
      <c r="V1093" s="95" t="s">
        <v>17157</v>
      </c>
      <c r="W1093" s="95" t="s">
        <v>17158</v>
      </c>
      <c r="X1093" s="95" t="s">
        <v>17159</v>
      </c>
      <c r="Y1093" s="95" t="s">
        <v>17160</v>
      </c>
      <c r="Z1093" s="95" t="s">
        <v>17161</v>
      </c>
      <c r="AA1093" s="95" t="s">
        <v>17162</v>
      </c>
      <c r="AB1093" s="95" t="s">
        <v>17106</v>
      </c>
      <c r="AC1093" s="95" t="s">
        <v>17107</v>
      </c>
      <c r="AD1093" s="95"/>
      <c r="AE1093" s="95"/>
      <c r="AF1093" s="95"/>
      <c r="AG1093" s="95"/>
      <c r="AH1093" s="95"/>
      <c r="AI1093" s="95"/>
      <c r="AJ1093" s="95"/>
      <c r="AK1093" s="95"/>
      <c r="AL1093" s="95"/>
      <c r="AM1093" s="95"/>
      <c r="AN1093" s="95"/>
      <c r="AO1093" s="95"/>
      <c r="AP1093" s="95"/>
      <c r="AQ1093" s="95"/>
      <c r="AR1093" s="95"/>
      <c r="AS1093" s="95"/>
      <c r="AT1093" s="95"/>
      <c r="AU1093" s="95"/>
      <c r="AV1093" s="95"/>
    </row>
    <row r="1094" spans="1:48" ht="18.75" x14ac:dyDescent="0.3">
      <c r="A1094" s="73" t="s">
        <v>16095</v>
      </c>
      <c r="B1094" s="92" t="s">
        <v>12123</v>
      </c>
      <c r="C1094" s="92" t="s">
        <v>6016</v>
      </c>
      <c r="D1094" s="94">
        <v>184331</v>
      </c>
      <c r="E1094" s="95" t="s">
        <v>17140</v>
      </c>
      <c r="F1094" s="95" t="s">
        <v>17141</v>
      </c>
      <c r="G1094" s="95" t="s">
        <v>17142</v>
      </c>
      <c r="H1094" s="95" t="s">
        <v>17143</v>
      </c>
      <c r="I1094" s="95" t="s">
        <v>17144</v>
      </c>
      <c r="J1094" s="95" t="s">
        <v>17145</v>
      </c>
      <c r="K1094" s="95" t="s">
        <v>17146</v>
      </c>
      <c r="L1094" s="95" t="s">
        <v>17147</v>
      </c>
      <c r="M1094" s="95" t="s">
        <v>17148</v>
      </c>
      <c r="N1094" s="95" t="s">
        <v>17149</v>
      </c>
      <c r="O1094" s="95" t="s">
        <v>17150</v>
      </c>
      <c r="P1094" s="95" t="s">
        <v>17151</v>
      </c>
      <c r="Q1094" s="95" t="s">
        <v>17152</v>
      </c>
      <c r="R1094" s="95" t="s">
        <v>17153</v>
      </c>
      <c r="S1094" s="95" t="s">
        <v>17154</v>
      </c>
      <c r="T1094" s="95" t="s">
        <v>17155</v>
      </c>
      <c r="U1094" s="95" t="s">
        <v>17156</v>
      </c>
      <c r="V1094" s="95" t="s">
        <v>17157</v>
      </c>
      <c r="W1094" s="95" t="s">
        <v>17158</v>
      </c>
      <c r="X1094" s="95" t="s">
        <v>17159</v>
      </c>
      <c r="Y1094" s="95" t="s">
        <v>17160</v>
      </c>
      <c r="Z1094" s="95" t="s">
        <v>17161</v>
      </c>
      <c r="AA1094" s="95" t="s">
        <v>17162</v>
      </c>
      <c r="AB1094" s="95" t="s">
        <v>17106</v>
      </c>
      <c r="AC1094" s="95" t="s">
        <v>17107</v>
      </c>
      <c r="AD1094" s="95"/>
      <c r="AE1094" s="95"/>
      <c r="AF1094" s="95"/>
      <c r="AG1094" s="95"/>
      <c r="AH1094" s="95"/>
      <c r="AI1094" s="95"/>
      <c r="AJ1094" s="95"/>
      <c r="AK1094" s="95"/>
      <c r="AL1094" s="95"/>
      <c r="AM1094" s="95"/>
      <c r="AN1094" s="95"/>
      <c r="AO1094" s="95"/>
      <c r="AP1094" s="95"/>
      <c r="AQ1094" s="95"/>
      <c r="AR1094" s="95"/>
      <c r="AS1094" s="95"/>
      <c r="AT1094" s="95"/>
      <c r="AU1094" s="95"/>
      <c r="AV1094" s="95"/>
    </row>
    <row r="1095" spans="1:48" ht="18.75" x14ac:dyDescent="0.3">
      <c r="A1095" s="73" t="s">
        <v>16096</v>
      </c>
      <c r="B1095" s="92" t="s">
        <v>12123</v>
      </c>
      <c r="C1095" s="92" t="s">
        <v>6017</v>
      </c>
      <c r="D1095" s="94">
        <v>184350</v>
      </c>
      <c r="E1095" s="95" t="s">
        <v>17140</v>
      </c>
      <c r="F1095" s="95" t="s">
        <v>17141</v>
      </c>
      <c r="G1095" s="95" t="s">
        <v>17142</v>
      </c>
      <c r="H1095" s="95" t="s">
        <v>17143</v>
      </c>
      <c r="I1095" s="95" t="s">
        <v>17144</v>
      </c>
      <c r="J1095" s="95" t="s">
        <v>17145</v>
      </c>
      <c r="K1095" s="95" t="s">
        <v>17146</v>
      </c>
      <c r="L1095" s="95" t="s">
        <v>17147</v>
      </c>
      <c r="M1095" s="95" t="s">
        <v>17148</v>
      </c>
      <c r="N1095" s="95" t="s">
        <v>17149</v>
      </c>
      <c r="O1095" s="95" t="s">
        <v>17150</v>
      </c>
      <c r="P1095" s="95" t="s">
        <v>17151</v>
      </c>
      <c r="Q1095" s="95" t="s">
        <v>17152</v>
      </c>
      <c r="R1095" s="95" t="s">
        <v>17153</v>
      </c>
      <c r="S1095" s="95" t="s">
        <v>17154</v>
      </c>
      <c r="T1095" s="95" t="s">
        <v>17155</v>
      </c>
      <c r="U1095" s="95" t="s">
        <v>17156</v>
      </c>
      <c r="V1095" s="95" t="s">
        <v>17157</v>
      </c>
      <c r="W1095" s="95" t="s">
        <v>17158</v>
      </c>
      <c r="X1095" s="95" t="s">
        <v>17159</v>
      </c>
      <c r="Y1095" s="95" t="s">
        <v>17160</v>
      </c>
      <c r="Z1095" s="95" t="s">
        <v>17161</v>
      </c>
      <c r="AA1095" s="95" t="s">
        <v>17162</v>
      </c>
      <c r="AB1095" s="95" t="s">
        <v>17106</v>
      </c>
      <c r="AC1095" s="95" t="s">
        <v>17107</v>
      </c>
      <c r="AD1095" s="95"/>
      <c r="AE1095" s="95"/>
      <c r="AF1095" s="95"/>
      <c r="AG1095" s="95"/>
      <c r="AH1095" s="95"/>
      <c r="AI1095" s="95"/>
      <c r="AJ1095" s="95"/>
      <c r="AK1095" s="95"/>
      <c r="AL1095" s="95"/>
      <c r="AM1095" s="95"/>
      <c r="AN1095" s="95"/>
      <c r="AO1095" s="95"/>
      <c r="AP1095" s="95"/>
      <c r="AQ1095" s="95"/>
      <c r="AR1095" s="95"/>
      <c r="AS1095" s="95"/>
      <c r="AT1095" s="95"/>
      <c r="AU1095" s="95"/>
      <c r="AV1095" s="95"/>
    </row>
    <row r="1096" spans="1:48" ht="18.75" x14ac:dyDescent="0.3">
      <c r="A1096" s="73" t="s">
        <v>16097</v>
      </c>
      <c r="B1096" s="92" t="s">
        <v>12123</v>
      </c>
      <c r="C1096" s="92" t="s">
        <v>6018</v>
      </c>
      <c r="D1096" s="94">
        <v>184371</v>
      </c>
      <c r="E1096" s="95" t="s">
        <v>17140</v>
      </c>
      <c r="F1096" s="95" t="s">
        <v>17141</v>
      </c>
      <c r="G1096" s="95" t="s">
        <v>17142</v>
      </c>
      <c r="H1096" s="95" t="s">
        <v>17143</v>
      </c>
      <c r="I1096" s="95" t="s">
        <v>17144</v>
      </c>
      <c r="J1096" s="95" t="s">
        <v>17145</v>
      </c>
      <c r="K1096" s="95" t="s">
        <v>17146</v>
      </c>
      <c r="L1096" s="95" t="s">
        <v>17147</v>
      </c>
      <c r="M1096" s="95" t="s">
        <v>17148</v>
      </c>
      <c r="N1096" s="95" t="s">
        <v>17149</v>
      </c>
      <c r="O1096" s="95" t="s">
        <v>17150</v>
      </c>
      <c r="P1096" s="95" t="s">
        <v>17151</v>
      </c>
      <c r="Q1096" s="95" t="s">
        <v>17152</v>
      </c>
      <c r="R1096" s="95" t="s">
        <v>17153</v>
      </c>
      <c r="S1096" s="95" t="s">
        <v>17154</v>
      </c>
      <c r="T1096" s="95" t="s">
        <v>17155</v>
      </c>
      <c r="U1096" s="95" t="s">
        <v>17156</v>
      </c>
      <c r="V1096" s="95" t="s">
        <v>17157</v>
      </c>
      <c r="W1096" s="95" t="s">
        <v>17158</v>
      </c>
      <c r="X1096" s="95" t="s">
        <v>17159</v>
      </c>
      <c r="Y1096" s="95" t="s">
        <v>17160</v>
      </c>
      <c r="Z1096" s="95" t="s">
        <v>17161</v>
      </c>
      <c r="AA1096" s="95" t="s">
        <v>17162</v>
      </c>
      <c r="AB1096" s="95" t="s">
        <v>17106</v>
      </c>
      <c r="AC1096" s="95" t="s">
        <v>17107</v>
      </c>
      <c r="AD1096" s="95"/>
      <c r="AE1096" s="95"/>
      <c r="AF1096" s="95"/>
      <c r="AG1096" s="95"/>
      <c r="AH1096" s="95"/>
      <c r="AI1096" s="95"/>
      <c r="AJ1096" s="95"/>
      <c r="AK1096" s="95"/>
      <c r="AL1096" s="95"/>
      <c r="AM1096" s="95"/>
      <c r="AN1096" s="95"/>
      <c r="AO1096" s="95"/>
      <c r="AP1096" s="95"/>
      <c r="AQ1096" s="95"/>
      <c r="AR1096" s="95"/>
      <c r="AS1096" s="95"/>
      <c r="AT1096" s="95"/>
      <c r="AU1096" s="95"/>
      <c r="AV1096" s="95"/>
    </row>
    <row r="1097" spans="1:48" ht="18.75" x14ac:dyDescent="0.3">
      <c r="A1097" s="73" t="s">
        <v>16098</v>
      </c>
      <c r="B1097" s="92" t="s">
        <v>12123</v>
      </c>
      <c r="C1097" s="92" t="s">
        <v>8691</v>
      </c>
      <c r="D1097" s="94">
        <v>264561</v>
      </c>
      <c r="E1097" s="95" t="s">
        <v>17301</v>
      </c>
      <c r="F1097" s="95"/>
      <c r="G1097" s="95"/>
      <c r="H1097" s="96"/>
      <c r="I1097" s="96"/>
      <c r="J1097" s="95"/>
      <c r="K1097" s="95"/>
      <c r="L1097" s="95"/>
      <c r="M1097" s="95"/>
      <c r="N1097" s="95"/>
      <c r="O1097" s="95"/>
      <c r="P1097" s="95"/>
      <c r="Q1097" s="95"/>
      <c r="R1097" s="95"/>
      <c r="S1097" s="95"/>
      <c r="T1097" s="95"/>
      <c r="U1097" s="95"/>
      <c r="V1097" s="95"/>
      <c r="W1097" s="95"/>
      <c r="X1097" s="95"/>
      <c r="Y1097" s="95"/>
      <c r="Z1097" s="95"/>
      <c r="AA1097" s="95"/>
      <c r="AB1097" s="95"/>
      <c r="AC1097" s="95"/>
      <c r="AD1097" s="95"/>
      <c r="AE1097" s="95"/>
      <c r="AF1097" s="95"/>
      <c r="AG1097" s="95"/>
      <c r="AH1097" s="95"/>
      <c r="AI1097" s="95"/>
      <c r="AJ1097" s="95"/>
      <c r="AK1097" s="95"/>
      <c r="AL1097" s="95"/>
      <c r="AM1097" s="95"/>
      <c r="AN1097" s="95"/>
      <c r="AO1097" s="95"/>
      <c r="AP1097" s="95"/>
      <c r="AQ1097" s="95"/>
      <c r="AR1097" s="95"/>
      <c r="AS1097" s="95"/>
      <c r="AT1097" s="95"/>
      <c r="AU1097" s="95"/>
      <c r="AV1097" s="95"/>
    </row>
    <row r="1098" spans="1:48" ht="18.75" x14ac:dyDescent="0.3">
      <c r="A1098" s="73" t="s">
        <v>16790</v>
      </c>
      <c r="B1098" s="92" t="s">
        <v>15579</v>
      </c>
      <c r="C1098" s="92" t="s">
        <v>8691</v>
      </c>
      <c r="D1098" s="94">
        <v>264561</v>
      </c>
      <c r="E1098" s="95" t="s">
        <v>17237</v>
      </c>
      <c r="F1098" s="96"/>
      <c r="G1098" s="95"/>
      <c r="H1098" s="96"/>
      <c r="I1098" s="96"/>
      <c r="J1098" s="95"/>
      <c r="K1098" s="95"/>
      <c r="L1098" s="95"/>
      <c r="M1098" s="95"/>
      <c r="N1098" s="95"/>
      <c r="O1098" s="95"/>
      <c r="P1098" s="95"/>
      <c r="Q1098" s="95"/>
      <c r="R1098" s="95"/>
      <c r="S1098" s="95"/>
      <c r="T1098" s="95"/>
      <c r="U1098" s="95"/>
      <c r="V1098" s="95"/>
      <c r="W1098" s="95"/>
      <c r="X1098" s="95"/>
      <c r="Y1098" s="95"/>
      <c r="Z1098" s="95"/>
      <c r="AA1098" s="95"/>
      <c r="AB1098" s="95"/>
      <c r="AC1098" s="95"/>
      <c r="AD1098" s="95"/>
      <c r="AE1098" s="95"/>
      <c r="AF1098" s="95"/>
      <c r="AG1098" s="95"/>
      <c r="AH1098" s="95"/>
      <c r="AI1098" s="95"/>
      <c r="AJ1098" s="95"/>
      <c r="AK1098" s="95"/>
      <c r="AL1098" s="95"/>
      <c r="AM1098" s="95"/>
      <c r="AN1098" s="95"/>
      <c r="AO1098" s="95"/>
      <c r="AP1098" s="95"/>
      <c r="AQ1098" s="95"/>
      <c r="AR1098" s="95"/>
      <c r="AS1098" s="95"/>
      <c r="AT1098" s="95"/>
      <c r="AU1098" s="95"/>
      <c r="AV1098" s="95"/>
    </row>
    <row r="1099" spans="1:48" ht="18.75" x14ac:dyDescent="0.3">
      <c r="A1099" s="73" t="s">
        <v>16099</v>
      </c>
      <c r="B1099" s="92" t="s">
        <v>12123</v>
      </c>
      <c r="C1099" s="92" t="s">
        <v>6069</v>
      </c>
      <c r="D1099" s="94">
        <v>185457</v>
      </c>
      <c r="E1099" s="95" t="s">
        <v>17216</v>
      </c>
      <c r="F1099" s="95" t="s">
        <v>17316</v>
      </c>
      <c r="G1099" s="95" t="s">
        <v>17317</v>
      </c>
      <c r="H1099" s="96"/>
      <c r="I1099" s="96"/>
      <c r="J1099" s="95"/>
      <c r="K1099" s="95"/>
      <c r="L1099" s="95"/>
      <c r="M1099" s="95"/>
      <c r="N1099" s="95"/>
      <c r="O1099" s="95"/>
      <c r="P1099" s="95"/>
      <c r="Q1099" s="95"/>
      <c r="R1099" s="95"/>
      <c r="S1099" s="95"/>
      <c r="T1099" s="95"/>
      <c r="U1099" s="95"/>
      <c r="V1099" s="95"/>
      <c r="W1099" s="95"/>
      <c r="X1099" s="95"/>
      <c r="Y1099" s="95"/>
      <c r="Z1099" s="95"/>
      <c r="AA1099" s="95"/>
      <c r="AB1099" s="95"/>
      <c r="AC1099" s="95"/>
      <c r="AD1099" s="95"/>
      <c r="AE1099" s="95"/>
      <c r="AF1099" s="95"/>
      <c r="AG1099" s="95"/>
      <c r="AH1099" s="95"/>
      <c r="AI1099" s="95"/>
      <c r="AJ1099" s="95"/>
      <c r="AK1099" s="95"/>
      <c r="AL1099" s="95"/>
      <c r="AM1099" s="95"/>
      <c r="AN1099" s="95"/>
      <c r="AO1099" s="95"/>
      <c r="AP1099" s="95"/>
      <c r="AQ1099" s="95"/>
      <c r="AR1099" s="95"/>
      <c r="AS1099" s="95"/>
      <c r="AT1099" s="95"/>
      <c r="AU1099" s="95"/>
      <c r="AV1099" s="95"/>
    </row>
    <row r="1100" spans="1:48" ht="18.75" x14ac:dyDescent="0.3">
      <c r="A1100" s="73" t="s">
        <v>16100</v>
      </c>
      <c r="B1100" s="92" t="s">
        <v>12123</v>
      </c>
      <c r="C1100" s="92" t="s">
        <v>6082</v>
      </c>
      <c r="D1100" s="94">
        <v>185762</v>
      </c>
      <c r="E1100" s="95" t="s">
        <v>17318</v>
      </c>
      <c r="F1100" s="95"/>
      <c r="G1100" s="95"/>
      <c r="H1100" s="96"/>
      <c r="I1100" s="96"/>
      <c r="J1100" s="95"/>
      <c r="K1100" s="95"/>
      <c r="L1100" s="95"/>
      <c r="M1100" s="95"/>
      <c r="N1100" s="95"/>
      <c r="O1100" s="95"/>
      <c r="P1100" s="95"/>
      <c r="Q1100" s="95"/>
      <c r="R1100" s="95"/>
      <c r="S1100" s="95"/>
      <c r="T1100" s="95"/>
      <c r="U1100" s="95"/>
      <c r="V1100" s="95"/>
      <c r="W1100" s="95"/>
      <c r="X1100" s="95"/>
      <c r="Y1100" s="95"/>
      <c r="Z1100" s="95"/>
      <c r="AA1100" s="95"/>
      <c r="AB1100" s="95"/>
      <c r="AC1100" s="95"/>
      <c r="AD1100" s="95"/>
      <c r="AE1100" s="95"/>
      <c r="AF1100" s="95"/>
      <c r="AG1100" s="95"/>
      <c r="AH1100" s="95"/>
      <c r="AI1100" s="95"/>
      <c r="AJ1100" s="95"/>
      <c r="AK1100" s="95"/>
      <c r="AL1100" s="95"/>
      <c r="AM1100" s="95"/>
      <c r="AN1100" s="95"/>
      <c r="AO1100" s="95"/>
      <c r="AP1100" s="95"/>
      <c r="AQ1100" s="95"/>
      <c r="AR1100" s="95"/>
      <c r="AS1100" s="95"/>
      <c r="AT1100" s="95"/>
      <c r="AU1100" s="95"/>
      <c r="AV1100" s="95"/>
    </row>
    <row r="1101" spans="1:48" ht="18.75" x14ac:dyDescent="0.3">
      <c r="A1101" s="73" t="s">
        <v>16101</v>
      </c>
      <c r="B1101" s="92" t="s">
        <v>12123</v>
      </c>
      <c r="C1101" s="92" t="s">
        <v>1634</v>
      </c>
      <c r="D1101" s="94">
        <v>185601</v>
      </c>
      <c r="E1101" s="95" t="s">
        <v>17315</v>
      </c>
      <c r="F1101" s="95"/>
      <c r="G1101" s="95"/>
      <c r="H1101" s="96"/>
      <c r="I1101" s="96"/>
      <c r="J1101" s="95"/>
      <c r="K1101" s="95"/>
      <c r="L1101" s="95"/>
      <c r="M1101" s="95"/>
      <c r="N1101" s="95"/>
      <c r="O1101" s="95"/>
      <c r="P1101" s="95"/>
      <c r="Q1101" s="95"/>
      <c r="R1101" s="95"/>
      <c r="S1101" s="95"/>
      <c r="T1101" s="95"/>
      <c r="U1101" s="95"/>
      <c r="V1101" s="95"/>
      <c r="W1101" s="95"/>
      <c r="X1101" s="95"/>
      <c r="Y1101" s="95"/>
      <c r="Z1101" s="95"/>
      <c r="AA1101" s="95"/>
      <c r="AB1101" s="95"/>
      <c r="AC1101" s="95"/>
      <c r="AD1101" s="95"/>
      <c r="AE1101" s="95"/>
      <c r="AF1101" s="95"/>
      <c r="AG1101" s="95"/>
      <c r="AH1101" s="95"/>
      <c r="AI1101" s="95"/>
      <c r="AJ1101" s="95"/>
      <c r="AK1101" s="95"/>
      <c r="AL1101" s="95"/>
      <c r="AM1101" s="95"/>
      <c r="AN1101" s="95"/>
      <c r="AO1101" s="95"/>
      <c r="AP1101" s="95"/>
      <c r="AQ1101" s="95"/>
      <c r="AR1101" s="95"/>
      <c r="AS1101" s="95"/>
      <c r="AT1101" s="95"/>
      <c r="AU1101" s="95"/>
      <c r="AV1101" s="95"/>
    </row>
    <row r="1102" spans="1:48" ht="18.75" x14ac:dyDescent="0.3">
      <c r="A1102" s="73" t="s">
        <v>16102</v>
      </c>
      <c r="B1102" s="92" t="s">
        <v>12123</v>
      </c>
      <c r="C1102" s="92" t="s">
        <v>1632</v>
      </c>
      <c r="D1102" s="94">
        <v>185566</v>
      </c>
      <c r="E1102" s="95" t="s">
        <v>17318</v>
      </c>
      <c r="F1102" s="95"/>
      <c r="G1102" s="95"/>
      <c r="H1102" s="96"/>
      <c r="I1102" s="96"/>
      <c r="J1102" s="95"/>
      <c r="K1102" s="95"/>
      <c r="L1102" s="95"/>
      <c r="M1102" s="95"/>
      <c r="N1102" s="95"/>
      <c r="O1102" s="95"/>
      <c r="P1102" s="95"/>
      <c r="Q1102" s="95"/>
      <c r="R1102" s="95"/>
      <c r="S1102" s="95"/>
      <c r="T1102" s="95"/>
      <c r="U1102" s="95"/>
      <c r="V1102" s="95"/>
      <c r="W1102" s="95"/>
      <c r="X1102" s="95"/>
      <c r="Y1102" s="95"/>
      <c r="Z1102" s="95"/>
      <c r="AA1102" s="95"/>
      <c r="AB1102" s="95"/>
      <c r="AC1102" s="95"/>
      <c r="AD1102" s="95"/>
      <c r="AE1102" s="95"/>
      <c r="AF1102" s="95"/>
      <c r="AG1102" s="95"/>
      <c r="AH1102" s="95"/>
      <c r="AI1102" s="95"/>
      <c r="AJ1102" s="95"/>
      <c r="AK1102" s="95"/>
      <c r="AL1102" s="95"/>
      <c r="AM1102" s="95"/>
      <c r="AN1102" s="95"/>
      <c r="AO1102" s="95"/>
      <c r="AP1102" s="95"/>
      <c r="AQ1102" s="95"/>
      <c r="AR1102" s="95"/>
      <c r="AS1102" s="95"/>
      <c r="AT1102" s="95"/>
      <c r="AU1102" s="95"/>
      <c r="AV1102" s="95"/>
    </row>
    <row r="1103" spans="1:48" ht="18.75" x14ac:dyDescent="0.3">
      <c r="A1103" s="73" t="s">
        <v>16103</v>
      </c>
      <c r="B1103" s="92" t="s">
        <v>12123</v>
      </c>
      <c r="C1103" s="92" t="s">
        <v>6142</v>
      </c>
      <c r="D1103" s="94">
        <v>186977</v>
      </c>
      <c r="E1103" s="95" t="s">
        <v>17265</v>
      </c>
      <c r="F1103" s="95"/>
      <c r="G1103" s="95"/>
      <c r="H1103" s="96"/>
      <c r="I1103" s="96"/>
      <c r="J1103" s="95"/>
      <c r="K1103" s="95"/>
      <c r="L1103" s="95"/>
      <c r="M1103" s="95"/>
      <c r="N1103" s="95"/>
      <c r="O1103" s="95"/>
      <c r="P1103" s="95"/>
      <c r="Q1103" s="95"/>
      <c r="R1103" s="95"/>
      <c r="S1103" s="95"/>
      <c r="T1103" s="95"/>
      <c r="U1103" s="95"/>
      <c r="V1103" s="95"/>
      <c r="W1103" s="95"/>
      <c r="X1103" s="95"/>
      <c r="Y1103" s="95"/>
      <c r="Z1103" s="95"/>
      <c r="AA1103" s="95"/>
      <c r="AB1103" s="95"/>
      <c r="AC1103" s="95"/>
      <c r="AD1103" s="95"/>
      <c r="AE1103" s="95"/>
      <c r="AF1103" s="95"/>
      <c r="AG1103" s="95"/>
      <c r="AH1103" s="95"/>
      <c r="AI1103" s="95"/>
      <c r="AJ1103" s="95"/>
      <c r="AK1103" s="95"/>
      <c r="AL1103" s="95"/>
      <c r="AM1103" s="95"/>
      <c r="AN1103" s="95"/>
      <c r="AO1103" s="95"/>
      <c r="AP1103" s="95"/>
      <c r="AQ1103" s="95"/>
      <c r="AR1103" s="95"/>
      <c r="AS1103" s="95"/>
      <c r="AT1103" s="95"/>
      <c r="AU1103" s="95"/>
      <c r="AV1103" s="95"/>
    </row>
    <row r="1104" spans="1:48" ht="18.75" x14ac:dyDescent="0.3">
      <c r="A1104" s="73" t="s">
        <v>16104</v>
      </c>
      <c r="B1104" s="92" t="s">
        <v>12123</v>
      </c>
      <c r="C1104" s="92" t="s">
        <v>6163</v>
      </c>
      <c r="D1104" s="94">
        <v>187359</v>
      </c>
      <c r="E1104" s="95" t="s">
        <v>16911</v>
      </c>
      <c r="F1104" s="95"/>
      <c r="G1104" s="95"/>
      <c r="H1104" s="96"/>
      <c r="I1104" s="96"/>
      <c r="J1104" s="95"/>
      <c r="K1104" s="95"/>
      <c r="L1104" s="95"/>
      <c r="M1104" s="95"/>
      <c r="N1104" s="95"/>
      <c r="O1104" s="95"/>
      <c r="P1104" s="95"/>
      <c r="Q1104" s="95"/>
      <c r="R1104" s="95"/>
      <c r="S1104" s="95"/>
      <c r="T1104" s="95"/>
      <c r="U1104" s="95"/>
      <c r="V1104" s="95"/>
      <c r="W1104" s="95"/>
      <c r="X1104" s="95"/>
      <c r="Y1104" s="95"/>
      <c r="Z1104" s="95"/>
      <c r="AA1104" s="95"/>
      <c r="AB1104" s="95"/>
      <c r="AC1104" s="95"/>
      <c r="AD1104" s="95"/>
      <c r="AE1104" s="95"/>
      <c r="AF1104" s="95"/>
      <c r="AG1104" s="95"/>
      <c r="AH1104" s="95"/>
      <c r="AI1104" s="95"/>
      <c r="AJ1104" s="95"/>
      <c r="AK1104" s="95"/>
      <c r="AL1104" s="95"/>
      <c r="AM1104" s="95"/>
      <c r="AN1104" s="95"/>
      <c r="AO1104" s="95"/>
      <c r="AP1104" s="95"/>
      <c r="AQ1104" s="95"/>
      <c r="AR1104" s="95"/>
      <c r="AS1104" s="95"/>
      <c r="AT1104" s="95"/>
      <c r="AU1104" s="95"/>
      <c r="AV1104" s="95"/>
    </row>
    <row r="1105" spans="1:48" ht="18.75" x14ac:dyDescent="0.3">
      <c r="A1105" s="73" t="s">
        <v>16105</v>
      </c>
      <c r="B1105" s="92" t="s">
        <v>12123</v>
      </c>
      <c r="C1105" s="92" t="s">
        <v>6899</v>
      </c>
      <c r="D1105" s="94">
        <v>265276</v>
      </c>
      <c r="E1105" s="95" t="s">
        <v>17319</v>
      </c>
      <c r="F1105" s="95"/>
      <c r="G1105" s="95"/>
      <c r="H1105" s="96"/>
      <c r="I1105" s="96"/>
      <c r="J1105" s="95"/>
      <c r="K1105" s="95"/>
      <c r="L1105" s="95"/>
      <c r="M1105" s="95"/>
      <c r="N1105" s="95"/>
      <c r="O1105" s="95"/>
      <c r="P1105" s="95"/>
      <c r="Q1105" s="95"/>
      <c r="R1105" s="95"/>
      <c r="S1105" s="95"/>
      <c r="T1105" s="95"/>
      <c r="U1105" s="95"/>
      <c r="V1105" s="95"/>
      <c r="W1105" s="95"/>
      <c r="X1105" s="95"/>
      <c r="Y1105" s="95"/>
      <c r="Z1105" s="95"/>
      <c r="AA1105" s="95"/>
      <c r="AB1105" s="95"/>
      <c r="AC1105" s="95"/>
      <c r="AD1105" s="95"/>
      <c r="AE1105" s="95"/>
      <c r="AF1105" s="95"/>
      <c r="AG1105" s="95"/>
      <c r="AH1105" s="95"/>
      <c r="AI1105" s="95"/>
      <c r="AJ1105" s="95"/>
      <c r="AK1105" s="95"/>
      <c r="AL1105" s="95"/>
      <c r="AM1105" s="95"/>
      <c r="AN1105" s="95"/>
      <c r="AO1105" s="95"/>
      <c r="AP1105" s="95"/>
      <c r="AQ1105" s="95"/>
      <c r="AR1105" s="95"/>
      <c r="AS1105" s="95"/>
      <c r="AT1105" s="95"/>
      <c r="AU1105" s="95"/>
      <c r="AV1105" s="95"/>
    </row>
    <row r="1106" spans="1:48" ht="18.75" x14ac:dyDescent="0.3">
      <c r="A1106" s="73" t="s">
        <v>16791</v>
      </c>
      <c r="B1106" s="92" t="s">
        <v>15579</v>
      </c>
      <c r="C1106" s="92" t="s">
        <v>6903</v>
      </c>
      <c r="D1106" s="94">
        <v>265416</v>
      </c>
      <c r="E1106" s="95" t="s">
        <v>16987</v>
      </c>
      <c r="F1106" s="95" t="s">
        <v>16985</v>
      </c>
      <c r="G1106" s="95"/>
      <c r="H1106" s="96"/>
      <c r="I1106" s="96"/>
      <c r="J1106" s="95"/>
      <c r="K1106" s="95"/>
      <c r="L1106" s="95"/>
      <c r="M1106" s="95"/>
      <c r="N1106" s="95"/>
      <c r="O1106" s="95"/>
      <c r="P1106" s="95"/>
      <c r="Q1106" s="95"/>
      <c r="R1106" s="95"/>
      <c r="S1106" s="95"/>
      <c r="T1106" s="95"/>
      <c r="U1106" s="95"/>
      <c r="V1106" s="95"/>
      <c r="W1106" s="95"/>
      <c r="X1106" s="95"/>
      <c r="Y1106" s="95"/>
      <c r="Z1106" s="95"/>
      <c r="AA1106" s="95"/>
      <c r="AB1106" s="95"/>
      <c r="AC1106" s="95"/>
      <c r="AD1106" s="95"/>
      <c r="AE1106" s="95"/>
      <c r="AF1106" s="95"/>
      <c r="AG1106" s="95"/>
      <c r="AH1106" s="95"/>
      <c r="AI1106" s="95"/>
      <c r="AJ1106" s="95"/>
      <c r="AK1106" s="95"/>
      <c r="AL1106" s="95"/>
      <c r="AM1106" s="95"/>
      <c r="AN1106" s="95"/>
      <c r="AO1106" s="95"/>
      <c r="AP1106" s="95"/>
      <c r="AQ1106" s="95"/>
      <c r="AR1106" s="95"/>
      <c r="AS1106" s="95"/>
      <c r="AT1106" s="95"/>
      <c r="AU1106" s="95"/>
      <c r="AV1106" s="95"/>
    </row>
    <row r="1107" spans="1:48" ht="18.75" x14ac:dyDescent="0.3">
      <c r="A1107" s="73" t="s">
        <v>16792</v>
      </c>
      <c r="B1107" s="92" t="s">
        <v>15579</v>
      </c>
      <c r="C1107" s="92" t="s">
        <v>8593</v>
      </c>
      <c r="D1107" s="94">
        <v>265520</v>
      </c>
      <c r="E1107" s="95" t="s">
        <v>16987</v>
      </c>
      <c r="F1107" s="95" t="s">
        <v>16985</v>
      </c>
      <c r="G1107" s="95"/>
      <c r="H1107" s="96"/>
      <c r="I1107" s="96"/>
      <c r="J1107" s="95"/>
      <c r="K1107" s="95"/>
      <c r="L1107" s="95"/>
      <c r="M1107" s="95"/>
      <c r="N1107" s="95"/>
      <c r="O1107" s="95"/>
      <c r="P1107" s="95"/>
      <c r="Q1107" s="95"/>
      <c r="R1107" s="95"/>
      <c r="S1107" s="95"/>
      <c r="T1107" s="95"/>
      <c r="U1107" s="95"/>
      <c r="V1107" s="95"/>
      <c r="W1107" s="95"/>
      <c r="X1107" s="95"/>
      <c r="Y1107" s="95"/>
      <c r="Z1107" s="95"/>
      <c r="AA1107" s="95"/>
      <c r="AB1107" s="95"/>
      <c r="AC1107" s="95"/>
      <c r="AD1107" s="95"/>
      <c r="AE1107" s="95"/>
      <c r="AF1107" s="95"/>
      <c r="AG1107" s="95"/>
      <c r="AH1107" s="95"/>
      <c r="AI1107" s="95"/>
      <c r="AJ1107" s="95"/>
      <c r="AK1107" s="95"/>
      <c r="AL1107" s="95"/>
      <c r="AM1107" s="95"/>
      <c r="AN1107" s="95"/>
      <c r="AO1107" s="95"/>
      <c r="AP1107" s="95"/>
      <c r="AQ1107" s="95"/>
      <c r="AR1107" s="95"/>
      <c r="AS1107" s="95"/>
      <c r="AT1107" s="95"/>
      <c r="AU1107" s="95"/>
      <c r="AV1107" s="95"/>
    </row>
    <row r="1108" spans="1:48" ht="18.75" x14ac:dyDescent="0.3">
      <c r="A1108" s="73" t="s">
        <v>16793</v>
      </c>
      <c r="B1108" s="92" t="s">
        <v>15579</v>
      </c>
      <c r="C1108" s="92" t="s">
        <v>8595</v>
      </c>
      <c r="D1108" s="94">
        <v>265840</v>
      </c>
      <c r="E1108" s="95" t="s">
        <v>17087</v>
      </c>
      <c r="F1108" s="95"/>
      <c r="G1108" s="95"/>
      <c r="H1108" s="96"/>
      <c r="I1108" s="96"/>
      <c r="J1108" s="95"/>
      <c r="K1108" s="95"/>
      <c r="L1108" s="95"/>
      <c r="M1108" s="95"/>
      <c r="N1108" s="95"/>
      <c r="O1108" s="95"/>
      <c r="P1108" s="95"/>
      <c r="Q1108" s="95"/>
      <c r="R1108" s="95"/>
      <c r="S1108" s="95"/>
      <c r="T1108" s="95"/>
      <c r="U1108" s="95"/>
      <c r="V1108" s="95"/>
      <c r="W1108" s="95"/>
      <c r="X1108" s="95"/>
      <c r="Y1108" s="95"/>
      <c r="Z1108" s="95"/>
      <c r="AA1108" s="95"/>
      <c r="AB1108" s="95"/>
      <c r="AC1108" s="95"/>
      <c r="AD1108" s="95"/>
      <c r="AE1108" s="95"/>
      <c r="AF1108" s="95"/>
      <c r="AG1108" s="95"/>
      <c r="AH1108" s="95"/>
      <c r="AI1108" s="95"/>
      <c r="AJ1108" s="95"/>
      <c r="AK1108" s="95"/>
      <c r="AL1108" s="95"/>
      <c r="AM1108" s="95"/>
      <c r="AN1108" s="95"/>
      <c r="AO1108" s="95"/>
      <c r="AP1108" s="95"/>
      <c r="AQ1108" s="95"/>
      <c r="AR1108" s="95"/>
      <c r="AS1108" s="95"/>
      <c r="AT1108" s="95"/>
      <c r="AU1108" s="95"/>
      <c r="AV1108" s="95"/>
    </row>
    <row r="1109" spans="1:48" ht="18.75" x14ac:dyDescent="0.3">
      <c r="A1109" s="73" t="s">
        <v>16106</v>
      </c>
      <c r="B1109" s="92" t="s">
        <v>12123</v>
      </c>
      <c r="C1109" s="92" t="s">
        <v>8596</v>
      </c>
      <c r="D1109" s="94">
        <v>265844</v>
      </c>
      <c r="E1109" s="95" t="s">
        <v>16887</v>
      </c>
      <c r="F1109" s="95" t="s">
        <v>16888</v>
      </c>
      <c r="G1109" s="95"/>
      <c r="H1109" s="96"/>
      <c r="I1109" s="96"/>
      <c r="J1109" s="95"/>
      <c r="K1109" s="95"/>
      <c r="L1109" s="95"/>
      <c r="M1109" s="95"/>
      <c r="N1109" s="95"/>
      <c r="O1109" s="95"/>
      <c r="P1109" s="95"/>
      <c r="Q1109" s="95"/>
      <c r="R1109" s="95"/>
      <c r="S1109" s="95"/>
      <c r="T1109" s="95"/>
      <c r="U1109" s="95"/>
      <c r="V1109" s="95"/>
      <c r="W1109" s="95"/>
      <c r="X1109" s="95"/>
      <c r="Y1109" s="95"/>
      <c r="Z1109" s="95"/>
      <c r="AA1109" s="95"/>
      <c r="AB1109" s="95"/>
      <c r="AC1109" s="95"/>
      <c r="AD1109" s="95"/>
      <c r="AE1109" s="95"/>
      <c r="AF1109" s="95"/>
      <c r="AG1109" s="95"/>
      <c r="AH1109" s="95"/>
      <c r="AI1109" s="95"/>
      <c r="AJ1109" s="95"/>
      <c r="AK1109" s="95"/>
      <c r="AL1109" s="95"/>
      <c r="AM1109" s="95"/>
      <c r="AN1109" s="95"/>
      <c r="AO1109" s="95"/>
      <c r="AP1109" s="95"/>
      <c r="AQ1109" s="95"/>
      <c r="AR1109" s="95"/>
      <c r="AS1109" s="95"/>
      <c r="AT1109" s="95"/>
      <c r="AU1109" s="95"/>
      <c r="AV1109" s="95"/>
    </row>
    <row r="1110" spans="1:48" ht="18.75" x14ac:dyDescent="0.3">
      <c r="A1110" s="73" t="s">
        <v>16107</v>
      </c>
      <c r="B1110" s="92" t="s">
        <v>12123</v>
      </c>
      <c r="C1110" s="92" t="s">
        <v>8597</v>
      </c>
      <c r="D1110" s="94">
        <v>265845</v>
      </c>
      <c r="E1110" s="95" t="s">
        <v>16899</v>
      </c>
      <c r="F1110" s="95" t="s">
        <v>16957</v>
      </c>
      <c r="G1110" s="95" t="s">
        <v>16878</v>
      </c>
      <c r="H1110" s="95"/>
      <c r="I1110" s="95"/>
      <c r="J1110" s="95"/>
      <c r="K1110" s="96"/>
      <c r="L1110" s="96"/>
      <c r="M1110" s="95"/>
      <c r="N1110" s="95"/>
      <c r="O1110" s="95"/>
      <c r="P1110" s="95"/>
      <c r="Q1110" s="95"/>
      <c r="R1110" s="95"/>
      <c r="S1110" s="95"/>
      <c r="T1110" s="95"/>
      <c r="U1110" s="95"/>
      <c r="V1110" s="95"/>
      <c r="W1110" s="95"/>
      <c r="X1110" s="95"/>
      <c r="Y1110" s="95"/>
      <c r="Z1110" s="95"/>
      <c r="AA1110" s="95"/>
      <c r="AB1110" s="95"/>
      <c r="AC1110" s="95"/>
      <c r="AD1110" s="95"/>
      <c r="AE1110" s="95"/>
      <c r="AF1110" s="95"/>
      <c r="AG1110" s="95"/>
      <c r="AH1110" s="95"/>
      <c r="AI1110" s="95"/>
      <c r="AJ1110" s="95"/>
      <c r="AK1110" s="95"/>
      <c r="AL1110" s="95"/>
      <c r="AM1110" s="95"/>
      <c r="AN1110" s="95"/>
      <c r="AO1110" s="95"/>
      <c r="AP1110" s="95"/>
      <c r="AQ1110" s="95"/>
      <c r="AR1110" s="95"/>
      <c r="AS1110" s="95"/>
      <c r="AT1110" s="95"/>
      <c r="AU1110" s="95"/>
      <c r="AV1110" s="95"/>
    </row>
    <row r="1111" spans="1:48" ht="18.75" x14ac:dyDescent="0.3">
      <c r="A1111" s="73" t="s">
        <v>16794</v>
      </c>
      <c r="B1111" s="92" t="s">
        <v>15579</v>
      </c>
      <c r="C1111" s="92" t="s">
        <v>8597</v>
      </c>
      <c r="D1111" s="94">
        <v>265845</v>
      </c>
      <c r="E1111" s="95" t="s">
        <v>16900</v>
      </c>
      <c r="F1111" s="95" t="s">
        <v>17126</v>
      </c>
      <c r="G1111" s="95" t="s">
        <v>17127</v>
      </c>
      <c r="H1111" s="96"/>
      <c r="I1111" s="96"/>
      <c r="J1111" s="96"/>
      <c r="K1111" s="96"/>
      <c r="L1111" s="96"/>
      <c r="M1111" s="95"/>
      <c r="N1111" s="95"/>
      <c r="O1111" s="95"/>
      <c r="P1111" s="95"/>
      <c r="Q1111" s="95"/>
      <c r="R1111" s="95"/>
      <c r="S1111" s="95"/>
      <c r="T1111" s="95"/>
      <c r="U1111" s="95"/>
      <c r="V1111" s="95"/>
      <c r="W1111" s="95"/>
      <c r="X1111" s="95"/>
      <c r="Y1111" s="95"/>
      <c r="Z1111" s="95"/>
      <c r="AA1111" s="95"/>
      <c r="AB1111" s="95"/>
      <c r="AC1111" s="95"/>
      <c r="AD1111" s="95"/>
      <c r="AE1111" s="95"/>
      <c r="AF1111" s="95"/>
      <c r="AG1111" s="95"/>
      <c r="AH1111" s="95"/>
      <c r="AI1111" s="95"/>
      <c r="AJ1111" s="95"/>
      <c r="AK1111" s="95"/>
      <c r="AL1111" s="95"/>
      <c r="AM1111" s="95"/>
      <c r="AN1111" s="95"/>
      <c r="AO1111" s="95"/>
      <c r="AP1111" s="95"/>
      <c r="AQ1111" s="95"/>
      <c r="AR1111" s="95"/>
      <c r="AS1111" s="95"/>
      <c r="AT1111" s="95"/>
      <c r="AU1111" s="95"/>
      <c r="AV1111" s="95"/>
    </row>
    <row r="1112" spans="1:48" ht="18.75" x14ac:dyDescent="0.3">
      <c r="A1112" s="73" t="s">
        <v>16108</v>
      </c>
      <c r="B1112" s="92" t="s">
        <v>12123</v>
      </c>
      <c r="C1112" s="92" t="s">
        <v>8598</v>
      </c>
      <c r="D1112" s="94">
        <v>265850</v>
      </c>
      <c r="E1112" s="95" t="s">
        <v>16899</v>
      </c>
      <c r="F1112" s="95" t="s">
        <v>17109</v>
      </c>
      <c r="G1112" s="95"/>
      <c r="H1112" s="95"/>
      <c r="I1112" s="95"/>
      <c r="J1112" s="96"/>
      <c r="K1112" s="96"/>
      <c r="L1112" s="96"/>
      <c r="M1112" s="95"/>
      <c r="N1112" s="95"/>
      <c r="O1112" s="95"/>
      <c r="P1112" s="95"/>
      <c r="Q1112" s="95"/>
      <c r="R1112" s="95"/>
      <c r="S1112" s="95"/>
      <c r="T1112" s="95"/>
      <c r="U1112" s="95"/>
      <c r="V1112" s="95"/>
      <c r="W1112" s="95"/>
      <c r="X1112" s="95"/>
      <c r="Y1112" s="95"/>
      <c r="Z1112" s="95"/>
      <c r="AA1112" s="95"/>
      <c r="AB1112" s="95"/>
      <c r="AC1112" s="95"/>
      <c r="AD1112" s="95"/>
      <c r="AE1112" s="95"/>
      <c r="AF1112" s="95"/>
      <c r="AG1112" s="95"/>
      <c r="AH1112" s="95"/>
      <c r="AI1112" s="95"/>
      <c r="AJ1112" s="95"/>
      <c r="AK1112" s="95"/>
      <c r="AL1112" s="95"/>
      <c r="AM1112" s="95"/>
      <c r="AN1112" s="95"/>
      <c r="AO1112" s="95"/>
      <c r="AP1112" s="95"/>
      <c r="AQ1112" s="95"/>
      <c r="AR1112" s="95"/>
      <c r="AS1112" s="95"/>
      <c r="AT1112" s="95"/>
      <c r="AU1112" s="95"/>
      <c r="AV1112" s="95"/>
    </row>
    <row r="1113" spans="1:48" ht="18.75" x14ac:dyDescent="0.3">
      <c r="A1113" s="73" t="s">
        <v>16795</v>
      </c>
      <c r="B1113" s="92" t="s">
        <v>15579</v>
      </c>
      <c r="C1113" s="92" t="s">
        <v>8598</v>
      </c>
      <c r="D1113" s="94">
        <v>265850</v>
      </c>
      <c r="E1113" s="95" t="s">
        <v>17116</v>
      </c>
      <c r="F1113" s="95" t="s">
        <v>17163</v>
      </c>
      <c r="G1113" s="95" t="s">
        <v>16900</v>
      </c>
      <c r="H1113" s="96"/>
      <c r="I1113" s="96"/>
      <c r="J1113" s="96"/>
      <c r="K1113" s="96"/>
      <c r="L1113" s="96"/>
      <c r="M1113" s="95"/>
      <c r="N1113" s="95"/>
      <c r="O1113" s="95"/>
      <c r="P1113" s="95"/>
      <c r="Q1113" s="95"/>
      <c r="R1113" s="95"/>
      <c r="S1113" s="95"/>
      <c r="T1113" s="95"/>
      <c r="U1113" s="95"/>
      <c r="V1113" s="95"/>
      <c r="W1113" s="95"/>
      <c r="X1113" s="95"/>
      <c r="Y1113" s="95"/>
      <c r="Z1113" s="95"/>
      <c r="AA1113" s="95"/>
      <c r="AB1113" s="95"/>
      <c r="AC1113" s="95"/>
      <c r="AD1113" s="95"/>
      <c r="AE1113" s="95"/>
      <c r="AF1113" s="95"/>
      <c r="AG1113" s="95"/>
      <c r="AH1113" s="95"/>
      <c r="AI1113" s="95"/>
      <c r="AJ1113" s="95"/>
      <c r="AK1113" s="95"/>
      <c r="AL1113" s="95"/>
      <c r="AM1113" s="95"/>
      <c r="AN1113" s="95"/>
      <c r="AO1113" s="95"/>
      <c r="AP1113" s="95"/>
      <c r="AQ1113" s="95"/>
      <c r="AR1113" s="95"/>
      <c r="AS1113" s="95"/>
      <c r="AT1113" s="95"/>
      <c r="AU1113" s="95"/>
      <c r="AV1113" s="95"/>
    </row>
    <row r="1114" spans="1:48" ht="18.75" x14ac:dyDescent="0.3">
      <c r="A1114" s="73" t="s">
        <v>16109</v>
      </c>
      <c r="B1114" s="92" t="s">
        <v>12123</v>
      </c>
      <c r="C1114" s="92" t="s">
        <v>6922</v>
      </c>
      <c r="D1114" s="94">
        <v>265882</v>
      </c>
      <c r="E1114" s="95" t="s">
        <v>16983</v>
      </c>
      <c r="F1114" s="95" t="s">
        <v>17320</v>
      </c>
      <c r="G1114" s="95" t="s">
        <v>17120</v>
      </c>
      <c r="H1114" s="95" t="s">
        <v>16984</v>
      </c>
      <c r="I1114" s="95"/>
      <c r="J1114" s="95"/>
      <c r="K1114" s="96"/>
      <c r="L1114" s="96"/>
      <c r="M1114" s="95"/>
      <c r="N1114" s="95"/>
      <c r="O1114" s="95"/>
      <c r="P1114" s="95"/>
      <c r="Q1114" s="95"/>
      <c r="R1114" s="95"/>
      <c r="S1114" s="95"/>
      <c r="T1114" s="95"/>
      <c r="U1114" s="95"/>
      <c r="V1114" s="95"/>
      <c r="W1114" s="95"/>
      <c r="X1114" s="95"/>
      <c r="Y1114" s="95"/>
      <c r="Z1114" s="95"/>
      <c r="AA1114" s="95"/>
      <c r="AB1114" s="95"/>
      <c r="AC1114" s="95"/>
      <c r="AD1114" s="95"/>
      <c r="AE1114" s="95"/>
      <c r="AF1114" s="95"/>
      <c r="AG1114" s="95"/>
      <c r="AH1114" s="95"/>
      <c r="AI1114" s="95"/>
      <c r="AJ1114" s="95"/>
      <c r="AK1114" s="95"/>
      <c r="AL1114" s="95"/>
      <c r="AM1114" s="95"/>
      <c r="AN1114" s="95"/>
      <c r="AO1114" s="95"/>
      <c r="AP1114" s="95"/>
      <c r="AQ1114" s="95"/>
      <c r="AR1114" s="95"/>
      <c r="AS1114" s="95"/>
      <c r="AT1114" s="95"/>
      <c r="AU1114" s="95"/>
      <c r="AV1114" s="95"/>
    </row>
    <row r="1115" spans="1:48" ht="18.75" x14ac:dyDescent="0.3">
      <c r="A1115" s="73" t="s">
        <v>16796</v>
      </c>
      <c r="B1115" s="92" t="s">
        <v>15579</v>
      </c>
      <c r="C1115" s="92" t="s">
        <v>6922</v>
      </c>
      <c r="D1115" s="94">
        <v>265882</v>
      </c>
      <c r="E1115" s="95" t="s">
        <v>16985</v>
      </c>
      <c r="F1115" s="95" t="s">
        <v>16986</v>
      </c>
      <c r="G1115" s="95"/>
      <c r="H1115" s="95"/>
      <c r="I1115" s="96"/>
      <c r="J1115" s="96"/>
      <c r="K1115" s="96"/>
      <c r="L1115" s="96"/>
      <c r="M1115" s="95"/>
      <c r="N1115" s="95"/>
      <c r="O1115" s="95"/>
      <c r="P1115" s="95"/>
      <c r="Q1115" s="95"/>
      <c r="R1115" s="95"/>
      <c r="S1115" s="95"/>
      <c r="T1115" s="95"/>
      <c r="U1115" s="95"/>
      <c r="V1115" s="95"/>
      <c r="W1115" s="95"/>
      <c r="X1115" s="95"/>
      <c r="Y1115" s="95"/>
      <c r="Z1115" s="95"/>
      <c r="AA1115" s="95"/>
      <c r="AB1115" s="95"/>
      <c r="AC1115" s="95"/>
      <c r="AD1115" s="95"/>
      <c r="AE1115" s="95"/>
      <c r="AF1115" s="95"/>
      <c r="AG1115" s="95"/>
      <c r="AH1115" s="95"/>
      <c r="AI1115" s="95"/>
      <c r="AJ1115" s="95"/>
      <c r="AK1115" s="95"/>
      <c r="AL1115" s="95"/>
      <c r="AM1115" s="95"/>
      <c r="AN1115" s="95"/>
      <c r="AO1115" s="95"/>
      <c r="AP1115" s="95"/>
      <c r="AQ1115" s="95"/>
      <c r="AR1115" s="95"/>
      <c r="AS1115" s="95"/>
      <c r="AT1115" s="95"/>
      <c r="AU1115" s="95"/>
      <c r="AV1115" s="95"/>
    </row>
    <row r="1116" spans="1:48" ht="18.75" x14ac:dyDescent="0.3">
      <c r="A1116" s="73" t="s">
        <v>16797</v>
      </c>
      <c r="B1116" s="92" t="s">
        <v>15579</v>
      </c>
      <c r="C1116" s="92" t="s">
        <v>8307</v>
      </c>
      <c r="D1116" s="94">
        <v>266348</v>
      </c>
      <c r="E1116" s="97" t="s">
        <v>17248</v>
      </c>
      <c r="F1116" s="95"/>
      <c r="G1116" s="95"/>
      <c r="H1116" s="96"/>
      <c r="I1116" s="96"/>
      <c r="J1116" s="95"/>
      <c r="K1116" s="95"/>
      <c r="L1116" s="95"/>
      <c r="M1116" s="95"/>
      <c r="N1116" s="95"/>
      <c r="O1116" s="95"/>
      <c r="P1116" s="95"/>
      <c r="Q1116" s="95"/>
      <c r="R1116" s="95"/>
      <c r="S1116" s="95"/>
      <c r="T1116" s="95"/>
      <c r="U1116" s="95"/>
      <c r="V1116" s="95"/>
      <c r="W1116" s="95"/>
      <c r="X1116" s="95"/>
      <c r="Y1116" s="95"/>
      <c r="Z1116" s="95"/>
      <c r="AA1116" s="95"/>
      <c r="AB1116" s="95"/>
      <c r="AC1116" s="95"/>
      <c r="AD1116" s="95"/>
      <c r="AE1116" s="95"/>
      <c r="AF1116" s="95"/>
      <c r="AG1116" s="95"/>
      <c r="AH1116" s="95"/>
      <c r="AI1116" s="95"/>
      <c r="AJ1116" s="95"/>
      <c r="AK1116" s="95"/>
      <c r="AL1116" s="95"/>
      <c r="AM1116" s="95"/>
      <c r="AN1116" s="95"/>
      <c r="AO1116" s="95"/>
      <c r="AP1116" s="95"/>
      <c r="AQ1116" s="95"/>
      <c r="AR1116" s="95"/>
      <c r="AS1116" s="95"/>
      <c r="AT1116" s="95"/>
      <c r="AU1116" s="95"/>
      <c r="AV1116" s="95"/>
    </row>
    <row r="1117" spans="1:48" ht="18.75" x14ac:dyDescent="0.3">
      <c r="A1117" s="73" t="s">
        <v>16798</v>
      </c>
      <c r="B1117" s="92" t="s">
        <v>15579</v>
      </c>
      <c r="C1117" s="92" t="s">
        <v>6938</v>
      </c>
      <c r="D1117" s="94">
        <v>266349</v>
      </c>
      <c r="E1117" s="95" t="s">
        <v>17248</v>
      </c>
      <c r="F1117" s="97" t="s">
        <v>17020</v>
      </c>
      <c r="G1117" s="95"/>
      <c r="H1117" s="96"/>
      <c r="I1117" s="96"/>
      <c r="J1117" s="95"/>
      <c r="K1117" s="95"/>
      <c r="L1117" s="95"/>
      <c r="M1117" s="95"/>
      <c r="N1117" s="95"/>
      <c r="O1117" s="95"/>
      <c r="P1117" s="95"/>
      <c r="Q1117" s="95"/>
      <c r="R1117" s="95"/>
      <c r="S1117" s="95"/>
      <c r="T1117" s="95"/>
      <c r="U1117" s="95"/>
      <c r="V1117" s="95"/>
      <c r="W1117" s="95"/>
      <c r="X1117" s="95"/>
      <c r="Y1117" s="95"/>
      <c r="Z1117" s="95"/>
      <c r="AA1117" s="95"/>
      <c r="AB1117" s="95"/>
      <c r="AC1117" s="95"/>
      <c r="AD1117" s="95"/>
      <c r="AE1117" s="95"/>
      <c r="AF1117" s="95"/>
      <c r="AG1117" s="95"/>
      <c r="AH1117" s="95"/>
      <c r="AI1117" s="95"/>
      <c r="AJ1117" s="95"/>
      <c r="AK1117" s="95"/>
      <c r="AL1117" s="95"/>
      <c r="AM1117" s="95"/>
      <c r="AN1117" s="95"/>
      <c r="AO1117" s="95"/>
      <c r="AP1117" s="95"/>
      <c r="AQ1117" s="95"/>
      <c r="AR1117" s="95"/>
      <c r="AS1117" s="95"/>
      <c r="AT1117" s="95"/>
      <c r="AU1117" s="95"/>
      <c r="AV1117" s="95"/>
    </row>
    <row r="1118" spans="1:48" ht="18.75" x14ac:dyDescent="0.3">
      <c r="A1118" s="73" t="s">
        <v>16799</v>
      </c>
      <c r="B1118" s="92" t="s">
        <v>15579</v>
      </c>
      <c r="C1118" s="92" t="s">
        <v>6937</v>
      </c>
      <c r="D1118" s="94">
        <v>266334</v>
      </c>
      <c r="E1118" s="97" t="s">
        <v>16966</v>
      </c>
      <c r="F1118" s="95"/>
      <c r="G1118" s="95"/>
      <c r="H1118" s="96"/>
      <c r="I1118" s="96"/>
      <c r="J1118" s="95"/>
      <c r="K1118" s="95"/>
      <c r="L1118" s="95"/>
      <c r="M1118" s="95"/>
      <c r="N1118" s="95"/>
      <c r="O1118" s="95"/>
      <c r="P1118" s="95"/>
      <c r="Q1118" s="95"/>
      <c r="R1118" s="95"/>
      <c r="S1118" s="95"/>
      <c r="T1118" s="95"/>
      <c r="U1118" s="95"/>
      <c r="V1118" s="95"/>
      <c r="W1118" s="95"/>
      <c r="X1118" s="95"/>
      <c r="Y1118" s="95"/>
      <c r="Z1118" s="95"/>
      <c r="AA1118" s="95"/>
      <c r="AB1118" s="95"/>
      <c r="AC1118" s="95"/>
      <c r="AD1118" s="95"/>
      <c r="AE1118" s="95"/>
      <c r="AF1118" s="95"/>
      <c r="AG1118" s="95"/>
      <c r="AH1118" s="95"/>
      <c r="AI1118" s="95"/>
      <c r="AJ1118" s="95"/>
      <c r="AK1118" s="95"/>
      <c r="AL1118" s="95"/>
      <c r="AM1118" s="95"/>
      <c r="AN1118" s="95"/>
      <c r="AO1118" s="95"/>
      <c r="AP1118" s="95"/>
      <c r="AQ1118" s="95"/>
      <c r="AR1118" s="95"/>
      <c r="AS1118" s="95"/>
      <c r="AT1118" s="95"/>
      <c r="AU1118" s="95"/>
      <c r="AV1118" s="95"/>
    </row>
    <row r="1119" spans="1:48" ht="18.75" x14ac:dyDescent="0.3">
      <c r="A1119" s="73" t="s">
        <v>16800</v>
      </c>
      <c r="B1119" s="92" t="s">
        <v>15579</v>
      </c>
      <c r="C1119" s="92" t="s">
        <v>6933</v>
      </c>
      <c r="D1119" s="94">
        <v>266298</v>
      </c>
      <c r="E1119" s="97" t="s">
        <v>17321</v>
      </c>
      <c r="F1119" s="95"/>
      <c r="G1119" s="95"/>
      <c r="H1119" s="96"/>
      <c r="I1119" s="96"/>
      <c r="J1119" s="95"/>
      <c r="K1119" s="95"/>
      <c r="L1119" s="95"/>
      <c r="M1119" s="95"/>
      <c r="N1119" s="95"/>
      <c r="O1119" s="95"/>
      <c r="P1119" s="95"/>
      <c r="Q1119" s="95"/>
      <c r="R1119" s="95"/>
      <c r="S1119" s="95"/>
      <c r="T1119" s="95"/>
      <c r="U1119" s="95"/>
      <c r="V1119" s="95"/>
      <c r="W1119" s="95"/>
      <c r="X1119" s="95"/>
      <c r="Y1119" s="95"/>
      <c r="Z1119" s="95"/>
      <c r="AA1119" s="95"/>
      <c r="AB1119" s="95"/>
      <c r="AC1119" s="95"/>
      <c r="AD1119" s="95"/>
      <c r="AE1119" s="95"/>
      <c r="AF1119" s="95"/>
      <c r="AG1119" s="95"/>
      <c r="AH1119" s="95"/>
      <c r="AI1119" s="95"/>
      <c r="AJ1119" s="95"/>
      <c r="AK1119" s="95"/>
      <c r="AL1119" s="95"/>
      <c r="AM1119" s="95"/>
      <c r="AN1119" s="95"/>
      <c r="AO1119" s="95"/>
      <c r="AP1119" s="95"/>
      <c r="AQ1119" s="95"/>
      <c r="AR1119" s="95"/>
      <c r="AS1119" s="95"/>
      <c r="AT1119" s="95"/>
      <c r="AU1119" s="95"/>
      <c r="AV1119" s="95"/>
    </row>
    <row r="1120" spans="1:48" ht="18.75" x14ac:dyDescent="0.3">
      <c r="A1120" s="73" t="s">
        <v>16801</v>
      </c>
      <c r="B1120" s="92" t="s">
        <v>15579</v>
      </c>
      <c r="C1120" s="92" t="s">
        <v>6936</v>
      </c>
      <c r="D1120" s="94">
        <v>266324</v>
      </c>
      <c r="E1120" s="97" t="s">
        <v>17322</v>
      </c>
      <c r="F1120" s="95"/>
      <c r="G1120" s="95"/>
      <c r="H1120" s="96"/>
      <c r="I1120" s="96"/>
      <c r="J1120" s="95"/>
      <c r="K1120" s="95"/>
      <c r="L1120" s="95"/>
      <c r="M1120" s="95"/>
      <c r="N1120" s="95"/>
      <c r="O1120" s="95"/>
      <c r="P1120" s="95"/>
      <c r="Q1120" s="95"/>
      <c r="R1120" s="95"/>
      <c r="S1120" s="95"/>
      <c r="T1120" s="95"/>
      <c r="U1120" s="95"/>
      <c r="V1120" s="95"/>
      <c r="W1120" s="95"/>
      <c r="X1120" s="95"/>
      <c r="Y1120" s="95"/>
      <c r="Z1120" s="95"/>
      <c r="AA1120" s="95"/>
      <c r="AB1120" s="95"/>
      <c r="AC1120" s="95"/>
      <c r="AD1120" s="95"/>
      <c r="AE1120" s="95"/>
      <c r="AF1120" s="95"/>
      <c r="AG1120" s="95"/>
      <c r="AH1120" s="95"/>
      <c r="AI1120" s="95"/>
      <c r="AJ1120" s="95"/>
      <c r="AK1120" s="95"/>
      <c r="AL1120" s="95"/>
      <c r="AM1120" s="95"/>
      <c r="AN1120" s="95"/>
      <c r="AO1120" s="95"/>
      <c r="AP1120" s="95"/>
      <c r="AQ1120" s="95"/>
      <c r="AR1120" s="95"/>
      <c r="AS1120" s="95"/>
      <c r="AT1120" s="95"/>
      <c r="AU1120" s="95"/>
      <c r="AV1120" s="95"/>
    </row>
    <row r="1121" spans="1:48" ht="18.75" x14ac:dyDescent="0.3">
      <c r="A1121" s="73" t="s">
        <v>16802</v>
      </c>
      <c r="B1121" s="92" t="s">
        <v>15579</v>
      </c>
      <c r="C1121" s="92" t="s">
        <v>6934</v>
      </c>
      <c r="D1121" s="94">
        <v>266300</v>
      </c>
      <c r="E1121" s="97" t="s">
        <v>17323</v>
      </c>
      <c r="F1121" s="95"/>
      <c r="G1121" s="95"/>
      <c r="H1121" s="96"/>
      <c r="I1121" s="96"/>
      <c r="J1121" s="95"/>
      <c r="K1121" s="95"/>
      <c r="L1121" s="95"/>
      <c r="M1121" s="95"/>
      <c r="N1121" s="95"/>
      <c r="O1121" s="95"/>
      <c r="P1121" s="95"/>
      <c r="Q1121" s="95"/>
      <c r="R1121" s="95"/>
      <c r="S1121" s="95"/>
      <c r="T1121" s="95"/>
      <c r="U1121" s="95"/>
      <c r="V1121" s="95"/>
      <c r="W1121" s="95"/>
      <c r="X1121" s="95"/>
      <c r="Y1121" s="95"/>
      <c r="Z1121" s="95"/>
      <c r="AA1121" s="95"/>
      <c r="AB1121" s="95"/>
      <c r="AC1121" s="95"/>
      <c r="AD1121" s="95"/>
      <c r="AE1121" s="95"/>
      <c r="AF1121" s="95"/>
      <c r="AG1121" s="95"/>
      <c r="AH1121" s="95"/>
      <c r="AI1121" s="95"/>
      <c r="AJ1121" s="95"/>
      <c r="AK1121" s="95"/>
      <c r="AL1121" s="95"/>
      <c r="AM1121" s="95"/>
      <c r="AN1121" s="95"/>
      <c r="AO1121" s="95"/>
      <c r="AP1121" s="95"/>
      <c r="AQ1121" s="95"/>
      <c r="AR1121" s="95"/>
      <c r="AS1121" s="95"/>
      <c r="AT1121" s="95"/>
      <c r="AU1121" s="95"/>
      <c r="AV1121" s="95"/>
    </row>
    <row r="1122" spans="1:48" ht="18.75" x14ac:dyDescent="0.3">
      <c r="A1122" s="73" t="s">
        <v>16803</v>
      </c>
      <c r="B1122" s="92" t="s">
        <v>15579</v>
      </c>
      <c r="C1122" s="92" t="s">
        <v>6939</v>
      </c>
      <c r="D1122" s="94">
        <v>266353</v>
      </c>
      <c r="E1122" s="97" t="s">
        <v>17248</v>
      </c>
      <c r="F1122" s="95"/>
      <c r="G1122" s="95"/>
      <c r="H1122" s="96"/>
      <c r="I1122" s="96"/>
      <c r="J1122" s="95"/>
      <c r="K1122" s="95"/>
      <c r="L1122" s="95"/>
      <c r="M1122" s="95"/>
      <c r="N1122" s="95"/>
      <c r="O1122" s="95"/>
      <c r="P1122" s="95"/>
      <c r="Q1122" s="95"/>
      <c r="R1122" s="95"/>
      <c r="S1122" s="95"/>
      <c r="T1122" s="95"/>
      <c r="U1122" s="95"/>
      <c r="V1122" s="95"/>
      <c r="W1122" s="95"/>
      <c r="X1122" s="95"/>
      <c r="Y1122" s="95"/>
      <c r="Z1122" s="95"/>
      <c r="AA1122" s="95"/>
      <c r="AB1122" s="95"/>
      <c r="AC1122" s="95"/>
      <c r="AD1122" s="95"/>
      <c r="AE1122" s="95"/>
      <c r="AF1122" s="95"/>
      <c r="AG1122" s="95"/>
      <c r="AH1122" s="95"/>
      <c r="AI1122" s="95"/>
      <c r="AJ1122" s="95"/>
      <c r="AK1122" s="95"/>
      <c r="AL1122" s="95"/>
      <c r="AM1122" s="95"/>
      <c r="AN1122" s="95"/>
      <c r="AO1122" s="95"/>
      <c r="AP1122" s="95"/>
      <c r="AQ1122" s="95"/>
      <c r="AR1122" s="95"/>
      <c r="AS1122" s="95"/>
      <c r="AT1122" s="95"/>
      <c r="AU1122" s="95"/>
      <c r="AV1122" s="95"/>
    </row>
    <row r="1123" spans="1:48" ht="18.75" x14ac:dyDescent="0.3">
      <c r="A1123" s="73" t="s">
        <v>16804</v>
      </c>
      <c r="B1123" s="92" t="s">
        <v>15579</v>
      </c>
      <c r="C1123" s="92" t="s">
        <v>6931</v>
      </c>
      <c r="D1123" s="94">
        <v>266279</v>
      </c>
      <c r="E1123" s="97" t="s">
        <v>17075</v>
      </c>
      <c r="F1123" s="95"/>
      <c r="G1123" s="95"/>
      <c r="H1123" s="96"/>
      <c r="I1123" s="96"/>
      <c r="J1123" s="95"/>
      <c r="K1123" s="95"/>
      <c r="L1123" s="95"/>
      <c r="M1123" s="95"/>
      <c r="N1123" s="95"/>
      <c r="O1123" s="95"/>
      <c r="P1123" s="95"/>
      <c r="Q1123" s="95"/>
      <c r="R1123" s="95"/>
      <c r="S1123" s="95"/>
      <c r="T1123" s="95"/>
      <c r="U1123" s="95"/>
      <c r="V1123" s="95"/>
      <c r="W1123" s="95"/>
      <c r="X1123" s="95"/>
      <c r="Y1123" s="95"/>
      <c r="Z1123" s="95"/>
      <c r="AA1123" s="95"/>
      <c r="AB1123" s="95"/>
      <c r="AC1123" s="95"/>
      <c r="AD1123" s="95"/>
      <c r="AE1123" s="95"/>
      <c r="AF1123" s="95"/>
      <c r="AG1123" s="95"/>
      <c r="AH1123" s="95"/>
      <c r="AI1123" s="95"/>
      <c r="AJ1123" s="95"/>
      <c r="AK1123" s="95"/>
      <c r="AL1123" s="95"/>
      <c r="AM1123" s="95"/>
      <c r="AN1123" s="95"/>
      <c r="AO1123" s="95"/>
      <c r="AP1123" s="95"/>
      <c r="AQ1123" s="95"/>
      <c r="AR1123" s="95"/>
      <c r="AS1123" s="95"/>
      <c r="AT1123" s="95"/>
      <c r="AU1123" s="95"/>
      <c r="AV1123" s="95"/>
    </row>
    <row r="1124" spans="1:48" ht="18.75" x14ac:dyDescent="0.3">
      <c r="A1124" s="73" t="s">
        <v>16805</v>
      </c>
      <c r="B1124" s="92" t="s">
        <v>15579</v>
      </c>
      <c r="C1124" s="92" t="s">
        <v>6940</v>
      </c>
      <c r="D1124" s="94">
        <v>266368</v>
      </c>
      <c r="E1124" s="97" t="s">
        <v>16987</v>
      </c>
      <c r="F1124" s="95"/>
      <c r="G1124" s="95"/>
      <c r="H1124" s="96"/>
      <c r="I1124" s="96"/>
      <c r="J1124" s="95"/>
      <c r="K1124" s="95"/>
      <c r="L1124" s="95"/>
      <c r="M1124" s="95"/>
      <c r="N1124" s="95"/>
      <c r="O1124" s="95"/>
      <c r="P1124" s="95"/>
      <c r="Q1124" s="95"/>
      <c r="R1124" s="95"/>
      <c r="S1124" s="95"/>
      <c r="T1124" s="95"/>
      <c r="U1124" s="95"/>
      <c r="V1124" s="95"/>
      <c r="W1124" s="95"/>
      <c r="X1124" s="95"/>
      <c r="Y1124" s="95"/>
      <c r="Z1124" s="95"/>
      <c r="AA1124" s="95"/>
      <c r="AB1124" s="95"/>
      <c r="AC1124" s="95"/>
      <c r="AD1124" s="95"/>
      <c r="AE1124" s="95"/>
      <c r="AF1124" s="95"/>
      <c r="AG1124" s="95"/>
      <c r="AH1124" s="95"/>
      <c r="AI1124" s="95"/>
      <c r="AJ1124" s="95"/>
      <c r="AK1124" s="95"/>
      <c r="AL1124" s="95"/>
      <c r="AM1124" s="95"/>
      <c r="AN1124" s="95"/>
      <c r="AO1124" s="95"/>
      <c r="AP1124" s="95"/>
      <c r="AQ1124" s="95"/>
      <c r="AR1124" s="95"/>
      <c r="AS1124" s="95"/>
      <c r="AT1124" s="95"/>
      <c r="AU1124" s="95"/>
      <c r="AV1124" s="95"/>
    </row>
    <row r="1125" spans="1:48" ht="18.75" x14ac:dyDescent="0.3">
      <c r="A1125" s="73" t="s">
        <v>16806</v>
      </c>
      <c r="B1125" s="92" t="s">
        <v>15579</v>
      </c>
      <c r="C1125" s="92" t="s">
        <v>8308</v>
      </c>
      <c r="D1125" s="94">
        <v>266370</v>
      </c>
      <c r="E1125" s="97" t="s">
        <v>17124</v>
      </c>
      <c r="F1125" s="95"/>
      <c r="G1125" s="95"/>
      <c r="H1125" s="96"/>
      <c r="I1125" s="96"/>
      <c r="J1125" s="95"/>
      <c r="K1125" s="95"/>
      <c r="L1125" s="95"/>
      <c r="M1125" s="95"/>
      <c r="N1125" s="95"/>
      <c r="O1125" s="95"/>
      <c r="P1125" s="95"/>
      <c r="Q1125" s="95"/>
      <c r="R1125" s="95"/>
      <c r="S1125" s="95"/>
      <c r="T1125" s="95"/>
      <c r="U1125" s="95"/>
      <c r="V1125" s="95"/>
      <c r="W1125" s="95"/>
      <c r="X1125" s="95"/>
      <c r="Y1125" s="95"/>
      <c r="Z1125" s="95"/>
      <c r="AA1125" s="95"/>
      <c r="AB1125" s="95"/>
      <c r="AC1125" s="95"/>
      <c r="AD1125" s="95"/>
      <c r="AE1125" s="95"/>
      <c r="AF1125" s="95"/>
      <c r="AG1125" s="95"/>
      <c r="AH1125" s="95"/>
      <c r="AI1125" s="95"/>
      <c r="AJ1125" s="95"/>
      <c r="AK1125" s="95"/>
      <c r="AL1125" s="95"/>
      <c r="AM1125" s="95"/>
      <c r="AN1125" s="95"/>
      <c r="AO1125" s="95"/>
      <c r="AP1125" s="95"/>
      <c r="AQ1125" s="95"/>
      <c r="AR1125" s="95"/>
      <c r="AS1125" s="95"/>
      <c r="AT1125" s="95"/>
      <c r="AU1125" s="95"/>
      <c r="AV1125" s="95"/>
    </row>
    <row r="1126" spans="1:48" ht="18.75" x14ac:dyDescent="0.3">
      <c r="A1126" s="73" t="s">
        <v>16807</v>
      </c>
      <c r="B1126" s="92" t="s">
        <v>15579</v>
      </c>
      <c r="C1126" s="92" t="s">
        <v>6946</v>
      </c>
      <c r="D1126" s="94">
        <v>266423</v>
      </c>
      <c r="E1126" s="97" t="s">
        <v>17122</v>
      </c>
      <c r="F1126" s="95"/>
      <c r="G1126" s="95"/>
      <c r="H1126" s="96"/>
      <c r="I1126" s="96"/>
      <c r="J1126" s="95"/>
      <c r="K1126" s="95"/>
      <c r="L1126" s="95"/>
      <c r="M1126" s="95"/>
      <c r="N1126" s="95"/>
      <c r="O1126" s="95"/>
      <c r="P1126" s="95"/>
      <c r="Q1126" s="95"/>
      <c r="R1126" s="95"/>
      <c r="S1126" s="95"/>
      <c r="T1126" s="95"/>
      <c r="U1126" s="95"/>
      <c r="V1126" s="95"/>
      <c r="W1126" s="95"/>
      <c r="X1126" s="95"/>
      <c r="Y1126" s="95"/>
      <c r="Z1126" s="95"/>
      <c r="AA1126" s="95"/>
      <c r="AB1126" s="95"/>
      <c r="AC1126" s="95"/>
      <c r="AD1126" s="95"/>
      <c r="AE1126" s="95"/>
      <c r="AF1126" s="95"/>
      <c r="AG1126" s="95"/>
      <c r="AH1126" s="95"/>
      <c r="AI1126" s="95"/>
      <c r="AJ1126" s="95"/>
      <c r="AK1126" s="95"/>
      <c r="AL1126" s="95"/>
      <c r="AM1126" s="95"/>
      <c r="AN1126" s="95"/>
      <c r="AO1126" s="95"/>
      <c r="AP1126" s="95"/>
      <c r="AQ1126" s="95"/>
      <c r="AR1126" s="95"/>
      <c r="AS1126" s="95"/>
      <c r="AT1126" s="95"/>
      <c r="AU1126" s="95"/>
      <c r="AV1126" s="95"/>
    </row>
    <row r="1127" spans="1:48" ht="18.75" x14ac:dyDescent="0.3">
      <c r="A1127" s="73" t="s">
        <v>16808</v>
      </c>
      <c r="B1127" s="92" t="s">
        <v>15579</v>
      </c>
      <c r="C1127" s="92" t="s">
        <v>6943</v>
      </c>
      <c r="D1127" s="94">
        <v>266391</v>
      </c>
      <c r="E1127" s="95"/>
      <c r="F1127" s="95"/>
      <c r="G1127" s="95"/>
      <c r="H1127" s="96"/>
      <c r="I1127" s="96"/>
      <c r="J1127" s="95"/>
      <c r="K1127" s="95"/>
      <c r="L1127" s="95"/>
      <c r="M1127" s="95"/>
      <c r="N1127" s="95"/>
      <c r="O1127" s="95"/>
      <c r="P1127" s="95"/>
      <c r="Q1127" s="95"/>
      <c r="R1127" s="95"/>
      <c r="S1127" s="95"/>
      <c r="T1127" s="95"/>
      <c r="U1127" s="95"/>
      <c r="V1127" s="95"/>
      <c r="W1127" s="95"/>
      <c r="X1127" s="95"/>
      <c r="Y1127" s="95"/>
      <c r="Z1127" s="95"/>
      <c r="AA1127" s="95"/>
      <c r="AB1127" s="95"/>
      <c r="AC1127" s="95"/>
      <c r="AD1127" s="95"/>
      <c r="AE1127" s="95"/>
      <c r="AF1127" s="95"/>
      <c r="AG1127" s="95"/>
      <c r="AH1127" s="95"/>
      <c r="AI1127" s="95"/>
      <c r="AJ1127" s="95"/>
      <c r="AK1127" s="95"/>
      <c r="AL1127" s="95"/>
      <c r="AM1127" s="95"/>
      <c r="AN1127" s="95"/>
      <c r="AO1127" s="95"/>
      <c r="AP1127" s="95"/>
      <c r="AQ1127" s="95"/>
      <c r="AR1127" s="95"/>
      <c r="AS1127" s="95"/>
      <c r="AT1127" s="95"/>
      <c r="AU1127" s="95"/>
      <c r="AV1127" s="95"/>
    </row>
    <row r="1128" spans="1:48" ht="18.75" x14ac:dyDescent="0.3">
      <c r="A1128" s="73" t="s">
        <v>16809</v>
      </c>
      <c r="B1128" s="92" t="s">
        <v>15579</v>
      </c>
      <c r="C1128" s="92" t="s">
        <v>6935</v>
      </c>
      <c r="D1128" s="94">
        <v>266315</v>
      </c>
      <c r="E1128" s="95" t="s">
        <v>16976</v>
      </c>
      <c r="F1128" s="95"/>
      <c r="G1128" s="95"/>
      <c r="H1128" s="96"/>
      <c r="I1128" s="96"/>
      <c r="J1128" s="95"/>
      <c r="K1128" s="95"/>
      <c r="L1128" s="95"/>
      <c r="M1128" s="95"/>
      <c r="N1128" s="95"/>
      <c r="O1128" s="95"/>
      <c r="P1128" s="95"/>
      <c r="Q1128" s="95"/>
      <c r="R1128" s="95"/>
      <c r="S1128" s="95"/>
      <c r="T1128" s="95"/>
      <c r="U1128" s="95"/>
      <c r="V1128" s="95"/>
      <c r="W1128" s="95"/>
      <c r="X1128" s="95"/>
      <c r="Y1128" s="95"/>
      <c r="Z1128" s="95"/>
      <c r="AA1128" s="95"/>
      <c r="AB1128" s="95"/>
      <c r="AC1128" s="95"/>
      <c r="AD1128" s="95"/>
      <c r="AE1128" s="95"/>
      <c r="AF1128" s="95"/>
      <c r="AG1128" s="95"/>
      <c r="AH1128" s="95"/>
      <c r="AI1128" s="95"/>
      <c r="AJ1128" s="95"/>
      <c r="AK1128" s="95"/>
      <c r="AL1128" s="95"/>
      <c r="AM1128" s="95"/>
      <c r="AN1128" s="95"/>
      <c r="AO1128" s="95"/>
      <c r="AP1128" s="95"/>
      <c r="AQ1128" s="95"/>
      <c r="AR1128" s="95"/>
      <c r="AS1128" s="95"/>
      <c r="AT1128" s="95"/>
      <c r="AU1128" s="95"/>
      <c r="AV1128" s="95"/>
    </row>
    <row r="1129" spans="1:48" ht="18.75" x14ac:dyDescent="0.3">
      <c r="A1129" s="73" t="s">
        <v>16810</v>
      </c>
      <c r="B1129" s="92" t="s">
        <v>15579</v>
      </c>
      <c r="C1129" s="92" t="s">
        <v>6930</v>
      </c>
      <c r="D1129" s="94">
        <v>266264</v>
      </c>
      <c r="E1129" s="97" t="s">
        <v>17324</v>
      </c>
      <c r="F1129" s="95"/>
      <c r="G1129" s="95"/>
      <c r="H1129" s="96"/>
      <c r="I1129" s="96"/>
      <c r="J1129" s="95"/>
      <c r="K1129" s="95"/>
      <c r="L1129" s="95"/>
      <c r="M1129" s="95"/>
      <c r="N1129" s="95"/>
      <c r="O1129" s="95"/>
      <c r="P1129" s="95"/>
      <c r="Q1129" s="95"/>
      <c r="R1129" s="95"/>
      <c r="S1129" s="95"/>
      <c r="T1129" s="95"/>
      <c r="U1129" s="95"/>
      <c r="V1129" s="95"/>
      <c r="W1129" s="95"/>
      <c r="X1129" s="95"/>
      <c r="Y1129" s="95"/>
      <c r="Z1129" s="95"/>
      <c r="AA1129" s="95"/>
      <c r="AB1129" s="95"/>
      <c r="AC1129" s="95"/>
      <c r="AD1129" s="95"/>
      <c r="AE1129" s="95"/>
      <c r="AF1129" s="95"/>
      <c r="AG1129" s="95"/>
      <c r="AH1129" s="95"/>
      <c r="AI1129" s="95"/>
      <c r="AJ1129" s="95"/>
      <c r="AK1129" s="95"/>
      <c r="AL1129" s="95"/>
      <c r="AM1129" s="95"/>
      <c r="AN1129" s="95"/>
      <c r="AO1129" s="95"/>
      <c r="AP1129" s="95"/>
      <c r="AQ1129" s="95"/>
      <c r="AR1129" s="95"/>
      <c r="AS1129" s="95"/>
      <c r="AT1129" s="95"/>
      <c r="AU1129" s="95"/>
      <c r="AV1129" s="95"/>
    </row>
    <row r="1130" spans="1:48" ht="18.75" x14ac:dyDescent="0.3">
      <c r="A1130" s="73" t="s">
        <v>16811</v>
      </c>
      <c r="B1130" s="92" t="s">
        <v>15579</v>
      </c>
      <c r="C1130" s="92" t="s">
        <v>6945</v>
      </c>
      <c r="D1130" s="94">
        <v>266419</v>
      </c>
      <c r="E1130" s="95" t="s">
        <v>17325</v>
      </c>
      <c r="F1130" s="95" t="s">
        <v>17326</v>
      </c>
      <c r="G1130" s="95"/>
      <c r="H1130" s="96"/>
      <c r="I1130" s="96"/>
      <c r="J1130" s="95"/>
      <c r="K1130" s="95"/>
      <c r="L1130" s="95"/>
      <c r="M1130" s="95"/>
      <c r="N1130" s="95"/>
      <c r="O1130" s="95"/>
      <c r="P1130" s="95"/>
      <c r="Q1130" s="95"/>
      <c r="R1130" s="95"/>
      <c r="S1130" s="95"/>
      <c r="T1130" s="95"/>
      <c r="U1130" s="95"/>
      <c r="V1130" s="95"/>
      <c r="W1130" s="95"/>
      <c r="X1130" s="95"/>
      <c r="Y1130" s="95"/>
      <c r="Z1130" s="95"/>
      <c r="AA1130" s="95"/>
      <c r="AB1130" s="95"/>
      <c r="AC1130" s="95"/>
      <c r="AD1130" s="95"/>
      <c r="AE1130" s="95"/>
      <c r="AF1130" s="95"/>
      <c r="AG1130" s="95"/>
      <c r="AH1130" s="95"/>
      <c r="AI1130" s="95"/>
      <c r="AJ1130" s="95"/>
      <c r="AK1130" s="95"/>
      <c r="AL1130" s="95"/>
      <c r="AM1130" s="95"/>
      <c r="AN1130" s="95"/>
      <c r="AO1130" s="95"/>
      <c r="AP1130" s="95"/>
      <c r="AQ1130" s="95"/>
      <c r="AR1130" s="95"/>
      <c r="AS1130" s="95"/>
      <c r="AT1130" s="95"/>
      <c r="AU1130" s="95"/>
      <c r="AV1130" s="95"/>
    </row>
    <row r="1131" spans="1:48" ht="18.75" x14ac:dyDescent="0.3">
      <c r="A1131" s="73" t="s">
        <v>16812</v>
      </c>
      <c r="B1131" s="92" t="s">
        <v>15579</v>
      </c>
      <c r="C1131" s="92" t="s">
        <v>6944</v>
      </c>
      <c r="D1131" s="94">
        <v>266404</v>
      </c>
      <c r="E1131" s="97" t="s">
        <v>17327</v>
      </c>
      <c r="F1131" s="97" t="s">
        <v>17328</v>
      </c>
      <c r="G1131" s="97" t="s">
        <v>17329</v>
      </c>
      <c r="H1131" s="96"/>
      <c r="I1131" s="96"/>
      <c r="J1131" s="95"/>
      <c r="K1131" s="95"/>
      <c r="L1131" s="95"/>
      <c r="M1131" s="95"/>
      <c r="N1131" s="95"/>
      <c r="O1131" s="95"/>
      <c r="P1131" s="95"/>
      <c r="Q1131" s="95"/>
      <c r="R1131" s="95"/>
      <c r="S1131" s="95"/>
      <c r="T1131" s="95"/>
      <c r="U1131" s="95"/>
      <c r="V1131" s="95"/>
      <c r="W1131" s="95"/>
      <c r="X1131" s="95"/>
      <c r="Y1131" s="95"/>
      <c r="Z1131" s="95"/>
      <c r="AA1131" s="95"/>
      <c r="AB1131" s="95"/>
      <c r="AC1131" s="95"/>
      <c r="AD1131" s="95"/>
      <c r="AE1131" s="95"/>
      <c r="AF1131" s="95"/>
      <c r="AG1131" s="95"/>
      <c r="AH1131" s="95"/>
      <c r="AI1131" s="95"/>
      <c r="AJ1131" s="95"/>
      <c r="AK1131" s="95"/>
      <c r="AL1131" s="95"/>
      <c r="AM1131" s="95"/>
      <c r="AN1131" s="95"/>
      <c r="AO1131" s="95"/>
      <c r="AP1131" s="95"/>
      <c r="AQ1131" s="95"/>
      <c r="AR1131" s="95"/>
      <c r="AS1131" s="95"/>
      <c r="AT1131" s="95"/>
      <c r="AU1131" s="95"/>
      <c r="AV1131" s="95"/>
    </row>
    <row r="1132" spans="1:48" ht="18.75" x14ac:dyDescent="0.3">
      <c r="A1132" s="73" t="s">
        <v>16813</v>
      </c>
      <c r="B1132" s="92" t="s">
        <v>15579</v>
      </c>
      <c r="C1132" s="92" t="s">
        <v>6932</v>
      </c>
      <c r="D1132" s="94">
        <v>266283</v>
      </c>
      <c r="E1132" s="97" t="s">
        <v>17330</v>
      </c>
      <c r="F1132" s="97"/>
      <c r="G1132" s="97"/>
      <c r="H1132" s="96"/>
      <c r="I1132" s="96"/>
      <c r="J1132" s="95"/>
      <c r="K1132" s="95"/>
      <c r="L1132" s="95"/>
      <c r="M1132" s="95"/>
      <c r="N1132" s="95"/>
      <c r="O1132" s="95"/>
      <c r="P1132" s="95"/>
      <c r="Q1132" s="95"/>
      <c r="R1132" s="95"/>
      <c r="S1132" s="95"/>
      <c r="T1132" s="95"/>
      <c r="U1132" s="95"/>
      <c r="V1132" s="95"/>
      <c r="W1132" s="95"/>
      <c r="X1132" s="95"/>
      <c r="Y1132" s="95"/>
      <c r="Z1132" s="95"/>
      <c r="AA1132" s="95"/>
      <c r="AB1132" s="95"/>
      <c r="AC1132" s="95"/>
      <c r="AD1132" s="95"/>
      <c r="AE1132" s="95"/>
      <c r="AF1132" s="95"/>
      <c r="AG1132" s="95"/>
      <c r="AH1132" s="95"/>
      <c r="AI1132" s="95"/>
      <c r="AJ1132" s="95"/>
      <c r="AK1132" s="95"/>
      <c r="AL1132" s="95"/>
      <c r="AM1132" s="95"/>
      <c r="AN1132" s="95"/>
      <c r="AO1132" s="95"/>
      <c r="AP1132" s="95"/>
      <c r="AQ1132" s="95"/>
      <c r="AR1132" s="95"/>
      <c r="AS1132" s="95"/>
      <c r="AT1132" s="95"/>
      <c r="AU1132" s="95"/>
      <c r="AV1132" s="95"/>
    </row>
    <row r="1133" spans="1:48" ht="18.75" x14ac:dyDescent="0.3">
      <c r="A1133" s="73" t="s">
        <v>16814</v>
      </c>
      <c r="B1133" s="92" t="s">
        <v>15579</v>
      </c>
      <c r="C1133" s="92" t="s">
        <v>6942</v>
      </c>
      <c r="D1133" s="94">
        <v>266387</v>
      </c>
      <c r="E1133" s="97" t="s">
        <v>16879</v>
      </c>
      <c r="F1133" s="97" t="s">
        <v>17230</v>
      </c>
      <c r="G1133" s="97"/>
      <c r="H1133" s="96"/>
      <c r="I1133" s="96"/>
      <c r="J1133" s="95"/>
      <c r="K1133" s="95"/>
      <c r="L1133" s="95"/>
      <c r="M1133" s="95"/>
      <c r="N1133" s="95"/>
      <c r="O1133" s="95"/>
      <c r="P1133" s="95"/>
      <c r="Q1133" s="95"/>
      <c r="R1133" s="95"/>
      <c r="S1133" s="95"/>
      <c r="T1133" s="95"/>
      <c r="U1133" s="95"/>
      <c r="V1133" s="95"/>
      <c r="W1133" s="95"/>
      <c r="X1133" s="95"/>
      <c r="Y1133" s="95"/>
      <c r="Z1133" s="95"/>
      <c r="AA1133" s="95"/>
      <c r="AB1133" s="95"/>
      <c r="AC1133" s="95"/>
      <c r="AD1133" s="95"/>
      <c r="AE1133" s="95"/>
      <c r="AF1133" s="95"/>
      <c r="AG1133" s="95"/>
      <c r="AH1133" s="95"/>
      <c r="AI1133" s="95"/>
      <c r="AJ1133" s="95"/>
      <c r="AK1133" s="95"/>
      <c r="AL1133" s="95"/>
      <c r="AM1133" s="95"/>
      <c r="AN1133" s="95"/>
      <c r="AO1133" s="95"/>
      <c r="AP1133" s="95"/>
      <c r="AQ1133" s="95"/>
      <c r="AR1133" s="95"/>
      <c r="AS1133" s="95"/>
      <c r="AT1133" s="95"/>
      <c r="AU1133" s="95"/>
      <c r="AV1133" s="95"/>
    </row>
    <row r="1134" spans="1:48" ht="18.75" x14ac:dyDescent="0.3">
      <c r="A1134" s="73" t="s">
        <v>16110</v>
      </c>
      <c r="B1134" s="92" t="s">
        <v>12123</v>
      </c>
      <c r="C1134" s="92" t="s">
        <v>8309</v>
      </c>
      <c r="D1134" s="94">
        <v>266388</v>
      </c>
      <c r="E1134" s="95" t="s">
        <v>17225</v>
      </c>
      <c r="F1134" s="95"/>
      <c r="G1134" s="95"/>
      <c r="H1134" s="96"/>
      <c r="I1134" s="96"/>
      <c r="J1134" s="95"/>
      <c r="K1134" s="95"/>
      <c r="L1134" s="95"/>
      <c r="M1134" s="95"/>
      <c r="N1134" s="95"/>
      <c r="O1134" s="95"/>
      <c r="P1134" s="95"/>
      <c r="Q1134" s="95"/>
      <c r="R1134" s="95"/>
      <c r="S1134" s="95"/>
      <c r="T1134" s="95"/>
      <c r="U1134" s="95"/>
      <c r="V1134" s="95"/>
      <c r="W1134" s="95"/>
      <c r="X1134" s="95"/>
      <c r="Y1134" s="95"/>
      <c r="Z1134" s="95"/>
      <c r="AA1134" s="95"/>
      <c r="AB1134" s="95"/>
      <c r="AC1134" s="95"/>
      <c r="AD1134" s="95"/>
      <c r="AE1134" s="95"/>
      <c r="AF1134" s="95"/>
      <c r="AG1134" s="95"/>
      <c r="AH1134" s="95"/>
      <c r="AI1134" s="95"/>
      <c r="AJ1134" s="95"/>
      <c r="AK1134" s="95"/>
      <c r="AL1134" s="95"/>
      <c r="AM1134" s="95"/>
      <c r="AN1134" s="95"/>
      <c r="AO1134" s="95"/>
      <c r="AP1134" s="95"/>
      <c r="AQ1134" s="95"/>
      <c r="AR1134" s="95"/>
      <c r="AS1134" s="95"/>
      <c r="AT1134" s="95"/>
      <c r="AU1134" s="95"/>
      <c r="AV1134" s="95"/>
    </row>
    <row r="1135" spans="1:48" ht="18.75" x14ac:dyDescent="0.3">
      <c r="A1135" s="73" t="s">
        <v>16111</v>
      </c>
      <c r="B1135" s="92" t="s">
        <v>12123</v>
      </c>
      <c r="C1135" s="92" t="s">
        <v>6954</v>
      </c>
      <c r="D1135" s="94">
        <v>266781</v>
      </c>
      <c r="E1135" s="95" t="s">
        <v>16892</v>
      </c>
      <c r="F1135" s="95" t="s">
        <v>16893</v>
      </c>
      <c r="G1135" s="95"/>
      <c r="H1135" s="95"/>
      <c r="I1135" s="95"/>
      <c r="J1135" s="95"/>
      <c r="K1135" s="95"/>
      <c r="L1135" s="96"/>
      <c r="M1135" s="96"/>
      <c r="N1135" s="95"/>
      <c r="O1135" s="95"/>
      <c r="P1135" s="95"/>
      <c r="Q1135" s="95"/>
      <c r="R1135" s="95"/>
      <c r="S1135" s="95"/>
      <c r="T1135" s="95"/>
      <c r="U1135" s="95"/>
      <c r="V1135" s="95"/>
      <c r="W1135" s="95"/>
      <c r="X1135" s="95"/>
      <c r="Y1135" s="95"/>
      <c r="Z1135" s="95"/>
      <c r="AA1135" s="95"/>
      <c r="AB1135" s="95"/>
      <c r="AC1135" s="95"/>
      <c r="AD1135" s="95"/>
      <c r="AE1135" s="95"/>
      <c r="AF1135" s="95"/>
      <c r="AG1135" s="95"/>
      <c r="AH1135" s="95"/>
      <c r="AI1135" s="95"/>
      <c r="AJ1135" s="95"/>
      <c r="AK1135" s="95"/>
      <c r="AL1135" s="95"/>
      <c r="AM1135" s="95"/>
      <c r="AN1135" s="95"/>
      <c r="AO1135" s="95"/>
      <c r="AP1135" s="95"/>
      <c r="AQ1135" s="95"/>
      <c r="AR1135" s="95"/>
      <c r="AS1135" s="95"/>
      <c r="AT1135" s="95"/>
      <c r="AU1135" s="95"/>
      <c r="AV1135" s="95"/>
    </row>
    <row r="1136" spans="1:48" ht="18.75" x14ac:dyDescent="0.3">
      <c r="A1136" s="73" t="s">
        <v>16815</v>
      </c>
      <c r="B1136" s="92" t="s">
        <v>15579</v>
      </c>
      <c r="C1136" s="92" t="s">
        <v>6954</v>
      </c>
      <c r="D1136" s="94">
        <v>266781</v>
      </c>
      <c r="E1136" s="95" t="s">
        <v>16894</v>
      </c>
      <c r="F1136" s="95" t="s">
        <v>16895</v>
      </c>
      <c r="G1136" s="95" t="s">
        <v>16896</v>
      </c>
      <c r="H1136" s="95" t="s">
        <v>16897</v>
      </c>
      <c r="I1136" s="95" t="s">
        <v>16898</v>
      </c>
      <c r="J1136" s="96"/>
      <c r="K1136" s="96"/>
      <c r="L1136" s="96"/>
      <c r="M1136" s="96"/>
      <c r="N1136" s="95"/>
      <c r="O1136" s="95"/>
      <c r="P1136" s="95"/>
      <c r="Q1136" s="95"/>
      <c r="R1136" s="95"/>
      <c r="S1136" s="95"/>
      <c r="T1136" s="95"/>
      <c r="U1136" s="95"/>
      <c r="V1136" s="95"/>
      <c r="W1136" s="95"/>
      <c r="X1136" s="95"/>
      <c r="Y1136" s="95"/>
      <c r="Z1136" s="95"/>
      <c r="AA1136" s="95"/>
      <c r="AB1136" s="95"/>
      <c r="AC1136" s="95"/>
      <c r="AD1136" s="95"/>
      <c r="AE1136" s="95"/>
      <c r="AF1136" s="95"/>
      <c r="AG1136" s="95"/>
      <c r="AH1136" s="95"/>
      <c r="AI1136" s="95"/>
      <c r="AJ1136" s="95"/>
      <c r="AK1136" s="95"/>
      <c r="AL1136" s="95"/>
      <c r="AM1136" s="95"/>
      <c r="AN1136" s="95"/>
      <c r="AO1136" s="95"/>
      <c r="AP1136" s="95"/>
      <c r="AQ1136" s="95"/>
      <c r="AR1136" s="95"/>
      <c r="AS1136" s="95"/>
      <c r="AT1136" s="95"/>
      <c r="AU1136" s="95"/>
      <c r="AV1136" s="95"/>
    </row>
    <row r="1137" spans="1:48" ht="18.75" x14ac:dyDescent="0.3">
      <c r="A1137" s="73" t="s">
        <v>16112</v>
      </c>
      <c r="B1137" s="92" t="s">
        <v>12123</v>
      </c>
      <c r="C1137" s="92" t="s">
        <v>8323</v>
      </c>
      <c r="D1137" s="94">
        <v>266867</v>
      </c>
      <c r="E1137" s="97" t="s">
        <v>17195</v>
      </c>
      <c r="F1137" s="97" t="s">
        <v>17196</v>
      </c>
      <c r="G1137" s="96"/>
      <c r="H1137" s="96"/>
      <c r="I1137" s="95"/>
      <c r="J1137" s="95"/>
      <c r="K1137" s="95"/>
      <c r="L1137" s="95"/>
      <c r="M1137" s="95"/>
      <c r="N1137" s="95"/>
      <c r="O1137" s="95"/>
      <c r="P1137" s="95"/>
      <c r="Q1137" s="95"/>
      <c r="R1137" s="95"/>
      <c r="S1137" s="95"/>
      <c r="T1137" s="95"/>
      <c r="U1137" s="95"/>
      <c r="V1137" s="95"/>
      <c r="W1137" s="95"/>
      <c r="X1137" s="95"/>
      <c r="Y1137" s="95"/>
      <c r="Z1137" s="95"/>
      <c r="AA1137" s="95"/>
      <c r="AB1137" s="95"/>
      <c r="AC1137" s="95"/>
      <c r="AD1137" s="95"/>
      <c r="AE1137" s="95"/>
      <c r="AF1137" s="95"/>
      <c r="AG1137" s="95"/>
      <c r="AH1137" s="95"/>
      <c r="AI1137" s="95"/>
      <c r="AJ1137" s="95"/>
      <c r="AK1137" s="95"/>
      <c r="AL1137" s="95"/>
      <c r="AM1137" s="95"/>
      <c r="AN1137" s="95"/>
      <c r="AO1137" s="95"/>
      <c r="AP1137" s="95"/>
      <c r="AQ1137" s="95"/>
      <c r="AR1137" s="95"/>
      <c r="AS1137" s="95"/>
      <c r="AT1137" s="95"/>
      <c r="AU1137" s="95"/>
      <c r="AV1137" s="95"/>
    </row>
    <row r="1138" spans="1:48" ht="18.75" x14ac:dyDescent="0.3">
      <c r="A1138" s="73" t="s">
        <v>16113</v>
      </c>
      <c r="B1138" s="92" t="s">
        <v>12123</v>
      </c>
      <c r="C1138" s="92" t="s">
        <v>8324</v>
      </c>
      <c r="D1138" s="94">
        <v>266868</v>
      </c>
      <c r="E1138" s="95" t="s">
        <v>17166</v>
      </c>
      <c r="F1138" s="97" t="s">
        <v>17181</v>
      </c>
      <c r="G1138" s="95"/>
      <c r="H1138" s="97"/>
      <c r="I1138" s="97"/>
      <c r="J1138" s="96"/>
      <c r="K1138" s="96"/>
      <c r="L1138" s="95"/>
      <c r="M1138" s="95"/>
      <c r="N1138" s="95"/>
      <c r="O1138" s="95"/>
      <c r="P1138" s="95"/>
      <c r="Q1138" s="95"/>
      <c r="R1138" s="95"/>
      <c r="S1138" s="95"/>
      <c r="T1138" s="95"/>
      <c r="U1138" s="95"/>
      <c r="V1138" s="95"/>
      <c r="W1138" s="95"/>
      <c r="X1138" s="95"/>
      <c r="Y1138" s="95"/>
      <c r="Z1138" s="95"/>
      <c r="AA1138" s="95"/>
      <c r="AB1138" s="95"/>
      <c r="AC1138" s="95"/>
      <c r="AD1138" s="95"/>
      <c r="AE1138" s="95"/>
      <c r="AF1138" s="95"/>
      <c r="AG1138" s="95"/>
      <c r="AH1138" s="95"/>
      <c r="AI1138" s="95"/>
      <c r="AJ1138" s="95"/>
      <c r="AK1138" s="95"/>
      <c r="AL1138" s="95"/>
      <c r="AM1138" s="95"/>
      <c r="AN1138" s="95"/>
      <c r="AO1138" s="95"/>
      <c r="AP1138" s="95"/>
      <c r="AQ1138" s="95"/>
      <c r="AR1138" s="95"/>
      <c r="AS1138" s="95"/>
      <c r="AT1138" s="95"/>
      <c r="AU1138" s="95"/>
      <c r="AV1138" s="95"/>
    </row>
    <row r="1139" spans="1:48" ht="18.75" x14ac:dyDescent="0.3">
      <c r="A1139" s="73" t="s">
        <v>16816</v>
      </c>
      <c r="B1139" s="92" t="s">
        <v>15579</v>
      </c>
      <c r="C1139" s="92" t="s">
        <v>8324</v>
      </c>
      <c r="D1139" s="94">
        <v>266868</v>
      </c>
      <c r="E1139" s="95" t="s">
        <v>16973</v>
      </c>
      <c r="F1139" s="97" t="s">
        <v>17164</v>
      </c>
      <c r="G1139" s="97" t="s">
        <v>16986</v>
      </c>
      <c r="H1139" s="96"/>
      <c r="I1139" s="96"/>
      <c r="J1139" s="96"/>
      <c r="K1139" s="96"/>
      <c r="L1139" s="95"/>
      <c r="M1139" s="95"/>
      <c r="N1139" s="95"/>
      <c r="O1139" s="95"/>
      <c r="P1139" s="95"/>
      <c r="Q1139" s="95"/>
      <c r="R1139" s="95"/>
      <c r="S1139" s="95"/>
      <c r="T1139" s="95"/>
      <c r="U1139" s="95"/>
      <c r="V1139" s="95"/>
      <c r="W1139" s="95"/>
      <c r="X1139" s="95"/>
      <c r="Y1139" s="95"/>
      <c r="Z1139" s="95"/>
      <c r="AA1139" s="95"/>
      <c r="AB1139" s="95"/>
      <c r="AC1139" s="95"/>
      <c r="AD1139" s="95"/>
      <c r="AE1139" s="95"/>
      <c r="AF1139" s="95"/>
      <c r="AG1139" s="95"/>
      <c r="AH1139" s="95"/>
      <c r="AI1139" s="95"/>
      <c r="AJ1139" s="95"/>
      <c r="AK1139" s="95"/>
      <c r="AL1139" s="95"/>
      <c r="AM1139" s="95"/>
      <c r="AN1139" s="95"/>
      <c r="AO1139" s="95"/>
      <c r="AP1139" s="95"/>
      <c r="AQ1139" s="95"/>
      <c r="AR1139" s="95"/>
      <c r="AS1139" s="95"/>
      <c r="AT1139" s="95"/>
      <c r="AU1139" s="95"/>
      <c r="AV1139" s="95"/>
    </row>
    <row r="1140" spans="1:48" ht="18.75" x14ac:dyDescent="0.3">
      <c r="A1140" s="73" t="s">
        <v>16817</v>
      </c>
      <c r="B1140" s="92" t="s">
        <v>15579</v>
      </c>
      <c r="C1140" s="92" t="s">
        <v>8335</v>
      </c>
      <c r="D1140" s="94">
        <v>267059</v>
      </c>
      <c r="E1140" s="95" t="s">
        <v>16987</v>
      </c>
      <c r="F1140" s="95" t="s">
        <v>16985</v>
      </c>
      <c r="G1140" s="95"/>
      <c r="H1140" s="96"/>
      <c r="I1140" s="96"/>
      <c r="J1140" s="95"/>
      <c r="K1140" s="95"/>
      <c r="L1140" s="95"/>
      <c r="M1140" s="95"/>
      <c r="N1140" s="95"/>
      <c r="O1140" s="95"/>
      <c r="P1140" s="95"/>
      <c r="Q1140" s="95"/>
      <c r="R1140" s="95"/>
      <c r="S1140" s="95"/>
      <c r="T1140" s="95"/>
      <c r="U1140" s="95"/>
      <c r="V1140" s="95"/>
      <c r="W1140" s="95"/>
      <c r="X1140" s="95"/>
      <c r="Y1140" s="95"/>
      <c r="Z1140" s="95"/>
      <c r="AA1140" s="95"/>
      <c r="AB1140" s="95"/>
      <c r="AC1140" s="95"/>
      <c r="AD1140" s="95"/>
      <c r="AE1140" s="95"/>
      <c r="AF1140" s="95"/>
      <c r="AG1140" s="95"/>
      <c r="AH1140" s="95"/>
      <c r="AI1140" s="95"/>
      <c r="AJ1140" s="95"/>
      <c r="AK1140" s="95"/>
      <c r="AL1140" s="95"/>
      <c r="AM1140" s="95"/>
      <c r="AN1140" s="95"/>
      <c r="AO1140" s="95"/>
      <c r="AP1140" s="95"/>
      <c r="AQ1140" s="95"/>
      <c r="AR1140" s="95"/>
      <c r="AS1140" s="95"/>
      <c r="AT1140" s="95"/>
      <c r="AU1140" s="95"/>
      <c r="AV1140" s="95"/>
    </row>
    <row r="1141" spans="1:48" ht="18.75" x14ac:dyDescent="0.3">
      <c r="A1141" s="73" t="s">
        <v>16114</v>
      </c>
      <c r="B1141" s="92" t="s">
        <v>12123</v>
      </c>
      <c r="C1141" s="92" t="s">
        <v>7476</v>
      </c>
      <c r="D1141" s="94">
        <v>188180</v>
      </c>
      <c r="E1141" s="95" t="s">
        <v>17184</v>
      </c>
      <c r="F1141" s="95"/>
      <c r="G1141" s="95"/>
      <c r="H1141" s="96"/>
      <c r="I1141" s="96"/>
      <c r="J1141" s="95"/>
      <c r="K1141" s="95"/>
      <c r="L1141" s="95"/>
      <c r="M1141" s="95"/>
      <c r="N1141" s="95"/>
      <c r="O1141" s="95"/>
      <c r="P1141" s="95"/>
      <c r="Q1141" s="95"/>
      <c r="R1141" s="95"/>
      <c r="S1141" s="95"/>
      <c r="T1141" s="95"/>
      <c r="U1141" s="95"/>
      <c r="V1141" s="95"/>
      <c r="W1141" s="95"/>
      <c r="X1141" s="95"/>
      <c r="Y1141" s="95"/>
      <c r="Z1141" s="95"/>
      <c r="AA1141" s="95"/>
      <c r="AB1141" s="95"/>
      <c r="AC1141" s="95"/>
      <c r="AD1141" s="95"/>
      <c r="AE1141" s="95"/>
      <c r="AF1141" s="95"/>
      <c r="AG1141" s="95"/>
      <c r="AH1141" s="95"/>
      <c r="AI1141" s="95"/>
      <c r="AJ1141" s="95"/>
      <c r="AK1141" s="95"/>
      <c r="AL1141" s="95"/>
      <c r="AM1141" s="95"/>
      <c r="AN1141" s="95"/>
      <c r="AO1141" s="95"/>
      <c r="AP1141" s="95"/>
      <c r="AQ1141" s="95"/>
      <c r="AR1141" s="95"/>
      <c r="AS1141" s="95"/>
      <c r="AT1141" s="95"/>
      <c r="AU1141" s="95"/>
      <c r="AV1141" s="95"/>
    </row>
    <row r="1142" spans="1:48" ht="18.75" x14ac:dyDescent="0.3">
      <c r="A1142" s="73" t="s">
        <v>16115</v>
      </c>
      <c r="B1142" s="92" t="s">
        <v>12123</v>
      </c>
      <c r="C1142" s="92" t="s">
        <v>7477</v>
      </c>
      <c r="D1142" s="94">
        <v>188185</v>
      </c>
      <c r="E1142" s="95" t="s">
        <v>17184</v>
      </c>
      <c r="F1142" s="95"/>
      <c r="G1142" s="95"/>
      <c r="H1142" s="96"/>
      <c r="I1142" s="96"/>
      <c r="J1142" s="95"/>
      <c r="K1142" s="95"/>
      <c r="L1142" s="95"/>
      <c r="M1142" s="95"/>
      <c r="N1142" s="95"/>
      <c r="O1142" s="95"/>
      <c r="P1142" s="95"/>
      <c r="Q1142" s="95"/>
      <c r="R1142" s="95"/>
      <c r="S1142" s="95"/>
      <c r="T1142" s="95"/>
      <c r="U1142" s="95"/>
      <c r="V1142" s="95"/>
      <c r="W1142" s="95"/>
      <c r="X1142" s="95"/>
      <c r="Y1142" s="95"/>
      <c r="Z1142" s="95"/>
      <c r="AA1142" s="95"/>
      <c r="AB1142" s="95"/>
      <c r="AC1142" s="95"/>
      <c r="AD1142" s="95"/>
      <c r="AE1142" s="95"/>
      <c r="AF1142" s="95"/>
      <c r="AG1142" s="95"/>
      <c r="AH1142" s="95"/>
      <c r="AI1142" s="95"/>
      <c r="AJ1142" s="95"/>
      <c r="AK1142" s="95"/>
      <c r="AL1142" s="95"/>
      <c r="AM1142" s="95"/>
      <c r="AN1142" s="95"/>
      <c r="AO1142" s="95"/>
      <c r="AP1142" s="95"/>
      <c r="AQ1142" s="95"/>
      <c r="AR1142" s="95"/>
      <c r="AS1142" s="95"/>
      <c r="AT1142" s="95"/>
      <c r="AU1142" s="95"/>
      <c r="AV1142" s="95"/>
    </row>
    <row r="1143" spans="1:48" ht="18.75" x14ac:dyDescent="0.3">
      <c r="A1143" s="73" t="s">
        <v>16116</v>
      </c>
      <c r="B1143" s="92" t="s">
        <v>12123</v>
      </c>
      <c r="C1143" s="92" t="s">
        <v>8334</v>
      </c>
      <c r="D1143" s="94">
        <v>267058</v>
      </c>
      <c r="E1143" s="95" t="s">
        <v>16878</v>
      </c>
      <c r="F1143" s="95"/>
      <c r="G1143" s="95"/>
      <c r="H1143" s="96"/>
      <c r="I1143" s="96"/>
      <c r="J1143" s="95"/>
      <c r="K1143" s="95"/>
      <c r="L1143" s="95"/>
      <c r="M1143" s="95"/>
      <c r="N1143" s="95"/>
      <c r="O1143" s="95"/>
      <c r="P1143" s="95"/>
      <c r="Q1143" s="95"/>
      <c r="R1143" s="95"/>
      <c r="S1143" s="95"/>
      <c r="T1143" s="95"/>
      <c r="U1143" s="95"/>
      <c r="V1143" s="95"/>
      <c r="W1143" s="95"/>
      <c r="X1143" s="95"/>
      <c r="Y1143" s="95"/>
      <c r="Z1143" s="95"/>
      <c r="AA1143" s="95"/>
      <c r="AB1143" s="95"/>
      <c r="AC1143" s="95"/>
      <c r="AD1143" s="95"/>
      <c r="AE1143" s="95"/>
      <c r="AF1143" s="95"/>
      <c r="AG1143" s="95"/>
      <c r="AH1143" s="95"/>
      <c r="AI1143" s="95"/>
      <c r="AJ1143" s="95"/>
      <c r="AK1143" s="95"/>
      <c r="AL1143" s="95"/>
      <c r="AM1143" s="95"/>
      <c r="AN1143" s="95"/>
      <c r="AO1143" s="95"/>
      <c r="AP1143" s="95"/>
      <c r="AQ1143" s="95"/>
      <c r="AR1143" s="95"/>
      <c r="AS1143" s="95"/>
      <c r="AT1143" s="95"/>
      <c r="AU1143" s="95"/>
      <c r="AV1143" s="95"/>
    </row>
    <row r="1144" spans="1:48" ht="18.75" x14ac:dyDescent="0.3">
      <c r="A1144" s="73" t="s">
        <v>16818</v>
      </c>
      <c r="B1144" s="92" t="s">
        <v>15579</v>
      </c>
      <c r="C1144" s="92" t="s">
        <v>8334</v>
      </c>
      <c r="D1144" s="94">
        <v>267058</v>
      </c>
      <c r="E1144" s="95" t="s">
        <v>16882</v>
      </c>
      <c r="F1144" s="95" t="s">
        <v>16881</v>
      </c>
      <c r="G1144" s="96"/>
      <c r="H1144" s="96"/>
      <c r="I1144" s="96"/>
      <c r="J1144" s="95"/>
      <c r="K1144" s="95"/>
      <c r="L1144" s="95"/>
      <c r="M1144" s="95"/>
      <c r="N1144" s="95"/>
      <c r="O1144" s="95"/>
      <c r="P1144" s="95"/>
      <c r="Q1144" s="95"/>
      <c r="R1144" s="95"/>
      <c r="S1144" s="95"/>
      <c r="T1144" s="95"/>
      <c r="U1144" s="95"/>
      <c r="V1144" s="95"/>
      <c r="W1144" s="95"/>
      <c r="X1144" s="95"/>
      <c r="Y1144" s="95"/>
      <c r="Z1144" s="95"/>
      <c r="AA1144" s="95"/>
      <c r="AB1144" s="95"/>
      <c r="AC1144" s="95"/>
      <c r="AD1144" s="95"/>
      <c r="AE1144" s="95"/>
      <c r="AF1144" s="95"/>
      <c r="AG1144" s="95"/>
      <c r="AH1144" s="95"/>
      <c r="AI1144" s="95"/>
      <c r="AJ1144" s="95"/>
      <c r="AK1144" s="95"/>
      <c r="AL1144" s="95"/>
      <c r="AM1144" s="95"/>
      <c r="AN1144" s="95"/>
      <c r="AO1144" s="95"/>
      <c r="AP1144" s="95"/>
      <c r="AQ1144" s="95"/>
      <c r="AR1144" s="95"/>
      <c r="AS1144" s="95"/>
      <c r="AT1144" s="95"/>
      <c r="AU1144" s="95"/>
      <c r="AV1144" s="95"/>
    </row>
    <row r="1145" spans="1:48" ht="18.75" x14ac:dyDescent="0.3">
      <c r="A1145" s="73" t="s">
        <v>16819</v>
      </c>
      <c r="B1145" s="92" t="s">
        <v>15579</v>
      </c>
      <c r="C1145" s="92" t="s">
        <v>8788</v>
      </c>
      <c r="D1145" s="94">
        <v>267134</v>
      </c>
      <c r="E1145" s="95" t="s">
        <v>16894</v>
      </c>
      <c r="F1145" s="95" t="s">
        <v>16895</v>
      </c>
      <c r="G1145" s="95" t="s">
        <v>16896</v>
      </c>
      <c r="H1145" s="95" t="s">
        <v>16897</v>
      </c>
      <c r="I1145" s="95" t="s">
        <v>16898</v>
      </c>
      <c r="J1145" s="96"/>
      <c r="K1145" s="96"/>
      <c r="L1145" s="95"/>
      <c r="M1145" s="95"/>
      <c r="N1145" s="95"/>
      <c r="O1145" s="95"/>
      <c r="P1145" s="95"/>
      <c r="Q1145" s="95"/>
      <c r="R1145" s="95"/>
      <c r="S1145" s="95"/>
      <c r="T1145" s="95"/>
      <c r="U1145" s="95"/>
      <c r="V1145" s="95"/>
      <c r="W1145" s="95"/>
      <c r="X1145" s="95"/>
      <c r="Y1145" s="95"/>
      <c r="Z1145" s="95"/>
      <c r="AA1145" s="95"/>
      <c r="AB1145" s="95"/>
      <c r="AC1145" s="95"/>
      <c r="AD1145" s="95"/>
      <c r="AE1145" s="95"/>
      <c r="AF1145" s="95"/>
      <c r="AG1145" s="95"/>
      <c r="AH1145" s="95"/>
      <c r="AI1145" s="95"/>
      <c r="AJ1145" s="95"/>
      <c r="AK1145" s="95"/>
      <c r="AL1145" s="95"/>
      <c r="AM1145" s="95"/>
      <c r="AN1145" s="95"/>
      <c r="AO1145" s="95"/>
      <c r="AP1145" s="95"/>
      <c r="AQ1145" s="95"/>
      <c r="AR1145" s="95"/>
      <c r="AS1145" s="95"/>
      <c r="AT1145" s="95"/>
      <c r="AU1145" s="95"/>
      <c r="AV1145" s="95"/>
    </row>
    <row r="1146" spans="1:48" ht="18.75" x14ac:dyDescent="0.3">
      <c r="A1146" s="73" t="s">
        <v>16117</v>
      </c>
      <c r="B1146" s="92" t="s">
        <v>12123</v>
      </c>
      <c r="C1146" s="92" t="s">
        <v>4517</v>
      </c>
      <c r="D1146" s="94">
        <v>188807</v>
      </c>
      <c r="E1146" s="95" t="s">
        <v>17266</v>
      </c>
      <c r="F1146" s="95"/>
      <c r="G1146" s="95"/>
      <c r="H1146" s="95"/>
      <c r="I1146" s="95"/>
      <c r="J1146" s="96"/>
      <c r="K1146" s="96"/>
      <c r="L1146" s="95"/>
      <c r="M1146" s="95"/>
      <c r="N1146" s="95"/>
      <c r="O1146" s="95"/>
      <c r="P1146" s="95"/>
      <c r="Q1146" s="95"/>
      <c r="R1146" s="95"/>
      <c r="S1146" s="95"/>
      <c r="T1146" s="95"/>
      <c r="U1146" s="95"/>
      <c r="V1146" s="95"/>
      <c r="W1146" s="95"/>
      <c r="X1146" s="95"/>
      <c r="Y1146" s="95"/>
      <c r="Z1146" s="95"/>
      <c r="AA1146" s="95"/>
      <c r="AB1146" s="95"/>
      <c r="AC1146" s="95"/>
      <c r="AD1146" s="95"/>
      <c r="AE1146" s="95"/>
      <c r="AF1146" s="95"/>
      <c r="AG1146" s="95"/>
      <c r="AH1146" s="95"/>
      <c r="AI1146" s="95"/>
      <c r="AJ1146" s="95"/>
      <c r="AK1146" s="95"/>
      <c r="AL1146" s="95"/>
      <c r="AM1146" s="95"/>
      <c r="AN1146" s="95"/>
      <c r="AO1146" s="95"/>
      <c r="AP1146" s="95"/>
      <c r="AQ1146" s="95"/>
      <c r="AR1146" s="95"/>
      <c r="AS1146" s="95"/>
      <c r="AT1146" s="95"/>
      <c r="AU1146" s="95"/>
      <c r="AV1146" s="95"/>
    </row>
    <row r="1147" spans="1:48" ht="18.75" x14ac:dyDescent="0.3">
      <c r="A1147" s="73" t="s">
        <v>16118</v>
      </c>
      <c r="B1147" s="92" t="s">
        <v>12123</v>
      </c>
      <c r="C1147" s="92" t="s">
        <v>1691</v>
      </c>
      <c r="D1147" s="94">
        <v>188972</v>
      </c>
      <c r="E1147" s="95" t="s">
        <v>16913</v>
      </c>
      <c r="F1147" s="95"/>
      <c r="G1147" s="95"/>
      <c r="H1147" s="95"/>
      <c r="I1147" s="95"/>
      <c r="J1147" s="96"/>
      <c r="K1147" s="96"/>
      <c r="L1147" s="95"/>
      <c r="M1147" s="95"/>
      <c r="N1147" s="95"/>
      <c r="O1147" s="95"/>
      <c r="P1147" s="95"/>
      <c r="Q1147" s="95"/>
      <c r="R1147" s="95"/>
      <c r="S1147" s="95"/>
      <c r="T1147" s="95"/>
      <c r="U1147" s="95"/>
      <c r="V1147" s="95"/>
      <c r="W1147" s="95"/>
      <c r="X1147" s="95"/>
      <c r="Y1147" s="95"/>
      <c r="Z1147" s="95"/>
      <c r="AA1147" s="95"/>
      <c r="AB1147" s="95"/>
      <c r="AC1147" s="95"/>
      <c r="AD1147" s="95"/>
      <c r="AE1147" s="95"/>
      <c r="AF1147" s="95"/>
      <c r="AG1147" s="95"/>
      <c r="AH1147" s="95"/>
      <c r="AI1147" s="95"/>
      <c r="AJ1147" s="95"/>
      <c r="AK1147" s="95"/>
      <c r="AL1147" s="95"/>
      <c r="AM1147" s="95"/>
      <c r="AN1147" s="95"/>
      <c r="AO1147" s="95"/>
      <c r="AP1147" s="95"/>
      <c r="AQ1147" s="95"/>
      <c r="AR1147" s="95"/>
      <c r="AS1147" s="95"/>
      <c r="AT1147" s="95"/>
      <c r="AU1147" s="95"/>
      <c r="AV1147" s="95"/>
    </row>
    <row r="1148" spans="1:48" ht="18.75" x14ac:dyDescent="0.3">
      <c r="A1148" s="73" t="s">
        <v>16119</v>
      </c>
      <c r="B1148" s="92" t="s">
        <v>12123</v>
      </c>
      <c r="C1148" s="92" t="s">
        <v>8341</v>
      </c>
      <c r="D1148" s="94">
        <v>267871</v>
      </c>
      <c r="E1148" s="95" t="s">
        <v>16877</v>
      </c>
      <c r="F1148" s="95"/>
      <c r="G1148" s="95"/>
      <c r="H1148" s="95"/>
      <c r="I1148" s="95"/>
      <c r="J1148" s="96"/>
      <c r="K1148" s="96"/>
      <c r="L1148" s="95"/>
      <c r="M1148" s="95"/>
      <c r="N1148" s="95"/>
      <c r="O1148" s="95"/>
      <c r="P1148" s="95"/>
      <c r="Q1148" s="95"/>
      <c r="R1148" s="95"/>
      <c r="S1148" s="95"/>
      <c r="T1148" s="95"/>
      <c r="U1148" s="95"/>
      <c r="V1148" s="95"/>
      <c r="W1148" s="95"/>
      <c r="X1148" s="95"/>
      <c r="Y1148" s="95"/>
      <c r="Z1148" s="95"/>
      <c r="AA1148" s="95"/>
      <c r="AB1148" s="95"/>
      <c r="AC1148" s="95"/>
      <c r="AD1148" s="95"/>
      <c r="AE1148" s="95"/>
      <c r="AF1148" s="95"/>
      <c r="AG1148" s="95"/>
      <c r="AH1148" s="95"/>
      <c r="AI1148" s="95"/>
      <c r="AJ1148" s="95"/>
      <c r="AK1148" s="95"/>
      <c r="AL1148" s="95"/>
      <c r="AM1148" s="95"/>
      <c r="AN1148" s="95"/>
      <c r="AO1148" s="95"/>
      <c r="AP1148" s="95"/>
      <c r="AQ1148" s="95"/>
      <c r="AR1148" s="95"/>
      <c r="AS1148" s="95"/>
      <c r="AT1148" s="95"/>
      <c r="AU1148" s="95"/>
      <c r="AV1148" s="95"/>
    </row>
    <row r="1149" spans="1:48" ht="18.75" x14ac:dyDescent="0.3">
      <c r="A1149" s="73" t="s">
        <v>16120</v>
      </c>
      <c r="B1149" s="92" t="s">
        <v>12123</v>
      </c>
      <c r="C1149" s="92" t="s">
        <v>1693</v>
      </c>
      <c r="D1149" s="94">
        <v>189693</v>
      </c>
      <c r="E1149" s="95" t="s">
        <v>16908</v>
      </c>
      <c r="F1149" s="95"/>
      <c r="G1149" s="95"/>
      <c r="H1149" s="95"/>
      <c r="I1149" s="95"/>
      <c r="J1149" s="96"/>
      <c r="K1149" s="96"/>
      <c r="L1149" s="95"/>
      <c r="M1149" s="95"/>
      <c r="N1149" s="95"/>
      <c r="O1149" s="95"/>
      <c r="P1149" s="95"/>
      <c r="Q1149" s="95"/>
      <c r="R1149" s="95"/>
      <c r="S1149" s="95"/>
      <c r="T1149" s="95"/>
      <c r="U1149" s="95"/>
      <c r="V1149" s="95"/>
      <c r="W1149" s="95"/>
      <c r="X1149" s="95"/>
      <c r="Y1149" s="95"/>
      <c r="Z1149" s="95"/>
      <c r="AA1149" s="95"/>
      <c r="AB1149" s="95"/>
      <c r="AC1149" s="95"/>
      <c r="AD1149" s="95"/>
      <c r="AE1149" s="95"/>
      <c r="AF1149" s="95"/>
      <c r="AG1149" s="95"/>
      <c r="AH1149" s="95"/>
      <c r="AI1149" s="95"/>
      <c r="AJ1149" s="95"/>
      <c r="AK1149" s="95"/>
      <c r="AL1149" s="95"/>
      <c r="AM1149" s="95"/>
      <c r="AN1149" s="95"/>
      <c r="AO1149" s="95"/>
      <c r="AP1149" s="95"/>
      <c r="AQ1149" s="95"/>
      <c r="AR1149" s="95"/>
      <c r="AS1149" s="95"/>
      <c r="AT1149" s="95"/>
      <c r="AU1149" s="95"/>
      <c r="AV1149" s="95"/>
    </row>
    <row r="1150" spans="1:48" ht="18.75" x14ac:dyDescent="0.3">
      <c r="A1150" s="73" t="s">
        <v>16121</v>
      </c>
      <c r="B1150" s="92" t="s">
        <v>12123</v>
      </c>
      <c r="C1150" s="92" t="s">
        <v>6986</v>
      </c>
      <c r="D1150" s="94">
        <v>268043</v>
      </c>
      <c r="E1150" s="95" t="s">
        <v>16968</v>
      </c>
      <c r="F1150" s="95"/>
      <c r="G1150" s="95"/>
      <c r="H1150" s="95"/>
      <c r="I1150" s="95"/>
      <c r="J1150" s="96"/>
      <c r="K1150" s="96"/>
      <c r="L1150" s="95"/>
      <c r="M1150" s="95"/>
      <c r="N1150" s="95"/>
      <c r="O1150" s="95"/>
      <c r="P1150" s="95"/>
      <c r="Q1150" s="95"/>
      <c r="R1150" s="95"/>
      <c r="S1150" s="95"/>
      <c r="T1150" s="95"/>
      <c r="U1150" s="95"/>
      <c r="V1150" s="95"/>
      <c r="W1150" s="95"/>
      <c r="X1150" s="95"/>
      <c r="Y1150" s="95"/>
      <c r="Z1150" s="95"/>
      <c r="AA1150" s="95"/>
      <c r="AB1150" s="95"/>
      <c r="AC1150" s="95"/>
      <c r="AD1150" s="95"/>
      <c r="AE1150" s="95"/>
      <c r="AF1150" s="95"/>
      <c r="AG1150" s="95"/>
      <c r="AH1150" s="95"/>
      <c r="AI1150" s="95"/>
      <c r="AJ1150" s="95"/>
      <c r="AK1150" s="95"/>
      <c r="AL1150" s="95"/>
      <c r="AM1150" s="95"/>
      <c r="AN1150" s="95"/>
      <c r="AO1150" s="95"/>
      <c r="AP1150" s="95"/>
      <c r="AQ1150" s="95"/>
      <c r="AR1150" s="95"/>
      <c r="AS1150" s="95"/>
      <c r="AT1150" s="95"/>
      <c r="AU1150" s="95"/>
      <c r="AV1150" s="95"/>
    </row>
    <row r="1151" spans="1:48" ht="18.75" x14ac:dyDescent="0.3">
      <c r="A1151" s="73" t="s">
        <v>16122</v>
      </c>
      <c r="B1151" s="92" t="s">
        <v>12123</v>
      </c>
      <c r="C1151" s="92" t="s">
        <v>8342</v>
      </c>
      <c r="D1151" s="94">
        <v>268045</v>
      </c>
      <c r="E1151" s="95" t="s">
        <v>16968</v>
      </c>
      <c r="F1151" s="95" t="s">
        <v>17184</v>
      </c>
      <c r="G1151" s="95"/>
      <c r="H1151" s="95"/>
      <c r="I1151" s="95"/>
      <c r="J1151" s="96"/>
      <c r="K1151" s="96"/>
      <c r="L1151" s="95"/>
      <c r="M1151" s="95"/>
      <c r="N1151" s="95"/>
      <c r="O1151" s="95"/>
      <c r="P1151" s="95"/>
      <c r="Q1151" s="95"/>
      <c r="R1151" s="95"/>
      <c r="S1151" s="95"/>
      <c r="T1151" s="95"/>
      <c r="U1151" s="95"/>
      <c r="V1151" s="95"/>
      <c r="W1151" s="95"/>
      <c r="X1151" s="95"/>
      <c r="Y1151" s="95"/>
      <c r="Z1151" s="95"/>
      <c r="AA1151" s="95"/>
      <c r="AB1151" s="95"/>
      <c r="AC1151" s="95"/>
      <c r="AD1151" s="95"/>
      <c r="AE1151" s="95"/>
      <c r="AF1151" s="95"/>
      <c r="AG1151" s="95"/>
      <c r="AH1151" s="95"/>
      <c r="AI1151" s="95"/>
      <c r="AJ1151" s="95"/>
      <c r="AK1151" s="95"/>
      <c r="AL1151" s="95"/>
      <c r="AM1151" s="95"/>
      <c r="AN1151" s="95"/>
      <c r="AO1151" s="95"/>
      <c r="AP1151" s="95"/>
      <c r="AQ1151" s="95"/>
      <c r="AR1151" s="95"/>
      <c r="AS1151" s="95"/>
      <c r="AT1151" s="95"/>
      <c r="AU1151" s="95"/>
      <c r="AV1151" s="95"/>
    </row>
    <row r="1152" spans="1:48" ht="18.75" x14ac:dyDescent="0.3">
      <c r="A1152" s="73" t="s">
        <v>16123</v>
      </c>
      <c r="B1152" s="92" t="s">
        <v>12123</v>
      </c>
      <c r="C1152" s="92" t="s">
        <v>1696</v>
      </c>
      <c r="D1152" s="94">
        <v>190050</v>
      </c>
      <c r="E1152" s="95" t="s">
        <v>16968</v>
      </c>
      <c r="F1152" s="95"/>
      <c r="G1152" s="95"/>
      <c r="H1152" s="95"/>
      <c r="I1152" s="95"/>
      <c r="J1152" s="96"/>
      <c r="K1152" s="96"/>
      <c r="L1152" s="95"/>
      <c r="M1152" s="95"/>
      <c r="N1152" s="95"/>
      <c r="O1152" s="95"/>
      <c r="P1152" s="95"/>
      <c r="Q1152" s="95"/>
      <c r="R1152" s="95"/>
      <c r="S1152" s="95"/>
      <c r="T1152" s="95"/>
      <c r="U1152" s="95"/>
      <c r="V1152" s="95"/>
      <c r="W1152" s="95"/>
      <c r="X1152" s="95"/>
      <c r="Y1152" s="95"/>
      <c r="Z1152" s="95"/>
      <c r="AA1152" s="95"/>
      <c r="AB1152" s="95"/>
      <c r="AC1152" s="95"/>
      <c r="AD1152" s="95"/>
      <c r="AE1152" s="95"/>
      <c r="AF1152" s="95"/>
      <c r="AG1152" s="95"/>
      <c r="AH1152" s="95"/>
      <c r="AI1152" s="95"/>
      <c r="AJ1152" s="95"/>
      <c r="AK1152" s="95"/>
      <c r="AL1152" s="95"/>
      <c r="AM1152" s="95"/>
      <c r="AN1152" s="95"/>
      <c r="AO1152" s="95"/>
      <c r="AP1152" s="95"/>
      <c r="AQ1152" s="95"/>
      <c r="AR1152" s="95"/>
      <c r="AS1152" s="95"/>
      <c r="AT1152" s="95"/>
      <c r="AU1152" s="95"/>
      <c r="AV1152" s="95"/>
    </row>
    <row r="1153" spans="1:48" ht="18.75" x14ac:dyDescent="0.3">
      <c r="A1153" s="73" t="s">
        <v>16124</v>
      </c>
      <c r="B1153" s="92" t="s">
        <v>12123</v>
      </c>
      <c r="C1153" s="92" t="s">
        <v>1705</v>
      </c>
      <c r="D1153" s="94">
        <v>190671</v>
      </c>
      <c r="E1153" s="95" t="s">
        <v>16910</v>
      </c>
      <c r="F1153" s="95"/>
      <c r="G1153" s="95"/>
      <c r="H1153" s="95"/>
      <c r="I1153" s="95"/>
      <c r="J1153" s="96"/>
      <c r="K1153" s="96"/>
      <c r="L1153" s="95"/>
      <c r="M1153" s="95"/>
      <c r="N1153" s="95"/>
      <c r="O1153" s="95"/>
      <c r="P1153" s="95"/>
      <c r="Q1153" s="95"/>
      <c r="R1153" s="95"/>
      <c r="S1153" s="95"/>
      <c r="T1153" s="95"/>
      <c r="U1153" s="95"/>
      <c r="V1153" s="95"/>
      <c r="W1153" s="95"/>
      <c r="X1153" s="95"/>
      <c r="Y1153" s="95"/>
      <c r="Z1153" s="95"/>
      <c r="AA1153" s="95"/>
      <c r="AB1153" s="95"/>
      <c r="AC1153" s="95"/>
      <c r="AD1153" s="95"/>
      <c r="AE1153" s="95"/>
      <c r="AF1153" s="95"/>
      <c r="AG1153" s="95"/>
      <c r="AH1153" s="95"/>
      <c r="AI1153" s="95"/>
      <c r="AJ1153" s="95"/>
      <c r="AK1153" s="95"/>
      <c r="AL1153" s="95"/>
      <c r="AM1153" s="95"/>
      <c r="AN1153" s="95"/>
      <c r="AO1153" s="95"/>
      <c r="AP1153" s="95"/>
      <c r="AQ1153" s="95"/>
      <c r="AR1153" s="95"/>
      <c r="AS1153" s="95"/>
      <c r="AT1153" s="95"/>
      <c r="AU1153" s="95"/>
      <c r="AV1153" s="95"/>
    </row>
    <row r="1154" spans="1:48" ht="18.75" x14ac:dyDescent="0.3">
      <c r="A1154" s="73" t="s">
        <v>16125</v>
      </c>
      <c r="B1154" s="92" t="s">
        <v>12123</v>
      </c>
      <c r="C1154" s="92" t="s">
        <v>4608</v>
      </c>
      <c r="D1154" s="94">
        <v>190686</v>
      </c>
      <c r="E1154" s="95" t="s">
        <v>16910</v>
      </c>
      <c r="F1154" s="95"/>
      <c r="G1154" s="95"/>
      <c r="H1154" s="95"/>
      <c r="I1154" s="95"/>
      <c r="J1154" s="96"/>
      <c r="K1154" s="96"/>
      <c r="L1154" s="95"/>
      <c r="M1154" s="95"/>
      <c r="N1154" s="95"/>
      <c r="O1154" s="95"/>
      <c r="P1154" s="95"/>
      <c r="Q1154" s="95"/>
      <c r="R1154" s="95"/>
      <c r="S1154" s="95"/>
      <c r="T1154" s="95"/>
      <c r="U1154" s="95"/>
      <c r="V1154" s="95"/>
      <c r="W1154" s="95"/>
      <c r="X1154" s="95"/>
      <c r="Y1154" s="95"/>
      <c r="Z1154" s="95"/>
      <c r="AA1154" s="95"/>
      <c r="AB1154" s="95"/>
      <c r="AC1154" s="95"/>
      <c r="AD1154" s="95"/>
      <c r="AE1154" s="95"/>
      <c r="AF1154" s="95"/>
      <c r="AG1154" s="95"/>
      <c r="AH1154" s="95"/>
      <c r="AI1154" s="95"/>
      <c r="AJ1154" s="95"/>
      <c r="AK1154" s="95"/>
      <c r="AL1154" s="95"/>
      <c r="AM1154" s="95"/>
      <c r="AN1154" s="95"/>
      <c r="AO1154" s="95"/>
      <c r="AP1154" s="95"/>
      <c r="AQ1154" s="95"/>
      <c r="AR1154" s="95"/>
      <c r="AS1154" s="95"/>
      <c r="AT1154" s="95"/>
      <c r="AU1154" s="95"/>
      <c r="AV1154" s="95"/>
    </row>
    <row r="1155" spans="1:48" ht="18.75" x14ac:dyDescent="0.3">
      <c r="A1155" s="73" t="s">
        <v>16126</v>
      </c>
      <c r="B1155" s="92" t="s">
        <v>12123</v>
      </c>
      <c r="C1155" s="92" t="s">
        <v>4611</v>
      </c>
      <c r="D1155" s="94">
        <v>190775</v>
      </c>
      <c r="E1155" s="95" t="s">
        <v>16981</v>
      </c>
      <c r="F1155" s="95"/>
      <c r="G1155" s="95"/>
      <c r="H1155" s="95"/>
      <c r="I1155" s="95"/>
      <c r="J1155" s="96"/>
      <c r="K1155" s="96"/>
      <c r="L1155" s="95"/>
      <c r="M1155" s="95"/>
      <c r="N1155" s="95"/>
      <c r="O1155" s="95"/>
      <c r="P1155" s="95"/>
      <c r="Q1155" s="95"/>
      <c r="R1155" s="95"/>
      <c r="S1155" s="95"/>
      <c r="T1155" s="95"/>
      <c r="U1155" s="95"/>
      <c r="V1155" s="95"/>
      <c r="W1155" s="95"/>
      <c r="X1155" s="95"/>
      <c r="Y1155" s="95"/>
      <c r="Z1155" s="95"/>
      <c r="AA1155" s="95"/>
      <c r="AB1155" s="95"/>
      <c r="AC1155" s="95"/>
      <c r="AD1155" s="95"/>
      <c r="AE1155" s="95"/>
      <c r="AF1155" s="95"/>
      <c r="AG1155" s="95"/>
      <c r="AH1155" s="95"/>
      <c r="AI1155" s="95"/>
      <c r="AJ1155" s="95"/>
      <c r="AK1155" s="95"/>
      <c r="AL1155" s="95"/>
      <c r="AM1155" s="95"/>
      <c r="AN1155" s="95"/>
      <c r="AO1155" s="95"/>
      <c r="AP1155" s="95"/>
      <c r="AQ1155" s="95"/>
      <c r="AR1155" s="95"/>
      <c r="AS1155" s="95"/>
      <c r="AT1155" s="95"/>
      <c r="AU1155" s="95"/>
      <c r="AV1155" s="95"/>
    </row>
    <row r="1156" spans="1:48" ht="18.75" x14ac:dyDescent="0.3">
      <c r="A1156" s="73" t="s">
        <v>16820</v>
      </c>
      <c r="B1156" s="92" t="s">
        <v>15579</v>
      </c>
      <c r="C1156" s="92" t="s">
        <v>6991</v>
      </c>
      <c r="D1156" s="94">
        <v>269173</v>
      </c>
      <c r="E1156" s="95" t="s">
        <v>16903</v>
      </c>
      <c r="F1156" s="95"/>
      <c r="G1156" s="95"/>
      <c r="H1156" s="95"/>
      <c r="I1156" s="95"/>
      <c r="J1156" s="96"/>
      <c r="K1156" s="96"/>
      <c r="L1156" s="95"/>
      <c r="M1156" s="95"/>
      <c r="N1156" s="95"/>
      <c r="O1156" s="95"/>
      <c r="P1156" s="95"/>
      <c r="Q1156" s="95"/>
      <c r="R1156" s="95"/>
      <c r="S1156" s="95"/>
      <c r="T1156" s="95"/>
      <c r="U1156" s="95"/>
      <c r="V1156" s="95"/>
      <c r="W1156" s="95"/>
      <c r="X1156" s="95"/>
      <c r="Y1156" s="95"/>
      <c r="Z1156" s="95"/>
      <c r="AA1156" s="95"/>
      <c r="AB1156" s="95"/>
      <c r="AC1156" s="95"/>
      <c r="AD1156" s="95"/>
      <c r="AE1156" s="95"/>
      <c r="AF1156" s="95"/>
      <c r="AG1156" s="95"/>
      <c r="AH1156" s="95"/>
      <c r="AI1156" s="95"/>
      <c r="AJ1156" s="95"/>
      <c r="AK1156" s="95"/>
      <c r="AL1156" s="95"/>
      <c r="AM1156" s="95"/>
      <c r="AN1156" s="95"/>
      <c r="AO1156" s="95"/>
      <c r="AP1156" s="95"/>
      <c r="AQ1156" s="95"/>
      <c r="AR1156" s="95"/>
      <c r="AS1156" s="95"/>
      <c r="AT1156" s="95"/>
      <c r="AU1156" s="95"/>
      <c r="AV1156" s="95"/>
    </row>
    <row r="1157" spans="1:48" ht="18.75" x14ac:dyDescent="0.3">
      <c r="A1157" s="73" t="s">
        <v>16821</v>
      </c>
      <c r="B1157" s="92" t="s">
        <v>15579</v>
      </c>
      <c r="C1157" s="92" t="s">
        <v>8790</v>
      </c>
      <c r="D1157" s="94">
        <v>269188</v>
      </c>
      <c r="E1157" s="95" t="s">
        <v>16903</v>
      </c>
      <c r="F1157" s="95"/>
      <c r="G1157" s="95"/>
      <c r="H1157" s="95"/>
      <c r="I1157" s="95"/>
      <c r="J1157" s="96"/>
      <c r="K1157" s="96"/>
      <c r="L1157" s="95"/>
      <c r="M1157" s="95"/>
      <c r="N1157" s="95"/>
      <c r="O1157" s="95"/>
      <c r="P1157" s="95"/>
      <c r="Q1157" s="95"/>
      <c r="R1157" s="95"/>
      <c r="S1157" s="95"/>
      <c r="T1157" s="95"/>
      <c r="U1157" s="95"/>
      <c r="V1157" s="95"/>
      <c r="W1157" s="95"/>
      <c r="X1157" s="95"/>
      <c r="Y1157" s="95"/>
      <c r="Z1157" s="95"/>
      <c r="AA1157" s="95"/>
      <c r="AB1157" s="95"/>
      <c r="AC1157" s="95"/>
      <c r="AD1157" s="95"/>
      <c r="AE1157" s="95"/>
      <c r="AF1157" s="95"/>
      <c r="AG1157" s="95"/>
      <c r="AH1157" s="95"/>
      <c r="AI1157" s="95"/>
      <c r="AJ1157" s="95"/>
      <c r="AK1157" s="95"/>
      <c r="AL1157" s="95"/>
      <c r="AM1157" s="95"/>
      <c r="AN1157" s="95"/>
      <c r="AO1157" s="95"/>
      <c r="AP1157" s="95"/>
      <c r="AQ1157" s="95"/>
      <c r="AR1157" s="95"/>
      <c r="AS1157" s="95"/>
      <c r="AT1157" s="95"/>
      <c r="AU1157" s="95"/>
      <c r="AV1157" s="95"/>
    </row>
    <row r="1158" spans="1:48" ht="18.75" x14ac:dyDescent="0.3">
      <c r="A1158" s="73" t="s">
        <v>16127</v>
      </c>
      <c r="B1158" s="92" t="s">
        <v>12123</v>
      </c>
      <c r="C1158" s="92" t="s">
        <v>6993</v>
      </c>
      <c r="D1158" s="94">
        <v>269277</v>
      </c>
      <c r="E1158" s="95" t="s">
        <v>17166</v>
      </c>
      <c r="F1158" s="95"/>
      <c r="G1158" s="95"/>
      <c r="H1158" s="95"/>
      <c r="I1158" s="95"/>
      <c r="J1158" s="96"/>
      <c r="K1158" s="96"/>
      <c r="L1158" s="95"/>
      <c r="M1158" s="95"/>
      <c r="N1158" s="95"/>
      <c r="O1158" s="95"/>
      <c r="P1158" s="95"/>
      <c r="Q1158" s="95"/>
      <c r="R1158" s="95"/>
      <c r="S1158" s="95"/>
      <c r="T1158" s="95"/>
      <c r="U1158" s="95"/>
      <c r="V1158" s="95"/>
      <c r="W1158" s="95"/>
      <c r="X1158" s="95"/>
      <c r="Y1158" s="95"/>
      <c r="Z1158" s="95"/>
      <c r="AA1158" s="95"/>
      <c r="AB1158" s="95"/>
      <c r="AC1158" s="95"/>
      <c r="AD1158" s="95"/>
      <c r="AE1158" s="95"/>
      <c r="AF1158" s="95"/>
      <c r="AG1158" s="95"/>
      <c r="AH1158" s="95"/>
      <c r="AI1158" s="95"/>
      <c r="AJ1158" s="95"/>
      <c r="AK1158" s="95"/>
      <c r="AL1158" s="95"/>
      <c r="AM1158" s="95"/>
      <c r="AN1158" s="95"/>
      <c r="AO1158" s="95"/>
      <c r="AP1158" s="95"/>
      <c r="AQ1158" s="95"/>
      <c r="AR1158" s="95"/>
      <c r="AS1158" s="95"/>
      <c r="AT1158" s="95"/>
      <c r="AU1158" s="95"/>
      <c r="AV1158" s="95"/>
    </row>
    <row r="1159" spans="1:48" ht="18.75" x14ac:dyDescent="0.3">
      <c r="A1159" s="73" t="s">
        <v>16128</v>
      </c>
      <c r="B1159" s="92" t="s">
        <v>12123</v>
      </c>
      <c r="C1159" s="92" t="s">
        <v>7026</v>
      </c>
      <c r="D1159" s="94">
        <v>270359</v>
      </c>
      <c r="E1159" s="95" t="s">
        <v>16943</v>
      </c>
      <c r="F1159" s="95"/>
      <c r="G1159" s="95"/>
      <c r="H1159" s="95"/>
      <c r="I1159" s="95"/>
      <c r="J1159" s="96"/>
      <c r="K1159" s="96"/>
      <c r="L1159" s="95"/>
      <c r="M1159" s="95"/>
      <c r="N1159" s="95"/>
      <c r="O1159" s="95"/>
      <c r="P1159" s="95"/>
      <c r="Q1159" s="95"/>
      <c r="R1159" s="95"/>
      <c r="S1159" s="95"/>
      <c r="T1159" s="95"/>
      <c r="U1159" s="95"/>
      <c r="V1159" s="95"/>
      <c r="W1159" s="95"/>
      <c r="X1159" s="95"/>
      <c r="Y1159" s="95"/>
      <c r="Z1159" s="95"/>
      <c r="AA1159" s="95"/>
      <c r="AB1159" s="95"/>
      <c r="AC1159" s="95"/>
      <c r="AD1159" s="95"/>
      <c r="AE1159" s="95"/>
      <c r="AF1159" s="95"/>
      <c r="AG1159" s="95"/>
      <c r="AH1159" s="95"/>
      <c r="AI1159" s="95"/>
      <c r="AJ1159" s="95"/>
      <c r="AK1159" s="95"/>
      <c r="AL1159" s="95"/>
      <c r="AM1159" s="95"/>
      <c r="AN1159" s="95"/>
      <c r="AO1159" s="95"/>
      <c r="AP1159" s="95"/>
      <c r="AQ1159" s="95"/>
      <c r="AR1159" s="95"/>
      <c r="AS1159" s="95"/>
      <c r="AT1159" s="95"/>
      <c r="AU1159" s="95"/>
      <c r="AV1159" s="95"/>
    </row>
    <row r="1160" spans="1:48" ht="18.75" x14ac:dyDescent="0.3">
      <c r="A1160" s="73" t="s">
        <v>16129</v>
      </c>
      <c r="B1160" s="92" t="s">
        <v>12123</v>
      </c>
      <c r="C1160" s="92" t="s">
        <v>8358</v>
      </c>
      <c r="D1160" s="94">
        <v>270261</v>
      </c>
      <c r="E1160" s="95" t="s">
        <v>16943</v>
      </c>
      <c r="F1160" s="95"/>
      <c r="G1160" s="95"/>
      <c r="H1160" s="95"/>
      <c r="I1160" s="95"/>
      <c r="J1160" s="96"/>
      <c r="K1160" s="96"/>
      <c r="L1160" s="95"/>
      <c r="M1160" s="95"/>
      <c r="N1160" s="95"/>
      <c r="O1160" s="95"/>
      <c r="P1160" s="95"/>
      <c r="Q1160" s="95"/>
      <c r="R1160" s="95"/>
      <c r="S1160" s="95"/>
      <c r="T1160" s="95"/>
      <c r="U1160" s="95"/>
      <c r="V1160" s="95"/>
      <c r="W1160" s="95"/>
      <c r="X1160" s="95"/>
      <c r="Y1160" s="95"/>
      <c r="Z1160" s="95"/>
      <c r="AA1160" s="95"/>
      <c r="AB1160" s="95"/>
      <c r="AC1160" s="95"/>
      <c r="AD1160" s="95"/>
      <c r="AE1160" s="95"/>
      <c r="AF1160" s="95"/>
      <c r="AG1160" s="95"/>
      <c r="AH1160" s="95"/>
      <c r="AI1160" s="95"/>
      <c r="AJ1160" s="95"/>
      <c r="AK1160" s="95"/>
      <c r="AL1160" s="95"/>
      <c r="AM1160" s="95"/>
      <c r="AN1160" s="95"/>
      <c r="AO1160" s="95"/>
      <c r="AP1160" s="95"/>
      <c r="AQ1160" s="95"/>
      <c r="AR1160" s="95"/>
      <c r="AS1160" s="95"/>
      <c r="AT1160" s="95"/>
      <c r="AU1160" s="95"/>
      <c r="AV1160" s="95"/>
    </row>
    <row r="1161" spans="1:48" ht="18.75" x14ac:dyDescent="0.3">
      <c r="A1161" s="73" t="s">
        <v>16130</v>
      </c>
      <c r="B1161" s="92" t="s">
        <v>12123</v>
      </c>
      <c r="C1161" s="92" t="s">
        <v>8346</v>
      </c>
      <c r="D1161" s="94">
        <v>269335</v>
      </c>
      <c r="E1161" s="95" t="s">
        <v>16939</v>
      </c>
      <c r="F1161" s="95"/>
      <c r="G1161" s="95"/>
      <c r="H1161" s="95"/>
      <c r="I1161" s="95"/>
      <c r="J1161" s="96"/>
      <c r="K1161" s="96"/>
      <c r="L1161" s="95"/>
      <c r="M1161" s="95"/>
      <c r="N1161" s="95"/>
      <c r="O1161" s="95"/>
      <c r="P1161" s="95"/>
      <c r="Q1161" s="95"/>
      <c r="R1161" s="95"/>
      <c r="S1161" s="95"/>
      <c r="T1161" s="95"/>
      <c r="U1161" s="95"/>
      <c r="V1161" s="95"/>
      <c r="W1161" s="95"/>
      <c r="X1161" s="95"/>
      <c r="Y1161" s="95"/>
      <c r="Z1161" s="95"/>
      <c r="AA1161" s="95"/>
      <c r="AB1161" s="95"/>
      <c r="AC1161" s="95"/>
      <c r="AD1161" s="95"/>
      <c r="AE1161" s="95"/>
      <c r="AF1161" s="95"/>
      <c r="AG1161" s="95"/>
      <c r="AH1161" s="95"/>
      <c r="AI1161" s="95"/>
      <c r="AJ1161" s="95"/>
      <c r="AK1161" s="95"/>
      <c r="AL1161" s="95"/>
      <c r="AM1161" s="95"/>
      <c r="AN1161" s="95"/>
      <c r="AO1161" s="95"/>
      <c r="AP1161" s="95"/>
      <c r="AQ1161" s="95"/>
      <c r="AR1161" s="95"/>
      <c r="AS1161" s="95"/>
      <c r="AT1161" s="95"/>
      <c r="AU1161" s="95"/>
      <c r="AV1161" s="95"/>
    </row>
    <row r="1162" spans="1:48" ht="18.75" x14ac:dyDescent="0.3">
      <c r="A1162" s="73" t="s">
        <v>16131</v>
      </c>
      <c r="B1162" s="92" t="s">
        <v>12123</v>
      </c>
      <c r="C1162" s="92" t="s">
        <v>8368</v>
      </c>
      <c r="D1162" s="94">
        <v>271083</v>
      </c>
      <c r="E1162" s="95" t="s">
        <v>16962</v>
      </c>
      <c r="F1162" s="95"/>
      <c r="G1162" s="95"/>
      <c r="H1162" s="95"/>
      <c r="I1162" s="95"/>
      <c r="J1162" s="96"/>
      <c r="K1162" s="96"/>
      <c r="L1162" s="95"/>
      <c r="M1162" s="95"/>
      <c r="N1162" s="95"/>
      <c r="O1162" s="95"/>
      <c r="P1162" s="95"/>
      <c r="Q1162" s="95"/>
      <c r="R1162" s="95"/>
      <c r="S1162" s="95"/>
      <c r="T1162" s="95"/>
      <c r="U1162" s="95"/>
      <c r="V1162" s="95"/>
      <c r="W1162" s="95"/>
      <c r="X1162" s="95"/>
      <c r="Y1162" s="95"/>
      <c r="Z1162" s="95"/>
      <c r="AA1162" s="95"/>
      <c r="AB1162" s="95"/>
      <c r="AC1162" s="95"/>
      <c r="AD1162" s="95"/>
      <c r="AE1162" s="95"/>
      <c r="AF1162" s="95"/>
      <c r="AG1162" s="95"/>
      <c r="AH1162" s="95"/>
      <c r="AI1162" s="95"/>
      <c r="AJ1162" s="95"/>
      <c r="AK1162" s="95"/>
      <c r="AL1162" s="95"/>
      <c r="AM1162" s="95"/>
      <c r="AN1162" s="95"/>
      <c r="AO1162" s="95"/>
      <c r="AP1162" s="95"/>
      <c r="AQ1162" s="95"/>
      <c r="AR1162" s="95"/>
      <c r="AS1162" s="95"/>
      <c r="AT1162" s="95"/>
      <c r="AU1162" s="95"/>
      <c r="AV1162" s="95"/>
    </row>
    <row r="1163" spans="1:48" ht="18.75" x14ac:dyDescent="0.3">
      <c r="A1163" s="73" t="s">
        <v>16132</v>
      </c>
      <c r="B1163" s="92" t="s">
        <v>12123</v>
      </c>
      <c r="C1163" s="92" t="s">
        <v>8370</v>
      </c>
      <c r="D1163" s="94">
        <v>271090</v>
      </c>
      <c r="E1163" s="95" t="s">
        <v>17166</v>
      </c>
      <c r="F1163" s="95"/>
      <c r="G1163" s="95"/>
      <c r="H1163" s="95"/>
      <c r="I1163" s="95"/>
      <c r="J1163" s="96"/>
      <c r="K1163" s="96"/>
      <c r="L1163" s="95"/>
      <c r="M1163" s="95"/>
      <c r="N1163" s="95"/>
      <c r="O1163" s="95"/>
      <c r="P1163" s="95"/>
      <c r="Q1163" s="95"/>
      <c r="R1163" s="95"/>
      <c r="S1163" s="95"/>
      <c r="T1163" s="95"/>
      <c r="U1163" s="95"/>
      <c r="V1163" s="95"/>
      <c r="W1163" s="95"/>
      <c r="X1163" s="95"/>
      <c r="Y1163" s="95"/>
      <c r="Z1163" s="95"/>
      <c r="AA1163" s="95"/>
      <c r="AB1163" s="95"/>
      <c r="AC1163" s="95"/>
      <c r="AD1163" s="95"/>
      <c r="AE1163" s="95"/>
      <c r="AF1163" s="95"/>
      <c r="AG1163" s="95"/>
      <c r="AH1163" s="95"/>
      <c r="AI1163" s="95"/>
      <c r="AJ1163" s="95"/>
      <c r="AK1163" s="95"/>
      <c r="AL1163" s="95"/>
      <c r="AM1163" s="95"/>
      <c r="AN1163" s="95"/>
      <c r="AO1163" s="95"/>
      <c r="AP1163" s="95"/>
      <c r="AQ1163" s="95"/>
      <c r="AR1163" s="95"/>
      <c r="AS1163" s="95"/>
      <c r="AT1163" s="95"/>
      <c r="AU1163" s="95"/>
      <c r="AV1163" s="95"/>
    </row>
    <row r="1164" spans="1:48" ht="18.75" x14ac:dyDescent="0.3">
      <c r="A1164" s="73" t="s">
        <v>16133</v>
      </c>
      <c r="B1164" s="92" t="s">
        <v>12123</v>
      </c>
      <c r="C1164" s="92" t="s">
        <v>8369</v>
      </c>
      <c r="D1164" s="94">
        <v>271085</v>
      </c>
      <c r="E1164" s="95" t="s">
        <v>17166</v>
      </c>
      <c r="F1164" s="95"/>
      <c r="G1164" s="95"/>
      <c r="H1164" s="95"/>
      <c r="I1164" s="95"/>
      <c r="J1164" s="96"/>
      <c r="K1164" s="96"/>
      <c r="L1164" s="95"/>
      <c r="M1164" s="95"/>
      <c r="N1164" s="95"/>
      <c r="O1164" s="95"/>
      <c r="P1164" s="95"/>
      <c r="Q1164" s="95"/>
      <c r="R1164" s="95"/>
      <c r="S1164" s="95"/>
      <c r="T1164" s="95"/>
      <c r="U1164" s="95"/>
      <c r="V1164" s="95"/>
      <c r="W1164" s="95"/>
      <c r="X1164" s="95"/>
      <c r="Y1164" s="95"/>
      <c r="Z1164" s="95"/>
      <c r="AA1164" s="95"/>
      <c r="AB1164" s="95"/>
      <c r="AC1164" s="95"/>
      <c r="AD1164" s="95"/>
      <c r="AE1164" s="95"/>
      <c r="AF1164" s="95"/>
      <c r="AG1164" s="95"/>
      <c r="AH1164" s="95"/>
      <c r="AI1164" s="95"/>
      <c r="AJ1164" s="95"/>
      <c r="AK1164" s="95"/>
      <c r="AL1164" s="95"/>
      <c r="AM1164" s="95"/>
      <c r="AN1164" s="95"/>
      <c r="AO1164" s="95"/>
      <c r="AP1164" s="95"/>
      <c r="AQ1164" s="95"/>
      <c r="AR1164" s="95"/>
      <c r="AS1164" s="95"/>
      <c r="AT1164" s="95"/>
      <c r="AU1164" s="95"/>
      <c r="AV1164" s="95"/>
    </row>
    <row r="1165" spans="1:48" ht="18.75" x14ac:dyDescent="0.3">
      <c r="A1165" s="73" t="s">
        <v>16134</v>
      </c>
      <c r="B1165" s="92" t="s">
        <v>12123</v>
      </c>
      <c r="C1165" s="92" t="s">
        <v>7058</v>
      </c>
      <c r="D1165" s="94">
        <v>271421</v>
      </c>
      <c r="E1165" s="95" t="s">
        <v>17331</v>
      </c>
      <c r="F1165" s="95"/>
      <c r="G1165" s="95"/>
      <c r="H1165" s="95"/>
      <c r="I1165" s="95"/>
      <c r="J1165" s="96"/>
      <c r="K1165" s="96"/>
      <c r="L1165" s="95"/>
      <c r="M1165" s="95"/>
      <c r="N1165" s="95"/>
      <c r="O1165" s="95"/>
      <c r="P1165" s="95"/>
      <c r="Q1165" s="95"/>
      <c r="R1165" s="95"/>
      <c r="S1165" s="95"/>
      <c r="T1165" s="95"/>
      <c r="U1165" s="95"/>
      <c r="V1165" s="95"/>
      <c r="W1165" s="95"/>
      <c r="X1165" s="95"/>
      <c r="Y1165" s="95"/>
      <c r="Z1165" s="95"/>
      <c r="AA1165" s="95"/>
      <c r="AB1165" s="95"/>
      <c r="AC1165" s="95"/>
      <c r="AD1165" s="95"/>
      <c r="AE1165" s="95"/>
      <c r="AF1165" s="95"/>
      <c r="AG1165" s="95"/>
      <c r="AH1165" s="95"/>
      <c r="AI1165" s="95"/>
      <c r="AJ1165" s="95"/>
      <c r="AK1165" s="95"/>
      <c r="AL1165" s="95"/>
      <c r="AM1165" s="95"/>
      <c r="AN1165" s="95"/>
      <c r="AO1165" s="95"/>
      <c r="AP1165" s="95"/>
      <c r="AQ1165" s="95"/>
      <c r="AR1165" s="95"/>
      <c r="AS1165" s="95"/>
      <c r="AT1165" s="95"/>
      <c r="AU1165" s="95"/>
      <c r="AV1165" s="95"/>
    </row>
    <row r="1166" spans="1:48" ht="18.75" x14ac:dyDescent="0.3">
      <c r="A1166" s="73" t="s">
        <v>16822</v>
      </c>
      <c r="B1166" s="92" t="s">
        <v>15579</v>
      </c>
      <c r="C1166" s="92" t="s">
        <v>7059</v>
      </c>
      <c r="D1166" s="94">
        <v>271455</v>
      </c>
      <c r="E1166" s="97" t="s">
        <v>17164</v>
      </c>
      <c r="F1166" s="97" t="s">
        <v>16986</v>
      </c>
      <c r="G1166" s="95"/>
      <c r="H1166" s="95"/>
      <c r="I1166" s="95"/>
      <c r="J1166" s="96"/>
      <c r="K1166" s="96"/>
      <c r="L1166" s="95"/>
      <c r="M1166" s="95"/>
      <c r="N1166" s="95"/>
      <c r="O1166" s="95"/>
      <c r="P1166" s="95"/>
      <c r="Q1166" s="95"/>
      <c r="R1166" s="95"/>
      <c r="S1166" s="95"/>
      <c r="T1166" s="95"/>
      <c r="U1166" s="95"/>
      <c r="V1166" s="95"/>
      <c r="W1166" s="95"/>
      <c r="X1166" s="95"/>
      <c r="Y1166" s="95"/>
      <c r="Z1166" s="95"/>
      <c r="AA1166" s="95"/>
      <c r="AB1166" s="95"/>
      <c r="AC1166" s="95"/>
      <c r="AD1166" s="95"/>
      <c r="AE1166" s="95"/>
      <c r="AF1166" s="95"/>
      <c r="AG1166" s="95"/>
      <c r="AH1166" s="95"/>
      <c r="AI1166" s="95"/>
      <c r="AJ1166" s="95"/>
      <c r="AK1166" s="95"/>
      <c r="AL1166" s="95"/>
      <c r="AM1166" s="95"/>
      <c r="AN1166" s="95"/>
      <c r="AO1166" s="95"/>
      <c r="AP1166" s="95"/>
      <c r="AQ1166" s="95"/>
      <c r="AR1166" s="95"/>
      <c r="AS1166" s="95"/>
      <c r="AT1166" s="95"/>
      <c r="AU1166" s="95"/>
      <c r="AV1166" s="95"/>
    </row>
    <row r="1167" spans="1:48" ht="18.75" x14ac:dyDescent="0.3">
      <c r="A1167" s="73" t="s">
        <v>16135</v>
      </c>
      <c r="B1167" s="92" t="s">
        <v>12123</v>
      </c>
      <c r="C1167" s="92" t="s">
        <v>7492</v>
      </c>
      <c r="D1167" s="94">
        <v>191477</v>
      </c>
      <c r="E1167" s="95" t="s">
        <v>16878</v>
      </c>
      <c r="F1167" s="95"/>
      <c r="G1167" s="95"/>
      <c r="H1167" s="95"/>
      <c r="I1167" s="95"/>
      <c r="J1167" s="96"/>
      <c r="K1167" s="96"/>
      <c r="L1167" s="95"/>
      <c r="M1167" s="95"/>
      <c r="N1167" s="95"/>
      <c r="O1167" s="95"/>
      <c r="P1167" s="95"/>
      <c r="Q1167" s="95"/>
      <c r="R1167" s="95"/>
      <c r="S1167" s="95"/>
      <c r="T1167" s="95"/>
      <c r="U1167" s="95"/>
      <c r="V1167" s="95"/>
      <c r="W1167" s="95"/>
      <c r="X1167" s="95"/>
      <c r="Y1167" s="95"/>
      <c r="Z1167" s="95"/>
      <c r="AA1167" s="95"/>
      <c r="AB1167" s="95"/>
      <c r="AC1167" s="95"/>
      <c r="AD1167" s="95"/>
      <c r="AE1167" s="95"/>
      <c r="AF1167" s="95"/>
      <c r="AG1167" s="95"/>
      <c r="AH1167" s="95"/>
      <c r="AI1167" s="95"/>
      <c r="AJ1167" s="95"/>
      <c r="AK1167" s="95"/>
      <c r="AL1167" s="95"/>
      <c r="AM1167" s="95"/>
      <c r="AN1167" s="95"/>
      <c r="AO1167" s="95"/>
      <c r="AP1167" s="95"/>
      <c r="AQ1167" s="95"/>
      <c r="AR1167" s="95"/>
      <c r="AS1167" s="95"/>
      <c r="AT1167" s="95"/>
      <c r="AU1167" s="95"/>
      <c r="AV1167" s="95"/>
    </row>
    <row r="1168" spans="1:48" ht="18.75" x14ac:dyDescent="0.3">
      <c r="A1168" s="73" t="s">
        <v>16136</v>
      </c>
      <c r="B1168" s="92" t="s">
        <v>12123</v>
      </c>
      <c r="C1168" s="92" t="s">
        <v>7060</v>
      </c>
      <c r="D1168" s="94">
        <v>271506</v>
      </c>
      <c r="E1168" s="95" t="s">
        <v>16878</v>
      </c>
      <c r="F1168" s="95" t="s">
        <v>16877</v>
      </c>
      <c r="G1168" s="95"/>
      <c r="H1168" s="95"/>
      <c r="I1168" s="95"/>
      <c r="J1168" s="96"/>
      <c r="K1168" s="96"/>
      <c r="L1168" s="95"/>
      <c r="M1168" s="95"/>
      <c r="N1168" s="95"/>
      <c r="O1168" s="95"/>
      <c r="P1168" s="95"/>
      <c r="Q1168" s="95"/>
      <c r="R1168" s="95"/>
      <c r="S1168" s="95"/>
      <c r="T1168" s="95"/>
      <c r="U1168" s="95"/>
      <c r="V1168" s="95"/>
      <c r="W1168" s="95"/>
      <c r="X1168" s="95"/>
      <c r="Y1168" s="95"/>
      <c r="Z1168" s="95"/>
      <c r="AA1168" s="95"/>
      <c r="AB1168" s="95"/>
      <c r="AC1168" s="95"/>
      <c r="AD1168" s="95"/>
      <c r="AE1168" s="95"/>
      <c r="AF1168" s="95"/>
      <c r="AG1168" s="95"/>
      <c r="AH1168" s="95"/>
      <c r="AI1168" s="95"/>
      <c r="AJ1168" s="95"/>
      <c r="AK1168" s="95"/>
      <c r="AL1168" s="95"/>
      <c r="AM1168" s="95"/>
      <c r="AN1168" s="95"/>
      <c r="AO1168" s="95"/>
      <c r="AP1168" s="95"/>
      <c r="AQ1168" s="95"/>
      <c r="AR1168" s="95"/>
      <c r="AS1168" s="95"/>
      <c r="AT1168" s="95"/>
      <c r="AU1168" s="95"/>
      <c r="AV1168" s="95"/>
    </row>
    <row r="1169" spans="1:48" ht="18.75" x14ac:dyDescent="0.3">
      <c r="A1169" s="73" t="s">
        <v>16823</v>
      </c>
      <c r="B1169" s="92" t="s">
        <v>15579</v>
      </c>
      <c r="C1169" s="92" t="s">
        <v>7060</v>
      </c>
      <c r="D1169" s="94">
        <v>271506</v>
      </c>
      <c r="E1169" s="95" t="s">
        <v>16882</v>
      </c>
      <c r="F1169" s="95"/>
      <c r="G1169" s="96"/>
      <c r="H1169" s="95"/>
      <c r="I1169" s="95"/>
      <c r="J1169" s="96"/>
      <c r="K1169" s="96"/>
      <c r="L1169" s="95"/>
      <c r="M1169" s="95"/>
      <c r="N1169" s="95"/>
      <c r="O1169" s="95"/>
      <c r="P1169" s="95"/>
      <c r="Q1169" s="95"/>
      <c r="R1169" s="95"/>
      <c r="S1169" s="95"/>
      <c r="T1169" s="95"/>
      <c r="U1169" s="95"/>
      <c r="V1169" s="95"/>
      <c r="W1169" s="95"/>
      <c r="X1169" s="95"/>
      <c r="Y1169" s="95"/>
      <c r="Z1169" s="95"/>
      <c r="AA1169" s="95"/>
      <c r="AB1169" s="95"/>
      <c r="AC1169" s="95"/>
      <c r="AD1169" s="95"/>
      <c r="AE1169" s="95"/>
      <c r="AF1169" s="95"/>
      <c r="AG1169" s="95"/>
      <c r="AH1169" s="95"/>
      <c r="AI1169" s="95"/>
      <c r="AJ1169" s="95"/>
      <c r="AK1169" s="95"/>
      <c r="AL1169" s="95"/>
      <c r="AM1169" s="95"/>
      <c r="AN1169" s="95"/>
      <c r="AO1169" s="95"/>
      <c r="AP1169" s="95"/>
      <c r="AQ1169" s="95"/>
      <c r="AR1169" s="95"/>
      <c r="AS1169" s="95"/>
      <c r="AT1169" s="95"/>
      <c r="AU1169" s="95"/>
      <c r="AV1169" s="95"/>
    </row>
    <row r="1170" spans="1:48" ht="18.75" x14ac:dyDescent="0.3">
      <c r="A1170" s="73" t="s">
        <v>16137</v>
      </c>
      <c r="B1170" s="92" t="s">
        <v>12123</v>
      </c>
      <c r="C1170" s="92" t="s">
        <v>8380</v>
      </c>
      <c r="D1170" s="94">
        <v>271507</v>
      </c>
      <c r="E1170" s="95" t="s">
        <v>16878</v>
      </c>
      <c r="F1170" s="95"/>
      <c r="G1170" s="95"/>
      <c r="H1170" s="95"/>
      <c r="I1170" s="95"/>
      <c r="J1170" s="96"/>
      <c r="K1170" s="96"/>
      <c r="L1170" s="95"/>
      <c r="M1170" s="95"/>
      <c r="N1170" s="95"/>
      <c r="O1170" s="95"/>
      <c r="P1170" s="95"/>
      <c r="Q1170" s="95"/>
      <c r="R1170" s="95"/>
      <c r="S1170" s="95"/>
      <c r="T1170" s="95"/>
      <c r="U1170" s="95"/>
      <c r="V1170" s="95"/>
      <c r="W1170" s="95"/>
      <c r="X1170" s="95"/>
      <c r="Y1170" s="95"/>
      <c r="Z1170" s="95"/>
      <c r="AA1170" s="95"/>
      <c r="AB1170" s="95"/>
      <c r="AC1170" s="95"/>
      <c r="AD1170" s="95"/>
      <c r="AE1170" s="95"/>
      <c r="AF1170" s="95"/>
      <c r="AG1170" s="95"/>
      <c r="AH1170" s="95"/>
      <c r="AI1170" s="95"/>
      <c r="AJ1170" s="95"/>
      <c r="AK1170" s="95"/>
      <c r="AL1170" s="95"/>
      <c r="AM1170" s="95"/>
      <c r="AN1170" s="95"/>
      <c r="AO1170" s="95"/>
      <c r="AP1170" s="95"/>
      <c r="AQ1170" s="95"/>
      <c r="AR1170" s="95"/>
      <c r="AS1170" s="95"/>
      <c r="AT1170" s="95"/>
      <c r="AU1170" s="95"/>
      <c r="AV1170" s="95"/>
    </row>
    <row r="1171" spans="1:48" ht="18.75" x14ac:dyDescent="0.3">
      <c r="A1171" s="73" t="s">
        <v>16138</v>
      </c>
      <c r="B1171" s="92" t="s">
        <v>12123</v>
      </c>
      <c r="C1171" s="92" t="s">
        <v>1720</v>
      </c>
      <c r="D1171" s="94">
        <v>192056</v>
      </c>
      <c r="E1171" s="95" t="s">
        <v>17316</v>
      </c>
      <c r="F1171" s="95" t="s">
        <v>17216</v>
      </c>
      <c r="G1171" s="95"/>
      <c r="H1171" s="95"/>
      <c r="I1171" s="95"/>
      <c r="J1171" s="96"/>
      <c r="K1171" s="96"/>
      <c r="L1171" s="95"/>
      <c r="M1171" s="95"/>
      <c r="N1171" s="95"/>
      <c r="O1171" s="95"/>
      <c r="P1171" s="95"/>
      <c r="Q1171" s="95"/>
      <c r="R1171" s="95"/>
      <c r="S1171" s="95"/>
      <c r="T1171" s="95"/>
      <c r="U1171" s="95"/>
      <c r="V1171" s="95"/>
      <c r="W1171" s="95"/>
      <c r="X1171" s="95"/>
      <c r="Y1171" s="95"/>
      <c r="Z1171" s="95"/>
      <c r="AA1171" s="95"/>
      <c r="AB1171" s="95"/>
      <c r="AC1171" s="95"/>
      <c r="AD1171" s="95"/>
      <c r="AE1171" s="95"/>
      <c r="AF1171" s="95"/>
      <c r="AG1171" s="95"/>
      <c r="AH1171" s="95"/>
      <c r="AI1171" s="95"/>
      <c r="AJ1171" s="95"/>
      <c r="AK1171" s="95"/>
      <c r="AL1171" s="95"/>
      <c r="AM1171" s="95"/>
      <c r="AN1171" s="95"/>
      <c r="AO1171" s="95"/>
      <c r="AP1171" s="95"/>
      <c r="AQ1171" s="95"/>
      <c r="AR1171" s="95"/>
      <c r="AS1171" s="95"/>
      <c r="AT1171" s="95"/>
      <c r="AU1171" s="95"/>
      <c r="AV1171" s="95"/>
    </row>
    <row r="1172" spans="1:48" ht="18.75" x14ac:dyDescent="0.3">
      <c r="A1172" s="73" t="s">
        <v>16139</v>
      </c>
      <c r="B1172" s="92" t="s">
        <v>12123</v>
      </c>
      <c r="C1172" s="92" t="s">
        <v>7063</v>
      </c>
      <c r="D1172" s="94">
        <v>271648</v>
      </c>
      <c r="E1172" s="95" t="s">
        <v>16892</v>
      </c>
      <c r="F1172" s="95" t="s">
        <v>16893</v>
      </c>
      <c r="G1172" s="95"/>
      <c r="H1172" s="95"/>
      <c r="I1172" s="95"/>
      <c r="J1172" s="95"/>
      <c r="K1172" s="95"/>
      <c r="L1172" s="96"/>
      <c r="M1172" s="96"/>
      <c r="N1172" s="95"/>
      <c r="O1172" s="95"/>
      <c r="P1172" s="95"/>
      <c r="Q1172" s="95"/>
      <c r="R1172" s="95"/>
      <c r="S1172" s="95"/>
      <c r="T1172" s="95"/>
      <c r="U1172" s="95"/>
      <c r="V1172" s="95"/>
      <c r="W1172" s="95"/>
      <c r="X1172" s="95"/>
      <c r="Y1172" s="95"/>
      <c r="Z1172" s="95"/>
      <c r="AA1172" s="95"/>
      <c r="AB1172" s="95"/>
      <c r="AC1172" s="95"/>
      <c r="AD1172" s="95"/>
      <c r="AE1172" s="95"/>
      <c r="AF1172" s="95"/>
      <c r="AG1172" s="95"/>
      <c r="AH1172" s="95"/>
      <c r="AI1172" s="95"/>
      <c r="AJ1172" s="95"/>
      <c r="AK1172" s="95"/>
      <c r="AL1172" s="95"/>
      <c r="AM1172" s="95"/>
      <c r="AN1172" s="95"/>
      <c r="AO1172" s="95"/>
      <c r="AP1172" s="95"/>
      <c r="AQ1172" s="95"/>
      <c r="AR1172" s="95"/>
      <c r="AS1172" s="95"/>
      <c r="AT1172" s="95"/>
      <c r="AU1172" s="95"/>
      <c r="AV1172" s="95"/>
    </row>
    <row r="1173" spans="1:48" ht="18.75" x14ac:dyDescent="0.3">
      <c r="A1173" s="73" t="s">
        <v>16824</v>
      </c>
      <c r="B1173" s="92" t="s">
        <v>15579</v>
      </c>
      <c r="C1173" s="92" t="s">
        <v>7063</v>
      </c>
      <c r="D1173" s="94">
        <v>271648</v>
      </c>
      <c r="E1173" s="95" t="s">
        <v>16894</v>
      </c>
      <c r="F1173" s="95" t="s">
        <v>16895</v>
      </c>
      <c r="G1173" s="95" t="s">
        <v>16896</v>
      </c>
      <c r="H1173" s="95" t="s">
        <v>16897</v>
      </c>
      <c r="I1173" s="95" t="s">
        <v>16898</v>
      </c>
      <c r="J1173" s="96"/>
      <c r="K1173" s="96"/>
      <c r="L1173" s="96"/>
      <c r="M1173" s="96"/>
      <c r="N1173" s="95"/>
      <c r="O1173" s="95"/>
      <c r="P1173" s="95"/>
      <c r="Q1173" s="95"/>
      <c r="R1173" s="95"/>
      <c r="S1173" s="95"/>
      <c r="T1173" s="95"/>
      <c r="U1173" s="95"/>
      <c r="V1173" s="95"/>
      <c r="W1173" s="95"/>
      <c r="X1173" s="95"/>
      <c r="Y1173" s="95"/>
      <c r="Z1173" s="95"/>
      <c r="AA1173" s="95"/>
      <c r="AB1173" s="95"/>
      <c r="AC1173" s="95"/>
      <c r="AD1173" s="95"/>
      <c r="AE1173" s="95"/>
      <c r="AF1173" s="95"/>
      <c r="AG1173" s="95"/>
      <c r="AH1173" s="95"/>
      <c r="AI1173" s="95"/>
      <c r="AJ1173" s="95"/>
      <c r="AK1173" s="95"/>
      <c r="AL1173" s="95"/>
      <c r="AM1173" s="95"/>
      <c r="AN1173" s="95"/>
      <c r="AO1173" s="95"/>
      <c r="AP1173" s="95"/>
      <c r="AQ1173" s="95"/>
      <c r="AR1173" s="95"/>
      <c r="AS1173" s="95"/>
      <c r="AT1173" s="95"/>
      <c r="AU1173" s="95"/>
      <c r="AV1173" s="95"/>
    </row>
    <row r="1174" spans="1:48" ht="18.75" x14ac:dyDescent="0.3">
      <c r="A1174" s="73" t="s">
        <v>16140</v>
      </c>
      <c r="B1174" s="92" t="s">
        <v>12123</v>
      </c>
      <c r="C1174" s="92" t="s">
        <v>1723</v>
      </c>
      <c r="D1174" s="94">
        <v>192268</v>
      </c>
      <c r="E1174" s="95" t="s">
        <v>17332</v>
      </c>
      <c r="F1174" s="95"/>
      <c r="G1174" s="95"/>
      <c r="H1174" s="95"/>
      <c r="I1174" s="95"/>
      <c r="J1174" s="96"/>
      <c r="K1174" s="96"/>
      <c r="L1174" s="95"/>
      <c r="M1174" s="95"/>
      <c r="N1174" s="95"/>
      <c r="O1174" s="95"/>
      <c r="P1174" s="95"/>
      <c r="Q1174" s="95"/>
      <c r="R1174" s="95"/>
      <c r="S1174" s="95"/>
      <c r="T1174" s="95"/>
      <c r="U1174" s="95"/>
      <c r="V1174" s="95"/>
      <c r="W1174" s="95"/>
      <c r="X1174" s="95"/>
      <c r="Y1174" s="95"/>
      <c r="Z1174" s="95"/>
      <c r="AA1174" s="95"/>
      <c r="AB1174" s="95"/>
      <c r="AC1174" s="95"/>
      <c r="AD1174" s="95"/>
      <c r="AE1174" s="95"/>
      <c r="AF1174" s="95"/>
      <c r="AG1174" s="95"/>
      <c r="AH1174" s="95"/>
      <c r="AI1174" s="95"/>
      <c r="AJ1174" s="95"/>
      <c r="AK1174" s="95"/>
      <c r="AL1174" s="95"/>
      <c r="AM1174" s="95"/>
      <c r="AN1174" s="95"/>
      <c r="AO1174" s="95"/>
      <c r="AP1174" s="95"/>
      <c r="AQ1174" s="95"/>
      <c r="AR1174" s="95"/>
      <c r="AS1174" s="95"/>
      <c r="AT1174" s="95"/>
      <c r="AU1174" s="95"/>
      <c r="AV1174" s="95"/>
    </row>
    <row r="1175" spans="1:48" ht="18.75" x14ac:dyDescent="0.3">
      <c r="A1175" s="73" t="s">
        <v>16825</v>
      </c>
      <c r="B1175" s="92" t="s">
        <v>15579</v>
      </c>
      <c r="C1175" s="92" t="s">
        <v>8800</v>
      </c>
      <c r="D1175" s="94">
        <v>271737</v>
      </c>
      <c r="E1175" s="95" t="s">
        <v>16894</v>
      </c>
      <c r="F1175" s="95" t="s">
        <v>16895</v>
      </c>
      <c r="G1175" s="95" t="s">
        <v>16896</v>
      </c>
      <c r="H1175" s="95" t="s">
        <v>16897</v>
      </c>
      <c r="I1175" s="95" t="s">
        <v>16898</v>
      </c>
      <c r="J1175" s="96"/>
      <c r="K1175" s="96"/>
      <c r="L1175" s="95"/>
      <c r="M1175" s="95"/>
      <c r="N1175" s="95"/>
      <c r="O1175" s="95"/>
      <c r="P1175" s="95"/>
      <c r="Q1175" s="95"/>
      <c r="R1175" s="95"/>
      <c r="S1175" s="95"/>
      <c r="T1175" s="95"/>
      <c r="U1175" s="95"/>
      <c r="V1175" s="95"/>
      <c r="W1175" s="95"/>
      <c r="X1175" s="95"/>
      <c r="Y1175" s="95"/>
      <c r="Z1175" s="95"/>
      <c r="AA1175" s="95"/>
      <c r="AB1175" s="95"/>
      <c r="AC1175" s="95"/>
      <c r="AD1175" s="95"/>
      <c r="AE1175" s="95"/>
      <c r="AF1175" s="95"/>
      <c r="AG1175" s="95"/>
      <c r="AH1175" s="95"/>
      <c r="AI1175" s="95"/>
      <c r="AJ1175" s="95"/>
      <c r="AK1175" s="95"/>
      <c r="AL1175" s="95"/>
      <c r="AM1175" s="95"/>
      <c r="AN1175" s="95"/>
      <c r="AO1175" s="95"/>
      <c r="AP1175" s="95"/>
      <c r="AQ1175" s="95"/>
      <c r="AR1175" s="95"/>
      <c r="AS1175" s="95"/>
      <c r="AT1175" s="95"/>
      <c r="AU1175" s="95"/>
      <c r="AV1175" s="95"/>
    </row>
    <row r="1176" spans="1:48" ht="18.75" x14ac:dyDescent="0.3">
      <c r="A1176" s="73" t="s">
        <v>16141</v>
      </c>
      <c r="B1176" s="92" t="s">
        <v>12123</v>
      </c>
      <c r="C1176" s="92" t="s">
        <v>8799</v>
      </c>
      <c r="D1176" s="94">
        <v>271722</v>
      </c>
      <c r="E1176" s="95" t="s">
        <v>16893</v>
      </c>
      <c r="F1176" s="95" t="s">
        <v>16897</v>
      </c>
      <c r="G1176" s="95"/>
      <c r="H1176" s="96"/>
      <c r="I1176" s="96"/>
      <c r="J1176" s="95"/>
      <c r="K1176" s="95"/>
      <c r="L1176" s="95"/>
      <c r="M1176" s="95"/>
      <c r="N1176" s="95"/>
      <c r="O1176" s="95"/>
      <c r="P1176" s="95"/>
      <c r="Q1176" s="95"/>
      <c r="R1176" s="95"/>
      <c r="S1176" s="95"/>
      <c r="T1176" s="95"/>
      <c r="U1176" s="95"/>
      <c r="V1176" s="95"/>
      <c r="W1176" s="95"/>
      <c r="X1176" s="95"/>
      <c r="Y1176" s="95"/>
      <c r="Z1176" s="95"/>
      <c r="AA1176" s="95"/>
      <c r="AB1176" s="95"/>
      <c r="AC1176" s="95"/>
      <c r="AD1176" s="95"/>
      <c r="AE1176" s="95"/>
      <c r="AF1176" s="95"/>
      <c r="AG1176" s="95"/>
      <c r="AH1176" s="95"/>
      <c r="AI1176" s="95"/>
      <c r="AJ1176" s="95"/>
      <c r="AK1176" s="95"/>
      <c r="AL1176" s="95"/>
      <c r="AM1176" s="95"/>
      <c r="AN1176" s="95"/>
      <c r="AO1176" s="95"/>
      <c r="AP1176" s="95"/>
      <c r="AQ1176" s="95"/>
      <c r="AR1176" s="95"/>
      <c r="AS1176" s="95"/>
      <c r="AT1176" s="95"/>
      <c r="AU1176" s="95"/>
      <c r="AV1176" s="95"/>
    </row>
    <row r="1177" spans="1:48" ht="18.75" x14ac:dyDescent="0.3">
      <c r="A1177" s="73" t="s">
        <v>16826</v>
      </c>
      <c r="B1177" s="92" t="s">
        <v>15579</v>
      </c>
      <c r="C1177" s="92" t="s">
        <v>8799</v>
      </c>
      <c r="D1177" s="94">
        <v>271722</v>
      </c>
      <c r="E1177" s="95" t="s">
        <v>16895</v>
      </c>
      <c r="F1177" s="95"/>
      <c r="G1177" s="96"/>
      <c r="H1177" s="96"/>
      <c r="I1177" s="96"/>
      <c r="J1177" s="95"/>
      <c r="K1177" s="95"/>
      <c r="L1177" s="95"/>
      <c r="M1177" s="95"/>
      <c r="N1177" s="95"/>
      <c r="O1177" s="95"/>
      <c r="P1177" s="95"/>
      <c r="Q1177" s="95"/>
      <c r="R1177" s="95"/>
      <c r="S1177" s="95"/>
      <c r="T1177" s="95"/>
      <c r="U1177" s="95"/>
      <c r="V1177" s="95"/>
      <c r="W1177" s="95"/>
      <c r="X1177" s="95"/>
      <c r="Y1177" s="95"/>
      <c r="Z1177" s="95"/>
      <c r="AA1177" s="95"/>
      <c r="AB1177" s="95"/>
      <c r="AC1177" s="95"/>
      <c r="AD1177" s="95"/>
      <c r="AE1177" s="95"/>
      <c r="AF1177" s="95"/>
      <c r="AG1177" s="95"/>
      <c r="AH1177" s="95"/>
      <c r="AI1177" s="95"/>
      <c r="AJ1177" s="95"/>
      <c r="AK1177" s="95"/>
      <c r="AL1177" s="95"/>
      <c r="AM1177" s="95"/>
      <c r="AN1177" s="95"/>
      <c r="AO1177" s="95"/>
      <c r="AP1177" s="95"/>
      <c r="AQ1177" s="95"/>
      <c r="AR1177" s="95"/>
      <c r="AS1177" s="95"/>
      <c r="AT1177" s="95"/>
      <c r="AU1177" s="95"/>
      <c r="AV1177" s="95"/>
    </row>
    <row r="1178" spans="1:48" ht="18.75" x14ac:dyDescent="0.3">
      <c r="A1178" s="73" t="s">
        <v>16142</v>
      </c>
      <c r="B1178" s="92" t="s">
        <v>12123</v>
      </c>
      <c r="C1178" s="92" t="s">
        <v>7065</v>
      </c>
      <c r="D1178" s="94">
        <v>271686</v>
      </c>
      <c r="E1178" s="95" t="s">
        <v>16892</v>
      </c>
      <c r="F1178" s="95"/>
      <c r="G1178" s="95"/>
      <c r="H1178" s="95"/>
      <c r="I1178" s="96"/>
      <c r="J1178" s="96"/>
      <c r="K1178" s="95"/>
      <c r="L1178" s="95"/>
      <c r="M1178" s="95"/>
      <c r="N1178" s="95"/>
      <c r="O1178" s="95"/>
      <c r="P1178" s="95"/>
      <c r="Q1178" s="95"/>
      <c r="R1178" s="95"/>
      <c r="S1178" s="95"/>
      <c r="T1178" s="95"/>
      <c r="U1178" s="95"/>
      <c r="V1178" s="95"/>
      <c r="W1178" s="95"/>
      <c r="X1178" s="95"/>
      <c r="Y1178" s="95"/>
      <c r="Z1178" s="95"/>
      <c r="AA1178" s="95"/>
      <c r="AB1178" s="95"/>
      <c r="AC1178" s="95"/>
      <c r="AD1178" s="95"/>
      <c r="AE1178" s="95"/>
      <c r="AF1178" s="95"/>
      <c r="AG1178" s="95"/>
      <c r="AH1178" s="95"/>
      <c r="AI1178" s="95"/>
      <c r="AJ1178" s="95"/>
      <c r="AK1178" s="95"/>
      <c r="AL1178" s="95"/>
      <c r="AM1178" s="95"/>
      <c r="AN1178" s="95"/>
      <c r="AO1178" s="95"/>
      <c r="AP1178" s="95"/>
      <c r="AQ1178" s="95"/>
      <c r="AR1178" s="95"/>
      <c r="AS1178" s="95"/>
      <c r="AT1178" s="95"/>
      <c r="AU1178" s="95"/>
      <c r="AV1178" s="95"/>
    </row>
    <row r="1179" spans="1:48" ht="18.75" x14ac:dyDescent="0.3">
      <c r="A1179" s="73" t="s">
        <v>16827</v>
      </c>
      <c r="B1179" s="92" t="s">
        <v>15579</v>
      </c>
      <c r="C1179" s="92" t="s">
        <v>7065</v>
      </c>
      <c r="D1179" s="94">
        <v>271686</v>
      </c>
      <c r="E1179" s="95" t="s">
        <v>16896</v>
      </c>
      <c r="F1179" s="95" t="s">
        <v>17128</v>
      </c>
      <c r="G1179" s="95" t="s">
        <v>16894</v>
      </c>
      <c r="H1179" s="96"/>
      <c r="I1179" s="96"/>
      <c r="J1179" s="96"/>
      <c r="K1179" s="95"/>
      <c r="L1179" s="95"/>
      <c r="M1179" s="95"/>
      <c r="N1179" s="95"/>
      <c r="O1179" s="95"/>
      <c r="P1179" s="95"/>
      <c r="Q1179" s="95"/>
      <c r="R1179" s="95"/>
      <c r="S1179" s="95"/>
      <c r="T1179" s="95"/>
      <c r="U1179" s="95"/>
      <c r="V1179" s="95"/>
      <c r="W1179" s="95"/>
      <c r="X1179" s="95"/>
      <c r="Y1179" s="95"/>
      <c r="Z1179" s="95"/>
      <c r="AA1179" s="95"/>
      <c r="AB1179" s="95"/>
      <c r="AC1179" s="95"/>
      <c r="AD1179" s="95"/>
      <c r="AE1179" s="95"/>
      <c r="AF1179" s="95"/>
      <c r="AG1179" s="95"/>
      <c r="AH1179" s="95"/>
      <c r="AI1179" s="95"/>
      <c r="AJ1179" s="95"/>
      <c r="AK1179" s="95"/>
      <c r="AL1179" s="95"/>
      <c r="AM1179" s="95"/>
      <c r="AN1179" s="95"/>
      <c r="AO1179" s="95"/>
      <c r="AP1179" s="95"/>
      <c r="AQ1179" s="95"/>
      <c r="AR1179" s="95"/>
      <c r="AS1179" s="95"/>
      <c r="AT1179" s="95"/>
      <c r="AU1179" s="95"/>
      <c r="AV1179" s="95"/>
    </row>
    <row r="1180" spans="1:48" ht="18.75" x14ac:dyDescent="0.3">
      <c r="A1180" s="73" t="s">
        <v>16143</v>
      </c>
      <c r="B1180" s="92" t="s">
        <v>12123</v>
      </c>
      <c r="C1180" s="92" t="s">
        <v>7504</v>
      </c>
      <c r="D1180" s="94">
        <v>192930</v>
      </c>
      <c r="E1180" s="95" t="s">
        <v>16960</v>
      </c>
      <c r="F1180" s="95"/>
      <c r="G1180" s="95"/>
      <c r="H1180" s="95"/>
      <c r="I1180" s="96"/>
      <c r="J1180" s="96"/>
      <c r="K1180" s="95"/>
      <c r="L1180" s="95"/>
      <c r="M1180" s="95"/>
      <c r="N1180" s="95"/>
      <c r="O1180" s="95"/>
      <c r="P1180" s="95"/>
      <c r="Q1180" s="95"/>
      <c r="R1180" s="95"/>
      <c r="S1180" s="95"/>
      <c r="T1180" s="95"/>
      <c r="U1180" s="95"/>
      <c r="V1180" s="95"/>
      <c r="W1180" s="95"/>
      <c r="X1180" s="95"/>
      <c r="Y1180" s="95"/>
      <c r="Z1180" s="95"/>
      <c r="AA1180" s="95"/>
      <c r="AB1180" s="95"/>
      <c r="AC1180" s="95"/>
      <c r="AD1180" s="95"/>
      <c r="AE1180" s="95"/>
      <c r="AF1180" s="95"/>
      <c r="AG1180" s="95"/>
      <c r="AH1180" s="95"/>
      <c r="AI1180" s="95"/>
      <c r="AJ1180" s="95"/>
      <c r="AK1180" s="95"/>
      <c r="AL1180" s="95"/>
      <c r="AM1180" s="95"/>
      <c r="AN1180" s="95"/>
      <c r="AO1180" s="95"/>
      <c r="AP1180" s="95"/>
      <c r="AQ1180" s="95"/>
      <c r="AR1180" s="95"/>
      <c r="AS1180" s="95"/>
      <c r="AT1180" s="95"/>
      <c r="AU1180" s="95"/>
      <c r="AV1180" s="95"/>
    </row>
    <row r="1181" spans="1:48" ht="18.75" x14ac:dyDescent="0.3">
      <c r="A1181" s="73" t="s">
        <v>16828</v>
      </c>
      <c r="B1181" s="92" t="s">
        <v>15579</v>
      </c>
      <c r="C1181" s="92" t="s">
        <v>7077</v>
      </c>
      <c r="D1181" s="94">
        <v>272246</v>
      </c>
      <c r="E1181" s="95" t="s">
        <v>17164</v>
      </c>
      <c r="F1181" s="95" t="s">
        <v>16986</v>
      </c>
      <c r="G1181" s="95"/>
      <c r="H1181" s="95"/>
      <c r="I1181" s="96"/>
      <c r="J1181" s="96"/>
      <c r="K1181" s="95"/>
      <c r="L1181" s="95"/>
      <c r="M1181" s="95"/>
      <c r="N1181" s="95"/>
      <c r="O1181" s="95"/>
      <c r="P1181" s="95"/>
      <c r="Q1181" s="95"/>
      <c r="R1181" s="95"/>
      <c r="S1181" s="95"/>
      <c r="T1181" s="95"/>
      <c r="U1181" s="95"/>
      <c r="V1181" s="95"/>
      <c r="W1181" s="95"/>
      <c r="X1181" s="95"/>
      <c r="Y1181" s="95"/>
      <c r="Z1181" s="95"/>
      <c r="AA1181" s="95"/>
      <c r="AB1181" s="95"/>
      <c r="AC1181" s="95"/>
      <c r="AD1181" s="95"/>
      <c r="AE1181" s="95"/>
      <c r="AF1181" s="95"/>
      <c r="AG1181" s="95"/>
      <c r="AH1181" s="95"/>
      <c r="AI1181" s="95"/>
      <c r="AJ1181" s="95"/>
      <c r="AK1181" s="95"/>
      <c r="AL1181" s="95"/>
      <c r="AM1181" s="95"/>
      <c r="AN1181" s="95"/>
      <c r="AO1181" s="95"/>
      <c r="AP1181" s="95"/>
      <c r="AQ1181" s="95"/>
      <c r="AR1181" s="95"/>
      <c r="AS1181" s="95"/>
      <c r="AT1181" s="95"/>
      <c r="AU1181" s="95"/>
      <c r="AV1181" s="95"/>
    </row>
    <row r="1182" spans="1:48" ht="18.75" x14ac:dyDescent="0.3">
      <c r="A1182" s="73" t="s">
        <v>16144</v>
      </c>
      <c r="B1182" s="92" t="s">
        <v>12123</v>
      </c>
      <c r="C1182" s="92" t="s">
        <v>1768</v>
      </c>
      <c r="D1182" s="94">
        <v>193195</v>
      </c>
      <c r="E1182" s="95" t="s">
        <v>16913</v>
      </c>
      <c r="F1182" s="95"/>
      <c r="G1182" s="95"/>
      <c r="H1182" s="95"/>
      <c r="I1182" s="96"/>
      <c r="J1182" s="96"/>
      <c r="K1182" s="95"/>
      <c r="L1182" s="95"/>
      <c r="M1182" s="95"/>
      <c r="N1182" s="95"/>
      <c r="O1182" s="95"/>
      <c r="P1182" s="95"/>
      <c r="Q1182" s="95"/>
      <c r="R1182" s="95"/>
      <c r="S1182" s="95"/>
      <c r="T1182" s="95"/>
      <c r="U1182" s="95"/>
      <c r="V1182" s="95"/>
      <c r="W1182" s="95"/>
      <c r="X1182" s="95"/>
      <c r="Y1182" s="95"/>
      <c r="Z1182" s="95"/>
      <c r="AA1182" s="95"/>
      <c r="AB1182" s="95"/>
      <c r="AC1182" s="95"/>
      <c r="AD1182" s="95"/>
      <c r="AE1182" s="95"/>
      <c r="AF1182" s="95"/>
      <c r="AG1182" s="95"/>
      <c r="AH1182" s="95"/>
      <c r="AI1182" s="95"/>
      <c r="AJ1182" s="95"/>
      <c r="AK1182" s="95"/>
      <c r="AL1182" s="95"/>
      <c r="AM1182" s="95"/>
      <c r="AN1182" s="95"/>
      <c r="AO1182" s="95"/>
      <c r="AP1182" s="95"/>
      <c r="AQ1182" s="95"/>
      <c r="AR1182" s="95"/>
      <c r="AS1182" s="95"/>
      <c r="AT1182" s="95"/>
      <c r="AU1182" s="95"/>
      <c r="AV1182" s="95"/>
    </row>
    <row r="1183" spans="1:48" ht="18.75" x14ac:dyDescent="0.3">
      <c r="A1183" s="73" t="s">
        <v>16145</v>
      </c>
      <c r="B1183" s="92" t="s">
        <v>12123</v>
      </c>
      <c r="C1183" s="92" t="s">
        <v>7081</v>
      </c>
      <c r="D1183" s="94">
        <v>272458</v>
      </c>
      <c r="E1183" s="95" t="s">
        <v>16982</v>
      </c>
      <c r="F1183" s="95"/>
      <c r="G1183" s="95"/>
      <c r="H1183" s="95"/>
      <c r="I1183" s="96"/>
      <c r="J1183" s="96"/>
      <c r="K1183" s="95"/>
      <c r="L1183" s="95"/>
      <c r="M1183" s="95"/>
      <c r="N1183" s="95"/>
      <c r="O1183" s="95"/>
      <c r="P1183" s="95"/>
      <c r="Q1183" s="95"/>
      <c r="R1183" s="95"/>
      <c r="S1183" s="95"/>
      <c r="T1183" s="95"/>
      <c r="U1183" s="95"/>
      <c r="V1183" s="95"/>
      <c r="W1183" s="95"/>
      <c r="X1183" s="95"/>
      <c r="Y1183" s="95"/>
      <c r="Z1183" s="95"/>
      <c r="AA1183" s="95"/>
      <c r="AB1183" s="95"/>
      <c r="AC1183" s="95"/>
      <c r="AD1183" s="95"/>
      <c r="AE1183" s="95"/>
      <c r="AF1183" s="95"/>
      <c r="AG1183" s="95"/>
      <c r="AH1183" s="95"/>
      <c r="AI1183" s="95"/>
      <c r="AJ1183" s="95"/>
      <c r="AK1183" s="95"/>
      <c r="AL1183" s="95"/>
      <c r="AM1183" s="95"/>
      <c r="AN1183" s="95"/>
      <c r="AO1183" s="95"/>
      <c r="AP1183" s="95"/>
      <c r="AQ1183" s="95"/>
      <c r="AR1183" s="95"/>
      <c r="AS1183" s="95"/>
      <c r="AT1183" s="95"/>
      <c r="AU1183" s="95"/>
      <c r="AV1183" s="95"/>
    </row>
    <row r="1184" spans="1:48" ht="18.75" x14ac:dyDescent="0.3">
      <c r="A1184" s="73" t="s">
        <v>16829</v>
      </c>
      <c r="B1184" s="92" t="s">
        <v>15579</v>
      </c>
      <c r="C1184" s="92" t="s">
        <v>8403</v>
      </c>
      <c r="D1184" s="94">
        <v>272512</v>
      </c>
      <c r="E1184" s="95" t="s">
        <v>17326</v>
      </c>
      <c r="F1184" s="95"/>
      <c r="G1184" s="95"/>
      <c r="H1184" s="95"/>
      <c r="I1184" s="96"/>
      <c r="J1184" s="96"/>
      <c r="K1184" s="95"/>
      <c r="L1184" s="95"/>
      <c r="M1184" s="95"/>
      <c r="N1184" s="95"/>
      <c r="O1184" s="95"/>
      <c r="P1184" s="95"/>
      <c r="Q1184" s="95"/>
      <c r="R1184" s="95"/>
      <c r="S1184" s="95"/>
      <c r="T1184" s="95"/>
      <c r="U1184" s="95"/>
      <c r="V1184" s="95"/>
      <c r="W1184" s="95"/>
      <c r="X1184" s="95"/>
      <c r="Y1184" s="95"/>
      <c r="Z1184" s="95"/>
      <c r="AA1184" s="95"/>
      <c r="AB1184" s="95"/>
      <c r="AC1184" s="95"/>
      <c r="AD1184" s="95"/>
      <c r="AE1184" s="95"/>
      <c r="AF1184" s="95"/>
      <c r="AG1184" s="95"/>
      <c r="AH1184" s="95"/>
      <c r="AI1184" s="95"/>
      <c r="AJ1184" s="95"/>
      <c r="AK1184" s="95"/>
      <c r="AL1184" s="95"/>
      <c r="AM1184" s="95"/>
      <c r="AN1184" s="95"/>
      <c r="AO1184" s="95"/>
      <c r="AP1184" s="95"/>
      <c r="AQ1184" s="95"/>
      <c r="AR1184" s="95"/>
      <c r="AS1184" s="95"/>
      <c r="AT1184" s="95"/>
      <c r="AU1184" s="95"/>
      <c r="AV1184" s="95"/>
    </row>
    <row r="1185" spans="1:48" ht="18.75" x14ac:dyDescent="0.3">
      <c r="A1185" s="73" t="s">
        <v>16830</v>
      </c>
      <c r="B1185" s="92" t="s">
        <v>15579</v>
      </c>
      <c r="C1185" s="92" t="s">
        <v>8647</v>
      </c>
      <c r="D1185" s="94">
        <v>272460</v>
      </c>
      <c r="E1185" s="95" t="s">
        <v>16987</v>
      </c>
      <c r="F1185" s="95"/>
      <c r="G1185" s="95"/>
      <c r="H1185" s="95"/>
      <c r="I1185" s="96"/>
      <c r="J1185" s="96"/>
      <c r="K1185" s="95"/>
      <c r="L1185" s="95"/>
      <c r="M1185" s="95"/>
      <c r="N1185" s="95"/>
      <c r="O1185" s="95"/>
      <c r="P1185" s="95"/>
      <c r="Q1185" s="95"/>
      <c r="R1185" s="95"/>
      <c r="S1185" s="95"/>
      <c r="T1185" s="95"/>
      <c r="U1185" s="95"/>
      <c r="V1185" s="95"/>
      <c r="W1185" s="95"/>
      <c r="X1185" s="95"/>
      <c r="Y1185" s="95"/>
      <c r="Z1185" s="95"/>
      <c r="AA1185" s="95"/>
      <c r="AB1185" s="95"/>
      <c r="AC1185" s="95"/>
      <c r="AD1185" s="95"/>
      <c r="AE1185" s="95"/>
      <c r="AF1185" s="95"/>
      <c r="AG1185" s="95"/>
      <c r="AH1185" s="95"/>
      <c r="AI1185" s="95"/>
      <c r="AJ1185" s="95"/>
      <c r="AK1185" s="95"/>
      <c r="AL1185" s="95"/>
      <c r="AM1185" s="95"/>
      <c r="AN1185" s="95"/>
      <c r="AO1185" s="95"/>
      <c r="AP1185" s="95"/>
      <c r="AQ1185" s="95"/>
      <c r="AR1185" s="95"/>
      <c r="AS1185" s="95"/>
      <c r="AT1185" s="95"/>
      <c r="AU1185" s="95"/>
      <c r="AV1185" s="95"/>
    </row>
    <row r="1186" spans="1:48" ht="18.75" x14ac:dyDescent="0.3">
      <c r="A1186" s="73" t="s">
        <v>16831</v>
      </c>
      <c r="B1186" s="92" t="s">
        <v>15579</v>
      </c>
      <c r="C1186" s="92" t="s">
        <v>8398</v>
      </c>
      <c r="D1186" s="94">
        <v>272250</v>
      </c>
      <c r="E1186" s="97" t="s">
        <v>16966</v>
      </c>
      <c r="F1186" s="97" t="s">
        <v>16967</v>
      </c>
      <c r="G1186" s="95"/>
      <c r="H1186" s="95"/>
      <c r="I1186" s="96"/>
      <c r="J1186" s="96"/>
      <c r="K1186" s="95"/>
      <c r="L1186" s="95"/>
      <c r="M1186" s="95"/>
      <c r="N1186" s="95"/>
      <c r="O1186" s="95"/>
      <c r="P1186" s="95"/>
      <c r="Q1186" s="95"/>
      <c r="R1186" s="95"/>
      <c r="S1186" s="95"/>
      <c r="T1186" s="95"/>
      <c r="U1186" s="95"/>
      <c r="V1186" s="95"/>
      <c r="W1186" s="95"/>
      <c r="X1186" s="95"/>
      <c r="Y1186" s="95"/>
      <c r="Z1186" s="95"/>
      <c r="AA1186" s="95"/>
      <c r="AB1186" s="95"/>
      <c r="AC1186" s="95"/>
      <c r="AD1186" s="95"/>
      <c r="AE1186" s="95"/>
      <c r="AF1186" s="95"/>
      <c r="AG1186" s="95"/>
      <c r="AH1186" s="95"/>
      <c r="AI1186" s="95"/>
      <c r="AJ1186" s="95"/>
      <c r="AK1186" s="95"/>
      <c r="AL1186" s="95"/>
      <c r="AM1186" s="95"/>
      <c r="AN1186" s="95"/>
      <c r="AO1186" s="95"/>
      <c r="AP1186" s="95"/>
      <c r="AQ1186" s="95"/>
      <c r="AR1186" s="95"/>
      <c r="AS1186" s="95"/>
      <c r="AT1186" s="95"/>
      <c r="AU1186" s="95"/>
      <c r="AV1186" s="95"/>
    </row>
    <row r="1187" spans="1:48" ht="18.75" x14ac:dyDescent="0.3">
      <c r="A1187" s="73" t="s">
        <v>16832</v>
      </c>
      <c r="B1187" s="92" t="s">
        <v>15579</v>
      </c>
      <c r="C1187" s="92" t="s">
        <v>8399</v>
      </c>
      <c r="D1187" s="94">
        <v>272251</v>
      </c>
      <c r="E1187" s="97" t="s">
        <v>17333</v>
      </c>
      <c r="F1187" s="97" t="s">
        <v>17334</v>
      </c>
      <c r="G1187" s="95"/>
      <c r="H1187" s="95"/>
      <c r="I1187" s="96"/>
      <c r="J1187" s="96"/>
      <c r="K1187" s="95"/>
      <c r="L1187" s="95"/>
      <c r="M1187" s="95"/>
      <c r="N1187" s="95"/>
      <c r="O1187" s="95"/>
      <c r="P1187" s="95"/>
      <c r="Q1187" s="95"/>
      <c r="R1187" s="95"/>
      <c r="S1187" s="95"/>
      <c r="T1187" s="95"/>
      <c r="U1187" s="95"/>
      <c r="V1187" s="95"/>
      <c r="W1187" s="95"/>
      <c r="X1187" s="95"/>
      <c r="Y1187" s="95"/>
      <c r="Z1187" s="95"/>
      <c r="AA1187" s="95"/>
      <c r="AB1187" s="95"/>
      <c r="AC1187" s="95"/>
      <c r="AD1187" s="95"/>
      <c r="AE1187" s="95"/>
      <c r="AF1187" s="95"/>
      <c r="AG1187" s="95"/>
      <c r="AH1187" s="95"/>
      <c r="AI1187" s="95"/>
      <c r="AJ1187" s="95"/>
      <c r="AK1187" s="95"/>
      <c r="AL1187" s="95"/>
      <c r="AM1187" s="95"/>
      <c r="AN1187" s="95"/>
      <c r="AO1187" s="95"/>
      <c r="AP1187" s="95"/>
      <c r="AQ1187" s="95"/>
      <c r="AR1187" s="95"/>
      <c r="AS1187" s="95"/>
      <c r="AT1187" s="95"/>
      <c r="AU1187" s="95"/>
      <c r="AV1187" s="95"/>
    </row>
    <row r="1188" spans="1:48" ht="18.75" x14ac:dyDescent="0.3">
      <c r="A1188" s="73" t="s">
        <v>16833</v>
      </c>
      <c r="B1188" s="92" t="s">
        <v>15579</v>
      </c>
      <c r="C1188" s="92" t="s">
        <v>8644</v>
      </c>
      <c r="D1188" s="94">
        <v>272260</v>
      </c>
      <c r="E1188" s="97" t="s">
        <v>16953</v>
      </c>
      <c r="F1188" s="97"/>
      <c r="G1188" s="95"/>
      <c r="H1188" s="95"/>
      <c r="I1188" s="96"/>
      <c r="J1188" s="96"/>
      <c r="K1188" s="95"/>
      <c r="L1188" s="95"/>
      <c r="M1188" s="95"/>
      <c r="N1188" s="95"/>
      <c r="O1188" s="95"/>
      <c r="P1188" s="95"/>
      <c r="Q1188" s="95"/>
      <c r="R1188" s="95"/>
      <c r="S1188" s="95"/>
      <c r="T1188" s="95"/>
      <c r="U1188" s="95"/>
      <c r="V1188" s="95"/>
      <c r="W1188" s="95"/>
      <c r="X1188" s="95"/>
      <c r="Y1188" s="95"/>
      <c r="Z1188" s="95"/>
      <c r="AA1188" s="95"/>
      <c r="AB1188" s="95"/>
      <c r="AC1188" s="95"/>
      <c r="AD1188" s="95"/>
      <c r="AE1188" s="95"/>
      <c r="AF1188" s="95"/>
      <c r="AG1188" s="95"/>
      <c r="AH1188" s="95"/>
      <c r="AI1188" s="95"/>
      <c r="AJ1188" s="95"/>
      <c r="AK1188" s="95"/>
      <c r="AL1188" s="95"/>
      <c r="AM1188" s="95"/>
      <c r="AN1188" s="95"/>
      <c r="AO1188" s="95"/>
      <c r="AP1188" s="95"/>
      <c r="AQ1188" s="95"/>
      <c r="AR1188" s="95"/>
      <c r="AS1188" s="95"/>
      <c r="AT1188" s="95"/>
      <c r="AU1188" s="95"/>
      <c r="AV1188" s="95"/>
    </row>
    <row r="1189" spans="1:48" ht="18.75" x14ac:dyDescent="0.3">
      <c r="A1189" s="73" t="s">
        <v>16834</v>
      </c>
      <c r="B1189" s="92" t="s">
        <v>15579</v>
      </c>
      <c r="C1189" s="92" t="s">
        <v>8402</v>
      </c>
      <c r="D1189" s="94">
        <v>272491</v>
      </c>
      <c r="E1189" s="97" t="s">
        <v>17322</v>
      </c>
      <c r="F1189" s="97"/>
      <c r="G1189" s="95"/>
      <c r="H1189" s="95"/>
      <c r="I1189" s="96"/>
      <c r="J1189" s="96"/>
      <c r="K1189" s="95"/>
      <c r="L1189" s="95"/>
      <c r="M1189" s="95"/>
      <c r="N1189" s="95"/>
      <c r="O1189" s="95"/>
      <c r="P1189" s="95"/>
      <c r="Q1189" s="95"/>
      <c r="R1189" s="95"/>
      <c r="S1189" s="95"/>
      <c r="T1189" s="95"/>
      <c r="U1189" s="95"/>
      <c r="V1189" s="95"/>
      <c r="W1189" s="95"/>
      <c r="X1189" s="95"/>
      <c r="Y1189" s="95"/>
      <c r="Z1189" s="95"/>
      <c r="AA1189" s="95"/>
      <c r="AB1189" s="95"/>
      <c r="AC1189" s="95"/>
      <c r="AD1189" s="95"/>
      <c r="AE1189" s="95"/>
      <c r="AF1189" s="95"/>
      <c r="AG1189" s="95"/>
      <c r="AH1189" s="95"/>
      <c r="AI1189" s="95"/>
      <c r="AJ1189" s="95"/>
      <c r="AK1189" s="95"/>
      <c r="AL1189" s="95"/>
      <c r="AM1189" s="95"/>
      <c r="AN1189" s="95"/>
      <c r="AO1189" s="95"/>
      <c r="AP1189" s="95"/>
      <c r="AQ1189" s="95"/>
      <c r="AR1189" s="95"/>
      <c r="AS1189" s="95"/>
      <c r="AT1189" s="95"/>
      <c r="AU1189" s="95"/>
      <c r="AV1189" s="95"/>
    </row>
    <row r="1190" spans="1:48" ht="18.75" x14ac:dyDescent="0.3">
      <c r="A1190" s="73" t="s">
        <v>16835</v>
      </c>
      <c r="B1190" s="92" t="s">
        <v>15579</v>
      </c>
      <c r="C1190" s="92" t="s">
        <v>8401</v>
      </c>
      <c r="D1190" s="94">
        <v>272489</v>
      </c>
      <c r="E1190" s="97" t="s">
        <v>17328</v>
      </c>
      <c r="F1190" s="97" t="s">
        <v>17335</v>
      </c>
      <c r="G1190" s="95"/>
      <c r="H1190" s="95"/>
      <c r="I1190" s="96"/>
      <c r="J1190" s="96"/>
      <c r="K1190" s="95"/>
      <c r="L1190" s="95"/>
      <c r="M1190" s="95"/>
      <c r="N1190" s="95"/>
      <c r="O1190" s="95"/>
      <c r="P1190" s="95"/>
      <c r="Q1190" s="95"/>
      <c r="R1190" s="95"/>
      <c r="S1190" s="95"/>
      <c r="T1190" s="95"/>
      <c r="U1190" s="95"/>
      <c r="V1190" s="95"/>
      <c r="W1190" s="95"/>
      <c r="X1190" s="95"/>
      <c r="Y1190" s="95"/>
      <c r="Z1190" s="95"/>
      <c r="AA1190" s="95"/>
      <c r="AB1190" s="95"/>
      <c r="AC1190" s="95"/>
      <c r="AD1190" s="95"/>
      <c r="AE1190" s="95"/>
      <c r="AF1190" s="95"/>
      <c r="AG1190" s="95"/>
      <c r="AH1190" s="95"/>
      <c r="AI1190" s="95"/>
      <c r="AJ1190" s="95"/>
      <c r="AK1190" s="95"/>
      <c r="AL1190" s="95"/>
      <c r="AM1190" s="95"/>
      <c r="AN1190" s="95"/>
      <c r="AO1190" s="95"/>
      <c r="AP1190" s="95"/>
      <c r="AQ1190" s="95"/>
      <c r="AR1190" s="95"/>
      <c r="AS1190" s="95"/>
      <c r="AT1190" s="95"/>
      <c r="AU1190" s="95"/>
      <c r="AV1190" s="95"/>
    </row>
    <row r="1191" spans="1:48" ht="18.75" x14ac:dyDescent="0.3">
      <c r="A1191" s="73" t="s">
        <v>16836</v>
      </c>
      <c r="B1191" s="92" t="s">
        <v>15579</v>
      </c>
      <c r="C1191" s="92" t="s">
        <v>8648</v>
      </c>
      <c r="D1191" s="94">
        <v>272495</v>
      </c>
      <c r="E1191" s="97" t="s">
        <v>17293</v>
      </c>
      <c r="F1191" s="97"/>
      <c r="G1191" s="95"/>
      <c r="H1191" s="95"/>
      <c r="I1191" s="96"/>
      <c r="J1191" s="96"/>
      <c r="K1191" s="95"/>
      <c r="L1191" s="95"/>
      <c r="M1191" s="95"/>
      <c r="N1191" s="95"/>
      <c r="O1191" s="95"/>
      <c r="P1191" s="95"/>
      <c r="Q1191" s="95"/>
      <c r="R1191" s="95"/>
      <c r="S1191" s="95"/>
      <c r="T1191" s="95"/>
      <c r="U1191" s="95"/>
      <c r="V1191" s="95"/>
      <c r="W1191" s="95"/>
      <c r="X1191" s="95"/>
      <c r="Y1191" s="95"/>
      <c r="Z1191" s="95"/>
      <c r="AA1191" s="95"/>
      <c r="AB1191" s="95"/>
      <c r="AC1191" s="95"/>
      <c r="AD1191" s="95"/>
      <c r="AE1191" s="95"/>
      <c r="AF1191" s="95"/>
      <c r="AG1191" s="95"/>
      <c r="AH1191" s="95"/>
      <c r="AI1191" s="95"/>
      <c r="AJ1191" s="95"/>
      <c r="AK1191" s="95"/>
      <c r="AL1191" s="95"/>
      <c r="AM1191" s="95"/>
      <c r="AN1191" s="95"/>
      <c r="AO1191" s="95"/>
      <c r="AP1191" s="95"/>
      <c r="AQ1191" s="95"/>
      <c r="AR1191" s="95"/>
      <c r="AS1191" s="95"/>
      <c r="AT1191" s="95"/>
      <c r="AU1191" s="95"/>
      <c r="AV1191" s="95"/>
    </row>
    <row r="1192" spans="1:48" ht="16.5" customHeight="1" x14ac:dyDescent="0.3">
      <c r="A1192" s="73" t="s">
        <v>16837</v>
      </c>
      <c r="B1192" s="92" t="s">
        <v>15579</v>
      </c>
      <c r="C1192" s="92" t="s">
        <v>8404</v>
      </c>
      <c r="D1192" s="94">
        <v>272515</v>
      </c>
      <c r="E1192" s="97" t="s">
        <v>17323</v>
      </c>
      <c r="F1192" s="97" t="s">
        <v>17336</v>
      </c>
      <c r="G1192" s="95"/>
      <c r="H1192" s="95"/>
      <c r="I1192" s="96"/>
      <c r="J1192" s="96"/>
      <c r="K1192" s="95"/>
      <c r="L1192" s="95"/>
      <c r="M1192" s="95"/>
      <c r="N1192" s="95"/>
      <c r="O1192" s="95"/>
      <c r="P1192" s="95"/>
      <c r="Q1192" s="95"/>
      <c r="R1192" s="95"/>
      <c r="S1192" s="95"/>
      <c r="T1192" s="95"/>
      <c r="U1192" s="95"/>
      <c r="V1192" s="95"/>
      <c r="W1192" s="95"/>
      <c r="X1192" s="95"/>
      <c r="Y1192" s="95"/>
      <c r="Z1192" s="95"/>
      <c r="AA1192" s="95"/>
      <c r="AB1192" s="95"/>
      <c r="AC1192" s="95"/>
      <c r="AD1192" s="95"/>
      <c r="AE1192" s="95"/>
      <c r="AF1192" s="95"/>
      <c r="AG1192" s="95"/>
      <c r="AH1192" s="95"/>
      <c r="AI1192" s="95"/>
      <c r="AJ1192" s="95"/>
      <c r="AK1192" s="95"/>
      <c r="AL1192" s="95"/>
      <c r="AM1192" s="95"/>
      <c r="AN1192" s="95"/>
      <c r="AO1192" s="95"/>
      <c r="AP1192" s="95"/>
      <c r="AQ1192" s="95"/>
      <c r="AR1192" s="95"/>
      <c r="AS1192" s="95"/>
      <c r="AT1192" s="95"/>
      <c r="AU1192" s="95"/>
      <c r="AV1192" s="95"/>
    </row>
    <row r="1193" spans="1:48" ht="18.75" x14ac:dyDescent="0.3">
      <c r="A1193" s="73" t="s">
        <v>16838</v>
      </c>
      <c r="B1193" s="92" t="s">
        <v>15579</v>
      </c>
      <c r="C1193" s="92" t="s">
        <v>8408</v>
      </c>
      <c r="D1193" s="94">
        <v>272522</v>
      </c>
      <c r="E1193" s="97" t="s">
        <v>16922</v>
      </c>
      <c r="F1193" s="97" t="s">
        <v>17302</v>
      </c>
      <c r="G1193" s="95" t="s">
        <v>16923</v>
      </c>
      <c r="H1193" s="95" t="s">
        <v>16926</v>
      </c>
      <c r="I1193" s="96"/>
      <c r="J1193" s="96"/>
      <c r="K1193" s="95"/>
      <c r="L1193" s="95"/>
      <c r="M1193" s="95"/>
      <c r="N1193" s="95"/>
      <c r="O1193" s="95"/>
      <c r="P1193" s="95"/>
      <c r="Q1193" s="95"/>
      <c r="R1193" s="95"/>
      <c r="S1193" s="95"/>
      <c r="T1193" s="95"/>
      <c r="U1193" s="95"/>
      <c r="V1193" s="95"/>
      <c r="W1193" s="95"/>
      <c r="X1193" s="95"/>
      <c r="Y1193" s="95"/>
      <c r="Z1193" s="95"/>
      <c r="AA1193" s="95"/>
      <c r="AB1193" s="95"/>
      <c r="AC1193" s="95"/>
      <c r="AD1193" s="95"/>
      <c r="AE1193" s="95"/>
      <c r="AF1193" s="95"/>
      <c r="AG1193" s="95"/>
      <c r="AH1193" s="95"/>
      <c r="AI1193" s="95"/>
      <c r="AJ1193" s="95"/>
      <c r="AK1193" s="95"/>
      <c r="AL1193" s="95"/>
      <c r="AM1193" s="95"/>
      <c r="AN1193" s="95"/>
      <c r="AO1193" s="95"/>
      <c r="AP1193" s="95"/>
      <c r="AQ1193" s="95"/>
      <c r="AR1193" s="95"/>
      <c r="AS1193" s="95"/>
      <c r="AT1193" s="95"/>
      <c r="AU1193" s="95"/>
      <c r="AV1193" s="95"/>
    </row>
    <row r="1194" spans="1:48" ht="18.75" x14ac:dyDescent="0.3">
      <c r="A1194" s="73" t="s">
        <v>16146</v>
      </c>
      <c r="B1194" s="92" t="s">
        <v>12123</v>
      </c>
      <c r="C1194" s="92" t="s">
        <v>8405</v>
      </c>
      <c r="D1194" s="94">
        <v>272517</v>
      </c>
      <c r="E1194" s="97" t="s">
        <v>16982</v>
      </c>
      <c r="F1194" s="97"/>
      <c r="G1194" s="95"/>
      <c r="H1194" s="95"/>
      <c r="I1194" s="96"/>
      <c r="J1194" s="96"/>
      <c r="K1194" s="95"/>
      <c r="L1194" s="95"/>
      <c r="M1194" s="95"/>
      <c r="N1194" s="95"/>
      <c r="O1194" s="95"/>
      <c r="P1194" s="95"/>
      <c r="Q1194" s="95"/>
      <c r="R1194" s="95"/>
      <c r="S1194" s="95"/>
      <c r="T1194" s="95"/>
      <c r="U1194" s="95"/>
      <c r="V1194" s="95"/>
      <c r="W1194" s="95"/>
      <c r="X1194" s="95"/>
      <c r="Y1194" s="95"/>
      <c r="Z1194" s="95"/>
      <c r="AA1194" s="95"/>
      <c r="AB1194" s="95"/>
      <c r="AC1194" s="95"/>
      <c r="AD1194" s="95"/>
      <c r="AE1194" s="95"/>
      <c r="AF1194" s="95"/>
      <c r="AG1194" s="95"/>
      <c r="AH1194" s="95"/>
      <c r="AI1194" s="95"/>
      <c r="AJ1194" s="95"/>
      <c r="AK1194" s="95"/>
      <c r="AL1194" s="95"/>
      <c r="AM1194" s="95"/>
      <c r="AN1194" s="95"/>
      <c r="AO1194" s="95"/>
      <c r="AP1194" s="95"/>
      <c r="AQ1194" s="95"/>
      <c r="AR1194" s="95"/>
      <c r="AS1194" s="95"/>
      <c r="AT1194" s="95"/>
      <c r="AU1194" s="95"/>
      <c r="AV1194" s="95"/>
    </row>
    <row r="1195" spans="1:48" ht="18.75" x14ac:dyDescent="0.3">
      <c r="A1195" s="73" t="s">
        <v>16839</v>
      </c>
      <c r="B1195" s="92" t="s">
        <v>15579</v>
      </c>
      <c r="C1195" s="92" t="s">
        <v>8400</v>
      </c>
      <c r="D1195" s="94">
        <v>272478</v>
      </c>
      <c r="E1195" s="97" t="s">
        <v>16987</v>
      </c>
      <c r="F1195" s="97"/>
      <c r="G1195" s="95"/>
      <c r="H1195" s="95"/>
      <c r="I1195" s="96"/>
      <c r="J1195" s="96"/>
      <c r="K1195" s="95"/>
      <c r="L1195" s="95"/>
      <c r="M1195" s="95"/>
      <c r="N1195" s="95"/>
      <c r="O1195" s="95"/>
      <c r="P1195" s="95"/>
      <c r="Q1195" s="95"/>
      <c r="R1195" s="95"/>
      <c r="S1195" s="95"/>
      <c r="T1195" s="95"/>
      <c r="U1195" s="95"/>
      <c r="V1195" s="95"/>
      <c r="W1195" s="95"/>
      <c r="X1195" s="95"/>
      <c r="Y1195" s="95"/>
      <c r="Z1195" s="95"/>
      <c r="AA1195" s="95"/>
      <c r="AB1195" s="95"/>
      <c r="AC1195" s="95"/>
      <c r="AD1195" s="95"/>
      <c r="AE1195" s="95"/>
      <c r="AF1195" s="95"/>
      <c r="AG1195" s="95"/>
      <c r="AH1195" s="95"/>
      <c r="AI1195" s="95"/>
      <c r="AJ1195" s="95"/>
      <c r="AK1195" s="95"/>
      <c r="AL1195" s="95"/>
      <c r="AM1195" s="95"/>
      <c r="AN1195" s="95"/>
      <c r="AO1195" s="95"/>
      <c r="AP1195" s="95"/>
      <c r="AQ1195" s="95"/>
      <c r="AR1195" s="95"/>
      <c r="AS1195" s="95"/>
      <c r="AT1195" s="95"/>
      <c r="AU1195" s="95"/>
      <c r="AV1195" s="95"/>
    </row>
    <row r="1196" spans="1:48" ht="18.75" x14ac:dyDescent="0.3">
      <c r="A1196" s="73" t="s">
        <v>16840</v>
      </c>
      <c r="B1196" s="92" t="s">
        <v>15579</v>
      </c>
      <c r="C1196" s="92" t="s">
        <v>8406</v>
      </c>
      <c r="D1196" s="94">
        <v>272519</v>
      </c>
      <c r="E1196" s="97" t="s">
        <v>17326</v>
      </c>
      <c r="F1196" s="97"/>
      <c r="G1196" s="95"/>
      <c r="H1196" s="95"/>
      <c r="I1196" s="96"/>
      <c r="J1196" s="96"/>
      <c r="K1196" s="95"/>
      <c r="L1196" s="95"/>
      <c r="M1196" s="95"/>
      <c r="N1196" s="95"/>
      <c r="O1196" s="95"/>
      <c r="P1196" s="95"/>
      <c r="Q1196" s="95"/>
      <c r="R1196" s="95"/>
      <c r="S1196" s="95"/>
      <c r="T1196" s="95"/>
      <c r="U1196" s="95"/>
      <c r="V1196" s="95"/>
      <c r="W1196" s="95"/>
      <c r="X1196" s="95"/>
      <c r="Y1196" s="95"/>
      <c r="Z1196" s="95"/>
      <c r="AA1196" s="95"/>
      <c r="AB1196" s="95"/>
      <c r="AC1196" s="95"/>
      <c r="AD1196" s="95"/>
      <c r="AE1196" s="95"/>
      <c r="AF1196" s="95"/>
      <c r="AG1196" s="95"/>
      <c r="AH1196" s="95"/>
      <c r="AI1196" s="95"/>
      <c r="AJ1196" s="95"/>
      <c r="AK1196" s="95"/>
      <c r="AL1196" s="95"/>
      <c r="AM1196" s="95"/>
      <c r="AN1196" s="95"/>
      <c r="AO1196" s="95"/>
      <c r="AP1196" s="95"/>
      <c r="AQ1196" s="95"/>
      <c r="AR1196" s="95"/>
      <c r="AS1196" s="95"/>
      <c r="AT1196" s="95"/>
      <c r="AU1196" s="95"/>
      <c r="AV1196" s="95"/>
    </row>
    <row r="1197" spans="1:48" ht="18.75" x14ac:dyDescent="0.3">
      <c r="A1197" s="73" t="s">
        <v>16841</v>
      </c>
      <c r="B1197" s="92" t="s">
        <v>15579</v>
      </c>
      <c r="C1197" s="92" t="s">
        <v>8652</v>
      </c>
      <c r="D1197" s="94">
        <v>272560</v>
      </c>
      <c r="E1197" s="97" t="s">
        <v>17123</v>
      </c>
      <c r="F1197" s="97" t="s">
        <v>17124</v>
      </c>
      <c r="G1197" s="95"/>
      <c r="H1197" s="95"/>
      <c r="I1197" s="96"/>
      <c r="J1197" s="96"/>
      <c r="K1197" s="95"/>
      <c r="L1197" s="95"/>
      <c r="M1197" s="95"/>
      <c r="N1197" s="95"/>
      <c r="O1197" s="95"/>
      <c r="P1197" s="95"/>
      <c r="Q1197" s="95"/>
      <c r="R1197" s="95"/>
      <c r="S1197" s="95"/>
      <c r="T1197" s="95"/>
      <c r="U1197" s="95"/>
      <c r="V1197" s="95"/>
      <c r="W1197" s="95"/>
      <c r="X1197" s="95"/>
      <c r="Y1197" s="95"/>
      <c r="Z1197" s="95"/>
      <c r="AA1197" s="95"/>
      <c r="AB1197" s="95"/>
      <c r="AC1197" s="95"/>
      <c r="AD1197" s="95"/>
      <c r="AE1197" s="95"/>
      <c r="AF1197" s="95"/>
      <c r="AG1197" s="95"/>
      <c r="AH1197" s="95"/>
      <c r="AI1197" s="95"/>
      <c r="AJ1197" s="95"/>
      <c r="AK1197" s="95"/>
      <c r="AL1197" s="95"/>
      <c r="AM1197" s="95"/>
      <c r="AN1197" s="95"/>
      <c r="AO1197" s="95"/>
      <c r="AP1197" s="95"/>
      <c r="AQ1197" s="95"/>
      <c r="AR1197" s="95"/>
      <c r="AS1197" s="95"/>
      <c r="AT1197" s="95"/>
      <c r="AU1197" s="95"/>
      <c r="AV1197" s="95"/>
    </row>
    <row r="1198" spans="1:48" ht="18.75" x14ac:dyDescent="0.3">
      <c r="A1198" s="73" t="s">
        <v>16842</v>
      </c>
      <c r="B1198" s="92" t="s">
        <v>15579</v>
      </c>
      <c r="C1198" s="92" t="s">
        <v>8410</v>
      </c>
      <c r="D1198" s="94">
        <v>272598</v>
      </c>
      <c r="E1198" s="97" t="s">
        <v>16953</v>
      </c>
      <c r="F1198" s="97" t="s">
        <v>16949</v>
      </c>
      <c r="G1198" s="95"/>
      <c r="H1198" s="95"/>
      <c r="I1198" s="96"/>
      <c r="J1198" s="96"/>
      <c r="K1198" s="95"/>
      <c r="L1198" s="95"/>
      <c r="M1198" s="95"/>
      <c r="N1198" s="95"/>
      <c r="O1198" s="95"/>
      <c r="P1198" s="95"/>
      <c r="Q1198" s="95"/>
      <c r="R1198" s="95"/>
      <c r="S1198" s="95"/>
      <c r="T1198" s="95"/>
      <c r="U1198" s="95"/>
      <c r="V1198" s="95"/>
      <c r="W1198" s="95"/>
      <c r="X1198" s="95"/>
      <c r="Y1198" s="95"/>
      <c r="Z1198" s="95"/>
      <c r="AA1198" s="95"/>
      <c r="AB1198" s="95"/>
      <c r="AC1198" s="95"/>
      <c r="AD1198" s="95"/>
      <c r="AE1198" s="95"/>
      <c r="AF1198" s="95"/>
      <c r="AG1198" s="95"/>
      <c r="AH1198" s="95"/>
      <c r="AI1198" s="95"/>
      <c r="AJ1198" s="95"/>
      <c r="AK1198" s="95"/>
      <c r="AL1198" s="95"/>
      <c r="AM1198" s="95"/>
      <c r="AN1198" s="95"/>
      <c r="AO1198" s="95"/>
      <c r="AP1198" s="95"/>
      <c r="AQ1198" s="95"/>
      <c r="AR1198" s="95"/>
      <c r="AS1198" s="95"/>
      <c r="AT1198" s="95"/>
      <c r="AU1198" s="95"/>
      <c r="AV1198" s="95"/>
    </row>
    <row r="1199" spans="1:48" ht="18.75" x14ac:dyDescent="0.3">
      <c r="A1199" s="73" t="s">
        <v>16843</v>
      </c>
      <c r="B1199" s="92" t="s">
        <v>15579</v>
      </c>
      <c r="C1199" s="92" t="s">
        <v>8407</v>
      </c>
      <c r="D1199" s="94">
        <v>272520</v>
      </c>
      <c r="E1199" s="97" t="s">
        <v>17325</v>
      </c>
      <c r="F1199" s="97" t="s">
        <v>17337</v>
      </c>
      <c r="G1199" s="95"/>
      <c r="H1199" s="95"/>
      <c r="I1199" s="96"/>
      <c r="J1199" s="96"/>
      <c r="K1199" s="95"/>
      <c r="L1199" s="95"/>
      <c r="M1199" s="95"/>
      <c r="N1199" s="95"/>
      <c r="O1199" s="95"/>
      <c r="P1199" s="95"/>
      <c r="Q1199" s="95"/>
      <c r="R1199" s="95"/>
      <c r="S1199" s="95"/>
      <c r="T1199" s="95"/>
      <c r="U1199" s="95"/>
      <c r="V1199" s="95"/>
      <c r="W1199" s="95"/>
      <c r="X1199" s="95"/>
      <c r="Y1199" s="95"/>
      <c r="Z1199" s="95"/>
      <c r="AA1199" s="95"/>
      <c r="AB1199" s="95"/>
      <c r="AC1199" s="95"/>
      <c r="AD1199" s="95"/>
      <c r="AE1199" s="95"/>
      <c r="AF1199" s="95"/>
      <c r="AG1199" s="95"/>
      <c r="AH1199" s="95"/>
      <c r="AI1199" s="95"/>
      <c r="AJ1199" s="95"/>
      <c r="AK1199" s="95"/>
      <c r="AL1199" s="95"/>
      <c r="AM1199" s="95"/>
      <c r="AN1199" s="95"/>
      <c r="AO1199" s="95"/>
      <c r="AP1199" s="95"/>
      <c r="AQ1199" s="95"/>
      <c r="AR1199" s="95"/>
      <c r="AS1199" s="95"/>
      <c r="AT1199" s="95"/>
      <c r="AU1199" s="95"/>
      <c r="AV1199" s="95"/>
    </row>
    <row r="1200" spans="1:48" ht="18.75" x14ac:dyDescent="0.3">
      <c r="A1200" s="73" t="s">
        <v>16844</v>
      </c>
      <c r="B1200" s="92" t="s">
        <v>15579</v>
      </c>
      <c r="C1200" s="92" t="s">
        <v>8650</v>
      </c>
      <c r="D1200" s="94">
        <v>272525</v>
      </c>
      <c r="E1200" s="97" t="s">
        <v>17164</v>
      </c>
      <c r="F1200" s="97" t="s">
        <v>16986</v>
      </c>
      <c r="G1200" s="95"/>
      <c r="H1200" s="95"/>
      <c r="I1200" s="96"/>
      <c r="J1200" s="96"/>
      <c r="K1200" s="95"/>
      <c r="L1200" s="95"/>
      <c r="M1200" s="95"/>
      <c r="N1200" s="95"/>
      <c r="O1200" s="95"/>
      <c r="P1200" s="95"/>
      <c r="Q1200" s="95"/>
      <c r="R1200" s="95"/>
      <c r="S1200" s="95"/>
      <c r="T1200" s="95"/>
      <c r="U1200" s="95"/>
      <c r="V1200" s="95"/>
      <c r="W1200" s="95"/>
      <c r="X1200" s="95"/>
      <c r="Y1200" s="95"/>
      <c r="Z1200" s="95"/>
      <c r="AA1200" s="95"/>
      <c r="AB1200" s="95"/>
      <c r="AC1200" s="95"/>
      <c r="AD1200" s="95"/>
      <c r="AE1200" s="95"/>
      <c r="AF1200" s="95"/>
      <c r="AG1200" s="95"/>
      <c r="AH1200" s="95"/>
      <c r="AI1200" s="95"/>
      <c r="AJ1200" s="95"/>
      <c r="AK1200" s="95"/>
      <c r="AL1200" s="95"/>
      <c r="AM1200" s="95"/>
      <c r="AN1200" s="95"/>
      <c r="AO1200" s="95"/>
      <c r="AP1200" s="95"/>
      <c r="AQ1200" s="95"/>
      <c r="AR1200" s="95"/>
      <c r="AS1200" s="95"/>
      <c r="AT1200" s="95"/>
      <c r="AU1200" s="95"/>
      <c r="AV1200" s="95"/>
    </row>
    <row r="1201" spans="1:48" ht="18.75" x14ac:dyDescent="0.3">
      <c r="A1201" s="73" t="s">
        <v>16845</v>
      </c>
      <c r="B1201" s="92" t="s">
        <v>15579</v>
      </c>
      <c r="C1201" s="92" t="s">
        <v>8409</v>
      </c>
      <c r="D1201" s="94">
        <v>272530</v>
      </c>
      <c r="E1201" s="97" t="s">
        <v>17164</v>
      </c>
      <c r="F1201" s="97" t="s">
        <v>16986</v>
      </c>
      <c r="G1201" s="95"/>
      <c r="H1201" s="95"/>
      <c r="I1201" s="96"/>
      <c r="J1201" s="96"/>
      <c r="K1201" s="95"/>
      <c r="L1201" s="95"/>
      <c r="M1201" s="95"/>
      <c r="N1201" s="95"/>
      <c r="O1201" s="95"/>
      <c r="P1201" s="95"/>
      <c r="Q1201" s="95"/>
      <c r="R1201" s="95"/>
      <c r="S1201" s="95"/>
      <c r="T1201" s="95"/>
      <c r="U1201" s="95"/>
      <c r="V1201" s="95"/>
      <c r="W1201" s="95"/>
      <c r="X1201" s="95"/>
      <c r="Y1201" s="95"/>
      <c r="Z1201" s="95"/>
      <c r="AA1201" s="95"/>
      <c r="AB1201" s="95"/>
      <c r="AC1201" s="95"/>
      <c r="AD1201" s="95"/>
      <c r="AE1201" s="95"/>
      <c r="AF1201" s="95"/>
      <c r="AG1201" s="95"/>
      <c r="AH1201" s="95"/>
      <c r="AI1201" s="95"/>
      <c r="AJ1201" s="95"/>
      <c r="AK1201" s="95"/>
      <c r="AL1201" s="95"/>
      <c r="AM1201" s="95"/>
      <c r="AN1201" s="95"/>
      <c r="AO1201" s="95"/>
      <c r="AP1201" s="95"/>
      <c r="AQ1201" s="95"/>
      <c r="AR1201" s="95"/>
      <c r="AS1201" s="95"/>
      <c r="AT1201" s="95"/>
      <c r="AU1201" s="95"/>
      <c r="AV1201" s="95"/>
    </row>
    <row r="1202" spans="1:48" ht="18.75" x14ac:dyDescent="0.3">
      <c r="A1202" s="73" t="s">
        <v>16846</v>
      </c>
      <c r="B1202" s="92" t="s">
        <v>15579</v>
      </c>
      <c r="C1202" s="92" t="s">
        <v>8411</v>
      </c>
      <c r="D1202" s="94">
        <v>272600</v>
      </c>
      <c r="E1202" s="97" t="s">
        <v>17324</v>
      </c>
      <c r="F1202" s="97" t="s">
        <v>17338</v>
      </c>
      <c r="G1202" s="95"/>
      <c r="H1202" s="95"/>
      <c r="I1202" s="96"/>
      <c r="J1202" s="96"/>
      <c r="K1202" s="95"/>
      <c r="L1202" s="95"/>
      <c r="M1202" s="95"/>
      <c r="N1202" s="95"/>
      <c r="O1202" s="95"/>
      <c r="P1202" s="95"/>
      <c r="Q1202" s="95"/>
      <c r="R1202" s="95"/>
      <c r="S1202" s="95"/>
      <c r="T1202" s="95"/>
      <c r="U1202" s="95"/>
      <c r="V1202" s="95"/>
      <c r="W1202" s="95"/>
      <c r="X1202" s="95"/>
      <c r="Y1202" s="95"/>
      <c r="Z1202" s="95"/>
      <c r="AA1202" s="95"/>
      <c r="AB1202" s="95"/>
      <c r="AC1202" s="95"/>
      <c r="AD1202" s="95"/>
      <c r="AE1202" s="95"/>
      <c r="AF1202" s="95"/>
      <c r="AG1202" s="95"/>
      <c r="AH1202" s="95"/>
      <c r="AI1202" s="95"/>
      <c r="AJ1202" s="95"/>
      <c r="AK1202" s="95"/>
      <c r="AL1202" s="95"/>
      <c r="AM1202" s="95"/>
      <c r="AN1202" s="95"/>
      <c r="AO1202" s="95"/>
      <c r="AP1202" s="95"/>
      <c r="AQ1202" s="95"/>
      <c r="AR1202" s="95"/>
      <c r="AS1202" s="95"/>
      <c r="AT1202" s="95"/>
      <c r="AU1202" s="95"/>
      <c r="AV1202" s="95"/>
    </row>
    <row r="1203" spans="1:48" ht="18.75" x14ac:dyDescent="0.3">
      <c r="A1203" s="73" t="s">
        <v>16147</v>
      </c>
      <c r="B1203" s="92" t="s">
        <v>12123</v>
      </c>
      <c r="C1203" s="92" t="s">
        <v>8395</v>
      </c>
      <c r="D1203" s="94">
        <v>272252</v>
      </c>
      <c r="E1203" s="95" t="s">
        <v>16892</v>
      </c>
      <c r="F1203" s="97"/>
      <c r="G1203" s="97"/>
      <c r="H1203" s="96"/>
      <c r="I1203" s="96"/>
      <c r="J1203" s="95"/>
      <c r="K1203" s="95"/>
      <c r="L1203" s="95"/>
      <c r="M1203" s="95"/>
      <c r="N1203" s="95"/>
      <c r="O1203" s="95"/>
      <c r="P1203" s="95"/>
      <c r="Q1203" s="95"/>
      <c r="R1203" s="95"/>
      <c r="S1203" s="95"/>
      <c r="T1203" s="95"/>
      <c r="U1203" s="95"/>
      <c r="V1203" s="95"/>
      <c r="W1203" s="95"/>
      <c r="X1203" s="95"/>
      <c r="Y1203" s="95"/>
      <c r="Z1203" s="95"/>
      <c r="AA1203" s="95"/>
      <c r="AB1203" s="95"/>
      <c r="AC1203" s="95"/>
      <c r="AD1203" s="95"/>
      <c r="AE1203" s="95"/>
      <c r="AF1203" s="95"/>
      <c r="AG1203" s="95"/>
      <c r="AH1203" s="95"/>
      <c r="AI1203" s="95"/>
      <c r="AJ1203" s="95"/>
      <c r="AK1203" s="95"/>
      <c r="AL1203" s="95"/>
      <c r="AM1203" s="95"/>
      <c r="AN1203" s="95"/>
      <c r="AO1203" s="95"/>
      <c r="AP1203" s="95"/>
      <c r="AQ1203" s="95"/>
      <c r="AR1203" s="95"/>
      <c r="AS1203" s="95"/>
      <c r="AT1203" s="95"/>
      <c r="AU1203" s="95"/>
      <c r="AV1203" s="95"/>
    </row>
    <row r="1204" spans="1:48" ht="18.75" x14ac:dyDescent="0.3">
      <c r="A1204" s="73" t="s">
        <v>16847</v>
      </c>
      <c r="B1204" s="92" t="s">
        <v>15579</v>
      </c>
      <c r="C1204" s="92" t="s">
        <v>8395</v>
      </c>
      <c r="D1204" s="94">
        <v>272252</v>
      </c>
      <c r="E1204" s="97" t="s">
        <v>16894</v>
      </c>
      <c r="F1204" s="97" t="s">
        <v>16896</v>
      </c>
      <c r="G1204" s="96"/>
      <c r="H1204" s="96"/>
      <c r="I1204" s="96"/>
      <c r="J1204" s="95"/>
      <c r="K1204" s="95"/>
      <c r="L1204" s="95"/>
      <c r="M1204" s="95"/>
      <c r="N1204" s="95"/>
      <c r="O1204" s="95"/>
      <c r="P1204" s="95"/>
      <c r="Q1204" s="95"/>
      <c r="R1204" s="95"/>
      <c r="S1204" s="95"/>
      <c r="T1204" s="95"/>
      <c r="U1204" s="95"/>
      <c r="V1204" s="95"/>
      <c r="W1204" s="95"/>
      <c r="X1204" s="95"/>
      <c r="Y1204" s="95"/>
      <c r="Z1204" s="95"/>
      <c r="AA1204" s="95"/>
      <c r="AB1204" s="95"/>
      <c r="AC1204" s="95"/>
      <c r="AD1204" s="95"/>
      <c r="AE1204" s="95"/>
      <c r="AF1204" s="95"/>
      <c r="AG1204" s="95"/>
      <c r="AH1204" s="95"/>
      <c r="AI1204" s="95"/>
      <c r="AJ1204" s="95"/>
      <c r="AK1204" s="95"/>
      <c r="AL1204" s="95"/>
      <c r="AM1204" s="95"/>
      <c r="AN1204" s="95"/>
      <c r="AO1204" s="95"/>
      <c r="AP1204" s="95"/>
      <c r="AQ1204" s="95"/>
      <c r="AR1204" s="95"/>
      <c r="AS1204" s="95"/>
      <c r="AT1204" s="95"/>
      <c r="AU1204" s="95"/>
      <c r="AV1204" s="95"/>
    </row>
    <row r="1205" spans="1:48" ht="18.75" x14ac:dyDescent="0.3">
      <c r="A1205" s="73" t="s">
        <v>16848</v>
      </c>
      <c r="B1205" s="92" t="s">
        <v>15579</v>
      </c>
      <c r="C1205" s="92" t="s">
        <v>8397</v>
      </c>
      <c r="D1205" s="94">
        <v>272248</v>
      </c>
      <c r="E1205" s="97" t="s">
        <v>17326</v>
      </c>
      <c r="F1205" s="97"/>
      <c r="G1205" s="95"/>
      <c r="H1205" s="95"/>
      <c r="I1205" s="95"/>
      <c r="J1205" s="96"/>
      <c r="K1205" s="96"/>
      <c r="L1205" s="95"/>
      <c r="M1205" s="95"/>
      <c r="N1205" s="95"/>
      <c r="O1205" s="95"/>
      <c r="P1205" s="95"/>
      <c r="Q1205" s="95"/>
      <c r="R1205" s="95"/>
      <c r="S1205" s="95"/>
      <c r="T1205" s="95"/>
      <c r="U1205" s="95"/>
      <c r="V1205" s="95"/>
      <c r="W1205" s="95"/>
      <c r="X1205" s="95"/>
      <c r="Y1205" s="95"/>
      <c r="Z1205" s="95"/>
      <c r="AA1205" s="95"/>
      <c r="AB1205" s="95"/>
      <c r="AC1205" s="95"/>
      <c r="AD1205" s="95"/>
      <c r="AE1205" s="95"/>
      <c r="AF1205" s="95"/>
      <c r="AG1205" s="95"/>
      <c r="AH1205" s="95"/>
      <c r="AI1205" s="95"/>
      <c r="AJ1205" s="95"/>
      <c r="AK1205" s="95"/>
      <c r="AL1205" s="95"/>
      <c r="AM1205" s="95"/>
      <c r="AN1205" s="95"/>
      <c r="AO1205" s="95"/>
      <c r="AP1205" s="95"/>
      <c r="AQ1205" s="95"/>
      <c r="AR1205" s="95"/>
      <c r="AS1205" s="95"/>
      <c r="AT1205" s="95"/>
      <c r="AU1205" s="95"/>
      <c r="AV1205" s="95"/>
    </row>
    <row r="1206" spans="1:48" ht="18.75" x14ac:dyDescent="0.3">
      <c r="A1206" s="73" t="s">
        <v>16849</v>
      </c>
      <c r="B1206" s="92" t="s">
        <v>15579</v>
      </c>
      <c r="C1206" s="92" t="s">
        <v>8412</v>
      </c>
      <c r="D1206" s="94">
        <v>272602</v>
      </c>
      <c r="E1206" s="97" t="s">
        <v>17330</v>
      </c>
      <c r="F1206" s="97" t="s">
        <v>17339</v>
      </c>
      <c r="G1206" s="95"/>
      <c r="H1206" s="95"/>
      <c r="I1206" s="95"/>
      <c r="J1206" s="96"/>
      <c r="K1206" s="96"/>
      <c r="L1206" s="95"/>
      <c r="M1206" s="95"/>
      <c r="N1206" s="95"/>
      <c r="O1206" s="95"/>
      <c r="P1206" s="95"/>
      <c r="Q1206" s="95"/>
      <c r="R1206" s="95"/>
      <c r="S1206" s="95"/>
      <c r="T1206" s="95"/>
      <c r="U1206" s="95"/>
      <c r="V1206" s="95"/>
      <c r="W1206" s="95"/>
      <c r="X1206" s="95"/>
      <c r="Y1206" s="95"/>
      <c r="Z1206" s="95"/>
      <c r="AA1206" s="95"/>
      <c r="AB1206" s="95"/>
      <c r="AC1206" s="95"/>
      <c r="AD1206" s="95"/>
      <c r="AE1206" s="95"/>
      <c r="AF1206" s="95"/>
      <c r="AG1206" s="95"/>
      <c r="AH1206" s="95"/>
      <c r="AI1206" s="95"/>
      <c r="AJ1206" s="95"/>
      <c r="AK1206" s="95"/>
      <c r="AL1206" s="95"/>
      <c r="AM1206" s="95"/>
      <c r="AN1206" s="95"/>
      <c r="AO1206" s="95"/>
      <c r="AP1206" s="95"/>
      <c r="AQ1206" s="95"/>
      <c r="AR1206" s="95"/>
      <c r="AS1206" s="95"/>
      <c r="AT1206" s="95"/>
      <c r="AU1206" s="95"/>
      <c r="AV1206" s="95"/>
    </row>
    <row r="1207" spans="1:48" ht="18.75" x14ac:dyDescent="0.3">
      <c r="A1207" s="73" t="s">
        <v>16850</v>
      </c>
      <c r="B1207" s="92" t="s">
        <v>15579</v>
      </c>
      <c r="C1207" s="92" t="s">
        <v>9397</v>
      </c>
      <c r="D1207" s="94">
        <v>620305</v>
      </c>
      <c r="E1207" s="97" t="s">
        <v>16879</v>
      </c>
      <c r="F1207" s="97"/>
      <c r="G1207" s="95"/>
      <c r="H1207" s="95"/>
      <c r="I1207" s="95"/>
      <c r="J1207" s="96"/>
      <c r="K1207" s="96"/>
      <c r="L1207" s="95"/>
      <c r="M1207" s="95"/>
      <c r="N1207" s="95"/>
      <c r="O1207" s="95"/>
      <c r="P1207" s="95"/>
      <c r="Q1207" s="95"/>
      <c r="R1207" s="95"/>
      <c r="S1207" s="95"/>
      <c r="T1207" s="95"/>
      <c r="U1207" s="95"/>
      <c r="V1207" s="95"/>
      <c r="W1207" s="95"/>
      <c r="X1207" s="95"/>
      <c r="Y1207" s="95"/>
      <c r="Z1207" s="95"/>
      <c r="AA1207" s="95"/>
      <c r="AB1207" s="95"/>
      <c r="AC1207" s="95"/>
      <c r="AD1207" s="95"/>
      <c r="AE1207" s="95"/>
      <c r="AF1207" s="95"/>
      <c r="AG1207" s="95"/>
      <c r="AH1207" s="95"/>
      <c r="AI1207" s="95"/>
      <c r="AJ1207" s="95"/>
      <c r="AK1207" s="95"/>
      <c r="AL1207" s="95"/>
      <c r="AM1207" s="95"/>
      <c r="AN1207" s="95"/>
      <c r="AO1207" s="95"/>
      <c r="AP1207" s="95"/>
      <c r="AQ1207" s="95"/>
      <c r="AR1207" s="95"/>
      <c r="AS1207" s="95"/>
      <c r="AT1207" s="95"/>
      <c r="AU1207" s="95"/>
      <c r="AV1207" s="95"/>
    </row>
    <row r="1208" spans="1:48" ht="18.75" x14ac:dyDescent="0.3">
      <c r="A1208" s="73" t="s">
        <v>16851</v>
      </c>
      <c r="B1208" s="92" t="s">
        <v>15579</v>
      </c>
      <c r="C1208" s="92" t="s">
        <v>7082</v>
      </c>
      <c r="D1208" s="94">
        <v>272477</v>
      </c>
      <c r="E1208" s="97" t="s">
        <v>16989</v>
      </c>
      <c r="F1208" s="97" t="s">
        <v>17287</v>
      </c>
      <c r="G1208" s="95"/>
      <c r="H1208" s="95"/>
      <c r="I1208" s="95"/>
      <c r="J1208" s="96"/>
      <c r="K1208" s="96"/>
      <c r="L1208" s="95"/>
      <c r="M1208" s="95"/>
      <c r="N1208" s="95"/>
      <c r="O1208" s="95"/>
      <c r="P1208" s="95"/>
      <c r="Q1208" s="95"/>
      <c r="R1208" s="95"/>
      <c r="S1208" s="95"/>
      <c r="T1208" s="95"/>
      <c r="U1208" s="95"/>
      <c r="V1208" s="95"/>
      <c r="W1208" s="95"/>
      <c r="X1208" s="95"/>
      <c r="Y1208" s="95"/>
      <c r="Z1208" s="95"/>
      <c r="AA1208" s="95"/>
      <c r="AB1208" s="95"/>
      <c r="AC1208" s="95"/>
      <c r="AD1208" s="95"/>
      <c r="AE1208" s="95"/>
      <c r="AF1208" s="95"/>
      <c r="AG1208" s="95"/>
      <c r="AH1208" s="95"/>
      <c r="AI1208" s="95"/>
      <c r="AJ1208" s="95"/>
      <c r="AK1208" s="95"/>
      <c r="AL1208" s="95"/>
      <c r="AM1208" s="95"/>
      <c r="AN1208" s="95"/>
      <c r="AO1208" s="95"/>
      <c r="AP1208" s="95"/>
      <c r="AQ1208" s="95"/>
      <c r="AR1208" s="95"/>
      <c r="AS1208" s="95"/>
      <c r="AT1208" s="95"/>
      <c r="AU1208" s="95"/>
      <c r="AV1208" s="95"/>
    </row>
    <row r="1209" spans="1:48" ht="18.75" x14ac:dyDescent="0.3">
      <c r="A1209" s="73" t="s">
        <v>16148</v>
      </c>
      <c r="B1209" s="92" t="s">
        <v>12123</v>
      </c>
      <c r="C1209" s="92" t="s">
        <v>7083</v>
      </c>
      <c r="D1209" s="94">
        <v>272481</v>
      </c>
      <c r="E1209" s="97" t="s">
        <v>16984</v>
      </c>
      <c r="F1209" s="97"/>
      <c r="G1209" s="95"/>
      <c r="H1209" s="95"/>
      <c r="I1209" s="95"/>
      <c r="J1209" s="96"/>
      <c r="K1209" s="96"/>
      <c r="L1209" s="95"/>
      <c r="M1209" s="95"/>
      <c r="N1209" s="95"/>
      <c r="O1209" s="95"/>
      <c r="P1209" s="95"/>
      <c r="Q1209" s="95"/>
      <c r="R1209" s="95"/>
      <c r="S1209" s="95"/>
      <c r="T1209" s="95"/>
      <c r="U1209" s="95"/>
      <c r="V1209" s="95"/>
      <c r="W1209" s="95"/>
      <c r="X1209" s="95"/>
      <c r="Y1209" s="95"/>
      <c r="Z1209" s="95"/>
      <c r="AA1209" s="95"/>
      <c r="AB1209" s="95"/>
      <c r="AC1209" s="95"/>
      <c r="AD1209" s="95"/>
      <c r="AE1209" s="95"/>
      <c r="AF1209" s="95"/>
      <c r="AG1209" s="95"/>
      <c r="AH1209" s="95"/>
      <c r="AI1209" s="95"/>
      <c r="AJ1209" s="95"/>
      <c r="AK1209" s="95"/>
      <c r="AL1209" s="95"/>
      <c r="AM1209" s="95"/>
      <c r="AN1209" s="95"/>
      <c r="AO1209" s="95"/>
      <c r="AP1209" s="95"/>
      <c r="AQ1209" s="95"/>
      <c r="AR1209" s="95"/>
      <c r="AS1209" s="95"/>
      <c r="AT1209" s="95"/>
      <c r="AU1209" s="95"/>
      <c r="AV1209" s="95"/>
    </row>
    <row r="1210" spans="1:48" ht="18.75" x14ac:dyDescent="0.3">
      <c r="A1210" s="73" t="s">
        <v>16852</v>
      </c>
      <c r="B1210" s="92" t="s">
        <v>15579</v>
      </c>
      <c r="C1210" s="92" t="s">
        <v>7084</v>
      </c>
      <c r="D1210" s="94">
        <v>272509</v>
      </c>
      <c r="E1210" s="97" t="s">
        <v>16989</v>
      </c>
      <c r="F1210" s="97" t="s">
        <v>17287</v>
      </c>
      <c r="G1210" s="95"/>
      <c r="H1210" s="95"/>
      <c r="I1210" s="95"/>
      <c r="J1210" s="96"/>
      <c r="K1210" s="96"/>
      <c r="L1210" s="95"/>
      <c r="M1210" s="95"/>
      <c r="N1210" s="95"/>
      <c r="O1210" s="95"/>
      <c r="P1210" s="95"/>
      <c r="Q1210" s="95"/>
      <c r="R1210" s="95"/>
      <c r="S1210" s="95"/>
      <c r="T1210" s="95"/>
      <c r="U1210" s="95"/>
      <c r="V1210" s="95"/>
      <c r="W1210" s="95"/>
      <c r="X1210" s="95"/>
      <c r="Y1210" s="95"/>
      <c r="Z1210" s="95"/>
      <c r="AA1210" s="95"/>
      <c r="AB1210" s="95"/>
      <c r="AC1210" s="95"/>
      <c r="AD1210" s="95"/>
      <c r="AE1210" s="95"/>
      <c r="AF1210" s="95"/>
      <c r="AG1210" s="95"/>
      <c r="AH1210" s="95"/>
      <c r="AI1210" s="95"/>
      <c r="AJ1210" s="95"/>
      <c r="AK1210" s="95"/>
      <c r="AL1210" s="95"/>
      <c r="AM1210" s="95"/>
      <c r="AN1210" s="95"/>
      <c r="AO1210" s="95"/>
      <c r="AP1210" s="95"/>
      <c r="AQ1210" s="95"/>
      <c r="AR1210" s="95"/>
      <c r="AS1210" s="95"/>
      <c r="AT1210" s="95"/>
      <c r="AU1210" s="95"/>
      <c r="AV1210" s="95"/>
    </row>
    <row r="1211" spans="1:48" ht="18.75" x14ac:dyDescent="0.3">
      <c r="A1211" s="73" t="s">
        <v>16149</v>
      </c>
      <c r="B1211" s="92" t="s">
        <v>12123</v>
      </c>
      <c r="C1211" s="92" t="s">
        <v>7085</v>
      </c>
      <c r="D1211" s="94">
        <v>272513</v>
      </c>
      <c r="E1211" s="97" t="s">
        <v>16984</v>
      </c>
      <c r="F1211" s="97"/>
      <c r="G1211" s="95"/>
      <c r="H1211" s="95"/>
      <c r="I1211" s="95"/>
      <c r="J1211" s="96"/>
      <c r="K1211" s="96"/>
      <c r="L1211" s="95"/>
      <c r="M1211" s="95"/>
      <c r="N1211" s="95"/>
      <c r="O1211" s="95"/>
      <c r="P1211" s="95"/>
      <c r="Q1211" s="95"/>
      <c r="R1211" s="95"/>
      <c r="S1211" s="95"/>
      <c r="T1211" s="95"/>
      <c r="U1211" s="95"/>
      <c r="V1211" s="95"/>
      <c r="W1211" s="95"/>
      <c r="X1211" s="95"/>
      <c r="Y1211" s="95"/>
      <c r="Z1211" s="95"/>
      <c r="AA1211" s="95"/>
      <c r="AB1211" s="95"/>
      <c r="AC1211" s="95"/>
      <c r="AD1211" s="95"/>
      <c r="AE1211" s="95"/>
      <c r="AF1211" s="95"/>
      <c r="AG1211" s="95"/>
      <c r="AH1211" s="95"/>
      <c r="AI1211" s="95"/>
      <c r="AJ1211" s="95"/>
      <c r="AK1211" s="95"/>
      <c r="AL1211" s="95"/>
      <c r="AM1211" s="95"/>
      <c r="AN1211" s="95"/>
      <c r="AO1211" s="95"/>
      <c r="AP1211" s="95"/>
      <c r="AQ1211" s="95"/>
      <c r="AR1211" s="95"/>
      <c r="AS1211" s="95"/>
      <c r="AT1211" s="95"/>
      <c r="AU1211" s="95"/>
      <c r="AV1211" s="95"/>
    </row>
    <row r="1212" spans="1:48" ht="18.75" x14ac:dyDescent="0.3">
      <c r="A1212" s="73" t="s">
        <v>16150</v>
      </c>
      <c r="B1212" s="92" t="s">
        <v>12123</v>
      </c>
      <c r="C1212" s="92" t="s">
        <v>8649</v>
      </c>
      <c r="D1212" s="94">
        <v>272523</v>
      </c>
      <c r="E1212" s="97" t="s">
        <v>17286</v>
      </c>
      <c r="F1212" s="97"/>
      <c r="G1212" s="95"/>
      <c r="H1212" s="95"/>
      <c r="I1212" s="95"/>
      <c r="J1212" s="96"/>
      <c r="K1212" s="96"/>
      <c r="L1212" s="95"/>
      <c r="M1212" s="95"/>
      <c r="N1212" s="95"/>
      <c r="O1212" s="95"/>
      <c r="P1212" s="95"/>
      <c r="Q1212" s="95"/>
      <c r="R1212" s="95"/>
      <c r="S1212" s="95"/>
      <c r="T1212" s="95"/>
      <c r="U1212" s="95"/>
      <c r="V1212" s="95"/>
      <c r="W1212" s="95"/>
      <c r="X1212" s="95"/>
      <c r="Y1212" s="95"/>
      <c r="Z1212" s="95"/>
      <c r="AA1212" s="95"/>
      <c r="AB1212" s="95"/>
      <c r="AC1212" s="95"/>
      <c r="AD1212" s="95"/>
      <c r="AE1212" s="95"/>
      <c r="AF1212" s="95"/>
      <c r="AG1212" s="95"/>
      <c r="AH1212" s="95"/>
      <c r="AI1212" s="95"/>
      <c r="AJ1212" s="95"/>
      <c r="AK1212" s="95"/>
      <c r="AL1212" s="95"/>
      <c r="AM1212" s="95"/>
      <c r="AN1212" s="95"/>
      <c r="AO1212" s="95"/>
      <c r="AP1212" s="95"/>
      <c r="AQ1212" s="95"/>
      <c r="AR1212" s="95"/>
      <c r="AS1212" s="95"/>
      <c r="AT1212" s="95"/>
      <c r="AU1212" s="95"/>
      <c r="AV1212" s="95"/>
    </row>
    <row r="1213" spans="1:48" ht="18.75" x14ac:dyDescent="0.3">
      <c r="A1213" s="73" t="s">
        <v>16853</v>
      </c>
      <c r="B1213" s="92" t="s">
        <v>15579</v>
      </c>
      <c r="C1213" s="92" t="s">
        <v>8653</v>
      </c>
      <c r="D1213" s="94">
        <v>272599</v>
      </c>
      <c r="E1213" s="97" t="s">
        <v>16989</v>
      </c>
      <c r="F1213" s="97" t="s">
        <v>17287</v>
      </c>
      <c r="G1213" s="95"/>
      <c r="H1213" s="95"/>
      <c r="I1213" s="95"/>
      <c r="J1213" s="96"/>
      <c r="K1213" s="96"/>
      <c r="L1213" s="95"/>
      <c r="M1213" s="95"/>
      <c r="N1213" s="95"/>
      <c r="O1213" s="95"/>
      <c r="P1213" s="95"/>
      <c r="Q1213" s="95"/>
      <c r="R1213" s="95"/>
      <c r="S1213" s="95"/>
      <c r="T1213" s="95"/>
      <c r="U1213" s="95"/>
      <c r="V1213" s="95"/>
      <c r="W1213" s="95"/>
      <c r="X1213" s="95"/>
      <c r="Y1213" s="95"/>
      <c r="Z1213" s="95"/>
      <c r="AA1213" s="95"/>
      <c r="AB1213" s="95"/>
      <c r="AC1213" s="95"/>
      <c r="AD1213" s="95"/>
      <c r="AE1213" s="95"/>
      <c r="AF1213" s="95"/>
      <c r="AG1213" s="95"/>
      <c r="AH1213" s="95"/>
      <c r="AI1213" s="95"/>
      <c r="AJ1213" s="95"/>
      <c r="AK1213" s="95"/>
      <c r="AL1213" s="95"/>
      <c r="AM1213" s="95"/>
      <c r="AN1213" s="95"/>
      <c r="AO1213" s="95"/>
      <c r="AP1213" s="95"/>
      <c r="AQ1213" s="95"/>
      <c r="AR1213" s="95"/>
      <c r="AS1213" s="95"/>
      <c r="AT1213" s="95"/>
      <c r="AU1213" s="95"/>
      <c r="AV1213" s="95"/>
    </row>
    <row r="1214" spans="1:48" ht="18.75" x14ac:dyDescent="0.3">
      <c r="A1214" s="73" t="s">
        <v>16854</v>
      </c>
      <c r="B1214" s="92" t="s">
        <v>15579</v>
      </c>
      <c r="C1214" s="92" t="s">
        <v>8651</v>
      </c>
      <c r="D1214" s="94">
        <v>272532</v>
      </c>
      <c r="E1214" s="97" t="s">
        <v>16989</v>
      </c>
      <c r="F1214" s="97" t="s">
        <v>17287</v>
      </c>
      <c r="G1214" s="95"/>
      <c r="H1214" s="95"/>
      <c r="I1214" s="95"/>
      <c r="J1214" s="96"/>
      <c r="K1214" s="96"/>
      <c r="L1214" s="95"/>
      <c r="M1214" s="95"/>
      <c r="N1214" s="95"/>
      <c r="O1214" s="95"/>
      <c r="P1214" s="95"/>
      <c r="Q1214" s="95"/>
      <c r="R1214" s="95"/>
      <c r="S1214" s="95"/>
      <c r="T1214" s="95"/>
      <c r="U1214" s="95"/>
      <c r="V1214" s="95"/>
      <c r="W1214" s="95"/>
      <c r="X1214" s="95"/>
      <c r="Y1214" s="95"/>
      <c r="Z1214" s="95"/>
      <c r="AA1214" s="95"/>
      <c r="AB1214" s="95"/>
      <c r="AC1214" s="95"/>
      <c r="AD1214" s="95"/>
      <c r="AE1214" s="95"/>
      <c r="AF1214" s="95"/>
      <c r="AG1214" s="95"/>
      <c r="AH1214" s="95"/>
      <c r="AI1214" s="95"/>
      <c r="AJ1214" s="95"/>
      <c r="AK1214" s="95"/>
      <c r="AL1214" s="95"/>
      <c r="AM1214" s="95"/>
      <c r="AN1214" s="95"/>
      <c r="AO1214" s="95"/>
      <c r="AP1214" s="95"/>
      <c r="AQ1214" s="95"/>
      <c r="AR1214" s="95"/>
      <c r="AS1214" s="95"/>
      <c r="AT1214" s="95"/>
      <c r="AU1214" s="95"/>
      <c r="AV1214" s="95"/>
    </row>
    <row r="1215" spans="1:48" ht="18.75" x14ac:dyDescent="0.3">
      <c r="A1215" s="73" t="s">
        <v>16151</v>
      </c>
      <c r="B1215" s="92" t="s">
        <v>12123</v>
      </c>
      <c r="C1215" s="92" t="s">
        <v>7091</v>
      </c>
      <c r="D1215" s="94">
        <v>273287</v>
      </c>
      <c r="E1215" s="95" t="s">
        <v>17340</v>
      </c>
      <c r="F1215" s="95"/>
      <c r="G1215" s="95"/>
      <c r="H1215" s="95"/>
      <c r="I1215" s="95"/>
      <c r="J1215" s="96"/>
      <c r="K1215" s="96"/>
      <c r="L1215" s="95"/>
      <c r="M1215" s="95"/>
      <c r="N1215" s="95"/>
      <c r="O1215" s="95"/>
      <c r="P1215" s="95"/>
      <c r="Q1215" s="95"/>
      <c r="R1215" s="95"/>
      <c r="S1215" s="95"/>
      <c r="T1215" s="95"/>
      <c r="U1215" s="95"/>
      <c r="V1215" s="95"/>
      <c r="W1215" s="95"/>
      <c r="X1215" s="95"/>
      <c r="Y1215" s="95"/>
      <c r="Z1215" s="95"/>
      <c r="AA1215" s="95"/>
      <c r="AB1215" s="95"/>
      <c r="AC1215" s="95"/>
      <c r="AD1215" s="95"/>
      <c r="AE1215" s="95"/>
      <c r="AF1215" s="95"/>
      <c r="AG1215" s="95"/>
      <c r="AH1215" s="95"/>
      <c r="AI1215" s="95"/>
      <c r="AJ1215" s="95"/>
      <c r="AK1215" s="95"/>
      <c r="AL1215" s="95"/>
      <c r="AM1215" s="95"/>
      <c r="AN1215" s="95"/>
      <c r="AO1215" s="95"/>
      <c r="AP1215" s="95"/>
      <c r="AQ1215" s="95"/>
      <c r="AR1215" s="95"/>
      <c r="AS1215" s="95"/>
      <c r="AT1215" s="95"/>
      <c r="AU1215" s="95"/>
      <c r="AV1215" s="95"/>
    </row>
    <row r="1216" spans="1:48" ht="18.75" x14ac:dyDescent="0.3">
      <c r="A1216" s="73" t="s">
        <v>16855</v>
      </c>
      <c r="B1216" s="92" t="s">
        <v>15579</v>
      </c>
      <c r="C1216" s="92" t="s">
        <v>8655</v>
      </c>
      <c r="D1216" s="94">
        <v>273400</v>
      </c>
      <c r="E1216" s="95" t="s">
        <v>17325</v>
      </c>
      <c r="F1216" s="95" t="s">
        <v>17337</v>
      </c>
      <c r="G1216" s="95"/>
      <c r="H1216" s="95"/>
      <c r="I1216" s="95"/>
      <c r="J1216" s="96"/>
      <c r="K1216" s="96"/>
      <c r="L1216" s="95"/>
      <c r="M1216" s="95"/>
      <c r="N1216" s="95"/>
      <c r="O1216" s="95"/>
      <c r="P1216" s="95"/>
      <c r="Q1216" s="95"/>
      <c r="R1216" s="95"/>
      <c r="S1216" s="95"/>
      <c r="T1216" s="95"/>
      <c r="U1216" s="95"/>
      <c r="V1216" s="95"/>
      <c r="W1216" s="95"/>
      <c r="X1216" s="95"/>
      <c r="Y1216" s="95"/>
      <c r="Z1216" s="95"/>
      <c r="AA1216" s="95"/>
      <c r="AB1216" s="95"/>
      <c r="AC1216" s="95"/>
      <c r="AD1216" s="95"/>
      <c r="AE1216" s="95"/>
      <c r="AF1216" s="95"/>
      <c r="AG1216" s="95"/>
      <c r="AH1216" s="95"/>
      <c r="AI1216" s="95"/>
      <c r="AJ1216" s="95"/>
      <c r="AK1216" s="95"/>
      <c r="AL1216" s="95"/>
      <c r="AM1216" s="95"/>
      <c r="AN1216" s="95"/>
      <c r="AO1216" s="95"/>
      <c r="AP1216" s="95"/>
      <c r="AQ1216" s="95"/>
      <c r="AR1216" s="95"/>
      <c r="AS1216" s="95"/>
      <c r="AT1216" s="95"/>
      <c r="AU1216" s="95"/>
      <c r="AV1216" s="95"/>
    </row>
    <row r="1217" spans="1:48" ht="18.75" x14ac:dyDescent="0.3">
      <c r="A1217" s="73" t="s">
        <v>16152</v>
      </c>
      <c r="B1217" s="92" t="s">
        <v>12123</v>
      </c>
      <c r="C1217" s="92" t="s">
        <v>4739</v>
      </c>
      <c r="D1217" s="94">
        <v>193538</v>
      </c>
      <c r="E1217" s="95" t="s">
        <v>17137</v>
      </c>
      <c r="F1217" s="95"/>
      <c r="G1217" s="95"/>
      <c r="H1217" s="95"/>
      <c r="I1217" s="95"/>
      <c r="J1217" s="96"/>
      <c r="K1217" s="96"/>
      <c r="L1217" s="95"/>
      <c r="M1217" s="95"/>
      <c r="N1217" s="95"/>
      <c r="O1217" s="95"/>
      <c r="P1217" s="95"/>
      <c r="Q1217" s="95"/>
      <c r="R1217" s="95"/>
      <c r="S1217" s="95"/>
      <c r="T1217" s="95"/>
      <c r="U1217" s="95"/>
      <c r="V1217" s="95"/>
      <c r="W1217" s="95"/>
      <c r="X1217" s="95"/>
      <c r="Y1217" s="95"/>
      <c r="Z1217" s="95"/>
      <c r="AA1217" s="95"/>
      <c r="AB1217" s="95"/>
      <c r="AC1217" s="95"/>
      <c r="AD1217" s="95"/>
      <c r="AE1217" s="95"/>
      <c r="AF1217" s="95"/>
      <c r="AG1217" s="95"/>
      <c r="AH1217" s="95"/>
      <c r="AI1217" s="95"/>
      <c r="AJ1217" s="95"/>
      <c r="AK1217" s="95"/>
      <c r="AL1217" s="95"/>
      <c r="AM1217" s="95"/>
      <c r="AN1217" s="95"/>
      <c r="AO1217" s="95"/>
      <c r="AP1217" s="95"/>
      <c r="AQ1217" s="95"/>
      <c r="AR1217" s="95"/>
      <c r="AS1217" s="95"/>
      <c r="AT1217" s="95"/>
      <c r="AU1217" s="95"/>
      <c r="AV1217" s="95"/>
    </row>
    <row r="1218" spans="1:48" ht="18.75" x14ac:dyDescent="0.3">
      <c r="A1218" s="73" t="s">
        <v>16153</v>
      </c>
      <c r="B1218" s="92" t="s">
        <v>12123</v>
      </c>
      <c r="C1218" s="92" t="s">
        <v>4740</v>
      </c>
      <c r="D1218" s="94">
        <v>193557</v>
      </c>
      <c r="E1218" s="95" t="s">
        <v>17137</v>
      </c>
      <c r="F1218" s="95"/>
      <c r="G1218" s="95"/>
      <c r="H1218" s="95"/>
      <c r="I1218" s="95"/>
      <c r="J1218" s="96"/>
      <c r="K1218" s="96"/>
      <c r="L1218" s="95"/>
      <c r="M1218" s="95"/>
      <c r="N1218" s="95"/>
      <c r="O1218" s="95"/>
      <c r="P1218" s="95"/>
      <c r="Q1218" s="95"/>
      <c r="R1218" s="95"/>
      <c r="S1218" s="95"/>
      <c r="T1218" s="95"/>
      <c r="U1218" s="95"/>
      <c r="V1218" s="95"/>
      <c r="W1218" s="95"/>
      <c r="X1218" s="95"/>
      <c r="Y1218" s="95"/>
      <c r="Z1218" s="95"/>
      <c r="AA1218" s="95"/>
      <c r="AB1218" s="95"/>
      <c r="AC1218" s="95"/>
      <c r="AD1218" s="95"/>
      <c r="AE1218" s="95"/>
      <c r="AF1218" s="95"/>
      <c r="AG1218" s="95"/>
      <c r="AH1218" s="95"/>
      <c r="AI1218" s="95"/>
      <c r="AJ1218" s="95"/>
      <c r="AK1218" s="95"/>
      <c r="AL1218" s="95"/>
      <c r="AM1218" s="95"/>
      <c r="AN1218" s="95"/>
      <c r="AO1218" s="95"/>
      <c r="AP1218" s="95"/>
      <c r="AQ1218" s="95"/>
      <c r="AR1218" s="95"/>
      <c r="AS1218" s="95"/>
      <c r="AT1218" s="95"/>
      <c r="AU1218" s="95"/>
      <c r="AV1218" s="95"/>
    </row>
    <row r="1219" spans="1:48" ht="18.75" x14ac:dyDescent="0.3">
      <c r="A1219" s="73" t="s">
        <v>16154</v>
      </c>
      <c r="B1219" s="92" t="s">
        <v>12123</v>
      </c>
      <c r="C1219" s="92" t="s">
        <v>1775</v>
      </c>
      <c r="D1219" s="94">
        <v>193610</v>
      </c>
      <c r="E1219" s="95" t="s">
        <v>17341</v>
      </c>
      <c r="F1219" s="95" t="s">
        <v>17184</v>
      </c>
      <c r="G1219" s="95"/>
      <c r="H1219" s="95"/>
      <c r="I1219" s="95"/>
      <c r="J1219" s="96"/>
      <c r="K1219" s="96"/>
      <c r="L1219" s="95"/>
      <c r="M1219" s="95"/>
      <c r="N1219" s="95"/>
      <c r="O1219" s="95"/>
      <c r="P1219" s="95"/>
      <c r="Q1219" s="95"/>
      <c r="R1219" s="95"/>
      <c r="S1219" s="95"/>
      <c r="T1219" s="95"/>
      <c r="U1219" s="95"/>
      <c r="V1219" s="95"/>
      <c r="W1219" s="95"/>
      <c r="X1219" s="95"/>
      <c r="Y1219" s="95"/>
      <c r="Z1219" s="95"/>
      <c r="AA1219" s="95"/>
      <c r="AB1219" s="95"/>
      <c r="AC1219" s="95"/>
      <c r="AD1219" s="95"/>
      <c r="AE1219" s="95"/>
      <c r="AF1219" s="95"/>
      <c r="AG1219" s="95"/>
      <c r="AH1219" s="95"/>
      <c r="AI1219" s="95"/>
      <c r="AJ1219" s="95"/>
      <c r="AK1219" s="95"/>
      <c r="AL1219" s="95"/>
      <c r="AM1219" s="95"/>
      <c r="AN1219" s="95"/>
      <c r="AO1219" s="95"/>
      <c r="AP1219" s="95"/>
      <c r="AQ1219" s="95"/>
      <c r="AR1219" s="95"/>
      <c r="AS1219" s="95"/>
      <c r="AT1219" s="95"/>
      <c r="AU1219" s="95"/>
      <c r="AV1219" s="95"/>
    </row>
    <row r="1220" spans="1:48" ht="18.75" x14ac:dyDescent="0.3">
      <c r="A1220" s="73" t="s">
        <v>16155</v>
      </c>
      <c r="B1220" s="92" t="s">
        <v>12123</v>
      </c>
      <c r="C1220" s="92" t="s">
        <v>4748</v>
      </c>
      <c r="D1220" s="94">
        <v>193684</v>
      </c>
      <c r="E1220" s="95" t="s">
        <v>16943</v>
      </c>
      <c r="F1220" s="95"/>
      <c r="G1220" s="95"/>
      <c r="H1220" s="95"/>
      <c r="I1220" s="95"/>
      <c r="J1220" s="96"/>
      <c r="K1220" s="96"/>
      <c r="L1220" s="95"/>
      <c r="M1220" s="95"/>
      <c r="N1220" s="95"/>
      <c r="O1220" s="95"/>
      <c r="P1220" s="95"/>
      <c r="Q1220" s="95"/>
      <c r="R1220" s="95"/>
      <c r="S1220" s="95"/>
      <c r="T1220" s="95"/>
      <c r="U1220" s="95"/>
      <c r="V1220" s="95"/>
      <c r="W1220" s="95"/>
      <c r="X1220" s="95"/>
      <c r="Y1220" s="95"/>
      <c r="Z1220" s="95"/>
      <c r="AA1220" s="95"/>
      <c r="AB1220" s="95"/>
      <c r="AC1220" s="95"/>
      <c r="AD1220" s="95"/>
      <c r="AE1220" s="95"/>
      <c r="AF1220" s="95"/>
      <c r="AG1220" s="95"/>
      <c r="AH1220" s="95"/>
      <c r="AI1220" s="95"/>
      <c r="AJ1220" s="95"/>
      <c r="AK1220" s="95"/>
      <c r="AL1220" s="95"/>
      <c r="AM1220" s="95"/>
      <c r="AN1220" s="95"/>
      <c r="AO1220" s="95"/>
      <c r="AP1220" s="95"/>
      <c r="AQ1220" s="95"/>
      <c r="AR1220" s="95"/>
      <c r="AS1220" s="95"/>
      <c r="AT1220" s="95"/>
      <c r="AU1220" s="95"/>
      <c r="AV1220" s="95"/>
    </row>
    <row r="1221" spans="1:48" ht="18.75" x14ac:dyDescent="0.3">
      <c r="A1221" s="73" t="s">
        <v>16156</v>
      </c>
      <c r="B1221" s="92" t="s">
        <v>12123</v>
      </c>
      <c r="C1221" s="92" t="s">
        <v>1789</v>
      </c>
      <c r="D1221" s="94">
        <v>194600</v>
      </c>
      <c r="E1221" s="95" t="s">
        <v>17103</v>
      </c>
      <c r="F1221" s="95" t="s">
        <v>17105</v>
      </c>
      <c r="G1221" s="95"/>
      <c r="H1221" s="95"/>
      <c r="I1221" s="95"/>
      <c r="J1221" s="96"/>
      <c r="K1221" s="96"/>
      <c r="L1221" s="95"/>
      <c r="M1221" s="95"/>
      <c r="N1221" s="95"/>
      <c r="O1221" s="95"/>
      <c r="P1221" s="95"/>
      <c r="Q1221" s="95"/>
      <c r="R1221" s="95"/>
      <c r="S1221" s="95"/>
      <c r="T1221" s="95"/>
      <c r="U1221" s="95"/>
      <c r="V1221" s="95"/>
      <c r="W1221" s="95"/>
      <c r="X1221" s="95"/>
      <c r="Y1221" s="95"/>
      <c r="Z1221" s="95"/>
      <c r="AA1221" s="95"/>
      <c r="AB1221" s="95"/>
      <c r="AC1221" s="95"/>
      <c r="AD1221" s="95"/>
      <c r="AE1221" s="95"/>
      <c r="AF1221" s="95"/>
      <c r="AG1221" s="95"/>
      <c r="AH1221" s="95"/>
      <c r="AI1221" s="95"/>
      <c r="AJ1221" s="95"/>
      <c r="AK1221" s="95"/>
      <c r="AL1221" s="95"/>
      <c r="AM1221" s="95"/>
      <c r="AN1221" s="95"/>
      <c r="AO1221" s="95"/>
      <c r="AP1221" s="95"/>
      <c r="AQ1221" s="95"/>
      <c r="AR1221" s="95"/>
      <c r="AS1221" s="95"/>
      <c r="AT1221" s="95"/>
      <c r="AU1221" s="95"/>
      <c r="AV1221" s="95"/>
    </row>
    <row r="1222" spans="1:48" ht="18.75" x14ac:dyDescent="0.3">
      <c r="A1222" s="73" t="s">
        <v>16157</v>
      </c>
      <c r="B1222" s="92" t="s">
        <v>12123</v>
      </c>
      <c r="C1222" s="92" t="s">
        <v>4788</v>
      </c>
      <c r="D1222" s="94">
        <v>194598</v>
      </c>
      <c r="E1222" s="95" t="s">
        <v>17103</v>
      </c>
      <c r="F1222" s="95" t="s">
        <v>17105</v>
      </c>
      <c r="G1222" s="95"/>
      <c r="H1222" s="95"/>
      <c r="I1222" s="95"/>
      <c r="J1222" s="96"/>
      <c r="K1222" s="96"/>
      <c r="L1222" s="95"/>
      <c r="M1222" s="95"/>
      <c r="N1222" s="95"/>
      <c r="O1222" s="95"/>
      <c r="P1222" s="95"/>
      <c r="Q1222" s="95"/>
      <c r="R1222" s="95"/>
      <c r="S1222" s="95"/>
      <c r="T1222" s="95"/>
      <c r="U1222" s="95"/>
      <c r="V1222" s="95"/>
      <c r="W1222" s="95"/>
      <c r="X1222" s="95"/>
      <c r="Y1222" s="95"/>
      <c r="Z1222" s="95"/>
      <c r="AA1222" s="95"/>
      <c r="AB1222" s="95"/>
      <c r="AC1222" s="95"/>
      <c r="AD1222" s="95"/>
      <c r="AE1222" s="95"/>
      <c r="AF1222" s="95"/>
      <c r="AG1222" s="95"/>
      <c r="AH1222" s="95"/>
      <c r="AI1222" s="95"/>
      <c r="AJ1222" s="95"/>
      <c r="AK1222" s="95"/>
      <c r="AL1222" s="95"/>
      <c r="AM1222" s="95"/>
      <c r="AN1222" s="95"/>
      <c r="AO1222" s="95"/>
      <c r="AP1222" s="95"/>
      <c r="AQ1222" s="95"/>
      <c r="AR1222" s="95"/>
      <c r="AS1222" s="95"/>
      <c r="AT1222" s="95"/>
      <c r="AU1222" s="95"/>
      <c r="AV1222" s="95"/>
    </row>
    <row r="1223" spans="1:48" ht="18.75" x14ac:dyDescent="0.3">
      <c r="A1223" s="73" t="s">
        <v>16158</v>
      </c>
      <c r="B1223" s="92" t="s">
        <v>12123</v>
      </c>
      <c r="C1223" s="92" t="s">
        <v>4789</v>
      </c>
      <c r="D1223" s="94">
        <v>194615</v>
      </c>
      <c r="E1223" s="95" t="s">
        <v>17103</v>
      </c>
      <c r="F1223" s="95" t="s">
        <v>17105</v>
      </c>
      <c r="G1223" s="95"/>
      <c r="H1223" s="95"/>
      <c r="I1223" s="95"/>
      <c r="J1223" s="96"/>
      <c r="K1223" s="96"/>
      <c r="L1223" s="95"/>
      <c r="M1223" s="95"/>
      <c r="N1223" s="95"/>
      <c r="O1223" s="95"/>
      <c r="P1223" s="95"/>
      <c r="Q1223" s="95"/>
      <c r="R1223" s="95"/>
      <c r="S1223" s="95"/>
      <c r="T1223" s="95"/>
      <c r="U1223" s="95"/>
      <c r="V1223" s="95"/>
      <c r="W1223" s="95"/>
      <c r="X1223" s="95"/>
      <c r="Y1223" s="95"/>
      <c r="Z1223" s="95"/>
      <c r="AA1223" s="95"/>
      <c r="AB1223" s="95"/>
      <c r="AC1223" s="95"/>
      <c r="AD1223" s="95"/>
      <c r="AE1223" s="95"/>
      <c r="AF1223" s="95"/>
      <c r="AG1223" s="95"/>
      <c r="AH1223" s="95"/>
      <c r="AI1223" s="95"/>
      <c r="AJ1223" s="95"/>
      <c r="AK1223" s="95"/>
      <c r="AL1223" s="95"/>
      <c r="AM1223" s="95"/>
      <c r="AN1223" s="95"/>
      <c r="AO1223" s="95"/>
      <c r="AP1223" s="95"/>
      <c r="AQ1223" s="95"/>
      <c r="AR1223" s="95"/>
      <c r="AS1223" s="95"/>
      <c r="AT1223" s="95"/>
      <c r="AU1223" s="95"/>
      <c r="AV1223" s="95"/>
    </row>
    <row r="1224" spans="1:48" ht="18.75" x14ac:dyDescent="0.3">
      <c r="A1224" s="73" t="s">
        <v>16159</v>
      </c>
      <c r="B1224" s="92" t="s">
        <v>12123</v>
      </c>
      <c r="C1224" s="92" t="s">
        <v>4790</v>
      </c>
      <c r="D1224" s="94">
        <v>194649</v>
      </c>
      <c r="E1224" s="95" t="s">
        <v>17103</v>
      </c>
      <c r="F1224" s="95" t="s">
        <v>17105</v>
      </c>
      <c r="G1224" s="95"/>
      <c r="H1224" s="95"/>
      <c r="I1224" s="95"/>
      <c r="J1224" s="96"/>
      <c r="K1224" s="96"/>
      <c r="L1224" s="95"/>
      <c r="M1224" s="95"/>
      <c r="N1224" s="95"/>
      <c r="O1224" s="95"/>
      <c r="P1224" s="95"/>
      <c r="Q1224" s="95"/>
      <c r="R1224" s="95"/>
      <c r="S1224" s="95"/>
      <c r="T1224" s="95"/>
      <c r="U1224" s="95"/>
      <c r="V1224" s="95"/>
      <c r="W1224" s="95"/>
      <c r="X1224" s="95"/>
      <c r="Y1224" s="95"/>
      <c r="Z1224" s="95"/>
      <c r="AA1224" s="95"/>
      <c r="AB1224" s="95"/>
      <c r="AC1224" s="95"/>
      <c r="AD1224" s="95"/>
      <c r="AE1224" s="95"/>
      <c r="AF1224" s="95"/>
      <c r="AG1224" s="95"/>
      <c r="AH1224" s="95"/>
      <c r="AI1224" s="95"/>
      <c r="AJ1224" s="95"/>
      <c r="AK1224" s="95"/>
      <c r="AL1224" s="95"/>
      <c r="AM1224" s="95"/>
      <c r="AN1224" s="95"/>
      <c r="AO1224" s="95"/>
      <c r="AP1224" s="95"/>
      <c r="AQ1224" s="95"/>
      <c r="AR1224" s="95"/>
      <c r="AS1224" s="95"/>
      <c r="AT1224" s="95"/>
      <c r="AU1224" s="95"/>
      <c r="AV1224" s="95"/>
    </row>
    <row r="1225" spans="1:48" ht="18.75" x14ac:dyDescent="0.3">
      <c r="A1225" s="73" t="s">
        <v>16160</v>
      </c>
      <c r="B1225" s="92" t="s">
        <v>12123</v>
      </c>
      <c r="C1225" s="92" t="s">
        <v>7096</v>
      </c>
      <c r="D1225" s="94">
        <v>273484</v>
      </c>
      <c r="E1225" s="95" t="s">
        <v>17103</v>
      </c>
      <c r="F1225" s="95" t="s">
        <v>17105</v>
      </c>
      <c r="G1225" s="95"/>
      <c r="H1225" s="95"/>
      <c r="I1225" s="95"/>
      <c r="J1225" s="96"/>
      <c r="K1225" s="96"/>
      <c r="L1225" s="95"/>
      <c r="M1225" s="95"/>
      <c r="N1225" s="95"/>
      <c r="O1225" s="95"/>
      <c r="P1225" s="95"/>
      <c r="Q1225" s="95"/>
      <c r="R1225" s="95"/>
      <c r="S1225" s="95"/>
      <c r="T1225" s="95"/>
      <c r="U1225" s="95"/>
      <c r="V1225" s="95"/>
      <c r="W1225" s="95"/>
      <c r="X1225" s="95"/>
      <c r="Y1225" s="95"/>
      <c r="Z1225" s="95"/>
      <c r="AA1225" s="95"/>
      <c r="AB1225" s="95"/>
      <c r="AC1225" s="95"/>
      <c r="AD1225" s="95"/>
      <c r="AE1225" s="95"/>
      <c r="AF1225" s="95"/>
      <c r="AG1225" s="95"/>
      <c r="AH1225" s="95"/>
      <c r="AI1225" s="95"/>
      <c r="AJ1225" s="95"/>
      <c r="AK1225" s="95"/>
      <c r="AL1225" s="95"/>
      <c r="AM1225" s="95"/>
      <c r="AN1225" s="95"/>
      <c r="AO1225" s="95"/>
      <c r="AP1225" s="95"/>
      <c r="AQ1225" s="95"/>
      <c r="AR1225" s="95"/>
      <c r="AS1225" s="95"/>
      <c r="AT1225" s="95"/>
      <c r="AU1225" s="95"/>
      <c r="AV1225" s="95"/>
    </row>
    <row r="1226" spans="1:48" ht="18.75" x14ac:dyDescent="0.3">
      <c r="A1226" s="73" t="s">
        <v>16161</v>
      </c>
      <c r="B1226" s="92" t="s">
        <v>12123</v>
      </c>
      <c r="C1226" s="92" t="s">
        <v>8417</v>
      </c>
      <c r="D1226" s="94">
        <v>273485</v>
      </c>
      <c r="E1226" s="95" t="s">
        <v>17103</v>
      </c>
      <c r="F1226" s="95" t="s">
        <v>17105</v>
      </c>
      <c r="G1226" s="95"/>
      <c r="H1226" s="95"/>
      <c r="I1226" s="95"/>
      <c r="J1226" s="96"/>
      <c r="K1226" s="96"/>
      <c r="L1226" s="95"/>
      <c r="M1226" s="95"/>
      <c r="N1226" s="95"/>
      <c r="O1226" s="95"/>
      <c r="P1226" s="95"/>
      <c r="Q1226" s="95"/>
      <c r="R1226" s="95"/>
      <c r="S1226" s="95"/>
      <c r="T1226" s="95"/>
      <c r="U1226" s="95"/>
      <c r="V1226" s="95"/>
      <c r="W1226" s="95"/>
      <c r="X1226" s="95"/>
      <c r="Y1226" s="95"/>
      <c r="Z1226" s="95"/>
      <c r="AA1226" s="95"/>
      <c r="AB1226" s="95"/>
      <c r="AC1226" s="95"/>
      <c r="AD1226" s="95"/>
      <c r="AE1226" s="95"/>
      <c r="AF1226" s="95"/>
      <c r="AG1226" s="95"/>
      <c r="AH1226" s="95"/>
      <c r="AI1226" s="95"/>
      <c r="AJ1226" s="95"/>
      <c r="AK1226" s="95"/>
      <c r="AL1226" s="95"/>
      <c r="AM1226" s="95"/>
      <c r="AN1226" s="95"/>
      <c r="AO1226" s="95"/>
      <c r="AP1226" s="95"/>
      <c r="AQ1226" s="95"/>
      <c r="AR1226" s="95"/>
      <c r="AS1226" s="95"/>
      <c r="AT1226" s="95"/>
      <c r="AU1226" s="95"/>
      <c r="AV1226" s="95"/>
    </row>
    <row r="1227" spans="1:48" ht="18.75" x14ac:dyDescent="0.3">
      <c r="A1227" s="73" t="s">
        <v>16162</v>
      </c>
      <c r="B1227" s="92" t="s">
        <v>12123</v>
      </c>
      <c r="C1227" s="92" t="s">
        <v>4792</v>
      </c>
      <c r="D1227" s="94">
        <v>194672</v>
      </c>
      <c r="E1227" s="95" t="s">
        <v>17103</v>
      </c>
      <c r="F1227" s="95"/>
      <c r="G1227" s="95"/>
      <c r="H1227" s="95"/>
      <c r="I1227" s="95"/>
      <c r="J1227" s="96"/>
      <c r="K1227" s="96"/>
      <c r="L1227" s="95"/>
      <c r="M1227" s="95"/>
      <c r="N1227" s="95"/>
      <c r="O1227" s="95"/>
      <c r="P1227" s="95"/>
      <c r="Q1227" s="95"/>
      <c r="R1227" s="95"/>
      <c r="S1227" s="95"/>
      <c r="T1227" s="95"/>
      <c r="U1227" s="95"/>
      <c r="V1227" s="95"/>
      <c r="W1227" s="95"/>
      <c r="X1227" s="95"/>
      <c r="Y1227" s="95"/>
      <c r="Z1227" s="95"/>
      <c r="AA1227" s="95"/>
      <c r="AB1227" s="95"/>
      <c r="AC1227" s="95"/>
      <c r="AD1227" s="95"/>
      <c r="AE1227" s="95"/>
      <c r="AF1227" s="95"/>
      <c r="AG1227" s="95"/>
      <c r="AH1227" s="95"/>
      <c r="AI1227" s="95"/>
      <c r="AJ1227" s="95"/>
      <c r="AK1227" s="95"/>
      <c r="AL1227" s="95"/>
      <c r="AM1227" s="95"/>
      <c r="AN1227" s="95"/>
      <c r="AO1227" s="95"/>
      <c r="AP1227" s="95"/>
      <c r="AQ1227" s="95"/>
      <c r="AR1227" s="95"/>
      <c r="AS1227" s="95"/>
      <c r="AT1227" s="95"/>
      <c r="AU1227" s="95"/>
      <c r="AV1227" s="95"/>
    </row>
    <row r="1228" spans="1:48" ht="18.75" x14ac:dyDescent="0.3">
      <c r="A1228" s="73" t="s">
        <v>16163</v>
      </c>
      <c r="B1228" s="92" t="s">
        <v>12123</v>
      </c>
      <c r="C1228" s="92" t="s">
        <v>9092</v>
      </c>
      <c r="D1228" s="94">
        <v>394689</v>
      </c>
      <c r="E1228" s="95" t="s">
        <v>17103</v>
      </c>
      <c r="F1228" s="95" t="s">
        <v>17105</v>
      </c>
      <c r="G1228" s="95"/>
      <c r="H1228" s="95"/>
      <c r="I1228" s="95"/>
      <c r="J1228" s="96"/>
      <c r="K1228" s="96"/>
      <c r="L1228" s="95"/>
      <c r="M1228" s="95"/>
      <c r="N1228" s="95"/>
      <c r="O1228" s="95"/>
      <c r="P1228" s="95"/>
      <c r="Q1228" s="95"/>
      <c r="R1228" s="95"/>
      <c r="S1228" s="95"/>
      <c r="T1228" s="95"/>
      <c r="U1228" s="95"/>
      <c r="V1228" s="95"/>
      <c r="W1228" s="95"/>
      <c r="X1228" s="95"/>
      <c r="Y1228" s="95"/>
      <c r="Z1228" s="95"/>
      <c r="AA1228" s="95"/>
      <c r="AB1228" s="95"/>
      <c r="AC1228" s="95"/>
      <c r="AD1228" s="95"/>
      <c r="AE1228" s="95"/>
      <c r="AF1228" s="95"/>
      <c r="AG1228" s="95"/>
      <c r="AH1228" s="95"/>
      <c r="AI1228" s="95"/>
      <c r="AJ1228" s="95"/>
      <c r="AK1228" s="95"/>
      <c r="AL1228" s="95"/>
      <c r="AM1228" s="95"/>
      <c r="AN1228" s="95"/>
      <c r="AO1228" s="95"/>
      <c r="AP1228" s="95"/>
      <c r="AQ1228" s="95"/>
      <c r="AR1228" s="95"/>
      <c r="AS1228" s="95"/>
      <c r="AT1228" s="95"/>
      <c r="AU1228" s="95"/>
      <c r="AV1228" s="95"/>
    </row>
    <row r="1229" spans="1:48" ht="18.75" x14ac:dyDescent="0.3">
      <c r="A1229" s="73" t="s">
        <v>16164</v>
      </c>
      <c r="B1229" s="92" t="s">
        <v>12123</v>
      </c>
      <c r="C1229" s="92" t="s">
        <v>1790</v>
      </c>
      <c r="D1229" s="94">
        <v>194691</v>
      </c>
      <c r="E1229" s="95" t="s">
        <v>17103</v>
      </c>
      <c r="F1229" s="95" t="s">
        <v>17105</v>
      </c>
      <c r="G1229" s="95"/>
      <c r="H1229" s="95"/>
      <c r="I1229" s="95"/>
      <c r="J1229" s="96"/>
      <c r="K1229" s="96"/>
      <c r="L1229" s="95"/>
      <c r="M1229" s="95"/>
      <c r="N1229" s="95"/>
      <c r="O1229" s="95"/>
      <c r="P1229" s="95"/>
      <c r="Q1229" s="95"/>
      <c r="R1229" s="95"/>
      <c r="S1229" s="95"/>
      <c r="T1229" s="95"/>
      <c r="U1229" s="95"/>
      <c r="V1229" s="95"/>
      <c r="W1229" s="95"/>
      <c r="X1229" s="95"/>
      <c r="Y1229" s="95"/>
      <c r="Z1229" s="95"/>
      <c r="AA1229" s="95"/>
      <c r="AB1229" s="95"/>
      <c r="AC1229" s="95"/>
      <c r="AD1229" s="95"/>
      <c r="AE1229" s="95"/>
      <c r="AF1229" s="95"/>
      <c r="AG1229" s="95"/>
      <c r="AH1229" s="95"/>
      <c r="AI1229" s="95"/>
      <c r="AJ1229" s="95"/>
      <c r="AK1229" s="95"/>
      <c r="AL1229" s="95"/>
      <c r="AM1229" s="95"/>
      <c r="AN1229" s="95"/>
      <c r="AO1229" s="95"/>
      <c r="AP1229" s="95"/>
      <c r="AQ1229" s="95"/>
      <c r="AR1229" s="95"/>
      <c r="AS1229" s="95"/>
      <c r="AT1229" s="95"/>
      <c r="AU1229" s="95"/>
      <c r="AV1229" s="95"/>
    </row>
    <row r="1230" spans="1:48" ht="18.75" x14ac:dyDescent="0.3">
      <c r="A1230" s="73" t="s">
        <v>16165</v>
      </c>
      <c r="B1230" s="92" t="s">
        <v>12123</v>
      </c>
      <c r="C1230" s="92" t="s">
        <v>4793</v>
      </c>
      <c r="D1230" s="94">
        <v>194719</v>
      </c>
      <c r="E1230" s="95" t="s">
        <v>17103</v>
      </c>
      <c r="F1230" s="95" t="s">
        <v>17105</v>
      </c>
      <c r="G1230" s="95"/>
      <c r="H1230" s="95"/>
      <c r="I1230" s="95"/>
      <c r="J1230" s="96"/>
      <c r="K1230" s="96"/>
      <c r="L1230" s="95"/>
      <c r="M1230" s="95"/>
      <c r="N1230" s="95"/>
      <c r="O1230" s="95"/>
      <c r="P1230" s="95"/>
      <c r="Q1230" s="95"/>
      <c r="R1230" s="95"/>
      <c r="S1230" s="95"/>
      <c r="T1230" s="95"/>
      <c r="U1230" s="95"/>
      <c r="V1230" s="95"/>
      <c r="W1230" s="95"/>
      <c r="X1230" s="95"/>
      <c r="Y1230" s="95"/>
      <c r="Z1230" s="95"/>
      <c r="AA1230" s="95"/>
      <c r="AB1230" s="95"/>
      <c r="AC1230" s="95"/>
      <c r="AD1230" s="95"/>
      <c r="AE1230" s="95"/>
      <c r="AF1230" s="95"/>
      <c r="AG1230" s="95"/>
      <c r="AH1230" s="95"/>
      <c r="AI1230" s="95"/>
      <c r="AJ1230" s="95"/>
      <c r="AK1230" s="95"/>
      <c r="AL1230" s="95"/>
      <c r="AM1230" s="95"/>
      <c r="AN1230" s="95"/>
      <c r="AO1230" s="95"/>
      <c r="AP1230" s="95"/>
      <c r="AQ1230" s="95"/>
      <c r="AR1230" s="95"/>
      <c r="AS1230" s="95"/>
      <c r="AT1230" s="95"/>
      <c r="AU1230" s="95"/>
      <c r="AV1230" s="95"/>
    </row>
    <row r="1231" spans="1:48" ht="18.75" x14ac:dyDescent="0.3">
      <c r="A1231" s="73" t="s">
        <v>16166</v>
      </c>
      <c r="B1231" s="92" t="s">
        <v>12123</v>
      </c>
      <c r="C1231" s="92" t="s">
        <v>4794</v>
      </c>
      <c r="D1231" s="94">
        <v>194723</v>
      </c>
      <c r="E1231" s="95" t="s">
        <v>17103</v>
      </c>
      <c r="F1231" s="95" t="s">
        <v>17105</v>
      </c>
      <c r="G1231" s="95"/>
      <c r="H1231" s="95"/>
      <c r="I1231" s="95"/>
      <c r="J1231" s="96"/>
      <c r="K1231" s="96"/>
      <c r="L1231" s="95"/>
      <c r="M1231" s="95"/>
      <c r="N1231" s="95"/>
      <c r="O1231" s="95"/>
      <c r="P1231" s="95"/>
      <c r="Q1231" s="95"/>
      <c r="R1231" s="95"/>
      <c r="S1231" s="95"/>
      <c r="T1231" s="95"/>
      <c r="U1231" s="95"/>
      <c r="V1231" s="95"/>
      <c r="W1231" s="95"/>
      <c r="X1231" s="95"/>
      <c r="Y1231" s="95"/>
      <c r="Z1231" s="95"/>
      <c r="AA1231" s="95"/>
      <c r="AB1231" s="95"/>
      <c r="AC1231" s="95"/>
      <c r="AD1231" s="95"/>
      <c r="AE1231" s="95"/>
      <c r="AF1231" s="95"/>
      <c r="AG1231" s="95"/>
      <c r="AH1231" s="95"/>
      <c r="AI1231" s="95"/>
      <c r="AJ1231" s="95"/>
      <c r="AK1231" s="95"/>
      <c r="AL1231" s="95"/>
      <c r="AM1231" s="95"/>
      <c r="AN1231" s="95"/>
      <c r="AO1231" s="95"/>
      <c r="AP1231" s="95"/>
      <c r="AQ1231" s="95"/>
      <c r="AR1231" s="95"/>
      <c r="AS1231" s="95"/>
      <c r="AT1231" s="95"/>
      <c r="AU1231" s="95"/>
      <c r="AV1231" s="95"/>
    </row>
    <row r="1232" spans="1:48" ht="18.75" x14ac:dyDescent="0.3">
      <c r="A1232" s="73" t="s">
        <v>16167</v>
      </c>
      <c r="B1232" s="92" t="s">
        <v>12123</v>
      </c>
      <c r="C1232" s="92" t="s">
        <v>4796</v>
      </c>
      <c r="D1232" s="94">
        <v>194761</v>
      </c>
      <c r="E1232" s="95" t="s">
        <v>17103</v>
      </c>
      <c r="F1232" s="95" t="s">
        <v>17105</v>
      </c>
      <c r="G1232" s="95"/>
      <c r="H1232" s="95"/>
      <c r="I1232" s="95"/>
      <c r="J1232" s="96"/>
      <c r="K1232" s="96"/>
      <c r="L1232" s="95"/>
      <c r="M1232" s="95"/>
      <c r="N1232" s="95"/>
      <c r="O1232" s="95"/>
      <c r="P1232" s="95"/>
      <c r="Q1232" s="95"/>
      <c r="R1232" s="95"/>
      <c r="S1232" s="95"/>
      <c r="T1232" s="95"/>
      <c r="U1232" s="95"/>
      <c r="V1232" s="95"/>
      <c r="W1232" s="95"/>
      <c r="X1232" s="95"/>
      <c r="Y1232" s="95"/>
      <c r="Z1232" s="95"/>
      <c r="AA1232" s="95"/>
      <c r="AB1232" s="95"/>
      <c r="AC1232" s="95"/>
      <c r="AD1232" s="95"/>
      <c r="AE1232" s="95"/>
      <c r="AF1232" s="95"/>
      <c r="AG1232" s="95"/>
      <c r="AH1232" s="95"/>
      <c r="AI1232" s="95"/>
      <c r="AJ1232" s="95"/>
      <c r="AK1232" s="95"/>
      <c r="AL1232" s="95"/>
      <c r="AM1232" s="95"/>
      <c r="AN1232" s="95"/>
      <c r="AO1232" s="95"/>
      <c r="AP1232" s="95"/>
      <c r="AQ1232" s="95"/>
      <c r="AR1232" s="95"/>
      <c r="AS1232" s="95"/>
      <c r="AT1232" s="95"/>
      <c r="AU1232" s="95"/>
      <c r="AV1232" s="95"/>
    </row>
    <row r="1233" spans="1:48" ht="18.75" x14ac:dyDescent="0.3">
      <c r="A1233" s="73" t="s">
        <v>16168</v>
      </c>
      <c r="B1233" s="92" t="s">
        <v>12123</v>
      </c>
      <c r="C1233" s="92" t="s">
        <v>7097</v>
      </c>
      <c r="D1233" s="94">
        <v>273520</v>
      </c>
      <c r="E1233" s="95" t="s">
        <v>17105</v>
      </c>
      <c r="F1233" s="95"/>
      <c r="G1233" s="95"/>
      <c r="H1233" s="95"/>
      <c r="I1233" s="95"/>
      <c r="J1233" s="96"/>
      <c r="K1233" s="96"/>
      <c r="L1233" s="95"/>
      <c r="M1233" s="95"/>
      <c r="N1233" s="95"/>
      <c r="O1233" s="95"/>
      <c r="P1233" s="95"/>
      <c r="Q1233" s="95"/>
      <c r="R1233" s="95"/>
      <c r="S1233" s="95"/>
      <c r="T1233" s="95"/>
      <c r="U1233" s="95"/>
      <c r="V1233" s="95"/>
      <c r="W1233" s="95"/>
      <c r="X1233" s="95"/>
      <c r="Y1233" s="95"/>
      <c r="Z1233" s="95"/>
      <c r="AA1233" s="95"/>
      <c r="AB1233" s="95"/>
      <c r="AC1233" s="95"/>
      <c r="AD1233" s="95"/>
      <c r="AE1233" s="95"/>
      <c r="AF1233" s="95"/>
      <c r="AG1233" s="95"/>
      <c r="AH1233" s="95"/>
      <c r="AI1233" s="95"/>
      <c r="AJ1233" s="95"/>
      <c r="AK1233" s="95"/>
      <c r="AL1233" s="95"/>
      <c r="AM1233" s="95"/>
      <c r="AN1233" s="95"/>
      <c r="AO1233" s="95"/>
      <c r="AP1233" s="95"/>
      <c r="AQ1233" s="95"/>
      <c r="AR1233" s="95"/>
      <c r="AS1233" s="95"/>
      <c r="AT1233" s="95"/>
      <c r="AU1233" s="95"/>
      <c r="AV1233" s="95"/>
    </row>
    <row r="1234" spans="1:48" ht="18.75" x14ac:dyDescent="0.3">
      <c r="A1234" s="73" t="s">
        <v>16169</v>
      </c>
      <c r="B1234" s="92" t="s">
        <v>12123</v>
      </c>
      <c r="C1234" s="92" t="s">
        <v>7100</v>
      </c>
      <c r="D1234" s="94">
        <v>273963</v>
      </c>
      <c r="E1234" s="95" t="s">
        <v>16915</v>
      </c>
      <c r="F1234" s="95" t="s">
        <v>16916</v>
      </c>
      <c r="G1234" s="95"/>
      <c r="H1234" s="95"/>
      <c r="I1234" s="95"/>
      <c r="J1234" s="96"/>
      <c r="K1234" s="96"/>
      <c r="L1234" s="95"/>
      <c r="M1234" s="95"/>
      <c r="N1234" s="95"/>
      <c r="O1234" s="95"/>
      <c r="P1234" s="95"/>
      <c r="Q1234" s="95"/>
      <c r="R1234" s="95"/>
      <c r="S1234" s="95"/>
      <c r="T1234" s="95"/>
      <c r="U1234" s="95"/>
      <c r="V1234" s="95"/>
      <c r="W1234" s="95"/>
      <c r="X1234" s="95"/>
      <c r="Y1234" s="95"/>
      <c r="Z1234" s="95"/>
      <c r="AA1234" s="95"/>
      <c r="AB1234" s="95"/>
      <c r="AC1234" s="95"/>
      <c r="AD1234" s="95"/>
      <c r="AE1234" s="95"/>
      <c r="AF1234" s="95"/>
      <c r="AG1234" s="95"/>
      <c r="AH1234" s="95"/>
      <c r="AI1234" s="95"/>
      <c r="AJ1234" s="95"/>
      <c r="AK1234" s="95"/>
      <c r="AL1234" s="95"/>
      <c r="AM1234" s="95"/>
      <c r="AN1234" s="95"/>
      <c r="AO1234" s="95"/>
      <c r="AP1234" s="95"/>
      <c r="AQ1234" s="95"/>
      <c r="AR1234" s="95"/>
      <c r="AS1234" s="95"/>
      <c r="AT1234" s="95"/>
      <c r="AU1234" s="95"/>
      <c r="AV1234" s="95"/>
    </row>
    <row r="1235" spans="1:48" ht="18.75" x14ac:dyDescent="0.3">
      <c r="A1235" s="73" t="s">
        <v>16856</v>
      </c>
      <c r="B1235" s="92" t="s">
        <v>15579</v>
      </c>
      <c r="C1235" s="92" t="s">
        <v>7100</v>
      </c>
      <c r="D1235" s="94">
        <v>273963</v>
      </c>
      <c r="E1235" s="95" t="s">
        <v>16935</v>
      </c>
      <c r="F1235" s="95" t="s">
        <v>16933</v>
      </c>
      <c r="G1235" s="95" t="s">
        <v>16927</v>
      </c>
      <c r="H1235" s="96"/>
      <c r="I1235" s="96"/>
      <c r="J1235" s="96"/>
      <c r="K1235" s="96"/>
      <c r="L1235" s="95"/>
      <c r="M1235" s="95"/>
      <c r="N1235" s="95"/>
      <c r="O1235" s="95"/>
      <c r="P1235" s="95"/>
      <c r="Q1235" s="95"/>
      <c r="R1235" s="95"/>
      <c r="S1235" s="95"/>
      <c r="T1235" s="95"/>
      <c r="U1235" s="95"/>
      <c r="V1235" s="95"/>
      <c r="W1235" s="95"/>
      <c r="X1235" s="95"/>
      <c r="Y1235" s="95"/>
      <c r="Z1235" s="95"/>
      <c r="AA1235" s="95"/>
      <c r="AB1235" s="95"/>
      <c r="AC1235" s="95"/>
      <c r="AD1235" s="95"/>
      <c r="AE1235" s="95"/>
      <c r="AF1235" s="95"/>
      <c r="AG1235" s="95"/>
      <c r="AH1235" s="95"/>
      <c r="AI1235" s="95"/>
      <c r="AJ1235" s="95"/>
      <c r="AK1235" s="95"/>
      <c r="AL1235" s="95"/>
      <c r="AM1235" s="95"/>
      <c r="AN1235" s="95"/>
      <c r="AO1235" s="95"/>
      <c r="AP1235" s="95"/>
      <c r="AQ1235" s="95"/>
      <c r="AR1235" s="95"/>
      <c r="AS1235" s="95"/>
      <c r="AT1235" s="95"/>
      <c r="AU1235" s="95"/>
      <c r="AV1235" s="95"/>
    </row>
    <row r="1236" spans="1:48" ht="18.75" x14ac:dyDescent="0.3">
      <c r="A1236" s="73" t="s">
        <v>16170</v>
      </c>
      <c r="B1236" s="92" t="s">
        <v>12123</v>
      </c>
      <c r="C1236" s="92" t="s">
        <v>7101</v>
      </c>
      <c r="D1236" s="94">
        <v>274006</v>
      </c>
      <c r="E1236" s="95" t="s">
        <v>16948</v>
      </c>
      <c r="F1236" s="95"/>
      <c r="G1236" s="95"/>
      <c r="H1236" s="95"/>
      <c r="I1236" s="95"/>
      <c r="J1236" s="95"/>
      <c r="K1236" s="95"/>
      <c r="L1236" s="95"/>
      <c r="M1236" s="96"/>
      <c r="N1236" s="96"/>
      <c r="O1236" s="95"/>
      <c r="P1236" s="95"/>
      <c r="Q1236" s="95"/>
      <c r="R1236" s="95"/>
      <c r="S1236" s="95"/>
      <c r="T1236" s="95"/>
      <c r="U1236" s="95"/>
      <c r="V1236" s="95"/>
      <c r="W1236" s="95"/>
      <c r="X1236" s="95"/>
      <c r="Y1236" s="95"/>
      <c r="Z1236" s="95"/>
      <c r="AA1236" s="95"/>
      <c r="AB1236" s="95"/>
      <c r="AC1236" s="95"/>
      <c r="AD1236" s="95"/>
      <c r="AE1236" s="95"/>
      <c r="AF1236" s="95"/>
      <c r="AG1236" s="95"/>
      <c r="AH1236" s="95"/>
      <c r="AI1236" s="95"/>
      <c r="AJ1236" s="95"/>
      <c r="AK1236" s="95"/>
      <c r="AL1236" s="95"/>
      <c r="AM1236" s="95"/>
      <c r="AN1236" s="95"/>
      <c r="AO1236" s="95"/>
      <c r="AP1236" s="95"/>
      <c r="AQ1236" s="95"/>
      <c r="AR1236" s="95"/>
      <c r="AS1236" s="95"/>
      <c r="AT1236" s="95"/>
      <c r="AU1236" s="95"/>
      <c r="AV1236" s="95"/>
    </row>
    <row r="1237" spans="1:48" ht="18.75" x14ac:dyDescent="0.3">
      <c r="A1237" s="73" t="s">
        <v>16857</v>
      </c>
      <c r="B1237" s="92" t="s">
        <v>15579</v>
      </c>
      <c r="C1237" s="92" t="s">
        <v>7101</v>
      </c>
      <c r="D1237" s="94">
        <v>274006</v>
      </c>
      <c r="E1237" s="95" t="s">
        <v>16926</v>
      </c>
      <c r="F1237" s="96"/>
      <c r="G1237" s="95"/>
      <c r="H1237" s="95"/>
      <c r="I1237" s="95"/>
      <c r="J1237" s="95"/>
      <c r="K1237" s="95"/>
      <c r="L1237" s="95"/>
      <c r="M1237" s="96"/>
      <c r="N1237" s="96"/>
      <c r="O1237" s="95"/>
      <c r="P1237" s="95"/>
      <c r="Q1237" s="95"/>
      <c r="R1237" s="95"/>
      <c r="S1237" s="95"/>
      <c r="T1237" s="95"/>
      <c r="U1237" s="95"/>
      <c r="V1237" s="95"/>
      <c r="W1237" s="95"/>
      <c r="X1237" s="95"/>
      <c r="Y1237" s="95"/>
      <c r="Z1237" s="95"/>
      <c r="AA1237" s="95"/>
      <c r="AB1237" s="95"/>
      <c r="AC1237" s="95"/>
      <c r="AD1237" s="95"/>
      <c r="AE1237" s="95"/>
      <c r="AF1237" s="95"/>
      <c r="AG1237" s="95"/>
      <c r="AH1237" s="95"/>
      <c r="AI1237" s="95"/>
      <c r="AJ1237" s="95"/>
      <c r="AK1237" s="95"/>
      <c r="AL1237" s="95"/>
      <c r="AM1237" s="95"/>
      <c r="AN1237" s="95"/>
      <c r="AO1237" s="95"/>
      <c r="AP1237" s="95"/>
      <c r="AQ1237" s="95"/>
      <c r="AR1237" s="95"/>
      <c r="AS1237" s="95"/>
      <c r="AT1237" s="95"/>
      <c r="AU1237" s="95"/>
      <c r="AV1237" s="95"/>
    </row>
    <row r="1238" spans="1:48" ht="18.75" x14ac:dyDescent="0.3">
      <c r="A1238" s="73" t="s">
        <v>16858</v>
      </c>
      <c r="B1238" s="92" t="s">
        <v>15579</v>
      </c>
      <c r="C1238" s="92" t="s">
        <v>7102</v>
      </c>
      <c r="D1238" s="94">
        <v>274063</v>
      </c>
      <c r="E1238" s="95" t="s">
        <v>17090</v>
      </c>
      <c r="F1238" s="95" t="s">
        <v>17091</v>
      </c>
      <c r="G1238" s="95"/>
      <c r="H1238" s="95"/>
      <c r="I1238" s="95"/>
      <c r="J1238" s="95"/>
      <c r="K1238" s="95"/>
      <c r="L1238" s="95"/>
      <c r="M1238" s="96"/>
      <c r="N1238" s="96"/>
      <c r="O1238" s="95"/>
      <c r="P1238" s="95"/>
      <c r="Q1238" s="95"/>
      <c r="R1238" s="95"/>
      <c r="S1238" s="95"/>
      <c r="T1238" s="95"/>
      <c r="U1238" s="95"/>
      <c r="V1238" s="95"/>
      <c r="W1238" s="95"/>
      <c r="X1238" s="95"/>
      <c r="Y1238" s="95"/>
      <c r="Z1238" s="95"/>
      <c r="AA1238" s="95"/>
      <c r="AB1238" s="95"/>
      <c r="AC1238" s="95"/>
      <c r="AD1238" s="95"/>
      <c r="AE1238" s="95"/>
      <c r="AF1238" s="95"/>
      <c r="AG1238" s="95"/>
      <c r="AH1238" s="95"/>
      <c r="AI1238" s="95"/>
      <c r="AJ1238" s="95"/>
      <c r="AK1238" s="95"/>
      <c r="AL1238" s="95"/>
      <c r="AM1238" s="95"/>
      <c r="AN1238" s="95"/>
      <c r="AO1238" s="95"/>
      <c r="AP1238" s="95"/>
      <c r="AQ1238" s="95"/>
      <c r="AR1238" s="95"/>
      <c r="AS1238" s="95"/>
      <c r="AT1238" s="95"/>
      <c r="AU1238" s="95"/>
      <c r="AV1238" s="95"/>
    </row>
    <row r="1239" spans="1:48" ht="18.75" x14ac:dyDescent="0.3">
      <c r="A1239" s="73" t="s">
        <v>16859</v>
      </c>
      <c r="B1239" s="92" t="s">
        <v>15579</v>
      </c>
      <c r="C1239" s="92" t="s">
        <v>7103</v>
      </c>
      <c r="D1239" s="94">
        <v>274082</v>
      </c>
      <c r="E1239" s="95" t="s">
        <v>17090</v>
      </c>
      <c r="F1239" s="95" t="s">
        <v>17091</v>
      </c>
      <c r="G1239" s="95"/>
      <c r="H1239" s="95"/>
      <c r="I1239" s="95"/>
      <c r="J1239" s="95"/>
      <c r="K1239" s="95"/>
      <c r="L1239" s="95"/>
      <c r="M1239" s="96"/>
      <c r="N1239" s="96"/>
      <c r="O1239" s="95"/>
      <c r="P1239" s="95"/>
      <c r="Q1239" s="95"/>
      <c r="R1239" s="95"/>
      <c r="S1239" s="95"/>
      <c r="T1239" s="95"/>
      <c r="U1239" s="95"/>
      <c r="V1239" s="95"/>
      <c r="W1239" s="95"/>
      <c r="X1239" s="95"/>
      <c r="Y1239" s="95"/>
      <c r="Z1239" s="95"/>
      <c r="AA1239" s="95"/>
      <c r="AB1239" s="95"/>
      <c r="AC1239" s="95"/>
      <c r="AD1239" s="95"/>
      <c r="AE1239" s="95"/>
      <c r="AF1239" s="95"/>
      <c r="AG1239" s="95"/>
      <c r="AH1239" s="95"/>
      <c r="AI1239" s="95"/>
      <c r="AJ1239" s="95"/>
      <c r="AK1239" s="95"/>
      <c r="AL1239" s="95"/>
      <c r="AM1239" s="95"/>
      <c r="AN1239" s="95"/>
      <c r="AO1239" s="95"/>
      <c r="AP1239" s="95"/>
      <c r="AQ1239" s="95"/>
      <c r="AR1239" s="95"/>
      <c r="AS1239" s="95"/>
      <c r="AT1239" s="95"/>
      <c r="AU1239" s="95"/>
      <c r="AV1239" s="95"/>
    </row>
    <row r="1240" spans="1:48" ht="18.75" x14ac:dyDescent="0.3">
      <c r="A1240" s="73" t="s">
        <v>16171</v>
      </c>
      <c r="B1240" s="92" t="s">
        <v>12123</v>
      </c>
      <c r="C1240" s="92" t="s">
        <v>4816</v>
      </c>
      <c r="D1240" s="94">
        <v>195158</v>
      </c>
      <c r="E1240" s="95" t="s">
        <v>17110</v>
      </c>
      <c r="F1240" s="95"/>
      <c r="G1240" s="95"/>
      <c r="H1240" s="95"/>
      <c r="I1240" s="95"/>
      <c r="J1240" s="95"/>
      <c r="K1240" s="95"/>
      <c r="L1240" s="95"/>
      <c r="M1240" s="96"/>
      <c r="N1240" s="96"/>
      <c r="O1240" s="95"/>
      <c r="P1240" s="95"/>
      <c r="Q1240" s="95"/>
      <c r="R1240" s="95"/>
      <c r="S1240" s="95"/>
      <c r="T1240" s="95"/>
      <c r="U1240" s="95"/>
      <c r="V1240" s="95"/>
      <c r="W1240" s="95"/>
      <c r="X1240" s="95"/>
      <c r="Y1240" s="95"/>
      <c r="Z1240" s="95"/>
      <c r="AA1240" s="95"/>
      <c r="AB1240" s="95"/>
      <c r="AC1240" s="95"/>
      <c r="AD1240" s="95"/>
      <c r="AE1240" s="95"/>
      <c r="AF1240" s="95"/>
      <c r="AG1240" s="95"/>
      <c r="AH1240" s="95"/>
      <c r="AI1240" s="95"/>
      <c r="AJ1240" s="95"/>
      <c r="AK1240" s="95"/>
      <c r="AL1240" s="95"/>
      <c r="AM1240" s="95"/>
      <c r="AN1240" s="95"/>
      <c r="AO1240" s="95"/>
      <c r="AP1240" s="95"/>
      <c r="AQ1240" s="95"/>
      <c r="AR1240" s="95"/>
      <c r="AS1240" s="95"/>
      <c r="AT1240" s="95"/>
      <c r="AU1240" s="95"/>
      <c r="AV1240" s="95"/>
    </row>
    <row r="1241" spans="1:48" ht="18.75" x14ac:dyDescent="0.3">
      <c r="A1241" s="73" t="s">
        <v>16860</v>
      </c>
      <c r="B1241" s="92" t="s">
        <v>15579</v>
      </c>
      <c r="C1241" s="92" t="s">
        <v>7105</v>
      </c>
      <c r="D1241" s="94">
        <v>274171</v>
      </c>
      <c r="E1241" s="95" t="s">
        <v>16946</v>
      </c>
      <c r="F1241" s="95" t="s">
        <v>17131</v>
      </c>
      <c r="G1241" s="95" t="s">
        <v>17292</v>
      </c>
      <c r="H1241" s="95" t="s">
        <v>16932</v>
      </c>
      <c r="I1241" s="95" t="s">
        <v>17136</v>
      </c>
      <c r="J1241" s="95" t="s">
        <v>17132</v>
      </c>
      <c r="K1241" s="95" t="s">
        <v>17134</v>
      </c>
      <c r="L1241" s="95" t="s">
        <v>16931</v>
      </c>
      <c r="M1241" s="96"/>
      <c r="N1241" s="96"/>
      <c r="O1241" s="95"/>
      <c r="P1241" s="95"/>
      <c r="Q1241" s="95"/>
      <c r="R1241" s="95"/>
      <c r="S1241" s="95"/>
      <c r="T1241" s="95"/>
      <c r="U1241" s="95"/>
      <c r="V1241" s="95"/>
      <c r="W1241" s="95"/>
      <c r="X1241" s="95"/>
      <c r="Y1241" s="95"/>
      <c r="Z1241" s="95"/>
      <c r="AA1241" s="95"/>
      <c r="AB1241" s="95"/>
      <c r="AC1241" s="95"/>
      <c r="AD1241" s="95"/>
      <c r="AE1241" s="95"/>
      <c r="AF1241" s="95"/>
      <c r="AG1241" s="95"/>
      <c r="AH1241" s="95"/>
      <c r="AI1241" s="95"/>
      <c r="AJ1241" s="95"/>
      <c r="AK1241" s="95"/>
      <c r="AL1241" s="95"/>
      <c r="AM1241" s="95"/>
      <c r="AN1241" s="95"/>
      <c r="AO1241" s="95"/>
      <c r="AP1241" s="95"/>
      <c r="AQ1241" s="95"/>
      <c r="AR1241" s="95"/>
      <c r="AS1241" s="95"/>
      <c r="AT1241" s="95"/>
      <c r="AU1241" s="95"/>
      <c r="AV1241" s="95"/>
    </row>
    <row r="1242" spans="1:48" ht="18.75" x14ac:dyDescent="0.3">
      <c r="A1242" s="73" t="s">
        <v>16172</v>
      </c>
      <c r="B1242" s="92" t="s">
        <v>12123</v>
      </c>
      <c r="C1242" s="92" t="s">
        <v>7106</v>
      </c>
      <c r="D1242" s="94">
        <v>274218</v>
      </c>
      <c r="E1242" s="95" t="s">
        <v>17309</v>
      </c>
      <c r="F1242" s="95" t="s">
        <v>16952</v>
      </c>
      <c r="G1242" s="95" t="s">
        <v>17101</v>
      </c>
      <c r="H1242" s="95" t="s">
        <v>17342</v>
      </c>
      <c r="I1242" s="95" t="s">
        <v>17343</v>
      </c>
      <c r="J1242" s="95" t="s">
        <v>17344</v>
      </c>
      <c r="K1242" s="95" t="s">
        <v>17345</v>
      </c>
      <c r="L1242" s="95" t="s">
        <v>16950</v>
      </c>
      <c r="M1242" s="95" t="s">
        <v>17300</v>
      </c>
      <c r="N1242" s="95" t="s">
        <v>17308</v>
      </c>
      <c r="O1242" s="95" t="s">
        <v>17105</v>
      </c>
      <c r="P1242" s="95" t="s">
        <v>17346</v>
      </c>
      <c r="Q1242" s="95"/>
      <c r="R1242" s="95"/>
      <c r="S1242" s="95"/>
      <c r="T1242" s="95"/>
      <c r="U1242" s="95"/>
      <c r="V1242" s="95"/>
      <c r="W1242" s="95"/>
      <c r="X1242" s="95"/>
      <c r="Y1242" s="95"/>
      <c r="Z1242" s="95"/>
      <c r="AA1242" s="95"/>
      <c r="AB1242" s="95"/>
      <c r="AC1242" s="95"/>
      <c r="AD1242" s="95"/>
      <c r="AE1242" s="95"/>
      <c r="AF1242" s="95"/>
      <c r="AG1242" s="95"/>
      <c r="AH1242" s="95"/>
      <c r="AI1242" s="95"/>
      <c r="AJ1242" s="95"/>
      <c r="AK1242" s="95"/>
      <c r="AL1242" s="95"/>
      <c r="AM1242" s="95"/>
      <c r="AN1242" s="95"/>
      <c r="AO1242" s="95"/>
      <c r="AP1242" s="95"/>
      <c r="AQ1242" s="95"/>
      <c r="AR1242" s="95"/>
      <c r="AS1242" s="95"/>
      <c r="AT1242" s="95"/>
      <c r="AU1242" s="95"/>
      <c r="AV1242" s="95"/>
    </row>
    <row r="1243" spans="1:48" ht="18.75" x14ac:dyDescent="0.3">
      <c r="A1243" s="73" t="s">
        <v>16861</v>
      </c>
      <c r="B1243" s="92" t="s">
        <v>15579</v>
      </c>
      <c r="C1243" s="92" t="s">
        <v>7106</v>
      </c>
      <c r="D1243" s="94">
        <v>274218</v>
      </c>
      <c r="E1243" s="95" t="s">
        <v>17298</v>
      </c>
      <c r="F1243" s="95" t="s">
        <v>17237</v>
      </c>
      <c r="G1243" s="95" t="s">
        <v>16949</v>
      </c>
      <c r="H1243" s="95" t="s">
        <v>16945</v>
      </c>
      <c r="I1243" s="95" t="s">
        <v>17299</v>
      </c>
      <c r="J1243" s="95"/>
      <c r="K1243" s="95"/>
      <c r="L1243" s="95"/>
      <c r="M1243" s="95"/>
      <c r="N1243" s="95"/>
      <c r="O1243" s="95"/>
      <c r="P1243" s="95"/>
      <c r="Q1243" s="96"/>
      <c r="R1243" s="96"/>
      <c r="S1243" s="96"/>
      <c r="T1243" s="96"/>
      <c r="U1243" s="96"/>
      <c r="V1243" s="95"/>
      <c r="W1243" s="95"/>
      <c r="X1243" s="95"/>
      <c r="Y1243" s="95"/>
      <c r="Z1243" s="95"/>
      <c r="AA1243" s="95"/>
      <c r="AB1243" s="95"/>
      <c r="AC1243" s="95"/>
      <c r="AD1243" s="95"/>
      <c r="AE1243" s="95"/>
      <c r="AF1243" s="95"/>
      <c r="AG1243" s="95"/>
      <c r="AH1243" s="95"/>
      <c r="AI1243" s="95"/>
      <c r="AJ1243" s="95"/>
      <c r="AK1243" s="95"/>
      <c r="AL1243" s="95"/>
      <c r="AM1243" s="95"/>
      <c r="AN1243" s="95"/>
      <c r="AO1243" s="95"/>
      <c r="AP1243" s="95"/>
      <c r="AQ1243" s="95"/>
      <c r="AR1243" s="95"/>
      <c r="AS1243" s="95"/>
      <c r="AT1243" s="95"/>
      <c r="AU1243" s="95"/>
      <c r="AV1243" s="95"/>
    </row>
    <row r="1244" spans="1:48" ht="18.75" x14ac:dyDescent="0.3">
      <c r="A1244" s="73" t="s">
        <v>16173</v>
      </c>
      <c r="B1244" s="92" t="s">
        <v>12123</v>
      </c>
      <c r="C1244" s="92" t="s">
        <v>4817</v>
      </c>
      <c r="D1244" s="94">
        <v>195177</v>
      </c>
      <c r="E1244" s="95" t="s">
        <v>17101</v>
      </c>
      <c r="F1244" s="95"/>
      <c r="G1244" s="96"/>
      <c r="H1244" s="96"/>
      <c r="I1244" s="95"/>
      <c r="J1244" s="95"/>
      <c r="K1244" s="95"/>
      <c r="L1244" s="95"/>
      <c r="M1244" s="95"/>
      <c r="N1244" s="95"/>
      <c r="O1244" s="95"/>
      <c r="P1244" s="95"/>
      <c r="Q1244" s="95"/>
      <c r="R1244" s="95"/>
      <c r="S1244" s="95"/>
      <c r="T1244" s="95"/>
      <c r="U1244" s="95"/>
      <c r="V1244" s="95"/>
      <c r="W1244" s="95"/>
      <c r="X1244" s="95"/>
      <c r="Y1244" s="95"/>
      <c r="Z1244" s="95"/>
      <c r="AA1244" s="95"/>
      <c r="AB1244" s="95"/>
      <c r="AC1244" s="95"/>
      <c r="AD1244" s="95"/>
      <c r="AE1244" s="95"/>
      <c r="AF1244" s="95"/>
      <c r="AG1244" s="95"/>
      <c r="AH1244" s="95"/>
      <c r="AI1244" s="95"/>
      <c r="AJ1244" s="95"/>
      <c r="AK1244" s="95"/>
      <c r="AL1244" s="95"/>
      <c r="AM1244" s="95"/>
      <c r="AN1244" s="95"/>
      <c r="AO1244" s="95"/>
      <c r="AP1244" s="95"/>
      <c r="AQ1244" s="95"/>
      <c r="AR1244" s="95"/>
      <c r="AS1244" s="95"/>
      <c r="AT1244" s="95"/>
      <c r="AU1244" s="95"/>
      <c r="AV1244" s="95"/>
    </row>
    <row r="1245" spans="1:48" ht="18.75" x14ac:dyDescent="0.3">
      <c r="A1245" s="73" t="s">
        <v>16862</v>
      </c>
      <c r="B1245" s="92" t="s">
        <v>15579</v>
      </c>
      <c r="C1245" s="92" t="s">
        <v>8801</v>
      </c>
      <c r="D1245" s="94">
        <v>274383</v>
      </c>
      <c r="E1245" s="95" t="s">
        <v>16945</v>
      </c>
      <c r="F1245" s="95"/>
      <c r="G1245" s="96"/>
      <c r="H1245" s="96"/>
      <c r="I1245" s="95"/>
      <c r="J1245" s="95"/>
      <c r="K1245" s="95"/>
      <c r="L1245" s="95"/>
      <c r="M1245" s="95"/>
      <c r="N1245" s="95"/>
      <c r="O1245" s="95"/>
      <c r="P1245" s="95"/>
      <c r="Q1245" s="95"/>
      <c r="R1245" s="95"/>
      <c r="S1245" s="95"/>
      <c r="T1245" s="95"/>
      <c r="U1245" s="95"/>
      <c r="V1245" s="95"/>
      <c r="W1245" s="95"/>
      <c r="X1245" s="95"/>
      <c r="Y1245" s="95"/>
      <c r="Z1245" s="95"/>
      <c r="AA1245" s="95"/>
      <c r="AB1245" s="95"/>
      <c r="AC1245" s="95"/>
      <c r="AD1245" s="95"/>
      <c r="AE1245" s="95"/>
      <c r="AF1245" s="95"/>
      <c r="AG1245" s="95"/>
      <c r="AH1245" s="95"/>
      <c r="AI1245" s="95"/>
      <c r="AJ1245" s="95"/>
      <c r="AK1245" s="95"/>
      <c r="AL1245" s="95"/>
      <c r="AM1245" s="95"/>
      <c r="AN1245" s="95"/>
      <c r="AO1245" s="95"/>
      <c r="AP1245" s="95"/>
      <c r="AQ1245" s="95"/>
      <c r="AR1245" s="95"/>
      <c r="AS1245" s="95"/>
      <c r="AT1245" s="95"/>
      <c r="AU1245" s="95"/>
      <c r="AV1245" s="95"/>
    </row>
    <row r="1246" spans="1:48" ht="18.75" x14ac:dyDescent="0.3">
      <c r="A1246" s="73" t="s">
        <v>16174</v>
      </c>
      <c r="B1246" s="92" t="s">
        <v>12123</v>
      </c>
      <c r="C1246" s="92" t="s">
        <v>7116</v>
      </c>
      <c r="D1246" s="94">
        <v>274472</v>
      </c>
      <c r="E1246" s="95" t="s">
        <v>17345</v>
      </c>
      <c r="F1246" s="95"/>
      <c r="G1246" s="96"/>
      <c r="H1246" s="96"/>
      <c r="I1246" s="95"/>
      <c r="J1246" s="95"/>
      <c r="K1246" s="95"/>
      <c r="L1246" s="95"/>
      <c r="M1246" s="95"/>
      <c r="N1246" s="95"/>
      <c r="O1246" s="95"/>
      <c r="P1246" s="95"/>
      <c r="Q1246" s="95"/>
      <c r="R1246" s="95"/>
      <c r="S1246" s="95"/>
      <c r="T1246" s="95"/>
      <c r="U1246" s="95"/>
      <c r="V1246" s="95"/>
      <c r="W1246" s="95"/>
      <c r="X1246" s="95"/>
      <c r="Y1246" s="95"/>
      <c r="Z1246" s="95"/>
      <c r="AA1246" s="95"/>
      <c r="AB1246" s="95"/>
      <c r="AC1246" s="95"/>
      <c r="AD1246" s="95"/>
      <c r="AE1246" s="95"/>
      <c r="AF1246" s="95"/>
      <c r="AG1246" s="95"/>
      <c r="AH1246" s="95"/>
      <c r="AI1246" s="95"/>
      <c r="AJ1246" s="95"/>
      <c r="AK1246" s="95"/>
      <c r="AL1246" s="95"/>
      <c r="AM1246" s="95"/>
      <c r="AN1246" s="95"/>
      <c r="AO1246" s="95"/>
      <c r="AP1246" s="95"/>
      <c r="AQ1246" s="95"/>
      <c r="AR1246" s="95"/>
      <c r="AS1246" s="95"/>
      <c r="AT1246" s="95"/>
      <c r="AU1246" s="95"/>
      <c r="AV1246" s="95"/>
    </row>
    <row r="1247" spans="1:48" ht="18.75" x14ac:dyDescent="0.3">
      <c r="A1247" s="73" t="s">
        <v>16175</v>
      </c>
      <c r="B1247" s="92" t="s">
        <v>12123</v>
      </c>
      <c r="C1247" s="92" t="s">
        <v>4818</v>
      </c>
      <c r="D1247" s="94">
        <v>195196</v>
      </c>
      <c r="E1247" s="95" t="s">
        <v>17345</v>
      </c>
      <c r="F1247" s="95"/>
      <c r="G1247" s="96"/>
      <c r="H1247" s="96"/>
      <c r="I1247" s="95"/>
      <c r="J1247" s="95"/>
      <c r="K1247" s="95"/>
      <c r="L1247" s="95"/>
      <c r="M1247" s="95"/>
      <c r="N1247" s="95"/>
      <c r="O1247" s="95"/>
      <c r="P1247" s="95"/>
      <c r="Q1247" s="95"/>
      <c r="R1247" s="95"/>
      <c r="S1247" s="95"/>
      <c r="T1247" s="95"/>
      <c r="U1247" s="95"/>
      <c r="V1247" s="95"/>
      <c r="W1247" s="95"/>
      <c r="X1247" s="95"/>
      <c r="Y1247" s="95"/>
      <c r="Z1247" s="95"/>
      <c r="AA1247" s="95"/>
      <c r="AB1247" s="95"/>
      <c r="AC1247" s="95"/>
      <c r="AD1247" s="95"/>
      <c r="AE1247" s="95"/>
      <c r="AF1247" s="95"/>
      <c r="AG1247" s="95"/>
      <c r="AH1247" s="95"/>
      <c r="AI1247" s="95"/>
      <c r="AJ1247" s="95"/>
      <c r="AK1247" s="95"/>
      <c r="AL1247" s="95"/>
      <c r="AM1247" s="95"/>
      <c r="AN1247" s="95"/>
      <c r="AO1247" s="95"/>
      <c r="AP1247" s="95"/>
      <c r="AQ1247" s="95"/>
      <c r="AR1247" s="95"/>
      <c r="AS1247" s="95"/>
      <c r="AT1247" s="95"/>
      <c r="AU1247" s="95"/>
      <c r="AV1247" s="95"/>
    </row>
    <row r="1248" spans="1:48" ht="18.75" x14ac:dyDescent="0.3">
      <c r="A1248" s="73" t="s">
        <v>16176</v>
      </c>
      <c r="B1248" s="92" t="s">
        <v>12123</v>
      </c>
      <c r="C1248" s="92" t="s">
        <v>7119</v>
      </c>
      <c r="D1248" s="94">
        <v>274561</v>
      </c>
      <c r="E1248" s="95" t="s">
        <v>17300</v>
      </c>
      <c r="F1248" s="95"/>
      <c r="G1248" s="96"/>
      <c r="H1248" s="96"/>
      <c r="I1248" s="95"/>
      <c r="J1248" s="95"/>
      <c r="K1248" s="95"/>
      <c r="L1248" s="95"/>
      <c r="M1248" s="95"/>
      <c r="N1248" s="95"/>
      <c r="O1248" s="95"/>
      <c r="P1248" s="95"/>
      <c r="Q1248" s="95"/>
      <c r="R1248" s="95"/>
      <c r="S1248" s="95"/>
      <c r="T1248" s="95"/>
      <c r="U1248" s="95"/>
      <c r="V1248" s="95"/>
      <c r="W1248" s="95"/>
      <c r="X1248" s="95"/>
      <c r="Y1248" s="95"/>
      <c r="Z1248" s="95"/>
      <c r="AA1248" s="95"/>
      <c r="AB1248" s="95"/>
      <c r="AC1248" s="95"/>
      <c r="AD1248" s="95"/>
      <c r="AE1248" s="95"/>
      <c r="AF1248" s="95"/>
      <c r="AG1248" s="95"/>
      <c r="AH1248" s="95"/>
      <c r="AI1248" s="95"/>
      <c r="AJ1248" s="95"/>
      <c r="AK1248" s="95"/>
      <c r="AL1248" s="95"/>
      <c r="AM1248" s="95"/>
      <c r="AN1248" s="95"/>
      <c r="AO1248" s="95"/>
      <c r="AP1248" s="95"/>
      <c r="AQ1248" s="95"/>
      <c r="AR1248" s="95"/>
      <c r="AS1248" s="95"/>
      <c r="AT1248" s="95"/>
      <c r="AU1248" s="95"/>
      <c r="AV1248" s="95"/>
    </row>
    <row r="1249" spans="1:48" ht="18.75" x14ac:dyDescent="0.3">
      <c r="A1249" s="73" t="s">
        <v>16863</v>
      </c>
      <c r="B1249" s="92" t="s">
        <v>15579</v>
      </c>
      <c r="C1249" s="92" t="s">
        <v>7124</v>
      </c>
      <c r="D1249" s="94">
        <v>274650</v>
      </c>
      <c r="E1249" s="95" t="s">
        <v>16949</v>
      </c>
      <c r="F1249" s="95"/>
      <c r="G1249" s="96"/>
      <c r="H1249" s="96"/>
      <c r="I1249" s="95"/>
      <c r="J1249" s="95"/>
      <c r="K1249" s="95"/>
      <c r="L1249" s="95"/>
      <c r="M1249" s="95"/>
      <c r="N1249" s="95"/>
      <c r="O1249" s="95"/>
      <c r="P1249" s="95"/>
      <c r="Q1249" s="95"/>
      <c r="R1249" s="95"/>
      <c r="S1249" s="95"/>
      <c r="T1249" s="95"/>
      <c r="U1249" s="95"/>
      <c r="V1249" s="95"/>
      <c r="W1249" s="95"/>
      <c r="X1249" s="95"/>
      <c r="Y1249" s="95"/>
      <c r="Z1249" s="95"/>
      <c r="AA1249" s="95"/>
      <c r="AB1249" s="95"/>
      <c r="AC1249" s="95"/>
      <c r="AD1249" s="95"/>
      <c r="AE1249" s="95"/>
      <c r="AF1249" s="95"/>
      <c r="AG1249" s="95"/>
      <c r="AH1249" s="95"/>
      <c r="AI1249" s="95"/>
      <c r="AJ1249" s="95"/>
      <c r="AK1249" s="95"/>
      <c r="AL1249" s="95"/>
      <c r="AM1249" s="95"/>
      <c r="AN1249" s="95"/>
      <c r="AO1249" s="95"/>
      <c r="AP1249" s="95"/>
      <c r="AQ1249" s="95"/>
      <c r="AR1249" s="95"/>
      <c r="AS1249" s="95"/>
      <c r="AT1249" s="95"/>
      <c r="AU1249" s="95"/>
      <c r="AV1249" s="95"/>
    </row>
    <row r="1250" spans="1:48" ht="18.75" x14ac:dyDescent="0.3">
      <c r="A1250" s="73" t="s">
        <v>16177</v>
      </c>
      <c r="B1250" s="92" t="s">
        <v>12123</v>
      </c>
      <c r="C1250" s="92" t="s">
        <v>7125</v>
      </c>
      <c r="D1250" s="94">
        <v>274677</v>
      </c>
      <c r="E1250" s="95" t="s">
        <v>17174</v>
      </c>
      <c r="F1250" s="95"/>
      <c r="G1250" s="96"/>
      <c r="H1250" s="96"/>
      <c r="I1250" s="95"/>
      <c r="J1250" s="95"/>
      <c r="K1250" s="95"/>
      <c r="L1250" s="95"/>
      <c r="M1250" s="95"/>
      <c r="N1250" s="95"/>
      <c r="O1250" s="95"/>
      <c r="P1250" s="95"/>
      <c r="Q1250" s="95"/>
      <c r="R1250" s="95"/>
      <c r="S1250" s="95"/>
      <c r="T1250" s="95"/>
      <c r="U1250" s="95"/>
      <c r="V1250" s="95"/>
      <c r="W1250" s="95"/>
      <c r="X1250" s="95"/>
      <c r="Y1250" s="95"/>
      <c r="Z1250" s="95"/>
      <c r="AA1250" s="95"/>
      <c r="AB1250" s="95"/>
      <c r="AC1250" s="95"/>
      <c r="AD1250" s="95"/>
      <c r="AE1250" s="95"/>
      <c r="AF1250" s="95"/>
      <c r="AG1250" s="95"/>
      <c r="AH1250" s="95"/>
      <c r="AI1250" s="95"/>
      <c r="AJ1250" s="95"/>
      <c r="AK1250" s="95"/>
      <c r="AL1250" s="95"/>
      <c r="AM1250" s="95"/>
      <c r="AN1250" s="95"/>
      <c r="AO1250" s="95"/>
      <c r="AP1250" s="95"/>
      <c r="AQ1250" s="95"/>
      <c r="AR1250" s="95"/>
      <c r="AS1250" s="95"/>
      <c r="AT1250" s="95"/>
      <c r="AU1250" s="95"/>
      <c r="AV1250" s="95"/>
    </row>
    <row r="1251" spans="1:48" ht="18.75" x14ac:dyDescent="0.3">
      <c r="A1251" s="73" t="s">
        <v>16178</v>
      </c>
      <c r="B1251" s="92" t="s">
        <v>12123</v>
      </c>
      <c r="C1251" s="92" t="s">
        <v>4819</v>
      </c>
      <c r="D1251" s="94">
        <v>195209</v>
      </c>
      <c r="E1251" s="95" t="s">
        <v>17343</v>
      </c>
      <c r="F1251" s="95"/>
      <c r="G1251" s="96"/>
      <c r="H1251" s="96"/>
      <c r="I1251" s="95"/>
      <c r="J1251" s="95"/>
      <c r="K1251" s="95"/>
      <c r="L1251" s="95"/>
      <c r="M1251" s="95"/>
      <c r="N1251" s="95"/>
      <c r="O1251" s="95"/>
      <c r="P1251" s="95"/>
      <c r="Q1251" s="95"/>
      <c r="R1251" s="95"/>
      <c r="S1251" s="95"/>
      <c r="T1251" s="95"/>
      <c r="U1251" s="95"/>
      <c r="V1251" s="95"/>
      <c r="W1251" s="95"/>
      <c r="X1251" s="95"/>
      <c r="Y1251" s="95"/>
      <c r="Z1251" s="95"/>
      <c r="AA1251" s="95"/>
      <c r="AB1251" s="95"/>
      <c r="AC1251" s="95"/>
      <c r="AD1251" s="95"/>
      <c r="AE1251" s="95"/>
      <c r="AF1251" s="95"/>
      <c r="AG1251" s="95"/>
      <c r="AH1251" s="95"/>
      <c r="AI1251" s="95"/>
      <c r="AJ1251" s="95"/>
      <c r="AK1251" s="95"/>
      <c r="AL1251" s="95"/>
      <c r="AM1251" s="95"/>
      <c r="AN1251" s="95"/>
      <c r="AO1251" s="95"/>
      <c r="AP1251" s="95"/>
      <c r="AQ1251" s="95"/>
      <c r="AR1251" s="95"/>
      <c r="AS1251" s="95"/>
      <c r="AT1251" s="95"/>
      <c r="AU1251" s="95"/>
      <c r="AV1251" s="95"/>
    </row>
    <row r="1252" spans="1:48" ht="18.75" x14ac:dyDescent="0.3">
      <c r="A1252" s="73" t="s">
        <v>16179</v>
      </c>
      <c r="B1252" s="92" t="s">
        <v>12123</v>
      </c>
      <c r="C1252" s="92" t="s">
        <v>2381</v>
      </c>
      <c r="D1252" s="94">
        <v>195213</v>
      </c>
      <c r="E1252" s="95" t="s">
        <v>17344</v>
      </c>
      <c r="F1252" s="95" t="s">
        <v>17308</v>
      </c>
      <c r="G1252" s="96"/>
      <c r="H1252" s="96"/>
      <c r="I1252" s="95"/>
      <c r="J1252" s="95"/>
      <c r="K1252" s="95"/>
      <c r="L1252" s="95"/>
      <c r="M1252" s="95"/>
      <c r="N1252" s="95"/>
      <c r="O1252" s="95"/>
      <c r="P1252" s="95"/>
      <c r="Q1252" s="95"/>
      <c r="R1252" s="95"/>
      <c r="S1252" s="95"/>
      <c r="T1252" s="95"/>
      <c r="U1252" s="95"/>
      <c r="V1252" s="95"/>
      <c r="W1252" s="95"/>
      <c r="X1252" s="95"/>
      <c r="Y1252" s="95"/>
      <c r="Z1252" s="95"/>
      <c r="AA1252" s="95"/>
      <c r="AB1252" s="95"/>
      <c r="AC1252" s="95"/>
      <c r="AD1252" s="95"/>
      <c r="AE1252" s="95"/>
      <c r="AF1252" s="95"/>
      <c r="AG1252" s="95"/>
      <c r="AH1252" s="95"/>
      <c r="AI1252" s="95"/>
      <c r="AJ1252" s="95"/>
      <c r="AK1252" s="95"/>
      <c r="AL1252" s="95"/>
      <c r="AM1252" s="95"/>
      <c r="AN1252" s="95"/>
      <c r="AO1252" s="95"/>
      <c r="AP1252" s="95"/>
      <c r="AQ1252" s="95"/>
      <c r="AR1252" s="95"/>
      <c r="AS1252" s="95"/>
      <c r="AT1252" s="95"/>
      <c r="AU1252" s="95"/>
      <c r="AV1252" s="95"/>
    </row>
    <row r="1253" spans="1:48" ht="18.75" x14ac:dyDescent="0.3">
      <c r="A1253" s="73" t="s">
        <v>16180</v>
      </c>
      <c r="B1253" s="92" t="s">
        <v>12123</v>
      </c>
      <c r="C1253" s="92" t="s">
        <v>4820</v>
      </c>
      <c r="D1253" s="94">
        <v>195228</v>
      </c>
      <c r="E1253" s="95" t="s">
        <v>17342</v>
      </c>
      <c r="F1253" s="95"/>
      <c r="G1253" s="96"/>
      <c r="H1253" s="96"/>
      <c r="I1253" s="95"/>
      <c r="J1253" s="95"/>
      <c r="K1253" s="95"/>
      <c r="L1253" s="95"/>
      <c r="M1253" s="95"/>
      <c r="N1253" s="95"/>
      <c r="O1253" s="95"/>
      <c r="P1253" s="95"/>
      <c r="Q1253" s="95"/>
      <c r="R1253" s="95"/>
      <c r="S1253" s="95"/>
      <c r="T1253" s="95"/>
      <c r="U1253" s="95"/>
      <c r="V1253" s="95"/>
      <c r="W1253" s="95"/>
      <c r="X1253" s="95"/>
      <c r="Y1253" s="95"/>
      <c r="Z1253" s="95"/>
      <c r="AA1253" s="95"/>
      <c r="AB1253" s="95"/>
      <c r="AC1253" s="95"/>
      <c r="AD1253" s="95"/>
      <c r="AE1253" s="95"/>
      <c r="AF1253" s="95"/>
      <c r="AG1253" s="95"/>
      <c r="AH1253" s="95"/>
      <c r="AI1253" s="95"/>
      <c r="AJ1253" s="95"/>
      <c r="AK1253" s="95"/>
      <c r="AL1253" s="95"/>
      <c r="AM1253" s="95"/>
      <c r="AN1253" s="95"/>
      <c r="AO1253" s="95"/>
      <c r="AP1253" s="95"/>
      <c r="AQ1253" s="95"/>
      <c r="AR1253" s="95"/>
      <c r="AS1253" s="95"/>
      <c r="AT1253" s="95"/>
      <c r="AU1253" s="95"/>
      <c r="AV1253" s="95"/>
    </row>
    <row r="1254" spans="1:48" ht="18.75" x14ac:dyDescent="0.3">
      <c r="A1254" s="73" t="s">
        <v>16181</v>
      </c>
      <c r="B1254" s="92" t="s">
        <v>12123</v>
      </c>
      <c r="C1254" s="92" t="s">
        <v>7107</v>
      </c>
      <c r="D1254" s="94">
        <v>274237</v>
      </c>
      <c r="E1254" s="95" t="s">
        <v>16950</v>
      </c>
      <c r="F1254" s="95"/>
      <c r="G1254" s="96"/>
      <c r="H1254" s="96"/>
      <c r="I1254" s="95"/>
      <c r="J1254" s="95"/>
      <c r="K1254" s="95"/>
      <c r="L1254" s="95"/>
      <c r="M1254" s="95"/>
      <c r="N1254" s="95"/>
      <c r="O1254" s="95"/>
      <c r="P1254" s="95"/>
      <c r="Q1254" s="95"/>
      <c r="R1254" s="95"/>
      <c r="S1254" s="95"/>
      <c r="T1254" s="95"/>
      <c r="U1254" s="95"/>
      <c r="V1254" s="95"/>
      <c r="W1254" s="95"/>
      <c r="X1254" s="95"/>
      <c r="Y1254" s="95"/>
      <c r="Z1254" s="95"/>
      <c r="AA1254" s="95"/>
      <c r="AB1254" s="95"/>
      <c r="AC1254" s="95"/>
      <c r="AD1254" s="95"/>
      <c r="AE1254" s="95"/>
      <c r="AF1254" s="95"/>
      <c r="AG1254" s="95"/>
      <c r="AH1254" s="95"/>
      <c r="AI1254" s="95"/>
      <c r="AJ1254" s="95"/>
      <c r="AK1254" s="95"/>
      <c r="AL1254" s="95"/>
      <c r="AM1254" s="95"/>
      <c r="AN1254" s="95"/>
      <c r="AO1254" s="95"/>
      <c r="AP1254" s="95"/>
      <c r="AQ1254" s="95"/>
      <c r="AR1254" s="95"/>
      <c r="AS1254" s="95"/>
      <c r="AT1254" s="95"/>
      <c r="AU1254" s="95"/>
      <c r="AV1254" s="95"/>
    </row>
    <row r="1255" spans="1:48" ht="18.75" x14ac:dyDescent="0.3">
      <c r="A1255" s="73" t="s">
        <v>16182</v>
      </c>
      <c r="B1255" s="92" t="s">
        <v>12123</v>
      </c>
      <c r="C1255" s="92" t="s">
        <v>8420</v>
      </c>
      <c r="D1255" s="94">
        <v>274257</v>
      </c>
      <c r="E1255" s="95" t="s">
        <v>17110</v>
      </c>
      <c r="F1255" s="95"/>
      <c r="G1255" s="96"/>
      <c r="H1255" s="96"/>
      <c r="I1255" s="95"/>
      <c r="J1255" s="95"/>
      <c r="K1255" s="95"/>
      <c r="L1255" s="95"/>
      <c r="M1255" s="95"/>
      <c r="N1255" s="95"/>
      <c r="O1255" s="95"/>
      <c r="P1255" s="95"/>
      <c r="Q1255" s="95"/>
      <c r="R1255" s="95"/>
      <c r="S1255" s="95"/>
      <c r="T1255" s="95"/>
      <c r="U1255" s="95"/>
      <c r="V1255" s="95"/>
      <c r="W1255" s="95"/>
      <c r="X1255" s="95"/>
      <c r="Y1255" s="95"/>
      <c r="Z1255" s="95"/>
      <c r="AA1255" s="95"/>
      <c r="AB1255" s="95"/>
      <c r="AC1255" s="95"/>
      <c r="AD1255" s="95"/>
      <c r="AE1255" s="95"/>
      <c r="AF1255" s="95"/>
      <c r="AG1255" s="95"/>
      <c r="AH1255" s="95"/>
      <c r="AI1255" s="95"/>
      <c r="AJ1255" s="95"/>
      <c r="AK1255" s="95"/>
      <c r="AL1255" s="95"/>
      <c r="AM1255" s="95"/>
      <c r="AN1255" s="95"/>
      <c r="AO1255" s="95"/>
      <c r="AP1255" s="95"/>
      <c r="AQ1255" s="95"/>
      <c r="AR1255" s="95"/>
      <c r="AS1255" s="95"/>
      <c r="AT1255" s="95"/>
      <c r="AU1255" s="95"/>
      <c r="AV1255" s="95"/>
    </row>
    <row r="1256" spans="1:48" ht="18.75" x14ac:dyDescent="0.3">
      <c r="A1256" s="73" t="s">
        <v>16864</v>
      </c>
      <c r="B1256" s="92" t="s">
        <v>15579</v>
      </c>
      <c r="C1256" s="92" t="s">
        <v>8420</v>
      </c>
      <c r="D1256" s="94">
        <v>274257</v>
      </c>
      <c r="E1256" s="95" t="s">
        <v>16945</v>
      </c>
      <c r="F1256" s="96"/>
      <c r="G1256" s="96"/>
      <c r="H1256" s="96"/>
      <c r="I1256" s="95"/>
      <c r="J1256" s="95"/>
      <c r="K1256" s="95"/>
      <c r="L1256" s="95"/>
      <c r="M1256" s="95"/>
      <c r="N1256" s="95"/>
      <c r="O1256" s="95"/>
      <c r="P1256" s="95"/>
      <c r="Q1256" s="95"/>
      <c r="R1256" s="95"/>
      <c r="S1256" s="95"/>
      <c r="T1256" s="95"/>
      <c r="U1256" s="95"/>
      <c r="V1256" s="95"/>
      <c r="W1256" s="95"/>
      <c r="X1256" s="95"/>
      <c r="Y1256" s="95"/>
      <c r="Z1256" s="95"/>
      <c r="AA1256" s="95"/>
      <c r="AB1256" s="95"/>
      <c r="AC1256" s="95"/>
      <c r="AD1256" s="95"/>
      <c r="AE1256" s="95"/>
      <c r="AF1256" s="95"/>
      <c r="AG1256" s="95"/>
      <c r="AH1256" s="95"/>
      <c r="AI1256" s="95"/>
      <c r="AJ1256" s="95"/>
      <c r="AK1256" s="95"/>
      <c r="AL1256" s="95"/>
      <c r="AM1256" s="95"/>
      <c r="AN1256" s="95"/>
      <c r="AO1256" s="95"/>
      <c r="AP1256" s="95"/>
      <c r="AQ1256" s="95"/>
      <c r="AR1256" s="95"/>
      <c r="AS1256" s="95"/>
      <c r="AT1256" s="95"/>
      <c r="AU1256" s="95"/>
      <c r="AV1256" s="95"/>
    </row>
    <row r="1257" spans="1:48" ht="18.75" x14ac:dyDescent="0.3">
      <c r="A1257" s="73" t="s">
        <v>16183</v>
      </c>
      <c r="B1257" s="92" t="s">
        <v>12123</v>
      </c>
      <c r="C1257" s="92" t="s">
        <v>7110</v>
      </c>
      <c r="D1257" s="94">
        <v>274307</v>
      </c>
      <c r="E1257" s="95" t="s">
        <v>17346</v>
      </c>
      <c r="F1257" s="95"/>
      <c r="G1257" s="95"/>
      <c r="H1257" s="95"/>
      <c r="I1257" s="95"/>
      <c r="J1257" s="96"/>
      <c r="K1257" s="96"/>
      <c r="L1257" s="95"/>
      <c r="M1257" s="95"/>
      <c r="N1257" s="95"/>
      <c r="O1257" s="95"/>
      <c r="P1257" s="95"/>
      <c r="Q1257" s="95"/>
      <c r="R1257" s="95"/>
      <c r="S1257" s="95"/>
      <c r="T1257" s="95"/>
      <c r="U1257" s="95"/>
      <c r="V1257" s="95"/>
      <c r="W1257" s="95"/>
      <c r="X1257" s="95"/>
      <c r="Y1257" s="95"/>
      <c r="Z1257" s="95"/>
      <c r="AA1257" s="95"/>
      <c r="AB1257" s="95"/>
      <c r="AC1257" s="95"/>
      <c r="AD1257" s="95"/>
      <c r="AE1257" s="95"/>
      <c r="AF1257" s="95"/>
      <c r="AG1257" s="95"/>
      <c r="AH1257" s="95"/>
      <c r="AI1257" s="95"/>
      <c r="AJ1257" s="95"/>
      <c r="AK1257" s="95"/>
      <c r="AL1257" s="95"/>
      <c r="AM1257" s="95"/>
      <c r="AN1257" s="95"/>
      <c r="AO1257" s="95"/>
      <c r="AP1257" s="95"/>
      <c r="AQ1257" s="95"/>
      <c r="AR1257" s="95"/>
      <c r="AS1257" s="95"/>
      <c r="AT1257" s="95"/>
      <c r="AU1257" s="95"/>
      <c r="AV1257" s="95"/>
    </row>
    <row r="1258" spans="1:48" ht="18.75" x14ac:dyDescent="0.3">
      <c r="A1258" s="73" t="s">
        <v>16184</v>
      </c>
      <c r="B1258" s="92" t="s">
        <v>12123</v>
      </c>
      <c r="C1258" s="92" t="s">
        <v>7111</v>
      </c>
      <c r="D1258" s="94">
        <v>274311</v>
      </c>
      <c r="E1258" s="95" t="s">
        <v>17346</v>
      </c>
      <c r="F1258" s="95"/>
      <c r="G1258" s="95"/>
      <c r="H1258" s="95"/>
      <c r="I1258" s="95"/>
      <c r="J1258" s="96"/>
      <c r="K1258" s="96"/>
      <c r="L1258" s="95"/>
      <c r="M1258" s="95"/>
      <c r="N1258" s="95"/>
      <c r="O1258" s="95"/>
      <c r="P1258" s="95"/>
      <c r="Q1258" s="95"/>
      <c r="R1258" s="95"/>
      <c r="S1258" s="95"/>
      <c r="T1258" s="95"/>
      <c r="U1258" s="95"/>
      <c r="V1258" s="95"/>
      <c r="W1258" s="95"/>
      <c r="X1258" s="95"/>
      <c r="Y1258" s="95"/>
      <c r="Z1258" s="95"/>
      <c r="AA1258" s="95"/>
      <c r="AB1258" s="95"/>
      <c r="AC1258" s="95"/>
      <c r="AD1258" s="95"/>
      <c r="AE1258" s="95"/>
      <c r="AF1258" s="95"/>
      <c r="AG1258" s="95"/>
      <c r="AH1258" s="95"/>
      <c r="AI1258" s="95"/>
      <c r="AJ1258" s="95"/>
      <c r="AK1258" s="95"/>
      <c r="AL1258" s="95"/>
      <c r="AM1258" s="95"/>
      <c r="AN1258" s="95"/>
      <c r="AO1258" s="95"/>
      <c r="AP1258" s="95"/>
      <c r="AQ1258" s="95"/>
      <c r="AR1258" s="95"/>
      <c r="AS1258" s="95"/>
      <c r="AT1258" s="95"/>
      <c r="AU1258" s="95"/>
      <c r="AV1258" s="95"/>
    </row>
    <row r="1259" spans="1:48" ht="18.75" x14ac:dyDescent="0.3">
      <c r="A1259" s="73" t="s">
        <v>16185</v>
      </c>
      <c r="B1259" s="92" t="s">
        <v>12123</v>
      </c>
      <c r="C1259" s="92" t="s">
        <v>8421</v>
      </c>
      <c r="D1259" s="94">
        <v>274308</v>
      </c>
      <c r="E1259" s="95" t="s">
        <v>17346</v>
      </c>
      <c r="F1259" s="95"/>
      <c r="G1259" s="95"/>
      <c r="H1259" s="95"/>
      <c r="I1259" s="95"/>
      <c r="J1259" s="96"/>
      <c r="K1259" s="96"/>
      <c r="L1259" s="95"/>
      <c r="M1259" s="95"/>
      <c r="N1259" s="95"/>
      <c r="O1259" s="95"/>
      <c r="P1259" s="95"/>
      <c r="Q1259" s="95"/>
      <c r="R1259" s="95"/>
      <c r="S1259" s="95"/>
      <c r="T1259" s="95"/>
      <c r="U1259" s="95"/>
      <c r="V1259" s="95"/>
      <c r="W1259" s="95"/>
      <c r="X1259" s="95"/>
      <c r="Y1259" s="95"/>
      <c r="Z1259" s="95"/>
      <c r="AA1259" s="95"/>
      <c r="AB1259" s="95"/>
      <c r="AC1259" s="95"/>
      <c r="AD1259" s="95"/>
      <c r="AE1259" s="95"/>
      <c r="AF1259" s="95"/>
      <c r="AG1259" s="95"/>
      <c r="AH1259" s="95"/>
      <c r="AI1259" s="95"/>
      <c r="AJ1259" s="95"/>
      <c r="AK1259" s="95"/>
      <c r="AL1259" s="95"/>
      <c r="AM1259" s="95"/>
      <c r="AN1259" s="95"/>
      <c r="AO1259" s="95"/>
      <c r="AP1259" s="95"/>
      <c r="AQ1259" s="95"/>
      <c r="AR1259" s="95"/>
      <c r="AS1259" s="95"/>
      <c r="AT1259" s="95"/>
      <c r="AU1259" s="95"/>
      <c r="AV1259" s="95"/>
    </row>
    <row r="1260" spans="1:48" ht="18.75" x14ac:dyDescent="0.3">
      <c r="A1260" s="73" t="s">
        <v>16186</v>
      </c>
      <c r="B1260" s="92" t="s">
        <v>12123</v>
      </c>
      <c r="C1260" s="92" t="s">
        <v>7112</v>
      </c>
      <c r="D1260" s="94">
        <v>274345</v>
      </c>
      <c r="E1260" s="95" t="s">
        <v>17308</v>
      </c>
      <c r="F1260" s="95" t="s">
        <v>17347</v>
      </c>
      <c r="G1260" s="95"/>
      <c r="H1260" s="95"/>
      <c r="I1260" s="95"/>
      <c r="J1260" s="96"/>
      <c r="K1260" s="96"/>
      <c r="L1260" s="95"/>
      <c r="M1260" s="95"/>
      <c r="N1260" s="95"/>
      <c r="O1260" s="95"/>
      <c r="P1260" s="95"/>
      <c r="Q1260" s="95"/>
      <c r="R1260" s="95"/>
      <c r="S1260" s="95"/>
      <c r="T1260" s="95"/>
      <c r="U1260" s="95"/>
      <c r="V1260" s="95"/>
      <c r="W1260" s="95"/>
      <c r="X1260" s="95"/>
      <c r="Y1260" s="95"/>
      <c r="Z1260" s="95"/>
      <c r="AA1260" s="95"/>
      <c r="AB1260" s="95"/>
      <c r="AC1260" s="95"/>
      <c r="AD1260" s="95"/>
      <c r="AE1260" s="95"/>
      <c r="AF1260" s="95"/>
      <c r="AG1260" s="95"/>
      <c r="AH1260" s="95"/>
      <c r="AI1260" s="95"/>
      <c r="AJ1260" s="95"/>
      <c r="AK1260" s="95"/>
      <c r="AL1260" s="95"/>
      <c r="AM1260" s="95"/>
      <c r="AN1260" s="95"/>
      <c r="AO1260" s="95"/>
      <c r="AP1260" s="95"/>
      <c r="AQ1260" s="95"/>
      <c r="AR1260" s="95"/>
      <c r="AS1260" s="95"/>
      <c r="AT1260" s="95"/>
      <c r="AU1260" s="95"/>
      <c r="AV1260" s="95"/>
    </row>
    <row r="1261" spans="1:48" ht="18.75" x14ac:dyDescent="0.3">
      <c r="A1261" s="73" t="s">
        <v>16187</v>
      </c>
      <c r="B1261" s="92" t="s">
        <v>12123</v>
      </c>
      <c r="C1261" s="92" t="s">
        <v>8422</v>
      </c>
      <c r="D1261" s="94">
        <v>274346</v>
      </c>
      <c r="E1261" s="95" t="s">
        <v>17308</v>
      </c>
      <c r="F1261" s="95" t="s">
        <v>17347</v>
      </c>
      <c r="G1261" s="95"/>
      <c r="H1261" s="95"/>
      <c r="I1261" s="95"/>
      <c r="J1261" s="96"/>
      <c r="K1261" s="96"/>
      <c r="L1261" s="95"/>
      <c r="M1261" s="95"/>
      <c r="N1261" s="95"/>
      <c r="O1261" s="95"/>
      <c r="P1261" s="95"/>
      <c r="Q1261" s="95"/>
      <c r="R1261" s="95"/>
      <c r="S1261" s="95"/>
      <c r="T1261" s="95"/>
      <c r="U1261" s="95"/>
      <c r="V1261" s="95"/>
      <c r="W1261" s="95"/>
      <c r="X1261" s="95"/>
      <c r="Y1261" s="95"/>
      <c r="Z1261" s="95"/>
      <c r="AA1261" s="95"/>
      <c r="AB1261" s="95"/>
      <c r="AC1261" s="95"/>
      <c r="AD1261" s="95"/>
      <c r="AE1261" s="95"/>
      <c r="AF1261" s="95"/>
      <c r="AG1261" s="95"/>
      <c r="AH1261" s="95"/>
      <c r="AI1261" s="95"/>
      <c r="AJ1261" s="95"/>
      <c r="AK1261" s="95"/>
      <c r="AL1261" s="95"/>
      <c r="AM1261" s="95"/>
      <c r="AN1261" s="95"/>
      <c r="AO1261" s="95"/>
      <c r="AP1261" s="95"/>
      <c r="AQ1261" s="95"/>
      <c r="AR1261" s="95"/>
      <c r="AS1261" s="95"/>
      <c r="AT1261" s="95"/>
      <c r="AU1261" s="95"/>
      <c r="AV1261" s="95"/>
    </row>
    <row r="1262" spans="1:48" ht="18.75" x14ac:dyDescent="0.3">
      <c r="A1262" s="73" t="s">
        <v>16188</v>
      </c>
      <c r="B1262" s="92" t="s">
        <v>12123</v>
      </c>
      <c r="C1262" s="92" t="s">
        <v>7113</v>
      </c>
      <c r="D1262" s="94">
        <v>274398</v>
      </c>
      <c r="E1262" s="95" t="s">
        <v>17110</v>
      </c>
      <c r="F1262" s="95"/>
      <c r="G1262" s="95"/>
      <c r="H1262" s="95"/>
      <c r="I1262" s="95"/>
      <c r="J1262" s="96"/>
      <c r="K1262" s="96"/>
      <c r="L1262" s="95"/>
      <c r="M1262" s="95"/>
      <c r="N1262" s="95"/>
      <c r="O1262" s="95"/>
      <c r="P1262" s="95"/>
      <c r="Q1262" s="95"/>
      <c r="R1262" s="95"/>
      <c r="S1262" s="95"/>
      <c r="T1262" s="95"/>
      <c r="U1262" s="95"/>
      <c r="V1262" s="95"/>
      <c r="W1262" s="95"/>
      <c r="X1262" s="95"/>
      <c r="Y1262" s="95"/>
      <c r="Z1262" s="95"/>
      <c r="AA1262" s="95"/>
      <c r="AB1262" s="95"/>
      <c r="AC1262" s="95"/>
      <c r="AD1262" s="95"/>
      <c r="AE1262" s="95"/>
      <c r="AF1262" s="95"/>
      <c r="AG1262" s="95"/>
      <c r="AH1262" s="95"/>
      <c r="AI1262" s="95"/>
      <c r="AJ1262" s="95"/>
      <c r="AK1262" s="95"/>
      <c r="AL1262" s="95"/>
      <c r="AM1262" s="95"/>
      <c r="AN1262" s="95"/>
      <c r="AO1262" s="95"/>
      <c r="AP1262" s="95"/>
      <c r="AQ1262" s="95"/>
      <c r="AR1262" s="95"/>
      <c r="AS1262" s="95"/>
      <c r="AT1262" s="95"/>
      <c r="AU1262" s="95"/>
      <c r="AV1262" s="95"/>
    </row>
    <row r="1263" spans="1:48" ht="18.75" x14ac:dyDescent="0.3">
      <c r="A1263" s="73" t="s">
        <v>16865</v>
      </c>
      <c r="B1263" s="92" t="s">
        <v>15579</v>
      </c>
      <c r="C1263" s="92" t="s">
        <v>7113</v>
      </c>
      <c r="D1263" s="94">
        <v>274398</v>
      </c>
      <c r="E1263" s="95" t="s">
        <v>17295</v>
      </c>
      <c r="F1263" s="95" t="s">
        <v>17297</v>
      </c>
      <c r="G1263" s="95" t="s">
        <v>17086</v>
      </c>
      <c r="H1263" s="95" t="s">
        <v>17085</v>
      </c>
      <c r="I1263" s="96"/>
      <c r="J1263" s="96"/>
      <c r="K1263" s="96"/>
      <c r="L1263" s="95"/>
      <c r="M1263" s="95"/>
      <c r="N1263" s="95"/>
      <c r="O1263" s="95"/>
      <c r="P1263" s="95"/>
      <c r="Q1263" s="95"/>
      <c r="R1263" s="95"/>
      <c r="S1263" s="95"/>
      <c r="T1263" s="95"/>
      <c r="U1263" s="95"/>
      <c r="V1263" s="95"/>
      <c r="W1263" s="95"/>
      <c r="X1263" s="95"/>
      <c r="Y1263" s="95"/>
      <c r="Z1263" s="95"/>
      <c r="AA1263" s="95"/>
      <c r="AB1263" s="95"/>
      <c r="AC1263" s="95"/>
      <c r="AD1263" s="95"/>
      <c r="AE1263" s="95"/>
      <c r="AF1263" s="95"/>
      <c r="AG1263" s="95"/>
      <c r="AH1263" s="95"/>
      <c r="AI1263" s="95"/>
      <c r="AJ1263" s="95"/>
      <c r="AK1263" s="95"/>
      <c r="AL1263" s="95"/>
      <c r="AM1263" s="95"/>
      <c r="AN1263" s="95"/>
      <c r="AO1263" s="95"/>
      <c r="AP1263" s="95"/>
      <c r="AQ1263" s="95"/>
      <c r="AR1263" s="95"/>
      <c r="AS1263" s="95"/>
      <c r="AT1263" s="95"/>
      <c r="AU1263" s="95"/>
      <c r="AV1263" s="95"/>
    </row>
    <row r="1264" spans="1:48" ht="18.75" x14ac:dyDescent="0.3">
      <c r="A1264" s="73" t="s">
        <v>16189</v>
      </c>
      <c r="B1264" s="92" t="s">
        <v>12123</v>
      </c>
      <c r="C1264" s="92" t="s">
        <v>7114</v>
      </c>
      <c r="D1264" s="94">
        <v>274400</v>
      </c>
      <c r="E1264" s="95" t="s">
        <v>17110</v>
      </c>
      <c r="F1264" s="95"/>
      <c r="G1264" s="95"/>
      <c r="H1264" s="95"/>
      <c r="I1264" s="95"/>
      <c r="J1264" s="96"/>
      <c r="K1264" s="96"/>
      <c r="L1264" s="95"/>
      <c r="M1264" s="95"/>
      <c r="N1264" s="95"/>
      <c r="O1264" s="95"/>
      <c r="P1264" s="95"/>
      <c r="Q1264" s="95"/>
      <c r="R1264" s="95"/>
      <c r="S1264" s="95"/>
      <c r="T1264" s="95"/>
      <c r="U1264" s="95"/>
      <c r="V1264" s="95"/>
      <c r="W1264" s="95"/>
      <c r="X1264" s="95"/>
      <c r="Y1264" s="95"/>
      <c r="Z1264" s="95"/>
      <c r="AA1264" s="95"/>
      <c r="AB1264" s="95"/>
      <c r="AC1264" s="95"/>
      <c r="AD1264" s="95"/>
      <c r="AE1264" s="95"/>
      <c r="AF1264" s="95"/>
      <c r="AG1264" s="95"/>
      <c r="AH1264" s="95"/>
      <c r="AI1264" s="95"/>
      <c r="AJ1264" s="95"/>
      <c r="AK1264" s="95"/>
      <c r="AL1264" s="95"/>
      <c r="AM1264" s="95"/>
      <c r="AN1264" s="95"/>
      <c r="AO1264" s="95"/>
      <c r="AP1264" s="95"/>
      <c r="AQ1264" s="95"/>
      <c r="AR1264" s="95"/>
      <c r="AS1264" s="95"/>
      <c r="AT1264" s="95"/>
      <c r="AU1264" s="95"/>
      <c r="AV1264" s="95"/>
    </row>
    <row r="1265" spans="1:48" ht="18.75" x14ac:dyDescent="0.3">
      <c r="A1265" s="73" t="s">
        <v>16866</v>
      </c>
      <c r="B1265" s="92" t="s">
        <v>15579</v>
      </c>
      <c r="C1265" s="92" t="s">
        <v>7114</v>
      </c>
      <c r="D1265" s="94">
        <v>274400</v>
      </c>
      <c r="E1265" s="95" t="s">
        <v>17295</v>
      </c>
      <c r="F1265" s="95" t="s">
        <v>17297</v>
      </c>
      <c r="G1265" s="95" t="s">
        <v>17086</v>
      </c>
      <c r="H1265" s="95" t="s">
        <v>17085</v>
      </c>
      <c r="I1265" s="96"/>
      <c r="J1265" s="96"/>
      <c r="K1265" s="96"/>
      <c r="L1265" s="95"/>
      <c r="M1265" s="95"/>
      <c r="N1265" s="95"/>
      <c r="O1265" s="95"/>
      <c r="P1265" s="95"/>
      <c r="Q1265" s="95"/>
      <c r="R1265" s="95"/>
      <c r="S1265" s="95"/>
      <c r="T1265" s="95"/>
      <c r="U1265" s="95"/>
      <c r="V1265" s="95"/>
      <c r="W1265" s="95"/>
      <c r="X1265" s="95"/>
      <c r="Y1265" s="95"/>
      <c r="Z1265" s="95"/>
      <c r="AA1265" s="95"/>
      <c r="AB1265" s="95"/>
      <c r="AC1265" s="95"/>
      <c r="AD1265" s="95"/>
      <c r="AE1265" s="95"/>
      <c r="AF1265" s="95"/>
      <c r="AG1265" s="95"/>
      <c r="AH1265" s="95"/>
      <c r="AI1265" s="95"/>
      <c r="AJ1265" s="95"/>
      <c r="AK1265" s="95"/>
      <c r="AL1265" s="95"/>
      <c r="AM1265" s="95"/>
      <c r="AN1265" s="95"/>
      <c r="AO1265" s="95"/>
      <c r="AP1265" s="95"/>
      <c r="AQ1265" s="95"/>
      <c r="AR1265" s="95"/>
      <c r="AS1265" s="95"/>
      <c r="AT1265" s="95"/>
      <c r="AU1265" s="95"/>
      <c r="AV1265" s="95"/>
    </row>
    <row r="1266" spans="1:48" ht="18.75" x14ac:dyDescent="0.3">
      <c r="A1266" s="73" t="s">
        <v>16190</v>
      </c>
      <c r="B1266" s="92" t="s">
        <v>12123</v>
      </c>
      <c r="C1266" s="92" t="s">
        <v>7115</v>
      </c>
      <c r="D1266" s="94">
        <v>274434</v>
      </c>
      <c r="E1266" s="95" t="s">
        <v>16950</v>
      </c>
      <c r="F1266" s="95" t="s">
        <v>17346</v>
      </c>
      <c r="G1266" s="95"/>
      <c r="H1266" s="95"/>
      <c r="I1266" s="95"/>
      <c r="J1266" s="96"/>
      <c r="K1266" s="96"/>
      <c r="L1266" s="95"/>
      <c r="M1266" s="95"/>
      <c r="N1266" s="95"/>
      <c r="O1266" s="95"/>
      <c r="P1266" s="95"/>
      <c r="Q1266" s="95"/>
      <c r="R1266" s="95"/>
      <c r="S1266" s="95"/>
      <c r="T1266" s="95"/>
      <c r="U1266" s="95"/>
      <c r="V1266" s="95"/>
      <c r="W1266" s="95"/>
      <c r="X1266" s="95"/>
      <c r="Y1266" s="95"/>
      <c r="Z1266" s="95"/>
      <c r="AA1266" s="95"/>
      <c r="AB1266" s="95"/>
      <c r="AC1266" s="95"/>
      <c r="AD1266" s="95"/>
      <c r="AE1266" s="95"/>
      <c r="AF1266" s="95"/>
      <c r="AG1266" s="95"/>
      <c r="AH1266" s="95"/>
      <c r="AI1266" s="95"/>
      <c r="AJ1266" s="95"/>
      <c r="AK1266" s="95"/>
      <c r="AL1266" s="95"/>
      <c r="AM1266" s="95"/>
      <c r="AN1266" s="95"/>
      <c r="AO1266" s="95"/>
      <c r="AP1266" s="95"/>
      <c r="AQ1266" s="95"/>
      <c r="AR1266" s="95"/>
      <c r="AS1266" s="95"/>
      <c r="AT1266" s="95"/>
      <c r="AU1266" s="95"/>
      <c r="AV1266" s="95"/>
    </row>
    <row r="1267" spans="1:48" ht="18.75" x14ac:dyDescent="0.3">
      <c r="A1267" s="73" t="s">
        <v>16867</v>
      </c>
      <c r="B1267" s="92" t="s">
        <v>15579</v>
      </c>
      <c r="C1267" s="92" t="s">
        <v>7117</v>
      </c>
      <c r="D1267" s="94">
        <v>274504</v>
      </c>
      <c r="E1267" s="95" t="s">
        <v>17086</v>
      </c>
      <c r="F1267" s="95" t="s">
        <v>17085</v>
      </c>
      <c r="G1267" s="95"/>
      <c r="H1267" s="95"/>
      <c r="I1267" s="95"/>
      <c r="J1267" s="96"/>
      <c r="K1267" s="96"/>
      <c r="L1267" s="95"/>
      <c r="M1267" s="95"/>
      <c r="N1267" s="95"/>
      <c r="O1267" s="95"/>
      <c r="P1267" s="95"/>
      <c r="Q1267" s="95"/>
      <c r="R1267" s="95"/>
      <c r="S1267" s="95"/>
      <c r="T1267" s="95"/>
      <c r="U1267" s="95"/>
      <c r="V1267" s="95"/>
      <c r="W1267" s="95"/>
      <c r="X1267" s="95"/>
      <c r="Y1267" s="95"/>
      <c r="Z1267" s="95"/>
      <c r="AA1267" s="95"/>
      <c r="AB1267" s="95"/>
      <c r="AC1267" s="95"/>
      <c r="AD1267" s="95"/>
      <c r="AE1267" s="95"/>
      <c r="AF1267" s="95"/>
      <c r="AG1267" s="95"/>
      <c r="AH1267" s="95"/>
      <c r="AI1267" s="95"/>
      <c r="AJ1267" s="95"/>
      <c r="AK1267" s="95"/>
      <c r="AL1267" s="95"/>
      <c r="AM1267" s="95"/>
      <c r="AN1267" s="95"/>
      <c r="AO1267" s="95"/>
      <c r="AP1267" s="95"/>
      <c r="AQ1267" s="95"/>
      <c r="AR1267" s="95"/>
      <c r="AS1267" s="95"/>
      <c r="AT1267" s="95"/>
      <c r="AU1267" s="95"/>
      <c r="AV1267" s="95"/>
    </row>
    <row r="1268" spans="1:48" ht="18.75" x14ac:dyDescent="0.3">
      <c r="A1268" s="73" t="s">
        <v>16191</v>
      </c>
      <c r="B1268" s="92" t="s">
        <v>12123</v>
      </c>
      <c r="C1268" s="92" t="s">
        <v>7118</v>
      </c>
      <c r="D1268" s="94">
        <v>274542</v>
      </c>
      <c r="E1268" s="95" t="s">
        <v>17346</v>
      </c>
      <c r="F1268" s="95"/>
      <c r="G1268" s="95"/>
      <c r="H1268" s="95"/>
      <c r="I1268" s="95"/>
      <c r="J1268" s="96"/>
      <c r="K1268" s="96"/>
      <c r="L1268" s="95"/>
      <c r="M1268" s="95"/>
      <c r="N1268" s="95"/>
      <c r="O1268" s="95"/>
      <c r="P1268" s="95"/>
      <c r="Q1268" s="95"/>
      <c r="R1268" s="95"/>
      <c r="S1268" s="95"/>
      <c r="T1268" s="95"/>
      <c r="U1268" s="95"/>
      <c r="V1268" s="95"/>
      <c r="W1268" s="95"/>
      <c r="X1268" s="95"/>
      <c r="Y1268" s="95"/>
      <c r="Z1268" s="95"/>
      <c r="AA1268" s="95"/>
      <c r="AB1268" s="95"/>
      <c r="AC1268" s="95"/>
      <c r="AD1268" s="95"/>
      <c r="AE1268" s="95"/>
      <c r="AF1268" s="95"/>
      <c r="AG1268" s="95"/>
      <c r="AH1268" s="95"/>
      <c r="AI1268" s="95"/>
      <c r="AJ1268" s="95"/>
      <c r="AK1268" s="95"/>
      <c r="AL1268" s="95"/>
      <c r="AM1268" s="95"/>
      <c r="AN1268" s="95"/>
      <c r="AO1268" s="95"/>
      <c r="AP1268" s="95"/>
      <c r="AQ1268" s="95"/>
      <c r="AR1268" s="95"/>
      <c r="AS1268" s="95"/>
      <c r="AT1268" s="95"/>
      <c r="AU1268" s="95"/>
      <c r="AV1268" s="95"/>
    </row>
    <row r="1269" spans="1:48" ht="18.75" x14ac:dyDescent="0.3">
      <c r="A1269" s="73" t="s">
        <v>16868</v>
      </c>
      <c r="B1269" s="92" t="s">
        <v>15579</v>
      </c>
      <c r="C1269" s="92" t="s">
        <v>7118</v>
      </c>
      <c r="D1269" s="94">
        <v>274542</v>
      </c>
      <c r="E1269" s="95" t="s">
        <v>16945</v>
      </c>
      <c r="F1269" s="96"/>
      <c r="G1269" s="95"/>
      <c r="H1269" s="95"/>
      <c r="I1269" s="95"/>
      <c r="J1269" s="96"/>
      <c r="K1269" s="96"/>
      <c r="L1269" s="95"/>
      <c r="M1269" s="95"/>
      <c r="N1269" s="95"/>
      <c r="O1269" s="95"/>
      <c r="P1269" s="95"/>
      <c r="Q1269" s="95"/>
      <c r="R1269" s="95"/>
      <c r="S1269" s="95"/>
      <c r="T1269" s="95"/>
      <c r="U1269" s="95"/>
      <c r="V1269" s="95"/>
      <c r="W1269" s="95"/>
      <c r="X1269" s="95"/>
      <c r="Y1269" s="95"/>
      <c r="Z1269" s="95"/>
      <c r="AA1269" s="95"/>
      <c r="AB1269" s="95"/>
      <c r="AC1269" s="95"/>
      <c r="AD1269" s="95"/>
      <c r="AE1269" s="95"/>
      <c r="AF1269" s="95"/>
      <c r="AG1269" s="95"/>
      <c r="AH1269" s="95"/>
      <c r="AI1269" s="95"/>
      <c r="AJ1269" s="95"/>
      <c r="AK1269" s="95"/>
      <c r="AL1269" s="95"/>
      <c r="AM1269" s="95"/>
      <c r="AN1269" s="95"/>
      <c r="AO1269" s="95"/>
      <c r="AP1269" s="95"/>
      <c r="AQ1269" s="95"/>
      <c r="AR1269" s="95"/>
      <c r="AS1269" s="95"/>
      <c r="AT1269" s="95"/>
      <c r="AU1269" s="95"/>
      <c r="AV1269" s="95"/>
    </row>
    <row r="1270" spans="1:48" ht="18.75" x14ac:dyDescent="0.3">
      <c r="A1270" s="73" t="s">
        <v>16192</v>
      </c>
      <c r="B1270" s="92" t="s">
        <v>12123</v>
      </c>
      <c r="C1270" s="92" t="s">
        <v>7120</v>
      </c>
      <c r="D1270" s="94">
        <v>274595</v>
      </c>
      <c r="E1270" s="95" t="s">
        <v>17102</v>
      </c>
      <c r="F1270" s="95"/>
      <c r="G1270" s="95"/>
      <c r="H1270" s="95"/>
      <c r="I1270" s="95"/>
      <c r="J1270" s="96"/>
      <c r="K1270" s="96"/>
      <c r="L1270" s="95"/>
      <c r="M1270" s="95"/>
      <c r="N1270" s="95"/>
      <c r="O1270" s="95"/>
      <c r="P1270" s="95"/>
      <c r="Q1270" s="95"/>
      <c r="R1270" s="95"/>
      <c r="S1270" s="95"/>
      <c r="T1270" s="95"/>
      <c r="U1270" s="95"/>
      <c r="V1270" s="95"/>
      <c r="W1270" s="95"/>
      <c r="X1270" s="95"/>
      <c r="Y1270" s="95"/>
      <c r="Z1270" s="95"/>
      <c r="AA1270" s="95"/>
      <c r="AB1270" s="95"/>
      <c r="AC1270" s="95"/>
      <c r="AD1270" s="95"/>
      <c r="AE1270" s="95"/>
      <c r="AF1270" s="95"/>
      <c r="AG1270" s="95"/>
      <c r="AH1270" s="95"/>
      <c r="AI1270" s="95"/>
      <c r="AJ1270" s="95"/>
      <c r="AK1270" s="95"/>
      <c r="AL1270" s="95"/>
      <c r="AM1270" s="95"/>
      <c r="AN1270" s="95"/>
      <c r="AO1270" s="95"/>
      <c r="AP1270" s="95"/>
      <c r="AQ1270" s="95"/>
      <c r="AR1270" s="95"/>
      <c r="AS1270" s="95"/>
      <c r="AT1270" s="95"/>
      <c r="AU1270" s="95"/>
      <c r="AV1270" s="95"/>
    </row>
    <row r="1271" spans="1:48" ht="18.75" x14ac:dyDescent="0.3">
      <c r="A1271" s="73" t="s">
        <v>16193</v>
      </c>
      <c r="B1271" s="92" t="s">
        <v>12123</v>
      </c>
      <c r="C1271" s="92" t="s">
        <v>7121</v>
      </c>
      <c r="D1271" s="94">
        <v>274608</v>
      </c>
      <c r="E1271" s="95" t="s">
        <v>17102</v>
      </c>
      <c r="F1271" s="95"/>
      <c r="G1271" s="95"/>
      <c r="H1271" s="95"/>
      <c r="I1271" s="95"/>
      <c r="J1271" s="96"/>
      <c r="K1271" s="96"/>
      <c r="L1271" s="95"/>
      <c r="M1271" s="95"/>
      <c r="N1271" s="95"/>
      <c r="O1271" s="95"/>
      <c r="P1271" s="95"/>
      <c r="Q1271" s="95"/>
      <c r="R1271" s="95"/>
      <c r="S1271" s="95"/>
      <c r="T1271" s="95"/>
      <c r="U1271" s="95"/>
      <c r="V1271" s="95"/>
      <c r="W1271" s="95"/>
      <c r="X1271" s="95"/>
      <c r="Y1271" s="95"/>
      <c r="Z1271" s="95"/>
      <c r="AA1271" s="95"/>
      <c r="AB1271" s="95"/>
      <c r="AC1271" s="95"/>
      <c r="AD1271" s="95"/>
      <c r="AE1271" s="95"/>
      <c r="AF1271" s="95"/>
      <c r="AG1271" s="95"/>
      <c r="AH1271" s="95"/>
      <c r="AI1271" s="95"/>
      <c r="AJ1271" s="95"/>
      <c r="AK1271" s="95"/>
      <c r="AL1271" s="95"/>
      <c r="AM1271" s="95"/>
      <c r="AN1271" s="95"/>
      <c r="AO1271" s="95"/>
      <c r="AP1271" s="95"/>
      <c r="AQ1271" s="95"/>
      <c r="AR1271" s="95"/>
      <c r="AS1271" s="95"/>
      <c r="AT1271" s="95"/>
      <c r="AU1271" s="95"/>
      <c r="AV1271" s="95"/>
    </row>
    <row r="1272" spans="1:48" ht="18.75" x14ac:dyDescent="0.3">
      <c r="A1272" s="73" t="s">
        <v>16194</v>
      </c>
      <c r="B1272" s="92" t="s">
        <v>12123</v>
      </c>
      <c r="C1272" s="92" t="s">
        <v>7122</v>
      </c>
      <c r="D1272" s="94">
        <v>274627</v>
      </c>
      <c r="E1272" s="95" t="s">
        <v>16950</v>
      </c>
      <c r="F1272" s="95" t="s">
        <v>17346</v>
      </c>
      <c r="G1272" s="95"/>
      <c r="H1272" s="95"/>
      <c r="I1272" s="95"/>
      <c r="J1272" s="96"/>
      <c r="K1272" s="96"/>
      <c r="L1272" s="95"/>
      <c r="M1272" s="95"/>
      <c r="N1272" s="95"/>
      <c r="O1272" s="95"/>
      <c r="P1272" s="95"/>
      <c r="Q1272" s="95"/>
      <c r="R1272" s="95"/>
      <c r="S1272" s="95"/>
      <c r="T1272" s="95"/>
      <c r="U1272" s="95"/>
      <c r="V1272" s="95"/>
      <c r="W1272" s="95"/>
      <c r="X1272" s="95"/>
      <c r="Y1272" s="95"/>
      <c r="Z1272" s="95"/>
      <c r="AA1272" s="95"/>
      <c r="AB1272" s="95"/>
      <c r="AC1272" s="95"/>
      <c r="AD1272" s="95"/>
      <c r="AE1272" s="95"/>
      <c r="AF1272" s="95"/>
      <c r="AG1272" s="95"/>
      <c r="AH1272" s="95"/>
      <c r="AI1272" s="95"/>
      <c r="AJ1272" s="95"/>
      <c r="AK1272" s="95"/>
      <c r="AL1272" s="95"/>
      <c r="AM1272" s="95"/>
      <c r="AN1272" s="95"/>
      <c r="AO1272" s="95"/>
      <c r="AP1272" s="95"/>
      <c r="AQ1272" s="95"/>
      <c r="AR1272" s="95"/>
      <c r="AS1272" s="95"/>
      <c r="AT1272" s="95"/>
      <c r="AU1272" s="95"/>
      <c r="AV1272" s="95"/>
    </row>
    <row r="1273" spans="1:48" ht="18.75" x14ac:dyDescent="0.3">
      <c r="A1273" s="73" t="s">
        <v>16195</v>
      </c>
      <c r="B1273" s="92" t="s">
        <v>12123</v>
      </c>
      <c r="C1273" s="92" t="s">
        <v>7123</v>
      </c>
      <c r="D1273" s="94">
        <v>274631</v>
      </c>
      <c r="E1273" s="95" t="s">
        <v>16950</v>
      </c>
      <c r="F1273" s="95" t="s">
        <v>17346</v>
      </c>
      <c r="G1273" s="95"/>
      <c r="H1273" s="95"/>
      <c r="I1273" s="95"/>
      <c r="J1273" s="96"/>
      <c r="K1273" s="96"/>
      <c r="L1273" s="95"/>
      <c r="M1273" s="95"/>
      <c r="N1273" s="95"/>
      <c r="O1273" s="95"/>
      <c r="P1273" s="95"/>
      <c r="Q1273" s="95"/>
      <c r="R1273" s="95"/>
      <c r="S1273" s="95"/>
      <c r="T1273" s="95"/>
      <c r="U1273" s="95"/>
      <c r="V1273" s="95"/>
      <c r="W1273" s="95"/>
      <c r="X1273" s="95"/>
      <c r="Y1273" s="95"/>
      <c r="Z1273" s="95"/>
      <c r="AA1273" s="95"/>
      <c r="AB1273" s="95"/>
      <c r="AC1273" s="95"/>
      <c r="AD1273" s="95"/>
      <c r="AE1273" s="95"/>
      <c r="AF1273" s="95"/>
      <c r="AG1273" s="95"/>
      <c r="AH1273" s="95"/>
      <c r="AI1273" s="95"/>
      <c r="AJ1273" s="95"/>
      <c r="AK1273" s="95"/>
      <c r="AL1273" s="95"/>
      <c r="AM1273" s="95"/>
      <c r="AN1273" s="95"/>
      <c r="AO1273" s="95"/>
      <c r="AP1273" s="95"/>
      <c r="AQ1273" s="95"/>
      <c r="AR1273" s="95"/>
      <c r="AS1273" s="95"/>
      <c r="AT1273" s="95"/>
      <c r="AU1273" s="95"/>
      <c r="AV1273" s="95"/>
    </row>
    <row r="1274" spans="1:48" ht="18.75" x14ac:dyDescent="0.3">
      <c r="A1274" s="73" t="s">
        <v>16869</v>
      </c>
      <c r="B1274" s="92" t="s">
        <v>15579</v>
      </c>
      <c r="C1274" s="92" t="s">
        <v>7126</v>
      </c>
      <c r="D1274" s="94">
        <v>274701</v>
      </c>
      <c r="E1274" s="95" t="s">
        <v>17298</v>
      </c>
      <c r="F1274" s="95"/>
      <c r="G1274" s="95"/>
      <c r="H1274" s="95"/>
      <c r="I1274" s="95"/>
      <c r="J1274" s="96"/>
      <c r="K1274" s="96"/>
      <c r="L1274" s="95"/>
      <c r="M1274" s="95"/>
      <c r="N1274" s="95"/>
      <c r="O1274" s="95"/>
      <c r="P1274" s="95"/>
      <c r="Q1274" s="95"/>
      <c r="R1274" s="95"/>
      <c r="S1274" s="95"/>
      <c r="T1274" s="95"/>
      <c r="U1274" s="95"/>
      <c r="V1274" s="95"/>
      <c r="W1274" s="95"/>
      <c r="X1274" s="95"/>
      <c r="Y1274" s="95"/>
      <c r="Z1274" s="95"/>
      <c r="AA1274" s="95"/>
      <c r="AB1274" s="95"/>
      <c r="AC1274" s="95"/>
      <c r="AD1274" s="95"/>
      <c r="AE1274" s="95"/>
      <c r="AF1274" s="95"/>
      <c r="AG1274" s="95"/>
      <c r="AH1274" s="95"/>
      <c r="AI1274" s="95"/>
      <c r="AJ1274" s="95"/>
      <c r="AK1274" s="95"/>
      <c r="AL1274" s="95"/>
      <c r="AM1274" s="95"/>
      <c r="AN1274" s="95"/>
      <c r="AO1274" s="95"/>
      <c r="AP1274" s="95"/>
      <c r="AQ1274" s="95"/>
      <c r="AR1274" s="95"/>
      <c r="AS1274" s="95"/>
      <c r="AT1274" s="95"/>
      <c r="AU1274" s="95"/>
      <c r="AV1274" s="95"/>
    </row>
    <row r="1275" spans="1:48" ht="18.75" x14ac:dyDescent="0.3">
      <c r="A1275" s="73" t="s">
        <v>16870</v>
      </c>
      <c r="B1275" s="92" t="s">
        <v>15579</v>
      </c>
      <c r="C1275" s="92" t="s">
        <v>7127</v>
      </c>
      <c r="D1275" s="94">
        <v>274720</v>
      </c>
      <c r="E1275" s="95" t="s">
        <v>17298</v>
      </c>
      <c r="F1275" s="95"/>
      <c r="G1275" s="95"/>
      <c r="H1275" s="95"/>
      <c r="I1275" s="95"/>
      <c r="J1275" s="96"/>
      <c r="K1275" s="96"/>
      <c r="L1275" s="95"/>
      <c r="M1275" s="95"/>
      <c r="N1275" s="95"/>
      <c r="O1275" s="95"/>
      <c r="P1275" s="95"/>
      <c r="Q1275" s="95"/>
      <c r="R1275" s="95"/>
      <c r="S1275" s="95"/>
      <c r="T1275" s="95"/>
      <c r="U1275" s="95"/>
      <c r="V1275" s="95"/>
      <c r="W1275" s="95"/>
      <c r="X1275" s="95"/>
      <c r="Y1275" s="95"/>
      <c r="Z1275" s="95"/>
      <c r="AA1275" s="95"/>
      <c r="AB1275" s="95"/>
      <c r="AC1275" s="95"/>
      <c r="AD1275" s="95"/>
      <c r="AE1275" s="95"/>
      <c r="AF1275" s="95"/>
      <c r="AG1275" s="95"/>
      <c r="AH1275" s="95"/>
      <c r="AI1275" s="95"/>
      <c r="AJ1275" s="95"/>
      <c r="AK1275" s="95"/>
      <c r="AL1275" s="95"/>
      <c r="AM1275" s="95"/>
      <c r="AN1275" s="95"/>
      <c r="AO1275" s="95"/>
      <c r="AP1275" s="95"/>
      <c r="AQ1275" s="95"/>
      <c r="AR1275" s="95"/>
      <c r="AS1275" s="95"/>
      <c r="AT1275" s="95"/>
      <c r="AU1275" s="95"/>
      <c r="AV1275" s="95"/>
    </row>
    <row r="1276" spans="1:48" ht="18.75" x14ac:dyDescent="0.3">
      <c r="A1276" s="73" t="s">
        <v>16196</v>
      </c>
      <c r="B1276" s="92" t="s">
        <v>12123</v>
      </c>
      <c r="C1276" s="92" t="s">
        <v>7128</v>
      </c>
      <c r="D1276" s="94">
        <v>274769</v>
      </c>
      <c r="E1276" s="95" t="s">
        <v>17309</v>
      </c>
      <c r="F1276" s="95"/>
      <c r="G1276" s="95"/>
      <c r="H1276" s="95"/>
      <c r="I1276" s="95"/>
      <c r="J1276" s="96"/>
      <c r="K1276" s="96"/>
      <c r="L1276" s="95"/>
      <c r="M1276" s="95"/>
      <c r="N1276" s="95"/>
      <c r="O1276" s="95"/>
      <c r="P1276" s="95"/>
      <c r="Q1276" s="95"/>
      <c r="R1276" s="95"/>
      <c r="S1276" s="95"/>
      <c r="T1276" s="95"/>
      <c r="U1276" s="95"/>
      <c r="V1276" s="95"/>
      <c r="W1276" s="95"/>
      <c r="X1276" s="95"/>
      <c r="Y1276" s="95"/>
      <c r="Z1276" s="95"/>
      <c r="AA1276" s="95"/>
      <c r="AB1276" s="95"/>
      <c r="AC1276" s="95"/>
      <c r="AD1276" s="95"/>
      <c r="AE1276" s="95"/>
      <c r="AF1276" s="95"/>
      <c r="AG1276" s="95"/>
      <c r="AH1276" s="95"/>
      <c r="AI1276" s="95"/>
      <c r="AJ1276" s="95"/>
      <c r="AK1276" s="95"/>
      <c r="AL1276" s="95"/>
      <c r="AM1276" s="95"/>
      <c r="AN1276" s="95"/>
      <c r="AO1276" s="95"/>
      <c r="AP1276" s="95"/>
      <c r="AQ1276" s="95"/>
      <c r="AR1276" s="95"/>
      <c r="AS1276" s="95"/>
      <c r="AT1276" s="95"/>
      <c r="AU1276" s="95"/>
      <c r="AV1276" s="95"/>
    </row>
    <row r="1277" spans="1:48" ht="18.75" x14ac:dyDescent="0.3">
      <c r="A1277" s="73" t="s">
        <v>16871</v>
      </c>
      <c r="B1277" s="92" t="s">
        <v>15579</v>
      </c>
      <c r="C1277" s="92" t="s">
        <v>7128</v>
      </c>
      <c r="D1277" s="94">
        <v>274769</v>
      </c>
      <c r="E1277" s="95" t="s">
        <v>16949</v>
      </c>
      <c r="F1277" s="96"/>
      <c r="G1277" s="95"/>
      <c r="H1277" s="95"/>
      <c r="I1277" s="95"/>
      <c r="J1277" s="96"/>
      <c r="K1277" s="96"/>
      <c r="L1277" s="95"/>
      <c r="M1277" s="95"/>
      <c r="N1277" s="95"/>
      <c r="O1277" s="95"/>
      <c r="P1277" s="95"/>
      <c r="Q1277" s="95"/>
      <c r="R1277" s="95"/>
      <c r="S1277" s="95"/>
      <c r="T1277" s="95"/>
      <c r="U1277" s="95"/>
      <c r="V1277" s="95"/>
      <c r="W1277" s="95"/>
      <c r="X1277" s="95"/>
      <c r="Y1277" s="95"/>
      <c r="Z1277" s="95"/>
      <c r="AA1277" s="95"/>
      <c r="AB1277" s="95"/>
      <c r="AC1277" s="95"/>
      <c r="AD1277" s="95"/>
      <c r="AE1277" s="95"/>
      <c r="AF1277" s="95"/>
      <c r="AG1277" s="95"/>
      <c r="AH1277" s="95"/>
      <c r="AI1277" s="95"/>
      <c r="AJ1277" s="95"/>
      <c r="AK1277" s="95"/>
      <c r="AL1277" s="95"/>
      <c r="AM1277" s="95"/>
      <c r="AN1277" s="95"/>
      <c r="AO1277" s="95"/>
      <c r="AP1277" s="95"/>
      <c r="AQ1277" s="95"/>
      <c r="AR1277" s="95"/>
      <c r="AS1277" s="95"/>
      <c r="AT1277" s="95"/>
      <c r="AU1277" s="95"/>
      <c r="AV1277" s="95"/>
    </row>
    <row r="1278" spans="1:48" ht="18.75" x14ac:dyDescent="0.3">
      <c r="A1278" s="73" t="s">
        <v>16197</v>
      </c>
      <c r="B1278" s="92" t="s">
        <v>12123</v>
      </c>
      <c r="C1278" s="92" t="s">
        <v>7129</v>
      </c>
      <c r="D1278" s="94">
        <v>274792</v>
      </c>
      <c r="E1278" s="95" t="s">
        <v>17105</v>
      </c>
      <c r="F1278" s="95"/>
      <c r="G1278" s="95"/>
      <c r="H1278" s="95"/>
      <c r="I1278" s="95"/>
      <c r="J1278" s="96"/>
      <c r="K1278" s="96"/>
      <c r="L1278" s="95"/>
      <c r="M1278" s="95"/>
      <c r="N1278" s="95"/>
      <c r="O1278" s="95"/>
      <c r="P1278" s="95"/>
      <c r="Q1278" s="95"/>
      <c r="R1278" s="95"/>
      <c r="S1278" s="95"/>
      <c r="T1278" s="95"/>
      <c r="U1278" s="95"/>
      <c r="V1278" s="95"/>
      <c r="W1278" s="95"/>
      <c r="X1278" s="95"/>
      <c r="Y1278" s="95"/>
      <c r="Z1278" s="95"/>
      <c r="AA1278" s="95"/>
      <c r="AB1278" s="95"/>
      <c r="AC1278" s="95"/>
      <c r="AD1278" s="95"/>
      <c r="AE1278" s="95"/>
      <c r="AF1278" s="95"/>
      <c r="AG1278" s="95"/>
      <c r="AH1278" s="95"/>
      <c r="AI1278" s="95"/>
      <c r="AJ1278" s="95"/>
      <c r="AK1278" s="95"/>
      <c r="AL1278" s="95"/>
      <c r="AM1278" s="95"/>
      <c r="AN1278" s="95"/>
      <c r="AO1278" s="95"/>
      <c r="AP1278" s="95"/>
      <c r="AQ1278" s="95"/>
      <c r="AR1278" s="95"/>
      <c r="AS1278" s="95"/>
      <c r="AT1278" s="95"/>
      <c r="AU1278" s="95"/>
      <c r="AV1278" s="95"/>
    </row>
    <row r="1279" spans="1:48" ht="18.75" x14ac:dyDescent="0.3">
      <c r="A1279" s="73" t="s">
        <v>16198</v>
      </c>
      <c r="B1279" s="92" t="s">
        <v>12123</v>
      </c>
      <c r="C1279" s="92" t="s">
        <v>7130</v>
      </c>
      <c r="D1279" s="94">
        <v>274824</v>
      </c>
      <c r="E1279" s="95" t="s">
        <v>17301</v>
      </c>
      <c r="F1279" s="95"/>
      <c r="G1279" s="95"/>
      <c r="H1279" s="95"/>
      <c r="I1279" s="95"/>
      <c r="J1279" s="96"/>
      <c r="K1279" s="96"/>
      <c r="L1279" s="95"/>
      <c r="M1279" s="95"/>
      <c r="N1279" s="95"/>
      <c r="O1279" s="95"/>
      <c r="P1279" s="95"/>
      <c r="Q1279" s="95"/>
      <c r="R1279" s="95"/>
      <c r="S1279" s="95"/>
      <c r="T1279" s="95"/>
      <c r="U1279" s="95"/>
      <c r="V1279" s="95"/>
      <c r="W1279" s="95"/>
      <c r="X1279" s="95"/>
      <c r="Y1279" s="95"/>
      <c r="Z1279" s="95"/>
      <c r="AA1279" s="95"/>
      <c r="AB1279" s="95"/>
      <c r="AC1279" s="95"/>
      <c r="AD1279" s="95"/>
      <c r="AE1279" s="95"/>
      <c r="AF1279" s="95"/>
      <c r="AG1279" s="95"/>
      <c r="AH1279" s="95"/>
      <c r="AI1279" s="95"/>
      <c r="AJ1279" s="95"/>
      <c r="AK1279" s="95"/>
      <c r="AL1279" s="95"/>
      <c r="AM1279" s="95"/>
      <c r="AN1279" s="95"/>
      <c r="AO1279" s="95"/>
      <c r="AP1279" s="95"/>
      <c r="AQ1279" s="95"/>
      <c r="AR1279" s="95"/>
      <c r="AS1279" s="95"/>
      <c r="AT1279" s="95"/>
      <c r="AU1279" s="95"/>
      <c r="AV1279" s="95"/>
    </row>
    <row r="1280" spans="1:48" ht="18.75" x14ac:dyDescent="0.3">
      <c r="A1280" s="73" t="s">
        <v>16872</v>
      </c>
      <c r="B1280" s="92" t="s">
        <v>15579</v>
      </c>
      <c r="C1280" s="92" t="s">
        <v>7130</v>
      </c>
      <c r="D1280" s="94">
        <v>274824</v>
      </c>
      <c r="E1280" s="95" t="s">
        <v>17299</v>
      </c>
      <c r="F1280" s="96"/>
      <c r="G1280" s="95"/>
      <c r="H1280" s="95"/>
      <c r="I1280" s="95"/>
      <c r="J1280" s="96"/>
      <c r="K1280" s="96"/>
      <c r="L1280" s="95"/>
      <c r="M1280" s="95"/>
      <c r="N1280" s="95"/>
      <c r="O1280" s="95"/>
      <c r="P1280" s="95"/>
      <c r="Q1280" s="95"/>
      <c r="R1280" s="95"/>
      <c r="S1280" s="95"/>
      <c r="T1280" s="95"/>
      <c r="U1280" s="95"/>
      <c r="V1280" s="95"/>
      <c r="W1280" s="95"/>
      <c r="X1280" s="95"/>
      <c r="Y1280" s="95"/>
      <c r="Z1280" s="95"/>
      <c r="AA1280" s="95"/>
      <c r="AB1280" s="95"/>
      <c r="AC1280" s="95"/>
      <c r="AD1280" s="95"/>
      <c r="AE1280" s="95"/>
      <c r="AF1280" s="95"/>
      <c r="AG1280" s="95"/>
      <c r="AH1280" s="95"/>
      <c r="AI1280" s="95"/>
      <c r="AJ1280" s="95"/>
      <c r="AK1280" s="95"/>
      <c r="AL1280" s="95"/>
      <c r="AM1280" s="95"/>
      <c r="AN1280" s="95"/>
      <c r="AO1280" s="95"/>
      <c r="AP1280" s="95"/>
      <c r="AQ1280" s="95"/>
      <c r="AR1280" s="95"/>
      <c r="AS1280" s="95"/>
      <c r="AT1280" s="95"/>
      <c r="AU1280" s="95"/>
      <c r="AV1280" s="95"/>
    </row>
    <row r="1281" spans="1:48" ht="18.75" x14ac:dyDescent="0.3">
      <c r="A1281" s="73" t="s">
        <v>16873</v>
      </c>
      <c r="B1281" s="92" t="s">
        <v>15579</v>
      </c>
      <c r="C1281" s="92" t="s">
        <v>8659</v>
      </c>
      <c r="D1281" s="94">
        <v>274840</v>
      </c>
      <c r="E1281" s="95" t="s">
        <v>17298</v>
      </c>
      <c r="F1281" s="95" t="s">
        <v>17085</v>
      </c>
      <c r="G1281" s="95" t="s">
        <v>17086</v>
      </c>
      <c r="H1281" s="95"/>
      <c r="I1281" s="95"/>
      <c r="J1281" s="96"/>
      <c r="K1281" s="96"/>
      <c r="L1281" s="95"/>
      <c r="M1281" s="95"/>
      <c r="N1281" s="95"/>
      <c r="O1281" s="95"/>
      <c r="P1281" s="95"/>
      <c r="Q1281" s="95"/>
      <c r="R1281" s="95"/>
      <c r="S1281" s="95"/>
      <c r="T1281" s="95"/>
      <c r="U1281" s="95"/>
      <c r="V1281" s="95"/>
      <c r="W1281" s="95"/>
      <c r="X1281" s="95"/>
      <c r="Y1281" s="95"/>
      <c r="Z1281" s="95"/>
      <c r="AA1281" s="95"/>
      <c r="AB1281" s="95"/>
      <c r="AC1281" s="95"/>
      <c r="AD1281" s="95"/>
      <c r="AE1281" s="95"/>
      <c r="AF1281" s="95"/>
      <c r="AG1281" s="95"/>
      <c r="AH1281" s="95"/>
      <c r="AI1281" s="95"/>
      <c r="AJ1281" s="95"/>
      <c r="AK1281" s="95"/>
      <c r="AL1281" s="95"/>
      <c r="AM1281" s="95"/>
      <c r="AN1281" s="95"/>
      <c r="AO1281" s="95"/>
      <c r="AP1281" s="95"/>
      <c r="AQ1281" s="95"/>
      <c r="AR1281" s="95"/>
      <c r="AS1281" s="95"/>
      <c r="AT1281" s="95"/>
      <c r="AU1281" s="95"/>
      <c r="AV1281" s="95"/>
    </row>
    <row r="1282" spans="1:48" ht="18.75" x14ac:dyDescent="0.3">
      <c r="A1282" s="73" t="s">
        <v>16874</v>
      </c>
      <c r="B1282" s="92" t="s">
        <v>15579</v>
      </c>
      <c r="C1282" s="92" t="s">
        <v>7131</v>
      </c>
      <c r="D1282" s="94">
        <v>274858</v>
      </c>
      <c r="E1282" s="95" t="s">
        <v>16949</v>
      </c>
      <c r="F1282" s="95" t="s">
        <v>16945</v>
      </c>
      <c r="G1282" s="95"/>
      <c r="H1282" s="95"/>
      <c r="I1282" s="95"/>
      <c r="J1282" s="96"/>
      <c r="K1282" s="96"/>
      <c r="L1282" s="95"/>
      <c r="M1282" s="95"/>
      <c r="N1282" s="95"/>
      <c r="O1282" s="95"/>
      <c r="P1282" s="95"/>
      <c r="Q1282" s="95"/>
      <c r="R1282" s="95"/>
      <c r="S1282" s="95"/>
      <c r="T1282" s="95"/>
      <c r="U1282" s="95"/>
      <c r="V1282" s="95"/>
      <c r="W1282" s="95"/>
      <c r="X1282" s="95"/>
      <c r="Y1282" s="95"/>
      <c r="Z1282" s="95"/>
      <c r="AA1282" s="95"/>
      <c r="AB1282" s="95"/>
      <c r="AC1282" s="95"/>
      <c r="AD1282" s="95"/>
      <c r="AE1282" s="95"/>
      <c r="AF1282" s="95"/>
      <c r="AG1282" s="95"/>
      <c r="AH1282" s="95"/>
      <c r="AI1282" s="95"/>
      <c r="AJ1282" s="95"/>
      <c r="AK1282" s="95"/>
      <c r="AL1282" s="95"/>
      <c r="AM1282" s="95"/>
      <c r="AN1282" s="95"/>
      <c r="AO1282" s="95"/>
      <c r="AP1282" s="95"/>
      <c r="AQ1282" s="95"/>
      <c r="AR1282" s="95"/>
      <c r="AS1282" s="95"/>
      <c r="AT1282" s="95"/>
      <c r="AU1282" s="95"/>
      <c r="AV1282" s="95"/>
    </row>
    <row r="1283" spans="1:48" ht="18.75" x14ac:dyDescent="0.3">
      <c r="A1283" s="73" t="s">
        <v>16199</v>
      </c>
      <c r="B1283" s="92" t="s">
        <v>12123</v>
      </c>
      <c r="C1283" s="92" t="s">
        <v>4833</v>
      </c>
      <c r="D1283" s="94">
        <v>195444</v>
      </c>
      <c r="E1283" s="95" t="s">
        <v>16981</v>
      </c>
      <c r="F1283" s="95"/>
      <c r="G1283" s="95"/>
      <c r="H1283" s="95"/>
      <c r="I1283" s="95"/>
      <c r="J1283" s="96"/>
      <c r="K1283" s="96"/>
      <c r="L1283" s="95"/>
      <c r="M1283" s="95"/>
      <c r="N1283" s="95"/>
      <c r="O1283" s="95"/>
      <c r="P1283" s="95"/>
      <c r="Q1283" s="95"/>
      <c r="R1283" s="95"/>
      <c r="S1283" s="95"/>
      <c r="T1283" s="95"/>
      <c r="U1283" s="95"/>
      <c r="V1283" s="95"/>
      <c r="W1283" s="95"/>
      <c r="X1283" s="95"/>
      <c r="Y1283" s="95"/>
      <c r="Z1283" s="95"/>
      <c r="AA1283" s="95"/>
      <c r="AB1283" s="95"/>
      <c r="AC1283" s="95"/>
      <c r="AD1283" s="95"/>
      <c r="AE1283" s="95"/>
      <c r="AF1283" s="95"/>
      <c r="AG1283" s="95"/>
      <c r="AH1283" s="95"/>
      <c r="AI1283" s="95"/>
      <c r="AJ1283" s="95"/>
      <c r="AK1283" s="95"/>
      <c r="AL1283" s="95"/>
      <c r="AM1283" s="95"/>
      <c r="AN1283" s="95"/>
      <c r="AO1283" s="95"/>
      <c r="AP1283" s="95"/>
      <c r="AQ1283" s="95"/>
      <c r="AR1283" s="95"/>
      <c r="AS1283" s="95"/>
      <c r="AT1283" s="95"/>
      <c r="AU1283" s="95"/>
      <c r="AV1283" s="95"/>
    </row>
    <row r="1284" spans="1:48" ht="18.75" x14ac:dyDescent="0.3">
      <c r="A1284" s="73" t="s">
        <v>16200</v>
      </c>
      <c r="B1284" s="92" t="s">
        <v>12123</v>
      </c>
      <c r="C1284" s="92" t="s">
        <v>4834</v>
      </c>
      <c r="D1284" s="94">
        <v>195459</v>
      </c>
      <c r="E1284" s="95" t="s">
        <v>17348</v>
      </c>
      <c r="F1284" s="95" t="s">
        <v>17349</v>
      </c>
      <c r="G1284" s="95"/>
      <c r="H1284" s="95"/>
      <c r="I1284" s="95"/>
      <c r="J1284" s="96"/>
      <c r="K1284" s="96"/>
      <c r="L1284" s="95"/>
      <c r="M1284" s="95"/>
      <c r="N1284" s="95"/>
      <c r="O1284" s="95"/>
      <c r="P1284" s="95"/>
      <c r="Q1284" s="95"/>
      <c r="R1284" s="95"/>
      <c r="S1284" s="95"/>
      <c r="T1284" s="95"/>
      <c r="U1284" s="95"/>
      <c r="V1284" s="95"/>
      <c r="W1284" s="95"/>
      <c r="X1284" s="95"/>
      <c r="Y1284" s="95"/>
      <c r="Z1284" s="95"/>
      <c r="AA1284" s="95"/>
      <c r="AB1284" s="95"/>
      <c r="AC1284" s="95"/>
      <c r="AD1284" s="95"/>
      <c r="AE1284" s="95"/>
      <c r="AF1284" s="95"/>
      <c r="AG1284" s="95"/>
      <c r="AH1284" s="95"/>
      <c r="AI1284" s="95"/>
      <c r="AJ1284" s="95"/>
      <c r="AK1284" s="95"/>
      <c r="AL1284" s="95"/>
      <c r="AM1284" s="95"/>
      <c r="AN1284" s="95"/>
      <c r="AO1284" s="95"/>
      <c r="AP1284" s="95"/>
      <c r="AQ1284" s="95"/>
      <c r="AR1284" s="95"/>
      <c r="AS1284" s="95"/>
      <c r="AT1284" s="95"/>
      <c r="AU1284" s="95"/>
      <c r="AV1284" s="95"/>
    </row>
    <row r="1285" spans="1:48" ht="18.75" x14ac:dyDescent="0.3">
      <c r="A1285" s="73" t="s">
        <v>16201</v>
      </c>
      <c r="B1285" s="92" t="s">
        <v>12123</v>
      </c>
      <c r="C1285" s="92" t="s">
        <v>4835</v>
      </c>
      <c r="D1285" s="94">
        <v>195463</v>
      </c>
      <c r="E1285" s="95" t="s">
        <v>17348</v>
      </c>
      <c r="F1285" s="95" t="s">
        <v>17349</v>
      </c>
      <c r="G1285" s="95"/>
      <c r="H1285" s="95"/>
      <c r="I1285" s="95"/>
      <c r="J1285" s="96"/>
      <c r="K1285" s="96"/>
      <c r="L1285" s="95"/>
      <c r="M1285" s="95"/>
      <c r="N1285" s="95"/>
      <c r="O1285" s="95"/>
      <c r="P1285" s="95"/>
      <c r="Q1285" s="95"/>
      <c r="R1285" s="95"/>
      <c r="S1285" s="95"/>
      <c r="T1285" s="95"/>
      <c r="U1285" s="95"/>
      <c r="V1285" s="95"/>
      <c r="W1285" s="95"/>
      <c r="X1285" s="95"/>
      <c r="Y1285" s="95"/>
      <c r="Z1285" s="95"/>
      <c r="AA1285" s="95"/>
      <c r="AB1285" s="95"/>
      <c r="AC1285" s="95"/>
      <c r="AD1285" s="95"/>
      <c r="AE1285" s="95"/>
      <c r="AF1285" s="95"/>
      <c r="AG1285" s="95"/>
      <c r="AH1285" s="95"/>
      <c r="AI1285" s="95"/>
      <c r="AJ1285" s="95"/>
      <c r="AK1285" s="95"/>
      <c r="AL1285" s="95"/>
      <c r="AM1285" s="95"/>
      <c r="AN1285" s="95"/>
      <c r="AO1285" s="95"/>
      <c r="AP1285" s="95"/>
      <c r="AQ1285" s="95"/>
      <c r="AR1285" s="95"/>
      <c r="AS1285" s="95"/>
      <c r="AT1285" s="95"/>
      <c r="AU1285" s="95"/>
      <c r="AV1285" s="95"/>
    </row>
    <row r="1286" spans="1:48" ht="18.75" x14ac:dyDescent="0.3">
      <c r="A1286" s="73" t="s">
        <v>16202</v>
      </c>
      <c r="B1286" s="92" t="s">
        <v>12123</v>
      </c>
      <c r="C1286" s="92" t="s">
        <v>1803</v>
      </c>
      <c r="D1286" s="94">
        <v>196019</v>
      </c>
      <c r="E1286" s="95" t="s">
        <v>17140</v>
      </c>
      <c r="F1286" s="95" t="s">
        <v>17141</v>
      </c>
      <c r="G1286" s="95" t="s">
        <v>17142</v>
      </c>
      <c r="H1286" s="95" t="s">
        <v>17143</v>
      </c>
      <c r="I1286" s="95" t="s">
        <v>17144</v>
      </c>
      <c r="J1286" s="95" t="s">
        <v>17145</v>
      </c>
      <c r="K1286" s="95" t="s">
        <v>17146</v>
      </c>
      <c r="L1286" s="95" t="s">
        <v>17147</v>
      </c>
      <c r="M1286" s="95" t="s">
        <v>17148</v>
      </c>
      <c r="N1286" s="95" t="s">
        <v>17149</v>
      </c>
      <c r="O1286" s="95" t="s">
        <v>17150</v>
      </c>
      <c r="P1286" s="95" t="s">
        <v>17151</v>
      </c>
      <c r="Q1286" s="95" t="s">
        <v>17152</v>
      </c>
      <c r="R1286" s="95" t="s">
        <v>17153</v>
      </c>
      <c r="S1286" s="95" t="s">
        <v>17154</v>
      </c>
      <c r="T1286" s="95" t="s">
        <v>17155</v>
      </c>
      <c r="U1286" s="95" t="s">
        <v>17156</v>
      </c>
      <c r="V1286" s="95" t="s">
        <v>17157</v>
      </c>
      <c r="W1286" s="95" t="s">
        <v>17158</v>
      </c>
      <c r="X1286" s="95" t="s">
        <v>17159</v>
      </c>
      <c r="Y1286" s="95" t="s">
        <v>17160</v>
      </c>
      <c r="Z1286" s="95" t="s">
        <v>17161</v>
      </c>
      <c r="AA1286" s="95" t="s">
        <v>17162</v>
      </c>
      <c r="AB1286" s="95" t="s">
        <v>17106</v>
      </c>
      <c r="AC1286" s="95" t="s">
        <v>17107</v>
      </c>
      <c r="AD1286" s="95"/>
      <c r="AE1286" s="95"/>
      <c r="AF1286" s="95"/>
      <c r="AG1286" s="95"/>
      <c r="AH1286" s="95"/>
      <c r="AI1286" s="95"/>
      <c r="AJ1286" s="95"/>
      <c r="AK1286" s="95"/>
      <c r="AL1286" s="95"/>
      <c r="AM1286" s="95"/>
      <c r="AN1286" s="95"/>
      <c r="AO1286" s="95"/>
      <c r="AP1286" s="95"/>
      <c r="AQ1286" s="95"/>
      <c r="AR1286" s="95"/>
      <c r="AS1286" s="95"/>
      <c r="AT1286" s="95"/>
      <c r="AU1286" s="95"/>
      <c r="AV1286" s="95"/>
    </row>
    <row r="1287" spans="1:48" ht="18.75" x14ac:dyDescent="0.3">
      <c r="A1287" s="73" t="s">
        <v>16203</v>
      </c>
      <c r="B1287" s="92" t="s">
        <v>12123</v>
      </c>
      <c r="C1287" s="92" t="s">
        <v>4869</v>
      </c>
      <c r="D1287" s="94">
        <v>196038</v>
      </c>
      <c r="E1287" s="95" t="s">
        <v>17140</v>
      </c>
      <c r="F1287" s="95" t="s">
        <v>17141</v>
      </c>
      <c r="G1287" s="95" t="s">
        <v>17142</v>
      </c>
      <c r="H1287" s="95" t="s">
        <v>17143</v>
      </c>
      <c r="I1287" s="95" t="s">
        <v>17144</v>
      </c>
      <c r="J1287" s="95" t="s">
        <v>17145</v>
      </c>
      <c r="K1287" s="95" t="s">
        <v>17146</v>
      </c>
      <c r="L1287" s="95" t="s">
        <v>17147</v>
      </c>
      <c r="M1287" s="95" t="s">
        <v>17148</v>
      </c>
      <c r="N1287" s="95" t="s">
        <v>17149</v>
      </c>
      <c r="O1287" s="95" t="s">
        <v>17150</v>
      </c>
      <c r="P1287" s="95" t="s">
        <v>17151</v>
      </c>
      <c r="Q1287" s="95" t="s">
        <v>17152</v>
      </c>
      <c r="R1287" s="95" t="s">
        <v>17153</v>
      </c>
      <c r="S1287" s="95" t="s">
        <v>17154</v>
      </c>
      <c r="T1287" s="95" t="s">
        <v>17155</v>
      </c>
      <c r="U1287" s="95" t="s">
        <v>17156</v>
      </c>
      <c r="V1287" s="95" t="s">
        <v>17157</v>
      </c>
      <c r="W1287" s="95" t="s">
        <v>17158</v>
      </c>
      <c r="X1287" s="95" t="s">
        <v>17159</v>
      </c>
      <c r="Y1287" s="95" t="s">
        <v>17160</v>
      </c>
      <c r="Z1287" s="95" t="s">
        <v>17161</v>
      </c>
      <c r="AA1287" s="95" t="s">
        <v>17162</v>
      </c>
      <c r="AB1287" s="95" t="s">
        <v>17106</v>
      </c>
      <c r="AC1287" s="95" t="s">
        <v>17107</v>
      </c>
      <c r="AD1287" s="95"/>
      <c r="AE1287" s="95"/>
      <c r="AF1287" s="95"/>
      <c r="AG1287" s="95"/>
      <c r="AH1287" s="95"/>
      <c r="AI1287" s="95"/>
      <c r="AJ1287" s="95"/>
      <c r="AK1287" s="95"/>
      <c r="AL1287" s="95"/>
      <c r="AM1287" s="95"/>
      <c r="AN1287" s="95"/>
      <c r="AO1287" s="95"/>
      <c r="AP1287" s="95"/>
      <c r="AQ1287" s="95"/>
      <c r="AR1287" s="95"/>
      <c r="AS1287" s="95"/>
      <c r="AT1287" s="95"/>
      <c r="AU1287" s="95"/>
      <c r="AV1287" s="95"/>
    </row>
    <row r="1288" spans="1:48" ht="18.75" x14ac:dyDescent="0.3">
      <c r="A1288" s="73" t="s">
        <v>16204</v>
      </c>
      <c r="B1288" s="92" t="s">
        <v>12123</v>
      </c>
      <c r="C1288" s="92" t="s">
        <v>7531</v>
      </c>
      <c r="D1288" s="94">
        <v>196040</v>
      </c>
      <c r="E1288" s="95" t="s">
        <v>17140</v>
      </c>
      <c r="F1288" s="95" t="s">
        <v>17141</v>
      </c>
      <c r="G1288" s="95" t="s">
        <v>17142</v>
      </c>
      <c r="H1288" s="95" t="s">
        <v>17143</v>
      </c>
      <c r="I1288" s="95" t="s">
        <v>17144</v>
      </c>
      <c r="J1288" s="95" t="s">
        <v>17145</v>
      </c>
      <c r="K1288" s="95" t="s">
        <v>17146</v>
      </c>
      <c r="L1288" s="95" t="s">
        <v>17147</v>
      </c>
      <c r="M1288" s="95" t="s">
        <v>17148</v>
      </c>
      <c r="N1288" s="95" t="s">
        <v>17149</v>
      </c>
      <c r="O1288" s="95" t="s">
        <v>17150</v>
      </c>
      <c r="P1288" s="95" t="s">
        <v>17151</v>
      </c>
      <c r="Q1288" s="95" t="s">
        <v>17152</v>
      </c>
      <c r="R1288" s="95" t="s">
        <v>17153</v>
      </c>
      <c r="S1288" s="95" t="s">
        <v>17154</v>
      </c>
      <c r="T1288" s="95" t="s">
        <v>17155</v>
      </c>
      <c r="U1288" s="95" t="s">
        <v>17156</v>
      </c>
      <c r="V1288" s="95" t="s">
        <v>17157</v>
      </c>
      <c r="W1288" s="95" t="s">
        <v>17158</v>
      </c>
      <c r="X1288" s="95" t="s">
        <v>17159</v>
      </c>
      <c r="Y1288" s="95" t="s">
        <v>17160</v>
      </c>
      <c r="Z1288" s="95" t="s">
        <v>17161</v>
      </c>
      <c r="AA1288" s="95" t="s">
        <v>17162</v>
      </c>
      <c r="AB1288" s="95" t="s">
        <v>17106</v>
      </c>
      <c r="AC1288" s="95" t="s">
        <v>17107</v>
      </c>
      <c r="AD1288" s="95"/>
      <c r="AE1288" s="95"/>
      <c r="AF1288" s="95"/>
      <c r="AG1288" s="95"/>
      <c r="AH1288" s="95"/>
      <c r="AI1288" s="95"/>
      <c r="AJ1288" s="95"/>
      <c r="AK1288" s="95"/>
      <c r="AL1288" s="95"/>
      <c r="AM1288" s="95"/>
      <c r="AN1288" s="95"/>
      <c r="AO1288" s="95"/>
      <c r="AP1288" s="95"/>
      <c r="AQ1288" s="95"/>
      <c r="AR1288" s="95"/>
      <c r="AS1288" s="95"/>
      <c r="AT1288" s="95"/>
      <c r="AU1288" s="95"/>
      <c r="AV1288" s="95"/>
    </row>
    <row r="1289" spans="1:48" ht="18.75" x14ac:dyDescent="0.3">
      <c r="A1289" s="73" t="s">
        <v>16205</v>
      </c>
      <c r="B1289" s="92" t="s">
        <v>12123</v>
      </c>
      <c r="C1289" s="92" t="s">
        <v>7532</v>
      </c>
      <c r="D1289" s="94">
        <v>196042</v>
      </c>
      <c r="E1289" s="95" t="s">
        <v>17140</v>
      </c>
      <c r="F1289" s="95" t="s">
        <v>17141</v>
      </c>
      <c r="G1289" s="95" t="s">
        <v>17142</v>
      </c>
      <c r="H1289" s="95" t="s">
        <v>17143</v>
      </c>
      <c r="I1289" s="95" t="s">
        <v>17144</v>
      </c>
      <c r="J1289" s="95" t="s">
        <v>17145</v>
      </c>
      <c r="K1289" s="95" t="s">
        <v>17146</v>
      </c>
      <c r="L1289" s="95" t="s">
        <v>17147</v>
      </c>
      <c r="M1289" s="95" t="s">
        <v>17148</v>
      </c>
      <c r="N1289" s="95" t="s">
        <v>17149</v>
      </c>
      <c r="O1289" s="95" t="s">
        <v>17150</v>
      </c>
      <c r="P1289" s="95" t="s">
        <v>17151</v>
      </c>
      <c r="Q1289" s="95" t="s">
        <v>17152</v>
      </c>
      <c r="R1289" s="95" t="s">
        <v>17153</v>
      </c>
      <c r="S1289" s="95" t="s">
        <v>17154</v>
      </c>
      <c r="T1289" s="95" t="s">
        <v>17155</v>
      </c>
      <c r="U1289" s="95" t="s">
        <v>17156</v>
      </c>
      <c r="V1289" s="95" t="s">
        <v>17157</v>
      </c>
      <c r="W1289" s="95" t="s">
        <v>17158</v>
      </c>
      <c r="X1289" s="95" t="s">
        <v>17159</v>
      </c>
      <c r="Y1289" s="95" t="s">
        <v>17160</v>
      </c>
      <c r="Z1289" s="95" t="s">
        <v>17161</v>
      </c>
      <c r="AA1289" s="95" t="s">
        <v>17162</v>
      </c>
      <c r="AB1289" s="95" t="s">
        <v>17106</v>
      </c>
      <c r="AC1289" s="95" t="s">
        <v>17107</v>
      </c>
      <c r="AD1289" s="95"/>
      <c r="AE1289" s="95"/>
      <c r="AF1289" s="95"/>
      <c r="AG1289" s="95"/>
      <c r="AH1289" s="95"/>
      <c r="AI1289" s="95"/>
      <c r="AJ1289" s="95"/>
      <c r="AK1289" s="95"/>
      <c r="AL1289" s="95"/>
      <c r="AM1289" s="95"/>
      <c r="AN1289" s="95"/>
      <c r="AO1289" s="95"/>
      <c r="AP1289" s="95"/>
      <c r="AQ1289" s="95"/>
      <c r="AR1289" s="95"/>
      <c r="AS1289" s="95"/>
      <c r="AT1289" s="95"/>
      <c r="AU1289" s="95"/>
      <c r="AV1289" s="95"/>
    </row>
    <row r="1290" spans="1:48" ht="18.75" x14ac:dyDescent="0.3">
      <c r="A1290" s="73" t="s">
        <v>16206</v>
      </c>
      <c r="B1290" s="92" t="s">
        <v>12123</v>
      </c>
      <c r="C1290" s="92" t="s">
        <v>2493</v>
      </c>
      <c r="D1290" s="94">
        <v>196065</v>
      </c>
      <c r="E1290" s="95" t="s">
        <v>17140</v>
      </c>
      <c r="F1290" s="95" t="s">
        <v>17141</v>
      </c>
      <c r="G1290" s="95" t="s">
        <v>17142</v>
      </c>
      <c r="H1290" s="95" t="s">
        <v>17143</v>
      </c>
      <c r="I1290" s="95" t="s">
        <v>17144</v>
      </c>
      <c r="J1290" s="95" t="s">
        <v>17145</v>
      </c>
      <c r="K1290" s="95" t="s">
        <v>17146</v>
      </c>
      <c r="L1290" s="95" t="s">
        <v>17147</v>
      </c>
      <c r="M1290" s="95" t="s">
        <v>17148</v>
      </c>
      <c r="N1290" s="95" t="s">
        <v>17149</v>
      </c>
      <c r="O1290" s="95" t="s">
        <v>17150</v>
      </c>
      <c r="P1290" s="95" t="s">
        <v>17151</v>
      </c>
      <c r="Q1290" s="95" t="s">
        <v>17152</v>
      </c>
      <c r="R1290" s="95" t="s">
        <v>17153</v>
      </c>
      <c r="S1290" s="95" t="s">
        <v>17154</v>
      </c>
      <c r="T1290" s="95" t="s">
        <v>17155</v>
      </c>
      <c r="U1290" s="95" t="s">
        <v>17156</v>
      </c>
      <c r="V1290" s="95" t="s">
        <v>17157</v>
      </c>
      <c r="W1290" s="95" t="s">
        <v>17158</v>
      </c>
      <c r="X1290" s="95" t="s">
        <v>17159</v>
      </c>
      <c r="Y1290" s="95" t="s">
        <v>17160</v>
      </c>
      <c r="Z1290" s="95" t="s">
        <v>17161</v>
      </c>
      <c r="AA1290" s="95" t="s">
        <v>17162</v>
      </c>
      <c r="AB1290" s="95" t="s">
        <v>17106</v>
      </c>
      <c r="AC1290" s="95" t="s">
        <v>17107</v>
      </c>
      <c r="AD1290" s="95"/>
      <c r="AE1290" s="95"/>
      <c r="AF1290" s="95"/>
      <c r="AG1290" s="95"/>
      <c r="AH1290" s="95"/>
      <c r="AI1290" s="95"/>
      <c r="AJ1290" s="95"/>
      <c r="AK1290" s="95"/>
      <c r="AL1290" s="95"/>
      <c r="AM1290" s="95"/>
      <c r="AN1290" s="95"/>
      <c r="AO1290" s="95"/>
      <c r="AP1290" s="95"/>
      <c r="AQ1290" s="95"/>
      <c r="AR1290" s="95"/>
      <c r="AS1290" s="95"/>
      <c r="AT1290" s="95"/>
      <c r="AU1290" s="95"/>
      <c r="AV1290" s="95"/>
    </row>
    <row r="1291" spans="1:48" ht="18.75" x14ac:dyDescent="0.3">
      <c r="A1291" s="73" t="s">
        <v>16207</v>
      </c>
      <c r="B1291" s="92" t="s">
        <v>12123</v>
      </c>
      <c r="C1291" s="92" t="s">
        <v>7530</v>
      </c>
      <c r="D1291" s="94">
        <v>196039</v>
      </c>
      <c r="E1291" s="95" t="s">
        <v>17140</v>
      </c>
      <c r="F1291" s="95" t="s">
        <v>17141</v>
      </c>
      <c r="G1291" s="95" t="s">
        <v>17142</v>
      </c>
      <c r="H1291" s="95" t="s">
        <v>17143</v>
      </c>
      <c r="I1291" s="95" t="s">
        <v>17144</v>
      </c>
      <c r="J1291" s="95" t="s">
        <v>17145</v>
      </c>
      <c r="K1291" s="95" t="s">
        <v>17146</v>
      </c>
      <c r="L1291" s="95" t="s">
        <v>17147</v>
      </c>
      <c r="M1291" s="95" t="s">
        <v>17148</v>
      </c>
      <c r="N1291" s="95" t="s">
        <v>17149</v>
      </c>
      <c r="O1291" s="95" t="s">
        <v>17150</v>
      </c>
      <c r="P1291" s="95" t="s">
        <v>17151</v>
      </c>
      <c r="Q1291" s="95" t="s">
        <v>17152</v>
      </c>
      <c r="R1291" s="95" t="s">
        <v>17153</v>
      </c>
      <c r="S1291" s="95" t="s">
        <v>17154</v>
      </c>
      <c r="T1291" s="95" t="s">
        <v>17155</v>
      </c>
      <c r="U1291" s="95" t="s">
        <v>17156</v>
      </c>
      <c r="V1291" s="95" t="s">
        <v>17157</v>
      </c>
      <c r="W1291" s="95" t="s">
        <v>17158</v>
      </c>
      <c r="X1291" s="95" t="s">
        <v>17159</v>
      </c>
      <c r="Y1291" s="95" t="s">
        <v>17160</v>
      </c>
      <c r="Z1291" s="95" t="s">
        <v>17161</v>
      </c>
      <c r="AA1291" s="95" t="s">
        <v>17162</v>
      </c>
      <c r="AB1291" s="95" t="s">
        <v>17106</v>
      </c>
      <c r="AC1291" s="95" t="s">
        <v>17107</v>
      </c>
      <c r="AD1291" s="95"/>
      <c r="AE1291" s="95"/>
      <c r="AF1291" s="95"/>
      <c r="AG1291" s="95"/>
      <c r="AH1291" s="95"/>
      <c r="AI1291" s="95"/>
      <c r="AJ1291" s="95"/>
      <c r="AK1291" s="95"/>
      <c r="AL1291" s="95"/>
      <c r="AM1291" s="95"/>
      <c r="AN1291" s="95"/>
      <c r="AO1291" s="95"/>
      <c r="AP1291" s="95"/>
      <c r="AQ1291" s="95"/>
      <c r="AR1291" s="95"/>
      <c r="AS1291" s="95"/>
      <c r="AT1291" s="95"/>
      <c r="AU1291" s="95"/>
      <c r="AV1291" s="95"/>
    </row>
    <row r="1292" spans="1:48" ht="18.75" x14ac:dyDescent="0.3">
      <c r="A1292" s="73" t="s">
        <v>16208</v>
      </c>
      <c r="B1292" s="92" t="s">
        <v>12123</v>
      </c>
      <c r="C1292" s="92" t="s">
        <v>7527</v>
      </c>
      <c r="D1292" s="94">
        <v>196020</v>
      </c>
      <c r="E1292" s="95" t="s">
        <v>17140</v>
      </c>
      <c r="F1292" s="95" t="s">
        <v>17141</v>
      </c>
      <c r="G1292" s="95" t="s">
        <v>17142</v>
      </c>
      <c r="H1292" s="95" t="s">
        <v>17143</v>
      </c>
      <c r="I1292" s="95" t="s">
        <v>17144</v>
      </c>
      <c r="J1292" s="95" t="s">
        <v>17145</v>
      </c>
      <c r="K1292" s="95" t="s">
        <v>17146</v>
      </c>
      <c r="L1292" s="95" t="s">
        <v>17147</v>
      </c>
      <c r="M1292" s="95" t="s">
        <v>17148</v>
      </c>
      <c r="N1292" s="95" t="s">
        <v>17149</v>
      </c>
      <c r="O1292" s="95" t="s">
        <v>17150</v>
      </c>
      <c r="P1292" s="95" t="s">
        <v>17151</v>
      </c>
      <c r="Q1292" s="95" t="s">
        <v>17152</v>
      </c>
      <c r="R1292" s="95" t="s">
        <v>17153</v>
      </c>
      <c r="S1292" s="95" t="s">
        <v>17154</v>
      </c>
      <c r="T1292" s="95" t="s">
        <v>17155</v>
      </c>
      <c r="U1292" s="95" t="s">
        <v>17156</v>
      </c>
      <c r="V1292" s="95" t="s">
        <v>17157</v>
      </c>
      <c r="W1292" s="95" t="s">
        <v>17158</v>
      </c>
      <c r="X1292" s="95" t="s">
        <v>17159</v>
      </c>
      <c r="Y1292" s="95" t="s">
        <v>17160</v>
      </c>
      <c r="Z1292" s="95" t="s">
        <v>17161</v>
      </c>
      <c r="AA1292" s="95" t="s">
        <v>17162</v>
      </c>
      <c r="AB1292" s="95" t="s">
        <v>17106</v>
      </c>
      <c r="AC1292" s="95" t="s">
        <v>17107</v>
      </c>
      <c r="AD1292" s="95"/>
      <c r="AE1292" s="95"/>
      <c r="AF1292" s="95"/>
      <c r="AG1292" s="95"/>
      <c r="AH1292" s="95"/>
      <c r="AI1292" s="95"/>
      <c r="AJ1292" s="95"/>
      <c r="AK1292" s="95"/>
      <c r="AL1292" s="95"/>
      <c r="AM1292" s="95"/>
      <c r="AN1292" s="95"/>
      <c r="AO1292" s="95"/>
      <c r="AP1292" s="95"/>
      <c r="AQ1292" s="95"/>
      <c r="AR1292" s="95"/>
      <c r="AS1292" s="95"/>
      <c r="AT1292" s="95"/>
      <c r="AU1292" s="95"/>
      <c r="AV1292" s="95"/>
    </row>
    <row r="1293" spans="1:48" ht="18.75" x14ac:dyDescent="0.3">
      <c r="A1293" s="73" t="s">
        <v>16209</v>
      </c>
      <c r="B1293" s="92" t="s">
        <v>12123</v>
      </c>
      <c r="C1293" s="92" t="s">
        <v>7529</v>
      </c>
      <c r="D1293" s="94">
        <v>196022</v>
      </c>
      <c r="E1293" s="95" t="s">
        <v>17140</v>
      </c>
      <c r="F1293" s="95" t="s">
        <v>17141</v>
      </c>
      <c r="G1293" s="95" t="s">
        <v>17142</v>
      </c>
      <c r="H1293" s="95" t="s">
        <v>17143</v>
      </c>
      <c r="I1293" s="95" t="s">
        <v>17144</v>
      </c>
      <c r="J1293" s="95" t="s">
        <v>17145</v>
      </c>
      <c r="K1293" s="95" t="s">
        <v>17146</v>
      </c>
      <c r="L1293" s="95" t="s">
        <v>17147</v>
      </c>
      <c r="M1293" s="95" t="s">
        <v>17148</v>
      </c>
      <c r="N1293" s="95" t="s">
        <v>17149</v>
      </c>
      <c r="O1293" s="95" t="s">
        <v>17150</v>
      </c>
      <c r="P1293" s="95" t="s">
        <v>17151</v>
      </c>
      <c r="Q1293" s="95" t="s">
        <v>17152</v>
      </c>
      <c r="R1293" s="95" t="s">
        <v>17153</v>
      </c>
      <c r="S1293" s="95" t="s">
        <v>17154</v>
      </c>
      <c r="T1293" s="95" t="s">
        <v>17155</v>
      </c>
      <c r="U1293" s="95" t="s">
        <v>17156</v>
      </c>
      <c r="V1293" s="95" t="s">
        <v>17157</v>
      </c>
      <c r="W1293" s="95" t="s">
        <v>17158</v>
      </c>
      <c r="X1293" s="95" t="s">
        <v>17159</v>
      </c>
      <c r="Y1293" s="95" t="s">
        <v>17160</v>
      </c>
      <c r="Z1293" s="95" t="s">
        <v>17161</v>
      </c>
      <c r="AA1293" s="95" t="s">
        <v>17162</v>
      </c>
      <c r="AB1293" s="95" t="s">
        <v>17106</v>
      </c>
      <c r="AC1293" s="95" t="s">
        <v>17107</v>
      </c>
      <c r="AD1293" s="95"/>
      <c r="AE1293" s="95"/>
      <c r="AF1293" s="95"/>
      <c r="AG1293" s="95"/>
      <c r="AH1293" s="95"/>
      <c r="AI1293" s="95"/>
      <c r="AJ1293" s="95"/>
      <c r="AK1293" s="95"/>
      <c r="AL1293" s="95"/>
      <c r="AM1293" s="95"/>
      <c r="AN1293" s="95"/>
      <c r="AO1293" s="95"/>
      <c r="AP1293" s="95"/>
      <c r="AQ1293" s="95"/>
      <c r="AR1293" s="95"/>
      <c r="AS1293" s="95"/>
      <c r="AT1293" s="95"/>
      <c r="AU1293" s="95"/>
      <c r="AV1293" s="95"/>
    </row>
    <row r="1294" spans="1:48" ht="18.75" x14ac:dyDescent="0.3">
      <c r="A1294" s="73" t="s">
        <v>16210</v>
      </c>
      <c r="B1294" s="92" t="s">
        <v>12123</v>
      </c>
      <c r="C1294" s="92" t="s">
        <v>7142</v>
      </c>
      <c r="D1294" s="94">
        <v>276105</v>
      </c>
      <c r="E1294" s="95" t="s">
        <v>17169</v>
      </c>
      <c r="F1294" s="95" t="s">
        <v>17167</v>
      </c>
      <c r="G1294" s="95" t="s">
        <v>17168</v>
      </c>
      <c r="H1294" s="95"/>
      <c r="I1294" s="95"/>
      <c r="J1294" s="96"/>
      <c r="K1294" s="96"/>
      <c r="L1294" s="95"/>
      <c r="M1294" s="95"/>
      <c r="N1294" s="95"/>
      <c r="O1294" s="95"/>
      <c r="P1294" s="95"/>
      <c r="Q1294" s="95"/>
      <c r="R1294" s="95"/>
      <c r="S1294" s="95"/>
      <c r="T1294" s="95"/>
      <c r="U1294" s="95"/>
      <c r="V1294" s="95"/>
      <c r="W1294" s="95"/>
      <c r="X1294" s="95"/>
      <c r="Y1294" s="95"/>
      <c r="Z1294" s="95"/>
      <c r="AA1294" s="95"/>
      <c r="AB1294" s="95"/>
      <c r="AC1294" s="95"/>
      <c r="AD1294" s="95"/>
      <c r="AE1294" s="95"/>
      <c r="AF1294" s="95"/>
      <c r="AG1294" s="95"/>
      <c r="AH1294" s="95"/>
      <c r="AI1294" s="95"/>
      <c r="AJ1294" s="95"/>
      <c r="AK1294" s="95"/>
      <c r="AL1294" s="95"/>
      <c r="AM1294" s="95"/>
      <c r="AN1294" s="95"/>
      <c r="AO1294" s="95"/>
      <c r="AP1294" s="95"/>
      <c r="AQ1294" s="95"/>
      <c r="AR1294" s="95"/>
      <c r="AS1294" s="95"/>
      <c r="AT1294" s="95"/>
      <c r="AU1294" s="95"/>
      <c r="AV1294" s="95"/>
    </row>
    <row r="1295" spans="1:48" ht="18.75" x14ac:dyDescent="0.3">
      <c r="A1295" s="73" t="s">
        <v>16875</v>
      </c>
      <c r="B1295" s="92" t="s">
        <v>15579</v>
      </c>
      <c r="C1295" s="92" t="s">
        <v>7142</v>
      </c>
      <c r="D1295" s="94">
        <v>276105</v>
      </c>
      <c r="E1295" s="95" t="s">
        <v>17126</v>
      </c>
      <c r="F1295" s="95" t="s">
        <v>17127</v>
      </c>
      <c r="G1295" s="95"/>
      <c r="H1295" s="96"/>
      <c r="I1295" s="96"/>
      <c r="J1295" s="96"/>
      <c r="K1295" s="96"/>
      <c r="L1295" s="95"/>
      <c r="M1295" s="95"/>
      <c r="N1295" s="95"/>
      <c r="O1295" s="95"/>
      <c r="P1295" s="95"/>
      <c r="Q1295" s="95"/>
      <c r="R1295" s="95"/>
      <c r="S1295" s="95"/>
      <c r="T1295" s="95"/>
      <c r="U1295" s="95"/>
      <c r="V1295" s="95"/>
      <c r="W1295" s="95"/>
      <c r="X1295" s="95"/>
      <c r="Y1295" s="95"/>
      <c r="Z1295" s="95"/>
      <c r="AA1295" s="95"/>
      <c r="AB1295" s="95"/>
      <c r="AC1295" s="95"/>
      <c r="AD1295" s="95"/>
      <c r="AE1295" s="95"/>
      <c r="AF1295" s="95"/>
      <c r="AG1295" s="95"/>
      <c r="AH1295" s="95"/>
      <c r="AI1295" s="95"/>
      <c r="AJ1295" s="95"/>
      <c r="AK1295" s="95"/>
      <c r="AL1295" s="95"/>
      <c r="AM1295" s="95"/>
      <c r="AN1295" s="95"/>
      <c r="AO1295" s="95"/>
      <c r="AP1295" s="95"/>
      <c r="AQ1295" s="95"/>
      <c r="AR1295" s="95"/>
      <c r="AS1295" s="95"/>
      <c r="AT1295" s="95"/>
      <c r="AU1295" s="95"/>
      <c r="AV1295" s="95"/>
    </row>
    <row r="1296" spans="1:48" ht="18.75" x14ac:dyDescent="0.3">
      <c r="A1296" s="73" t="s">
        <v>16211</v>
      </c>
      <c r="B1296" s="92" t="s">
        <v>12123</v>
      </c>
      <c r="C1296" s="92" t="s">
        <v>1811</v>
      </c>
      <c r="D1296" s="94">
        <v>197276</v>
      </c>
      <c r="E1296" s="95" t="s">
        <v>17201</v>
      </c>
      <c r="F1296" s="95"/>
      <c r="G1296" s="96"/>
      <c r="H1296" s="95"/>
      <c r="I1296" s="95"/>
      <c r="J1296" s="95"/>
      <c r="K1296" s="95"/>
      <c r="L1296" s="95"/>
      <c r="M1296" s="95"/>
      <c r="N1296" s="95"/>
      <c r="O1296" s="95"/>
      <c r="P1296" s="95"/>
      <c r="Q1296" s="95"/>
      <c r="R1296" s="95"/>
      <c r="S1296" s="95"/>
      <c r="T1296" s="95"/>
      <c r="U1296" s="95"/>
      <c r="V1296" s="95"/>
      <c r="W1296" s="95"/>
      <c r="X1296" s="95"/>
      <c r="Y1296" s="95"/>
      <c r="Z1296" s="95"/>
      <c r="AA1296" s="95"/>
      <c r="AB1296" s="95"/>
      <c r="AC1296" s="95"/>
      <c r="AD1296" s="95"/>
      <c r="AE1296" s="95"/>
      <c r="AF1296" s="95"/>
      <c r="AG1296" s="95"/>
      <c r="AH1296" s="95"/>
      <c r="AI1296" s="95"/>
      <c r="AJ1296" s="95"/>
      <c r="AK1296" s="95"/>
      <c r="AL1296" s="95"/>
      <c r="AM1296" s="95"/>
      <c r="AN1296" s="95"/>
      <c r="AO1296" s="95"/>
      <c r="AP1296" s="95"/>
      <c r="AQ1296" s="95"/>
      <c r="AR1296" s="95"/>
      <c r="AS1296" s="95"/>
      <c r="AT1296" s="95"/>
      <c r="AU1296" s="95"/>
      <c r="AV1296" s="95"/>
    </row>
    <row r="1297" spans="1:48" ht="18.75" x14ac:dyDescent="0.3">
      <c r="A1297" s="73" t="s">
        <v>16212</v>
      </c>
      <c r="B1297" s="92" t="s">
        <v>12123</v>
      </c>
      <c r="C1297" s="92" t="s">
        <v>7535</v>
      </c>
      <c r="D1297" s="94">
        <v>197277</v>
      </c>
      <c r="E1297" s="95" t="s">
        <v>17201</v>
      </c>
      <c r="F1297" s="95"/>
      <c r="G1297" s="96"/>
      <c r="H1297" s="95"/>
      <c r="I1297" s="95"/>
      <c r="J1297" s="95"/>
      <c r="K1297" s="95"/>
      <c r="L1297" s="95"/>
      <c r="M1297" s="95"/>
      <c r="N1297" s="95"/>
      <c r="O1297" s="95"/>
      <c r="P1297" s="95"/>
      <c r="Q1297" s="95"/>
      <c r="R1297" s="95"/>
      <c r="S1297" s="95"/>
      <c r="T1297" s="95"/>
      <c r="U1297" s="95"/>
      <c r="V1297" s="95"/>
      <c r="W1297" s="95"/>
      <c r="X1297" s="95"/>
      <c r="Y1297" s="95"/>
      <c r="Z1297" s="95"/>
      <c r="AA1297" s="95"/>
      <c r="AB1297" s="95"/>
      <c r="AC1297" s="95"/>
      <c r="AD1297" s="95"/>
      <c r="AE1297" s="95"/>
      <c r="AF1297" s="95"/>
      <c r="AG1297" s="95"/>
      <c r="AH1297" s="95"/>
      <c r="AI1297" s="95"/>
      <c r="AJ1297" s="95"/>
      <c r="AK1297" s="95"/>
      <c r="AL1297" s="95"/>
      <c r="AM1297" s="95"/>
      <c r="AN1297" s="95"/>
      <c r="AO1297" s="95"/>
      <c r="AP1297" s="95"/>
      <c r="AQ1297" s="95"/>
      <c r="AR1297" s="95"/>
      <c r="AS1297" s="95"/>
      <c r="AT1297" s="95"/>
      <c r="AU1297" s="95"/>
      <c r="AV1297" s="95"/>
    </row>
    <row r="1298" spans="1:48" ht="18.75" x14ac:dyDescent="0.3">
      <c r="A1298" s="73" t="s">
        <v>16213</v>
      </c>
      <c r="B1298" s="92" t="s">
        <v>12123</v>
      </c>
      <c r="C1298" s="92" t="s">
        <v>2502</v>
      </c>
      <c r="D1298" s="94">
        <v>197280</v>
      </c>
      <c r="E1298" s="95" t="s">
        <v>17201</v>
      </c>
      <c r="F1298" s="95"/>
      <c r="G1298" s="96"/>
      <c r="H1298" s="95"/>
      <c r="I1298" s="95"/>
      <c r="J1298" s="95"/>
      <c r="K1298" s="95"/>
      <c r="L1298" s="95"/>
      <c r="M1298" s="95"/>
      <c r="N1298" s="95"/>
      <c r="O1298" s="95"/>
      <c r="P1298" s="95"/>
      <c r="Q1298" s="95"/>
      <c r="R1298" s="95"/>
      <c r="S1298" s="95"/>
      <c r="T1298" s="95"/>
      <c r="U1298" s="95"/>
      <c r="V1298" s="95"/>
      <c r="W1298" s="95"/>
      <c r="X1298" s="95"/>
      <c r="Y1298" s="95"/>
      <c r="Z1298" s="95"/>
      <c r="AA1298" s="95"/>
      <c r="AB1298" s="95"/>
      <c r="AC1298" s="95"/>
      <c r="AD1298" s="95"/>
      <c r="AE1298" s="95"/>
      <c r="AF1298" s="95"/>
      <c r="AG1298" s="95"/>
      <c r="AH1298" s="95"/>
      <c r="AI1298" s="95"/>
      <c r="AJ1298" s="95"/>
      <c r="AK1298" s="95"/>
      <c r="AL1298" s="95"/>
      <c r="AM1298" s="95"/>
      <c r="AN1298" s="95"/>
      <c r="AO1298" s="95"/>
      <c r="AP1298" s="95"/>
      <c r="AQ1298" s="95"/>
      <c r="AR1298" s="95"/>
      <c r="AS1298" s="95"/>
      <c r="AT1298" s="95"/>
      <c r="AU1298" s="95"/>
      <c r="AV1298" s="95"/>
    </row>
    <row r="1299" spans="1:48" ht="18.75" x14ac:dyDescent="0.3">
      <c r="A1299" s="73" t="s">
        <v>16214</v>
      </c>
      <c r="B1299" s="92" t="s">
        <v>12123</v>
      </c>
      <c r="C1299" s="92" t="s">
        <v>7173</v>
      </c>
      <c r="D1299" s="94">
        <v>277659</v>
      </c>
      <c r="E1299" s="95" t="s">
        <v>17109</v>
      </c>
      <c r="F1299" s="95" t="s">
        <v>16899</v>
      </c>
      <c r="G1299" s="95"/>
      <c r="H1299" s="95"/>
      <c r="I1299" s="95"/>
      <c r="J1299" s="95"/>
      <c r="K1299" s="95"/>
      <c r="L1299" s="96"/>
      <c r="M1299" s="96"/>
      <c r="N1299" s="95"/>
      <c r="O1299" s="95"/>
      <c r="P1299" s="95"/>
      <c r="Q1299" s="95"/>
      <c r="R1299" s="95"/>
      <c r="S1299" s="95"/>
      <c r="T1299" s="95"/>
      <c r="U1299" s="95"/>
      <c r="V1299" s="95"/>
      <c r="W1299" s="95"/>
      <c r="X1299" s="95"/>
      <c r="Y1299" s="95"/>
      <c r="Z1299" s="95"/>
      <c r="AA1299" s="95"/>
      <c r="AB1299" s="95"/>
      <c r="AC1299" s="95"/>
      <c r="AD1299" s="95"/>
      <c r="AE1299" s="95"/>
      <c r="AF1299" s="95"/>
      <c r="AG1299" s="95"/>
      <c r="AH1299" s="95"/>
      <c r="AI1299" s="95"/>
      <c r="AJ1299" s="95"/>
      <c r="AK1299" s="95"/>
      <c r="AL1299" s="95"/>
      <c r="AM1299" s="95"/>
      <c r="AN1299" s="95"/>
      <c r="AO1299" s="95"/>
      <c r="AP1299" s="95"/>
      <c r="AQ1299" s="95"/>
      <c r="AR1299" s="95"/>
      <c r="AS1299" s="95"/>
      <c r="AT1299" s="95"/>
      <c r="AU1299" s="95"/>
      <c r="AV1299" s="95"/>
    </row>
    <row r="1300" spans="1:48" ht="18.75" x14ac:dyDescent="0.3">
      <c r="A1300" s="73" t="s">
        <v>16876</v>
      </c>
      <c r="B1300" s="92" t="s">
        <v>15579</v>
      </c>
      <c r="C1300" s="92" t="s">
        <v>7173</v>
      </c>
      <c r="D1300" s="94">
        <v>277659</v>
      </c>
      <c r="E1300" s="95" t="s">
        <v>16900</v>
      </c>
      <c r="F1300" s="95" t="s">
        <v>17116</v>
      </c>
      <c r="G1300" s="95" t="s">
        <v>16901</v>
      </c>
      <c r="H1300" s="95" t="s">
        <v>17117</v>
      </c>
      <c r="I1300" s="95" t="s">
        <v>17118</v>
      </c>
      <c r="J1300" s="96"/>
      <c r="K1300" s="96"/>
      <c r="L1300" s="96"/>
      <c r="M1300" s="96"/>
      <c r="N1300" s="95"/>
      <c r="O1300" s="95"/>
      <c r="P1300" s="95"/>
      <c r="Q1300" s="95"/>
      <c r="R1300" s="95"/>
      <c r="S1300" s="95"/>
      <c r="T1300" s="95"/>
      <c r="U1300" s="95"/>
      <c r="V1300" s="95"/>
      <c r="W1300" s="95"/>
      <c r="X1300" s="95"/>
      <c r="Y1300" s="95"/>
      <c r="Z1300" s="95"/>
      <c r="AA1300" s="95"/>
      <c r="AB1300" s="95"/>
      <c r="AC1300" s="95"/>
      <c r="AD1300" s="95"/>
      <c r="AE1300" s="95"/>
      <c r="AF1300" s="95"/>
      <c r="AG1300" s="95"/>
      <c r="AH1300" s="95"/>
      <c r="AI1300" s="95"/>
      <c r="AJ1300" s="95"/>
      <c r="AK1300" s="95"/>
      <c r="AL1300" s="95"/>
      <c r="AM1300" s="95"/>
      <c r="AN1300" s="95"/>
      <c r="AO1300" s="95"/>
      <c r="AP1300" s="95"/>
      <c r="AQ1300" s="95"/>
      <c r="AR1300" s="95"/>
      <c r="AS1300" s="95"/>
      <c r="AT1300" s="95"/>
      <c r="AU1300" s="95"/>
      <c r="AV1300" s="95"/>
    </row>
    <row r="1301" spans="1:48" ht="18.75" x14ac:dyDescent="0.3">
      <c r="A1301" s="73" t="s">
        <v>16215</v>
      </c>
      <c r="B1301" s="92" t="s">
        <v>12123</v>
      </c>
      <c r="C1301" s="92" t="s">
        <v>7537</v>
      </c>
      <c r="D1301" s="94">
        <v>197493</v>
      </c>
      <c r="E1301" s="95" t="s">
        <v>17350</v>
      </c>
      <c r="F1301" s="95"/>
      <c r="G1301" s="96"/>
      <c r="H1301" s="95"/>
      <c r="I1301" s="95"/>
      <c r="J1301" s="95"/>
      <c r="K1301" s="95"/>
      <c r="L1301" s="95"/>
      <c r="M1301" s="95"/>
      <c r="N1301" s="95"/>
      <c r="O1301" s="95"/>
      <c r="P1301" s="95"/>
      <c r="Q1301" s="95"/>
      <c r="R1301" s="95"/>
      <c r="S1301" s="95"/>
      <c r="T1301" s="95"/>
      <c r="U1301" s="95"/>
      <c r="V1301" s="95"/>
      <c r="W1301" s="95"/>
      <c r="X1301" s="95"/>
      <c r="Y1301" s="95"/>
      <c r="Z1301" s="95"/>
      <c r="AA1301" s="95"/>
      <c r="AB1301" s="95"/>
      <c r="AC1301" s="95"/>
      <c r="AD1301" s="95"/>
      <c r="AE1301" s="95"/>
      <c r="AF1301" s="95"/>
      <c r="AG1301" s="95"/>
      <c r="AH1301" s="95"/>
      <c r="AI1301" s="95"/>
      <c r="AJ1301" s="95"/>
      <c r="AK1301" s="95"/>
      <c r="AL1301" s="95"/>
      <c r="AM1301" s="95"/>
      <c r="AN1301" s="95"/>
      <c r="AO1301" s="95"/>
      <c r="AP1301" s="95"/>
      <c r="AQ1301" s="95"/>
      <c r="AR1301" s="95"/>
      <c r="AS1301" s="95"/>
      <c r="AT1301" s="95"/>
      <c r="AU1301" s="95"/>
      <c r="AV1301" s="95"/>
    </row>
    <row r="1302" spans="1:48" ht="18.75" x14ac:dyDescent="0.3">
      <c r="A1302" s="73" t="s">
        <v>16216</v>
      </c>
      <c r="B1302" s="92" t="s">
        <v>12123</v>
      </c>
      <c r="C1302" s="92" t="s">
        <v>7182</v>
      </c>
      <c r="D1302" s="94">
        <v>278098</v>
      </c>
      <c r="E1302" s="95" t="s">
        <v>17350</v>
      </c>
      <c r="F1302" s="95"/>
      <c r="G1302" s="96"/>
      <c r="H1302" s="95"/>
      <c r="I1302" s="95"/>
      <c r="J1302" s="95"/>
      <c r="K1302" s="95"/>
      <c r="L1302" s="95"/>
      <c r="M1302" s="95"/>
      <c r="N1302" s="95"/>
      <c r="O1302" s="95"/>
      <c r="P1302" s="95"/>
      <c r="Q1302" s="95"/>
      <c r="R1302" s="95"/>
      <c r="S1302" s="95"/>
      <c r="T1302" s="95"/>
      <c r="U1302" s="95"/>
      <c r="V1302" s="95"/>
      <c r="W1302" s="95"/>
      <c r="X1302" s="95"/>
      <c r="Y1302" s="95"/>
      <c r="Z1302" s="95"/>
      <c r="AA1302" s="95"/>
      <c r="AB1302" s="95"/>
      <c r="AC1302" s="95"/>
      <c r="AD1302" s="95"/>
      <c r="AE1302" s="95"/>
      <c r="AF1302" s="95"/>
      <c r="AG1302" s="95"/>
      <c r="AH1302" s="95"/>
      <c r="AI1302" s="95"/>
      <c r="AJ1302" s="95"/>
      <c r="AK1302" s="95"/>
      <c r="AL1302" s="95"/>
      <c r="AM1302" s="95"/>
      <c r="AN1302" s="95"/>
      <c r="AO1302" s="95"/>
      <c r="AP1302" s="95"/>
      <c r="AQ1302" s="95"/>
      <c r="AR1302" s="95"/>
      <c r="AS1302" s="95"/>
      <c r="AT1302" s="95"/>
      <c r="AU1302" s="95"/>
      <c r="AV1302" s="95"/>
    </row>
    <row r="1303" spans="1:48" ht="18.75" x14ac:dyDescent="0.3">
      <c r="A1303" s="73" t="s">
        <v>16217</v>
      </c>
      <c r="B1303" s="92" t="s">
        <v>12123</v>
      </c>
      <c r="C1303" s="92" t="s">
        <v>1814</v>
      </c>
      <c r="D1303" s="94">
        <v>197562</v>
      </c>
      <c r="E1303" s="95" t="s">
        <v>17315</v>
      </c>
      <c r="F1303" s="95"/>
      <c r="G1303" s="96"/>
      <c r="H1303" s="95"/>
      <c r="I1303" s="95"/>
      <c r="J1303" s="95"/>
      <c r="K1303" s="95"/>
      <c r="L1303" s="95"/>
      <c r="M1303" s="95"/>
      <c r="N1303" s="95"/>
      <c r="O1303" s="95"/>
      <c r="P1303" s="95"/>
      <c r="Q1303" s="95"/>
      <c r="R1303" s="95"/>
      <c r="S1303" s="95"/>
      <c r="T1303" s="95"/>
      <c r="U1303" s="95"/>
      <c r="V1303" s="95"/>
      <c r="W1303" s="95"/>
      <c r="X1303" s="95"/>
      <c r="Y1303" s="95"/>
      <c r="Z1303" s="95"/>
      <c r="AA1303" s="95"/>
      <c r="AB1303" s="95"/>
      <c r="AC1303" s="95"/>
      <c r="AD1303" s="95"/>
      <c r="AE1303" s="95"/>
      <c r="AF1303" s="95"/>
      <c r="AG1303" s="95"/>
      <c r="AH1303" s="95"/>
      <c r="AI1303" s="95"/>
      <c r="AJ1303" s="95"/>
      <c r="AK1303" s="95"/>
      <c r="AL1303" s="95"/>
      <c r="AM1303" s="95"/>
      <c r="AN1303" s="95"/>
      <c r="AO1303" s="95"/>
      <c r="AP1303" s="95"/>
      <c r="AQ1303" s="95"/>
      <c r="AR1303" s="95"/>
      <c r="AS1303" s="95"/>
      <c r="AT1303" s="95"/>
      <c r="AU1303" s="95"/>
      <c r="AV1303" s="95"/>
    </row>
    <row r="1304" spans="1:48" ht="18.75" x14ac:dyDescent="0.3">
      <c r="A1304" s="73" t="s">
        <v>16218</v>
      </c>
      <c r="B1304" s="92" t="s">
        <v>12123</v>
      </c>
      <c r="C1304" s="92" t="s">
        <v>9</v>
      </c>
      <c r="D1304" s="94">
        <v>198161</v>
      </c>
      <c r="E1304" s="95" t="s">
        <v>17351</v>
      </c>
      <c r="F1304" s="95"/>
      <c r="G1304" s="96"/>
      <c r="H1304" s="95"/>
      <c r="I1304" s="95"/>
      <c r="J1304" s="95"/>
      <c r="K1304" s="95"/>
      <c r="L1304" s="95"/>
      <c r="M1304" s="95"/>
      <c r="N1304" s="95"/>
      <c r="O1304" s="95"/>
      <c r="P1304" s="95"/>
      <c r="Q1304" s="95"/>
      <c r="R1304" s="95"/>
      <c r="S1304" s="95"/>
      <c r="T1304" s="95"/>
      <c r="U1304" s="95"/>
      <c r="V1304" s="95"/>
      <c r="W1304" s="95"/>
      <c r="X1304" s="95"/>
      <c r="Y1304" s="95"/>
      <c r="Z1304" s="95"/>
      <c r="AA1304" s="95"/>
      <c r="AB1304" s="95"/>
      <c r="AC1304" s="95"/>
      <c r="AD1304" s="95"/>
      <c r="AE1304" s="95"/>
      <c r="AF1304" s="95"/>
      <c r="AG1304" s="95"/>
      <c r="AH1304" s="95"/>
      <c r="AI1304" s="95"/>
      <c r="AJ1304" s="95"/>
      <c r="AK1304" s="95"/>
      <c r="AL1304" s="95"/>
      <c r="AM1304" s="95"/>
      <c r="AN1304" s="95"/>
      <c r="AO1304" s="95"/>
      <c r="AP1304" s="95"/>
      <c r="AQ1304" s="95"/>
      <c r="AR1304" s="95"/>
      <c r="AS1304" s="95"/>
      <c r="AT1304" s="95"/>
      <c r="AU1304" s="95"/>
      <c r="AV1304" s="95"/>
    </row>
    <row r="1305" spans="1:48" ht="18.75" x14ac:dyDescent="0.3">
      <c r="A1305" s="73" t="s">
        <v>16219</v>
      </c>
      <c r="B1305" s="92" t="s">
        <v>12123</v>
      </c>
      <c r="C1305" s="92" t="s">
        <v>4</v>
      </c>
      <c r="D1305" s="94">
        <v>198048</v>
      </c>
      <c r="E1305" s="95" t="s">
        <v>17243</v>
      </c>
      <c r="F1305" s="95"/>
      <c r="G1305" s="96"/>
      <c r="H1305" s="95"/>
      <c r="I1305" s="95"/>
      <c r="J1305" s="95"/>
      <c r="K1305" s="95"/>
      <c r="L1305" s="95"/>
      <c r="M1305" s="95"/>
      <c r="N1305" s="95"/>
      <c r="O1305" s="95"/>
      <c r="P1305" s="95"/>
      <c r="Q1305" s="95"/>
      <c r="R1305" s="95"/>
      <c r="S1305" s="95"/>
      <c r="T1305" s="95"/>
      <c r="U1305" s="95"/>
      <c r="V1305" s="95"/>
      <c r="W1305" s="95"/>
      <c r="X1305" s="95"/>
      <c r="Y1305" s="95"/>
      <c r="Z1305" s="95"/>
      <c r="AA1305" s="95"/>
      <c r="AB1305" s="95"/>
      <c r="AC1305" s="95"/>
      <c r="AD1305" s="95"/>
      <c r="AE1305" s="95"/>
      <c r="AF1305" s="95"/>
      <c r="AG1305" s="95"/>
      <c r="AH1305" s="95"/>
      <c r="AI1305" s="95"/>
      <c r="AJ1305" s="95"/>
      <c r="AK1305" s="95"/>
      <c r="AL1305" s="95"/>
      <c r="AM1305" s="95"/>
      <c r="AN1305" s="95"/>
      <c r="AO1305" s="95"/>
      <c r="AP1305" s="95"/>
      <c r="AQ1305" s="95"/>
      <c r="AR1305" s="95"/>
      <c r="AS1305" s="95"/>
      <c r="AT1305" s="95"/>
      <c r="AU1305" s="95"/>
      <c r="AV1305" s="95"/>
    </row>
    <row r="1306" spans="1:48" ht="18.75" x14ac:dyDescent="0.3">
      <c r="A1306" s="73" t="s">
        <v>16220</v>
      </c>
      <c r="B1306" s="92" t="s">
        <v>12123</v>
      </c>
      <c r="C1306" s="92" t="s">
        <v>5</v>
      </c>
      <c r="D1306" s="94">
        <v>198067</v>
      </c>
      <c r="E1306" s="95" t="s">
        <v>17315</v>
      </c>
      <c r="F1306" s="95"/>
      <c r="G1306" s="96"/>
      <c r="H1306" s="95"/>
      <c r="I1306" s="95"/>
      <c r="J1306" s="95"/>
      <c r="K1306" s="95"/>
      <c r="L1306" s="95"/>
      <c r="M1306" s="95"/>
      <c r="N1306" s="95"/>
      <c r="O1306" s="95"/>
      <c r="P1306" s="95"/>
      <c r="Q1306" s="95"/>
      <c r="R1306" s="95"/>
      <c r="S1306" s="95"/>
      <c r="T1306" s="95"/>
      <c r="U1306" s="95"/>
      <c r="V1306" s="95"/>
      <c r="W1306" s="95"/>
      <c r="X1306" s="95"/>
      <c r="Y1306" s="95"/>
      <c r="Z1306" s="95"/>
      <c r="AA1306" s="95"/>
      <c r="AB1306" s="95"/>
      <c r="AC1306" s="95"/>
      <c r="AD1306" s="95"/>
      <c r="AE1306" s="95"/>
      <c r="AF1306" s="95"/>
      <c r="AG1306" s="95"/>
      <c r="AH1306" s="95"/>
      <c r="AI1306" s="95"/>
      <c r="AJ1306" s="95"/>
      <c r="AK1306" s="95"/>
      <c r="AL1306" s="95"/>
      <c r="AM1306" s="95"/>
      <c r="AN1306" s="95"/>
      <c r="AO1306" s="95"/>
      <c r="AP1306" s="95"/>
      <c r="AQ1306" s="95"/>
      <c r="AR1306" s="95"/>
      <c r="AS1306" s="95"/>
      <c r="AT1306" s="95"/>
      <c r="AU1306" s="95"/>
      <c r="AV1306" s="95"/>
    </row>
    <row r="1307" spans="1:48" ht="18.75" x14ac:dyDescent="0.3">
      <c r="A1307" s="73" t="s">
        <v>16221</v>
      </c>
      <c r="B1307" s="92" t="s">
        <v>12123</v>
      </c>
      <c r="C1307" s="92" t="s">
        <v>6</v>
      </c>
      <c r="D1307" s="94">
        <v>198086</v>
      </c>
      <c r="E1307" s="95" t="s">
        <v>17243</v>
      </c>
      <c r="F1307" s="95"/>
      <c r="G1307" s="96"/>
      <c r="H1307" s="95"/>
      <c r="I1307" s="95"/>
      <c r="J1307" s="95"/>
      <c r="K1307" s="95"/>
      <c r="L1307" s="95"/>
      <c r="M1307" s="95"/>
      <c r="N1307" s="95"/>
      <c r="O1307" s="95"/>
      <c r="P1307" s="95"/>
      <c r="Q1307" s="95"/>
      <c r="R1307" s="95"/>
      <c r="S1307" s="95"/>
      <c r="T1307" s="95"/>
      <c r="U1307" s="95"/>
      <c r="V1307" s="95"/>
      <c r="W1307" s="95"/>
      <c r="X1307" s="95"/>
      <c r="Y1307" s="95"/>
      <c r="Z1307" s="95"/>
      <c r="AA1307" s="95"/>
      <c r="AB1307" s="95"/>
      <c r="AC1307" s="95"/>
      <c r="AD1307" s="95"/>
      <c r="AE1307" s="95"/>
      <c r="AF1307" s="95"/>
      <c r="AG1307" s="95"/>
      <c r="AH1307" s="95"/>
      <c r="AI1307" s="95"/>
      <c r="AJ1307" s="95"/>
      <c r="AK1307" s="95"/>
      <c r="AL1307" s="95"/>
      <c r="AM1307" s="95"/>
      <c r="AN1307" s="95"/>
      <c r="AO1307" s="95"/>
      <c r="AP1307" s="95"/>
      <c r="AQ1307" s="95"/>
      <c r="AR1307" s="95"/>
      <c r="AS1307" s="95"/>
      <c r="AT1307" s="95"/>
      <c r="AU1307" s="95"/>
      <c r="AV1307" s="95"/>
    </row>
    <row r="1308" spans="1:48" ht="18.75" x14ac:dyDescent="0.3">
      <c r="A1308" s="73" t="s">
        <v>16222</v>
      </c>
      <c r="B1308" s="92" t="s">
        <v>12123</v>
      </c>
      <c r="C1308" s="92" t="s">
        <v>4968</v>
      </c>
      <c r="D1308" s="94">
        <v>198103</v>
      </c>
      <c r="E1308" s="95" t="s">
        <v>17243</v>
      </c>
      <c r="F1308" s="95"/>
      <c r="G1308" s="96"/>
      <c r="H1308" s="95"/>
      <c r="I1308" s="95"/>
      <c r="J1308" s="95"/>
      <c r="K1308" s="95"/>
      <c r="L1308" s="95"/>
      <c r="M1308" s="95"/>
      <c r="N1308" s="95"/>
      <c r="O1308" s="95"/>
      <c r="P1308" s="95"/>
      <c r="Q1308" s="95"/>
      <c r="R1308" s="95"/>
      <c r="S1308" s="95"/>
      <c r="T1308" s="95"/>
      <c r="U1308" s="95"/>
      <c r="V1308" s="95"/>
      <c r="W1308" s="95"/>
      <c r="X1308" s="95"/>
      <c r="Y1308" s="95"/>
      <c r="Z1308" s="95"/>
      <c r="AA1308" s="95"/>
      <c r="AB1308" s="95"/>
      <c r="AC1308" s="95"/>
      <c r="AD1308" s="95"/>
      <c r="AE1308" s="95"/>
      <c r="AF1308" s="95"/>
      <c r="AG1308" s="95"/>
      <c r="AH1308" s="95"/>
      <c r="AI1308" s="95"/>
      <c r="AJ1308" s="95"/>
      <c r="AK1308" s="95"/>
      <c r="AL1308" s="95"/>
      <c r="AM1308" s="95"/>
      <c r="AN1308" s="95"/>
      <c r="AO1308" s="95"/>
      <c r="AP1308" s="95"/>
      <c r="AQ1308" s="95"/>
      <c r="AR1308" s="95"/>
      <c r="AS1308" s="95"/>
      <c r="AT1308" s="95"/>
      <c r="AU1308" s="95"/>
      <c r="AV1308" s="95"/>
    </row>
    <row r="1309" spans="1:48" ht="18.75" x14ac:dyDescent="0.3">
      <c r="A1309" s="73" t="s">
        <v>16223</v>
      </c>
      <c r="B1309" s="92" t="s">
        <v>12123</v>
      </c>
      <c r="C1309" s="92" t="s">
        <v>1600</v>
      </c>
      <c r="D1309" s="94">
        <v>199037</v>
      </c>
      <c r="E1309" s="95" t="s">
        <v>17072</v>
      </c>
      <c r="F1309" s="95"/>
      <c r="G1309" s="96"/>
      <c r="H1309" s="95"/>
      <c r="I1309" s="95"/>
      <c r="J1309" s="95"/>
      <c r="K1309" s="95"/>
      <c r="L1309" s="95"/>
      <c r="M1309" s="95"/>
      <c r="N1309" s="95"/>
      <c r="O1309" s="95"/>
      <c r="P1309" s="95"/>
      <c r="Q1309" s="95"/>
      <c r="R1309" s="95"/>
      <c r="S1309" s="95"/>
      <c r="T1309" s="95"/>
      <c r="U1309" s="95"/>
      <c r="V1309" s="95"/>
      <c r="W1309" s="95"/>
      <c r="X1309" s="95"/>
      <c r="Y1309" s="95"/>
      <c r="Z1309" s="95"/>
      <c r="AA1309" s="95"/>
      <c r="AB1309" s="95"/>
      <c r="AC1309" s="95"/>
      <c r="AD1309" s="95"/>
      <c r="AE1309" s="95"/>
      <c r="AF1309" s="95"/>
      <c r="AG1309" s="95"/>
      <c r="AH1309" s="95"/>
      <c r="AI1309" s="95"/>
      <c r="AJ1309" s="95"/>
      <c r="AK1309" s="95"/>
      <c r="AL1309" s="95"/>
      <c r="AM1309" s="95"/>
      <c r="AN1309" s="95"/>
      <c r="AO1309" s="95"/>
      <c r="AP1309" s="95"/>
      <c r="AQ1309" s="95"/>
      <c r="AR1309" s="95"/>
      <c r="AS1309" s="95"/>
      <c r="AT1309" s="95"/>
      <c r="AU1309" s="95"/>
      <c r="AV1309" s="95"/>
    </row>
    <row r="1310" spans="1:48" ht="18.75" x14ac:dyDescent="0.3">
      <c r="A1310" s="73" t="s">
        <v>16224</v>
      </c>
      <c r="B1310" s="92" t="s">
        <v>12123</v>
      </c>
      <c r="C1310" s="92" t="s">
        <v>5004</v>
      </c>
      <c r="D1310" s="94">
        <v>199055</v>
      </c>
      <c r="E1310" s="95" t="s">
        <v>17072</v>
      </c>
      <c r="F1310" s="95"/>
      <c r="G1310" s="96"/>
      <c r="H1310" s="95"/>
      <c r="I1310" s="95"/>
      <c r="J1310" s="95"/>
      <c r="K1310" s="95"/>
      <c r="L1310" s="95"/>
      <c r="M1310" s="95"/>
      <c r="N1310" s="95"/>
      <c r="O1310" s="95"/>
      <c r="P1310" s="95"/>
      <c r="Q1310" s="95"/>
      <c r="R1310" s="95"/>
      <c r="S1310" s="95"/>
      <c r="T1310" s="95"/>
      <c r="U1310" s="95"/>
      <c r="V1310" s="95"/>
      <c r="W1310" s="95"/>
      <c r="X1310" s="95"/>
      <c r="Y1310" s="95"/>
      <c r="Z1310" s="95"/>
      <c r="AA1310" s="95"/>
      <c r="AB1310" s="95"/>
      <c r="AC1310" s="95"/>
      <c r="AD1310" s="95"/>
      <c r="AE1310" s="95"/>
      <c r="AF1310" s="95"/>
      <c r="AG1310" s="95"/>
      <c r="AH1310" s="95"/>
      <c r="AI1310" s="95"/>
      <c r="AJ1310" s="95"/>
      <c r="AK1310" s="95"/>
      <c r="AL1310" s="95"/>
      <c r="AM1310" s="95"/>
      <c r="AN1310" s="95"/>
      <c r="AO1310" s="95"/>
      <c r="AP1310" s="95"/>
      <c r="AQ1310" s="95"/>
      <c r="AR1310" s="95"/>
      <c r="AS1310" s="95"/>
      <c r="AT1310" s="95"/>
      <c r="AU1310" s="95"/>
      <c r="AV1310" s="95"/>
    </row>
    <row r="1311" spans="1:48" ht="18.75" x14ac:dyDescent="0.3">
      <c r="A1311" s="73" t="s">
        <v>16225</v>
      </c>
      <c r="B1311" s="92" t="s">
        <v>12123</v>
      </c>
      <c r="C1311" s="92" t="s">
        <v>1601</v>
      </c>
      <c r="D1311" s="94">
        <v>199065</v>
      </c>
      <c r="E1311" s="95" t="s">
        <v>17072</v>
      </c>
      <c r="F1311" s="95"/>
      <c r="G1311" s="96"/>
      <c r="H1311" s="95"/>
      <c r="I1311" s="95"/>
      <c r="J1311" s="95"/>
      <c r="K1311" s="95"/>
      <c r="L1311" s="95"/>
      <c r="M1311" s="95"/>
      <c r="N1311" s="95"/>
      <c r="O1311" s="95"/>
      <c r="P1311" s="95"/>
      <c r="Q1311" s="95"/>
      <c r="R1311" s="95"/>
      <c r="S1311" s="95"/>
      <c r="T1311" s="95"/>
      <c r="U1311" s="95"/>
      <c r="V1311" s="95"/>
      <c r="W1311" s="95"/>
      <c r="X1311" s="95"/>
      <c r="Y1311" s="95"/>
      <c r="Z1311" s="95"/>
      <c r="AA1311" s="95"/>
      <c r="AB1311" s="95"/>
      <c r="AC1311" s="95"/>
      <c r="AD1311" s="95"/>
      <c r="AE1311" s="95"/>
      <c r="AF1311" s="95"/>
      <c r="AG1311" s="95"/>
      <c r="AH1311" s="95"/>
      <c r="AI1311" s="95"/>
      <c r="AJ1311" s="95"/>
      <c r="AK1311" s="95"/>
      <c r="AL1311" s="95"/>
      <c r="AM1311" s="95"/>
      <c r="AN1311" s="95"/>
      <c r="AO1311" s="95"/>
      <c r="AP1311" s="95"/>
      <c r="AQ1311" s="95"/>
      <c r="AR1311" s="95"/>
      <c r="AS1311" s="95"/>
      <c r="AT1311" s="95"/>
      <c r="AU1311" s="95"/>
      <c r="AV1311" s="95"/>
    </row>
    <row r="1312" spans="1:48" ht="18.75" x14ac:dyDescent="0.3">
      <c r="A1312" s="73" t="s">
        <v>16226</v>
      </c>
      <c r="B1312" s="92" t="s">
        <v>12123</v>
      </c>
      <c r="C1312" s="92" t="s">
        <v>5013</v>
      </c>
      <c r="D1312" s="94">
        <v>199337</v>
      </c>
      <c r="E1312" s="95" t="s">
        <v>17315</v>
      </c>
      <c r="F1312" s="95"/>
      <c r="G1312" s="96"/>
      <c r="H1312" s="95"/>
      <c r="I1312" s="95"/>
      <c r="J1312" s="95"/>
      <c r="K1312" s="95"/>
      <c r="L1312" s="95"/>
      <c r="M1312" s="95"/>
      <c r="N1312" s="95"/>
      <c r="O1312" s="95"/>
      <c r="P1312" s="95"/>
      <c r="Q1312" s="95"/>
      <c r="R1312" s="95"/>
      <c r="S1312" s="95"/>
      <c r="T1312" s="95"/>
      <c r="U1312" s="95"/>
      <c r="V1312" s="95"/>
      <c r="W1312" s="95"/>
      <c r="X1312" s="95"/>
      <c r="Y1312" s="95"/>
      <c r="Z1312" s="95"/>
      <c r="AA1312" s="95"/>
      <c r="AB1312" s="95"/>
      <c r="AC1312" s="95"/>
      <c r="AD1312" s="95"/>
      <c r="AE1312" s="95"/>
      <c r="AF1312" s="95"/>
      <c r="AG1312" s="95"/>
      <c r="AH1312" s="95"/>
      <c r="AI1312" s="95"/>
      <c r="AJ1312" s="95"/>
      <c r="AK1312" s="95"/>
      <c r="AL1312" s="95"/>
      <c r="AM1312" s="95"/>
      <c r="AN1312" s="95"/>
      <c r="AO1312" s="95"/>
      <c r="AP1312" s="95"/>
      <c r="AQ1312" s="95"/>
      <c r="AR1312" s="95"/>
      <c r="AS1312" s="95"/>
      <c r="AT1312" s="95"/>
      <c r="AU1312" s="95"/>
      <c r="AV1312" s="95"/>
    </row>
  </sheetData>
  <autoFilter ref="A2:AX1312"/>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1">
    <pageSetUpPr fitToPage="1"/>
  </sheetPr>
  <dimension ref="A1:BK265"/>
  <sheetViews>
    <sheetView showZeros="0" tabSelected="1" topLeftCell="G22" zoomScale="75" zoomScaleNormal="75" workbookViewId="0">
      <selection activeCell="J51" sqref="J51"/>
    </sheetView>
  </sheetViews>
  <sheetFormatPr defaultRowHeight="12.75" x14ac:dyDescent="0.2"/>
  <cols>
    <col min="1" max="1" width="6" style="4" customWidth="1"/>
    <col min="2" max="2" width="47.140625" style="11" customWidth="1"/>
    <col min="3" max="3" width="13.42578125" style="4" customWidth="1"/>
    <col min="4" max="4" width="7.5703125" style="4" hidden="1" customWidth="1"/>
    <col min="5" max="5" width="45.140625" style="4" customWidth="1"/>
    <col min="6" max="6" width="22.42578125" style="4" customWidth="1"/>
    <col min="7" max="7" width="18" style="4" customWidth="1"/>
    <col min="8" max="8" width="13" style="4" customWidth="1"/>
    <col min="9" max="9" width="23.5703125" style="4" customWidth="1"/>
    <col min="10" max="10" width="15.5703125" style="4" customWidth="1"/>
    <col min="11" max="11" width="15" style="4" customWidth="1"/>
    <col min="12" max="12" width="13.85546875" style="4" customWidth="1"/>
    <col min="13" max="13" width="7.7109375" style="4" customWidth="1"/>
    <col min="14" max="14" width="8" style="4" customWidth="1"/>
    <col min="15" max="15" width="7.5703125" style="4" customWidth="1"/>
    <col min="16" max="16" width="8.28515625" style="4" customWidth="1"/>
    <col min="17" max="17" width="7.7109375" style="4" customWidth="1"/>
    <col min="18" max="18" width="8" style="4" customWidth="1"/>
    <col min="19" max="19" width="7.5703125" style="4" customWidth="1"/>
    <col min="20" max="20" width="8.28515625" style="4" customWidth="1"/>
    <col min="21" max="21" width="7.7109375" style="4" customWidth="1"/>
    <col min="22" max="22" width="8" style="4" customWidth="1"/>
    <col min="23" max="23" width="7.5703125" style="4" customWidth="1"/>
    <col min="24" max="24" width="8.28515625" style="4" customWidth="1"/>
    <col min="25" max="25" width="10.85546875" style="4" customWidth="1"/>
    <col min="26" max="26" width="10.7109375" style="4" customWidth="1"/>
    <col min="27" max="27" width="9.7109375" style="4" customWidth="1"/>
    <col min="28" max="28" width="10" style="4" customWidth="1"/>
    <col min="29" max="29" width="5.7109375" style="4" hidden="1" customWidth="1"/>
    <col min="30" max="30" width="19.7109375" style="4" hidden="1" customWidth="1"/>
    <col min="31" max="31" width="10.28515625" style="12" hidden="1" customWidth="1"/>
    <col min="32" max="56" width="9.140625" style="4" hidden="1" customWidth="1"/>
    <col min="57" max="57" width="8.28515625" style="4" hidden="1" customWidth="1"/>
    <col min="58" max="63" width="9.140625" style="4" hidden="1" customWidth="1"/>
    <col min="64" max="16384" width="9.140625" style="4"/>
  </cols>
  <sheetData>
    <row r="1" spans="1:38" ht="15" customHeight="1" x14ac:dyDescent="0.2">
      <c r="A1" s="246" t="s">
        <v>9403</v>
      </c>
      <c r="B1" s="246"/>
      <c r="C1" s="246"/>
      <c r="D1" s="246"/>
      <c r="E1" s="246"/>
      <c r="F1" s="246"/>
      <c r="G1" s="246"/>
      <c r="H1" s="246"/>
      <c r="I1" s="246"/>
      <c r="J1" s="246"/>
      <c r="K1" s="246"/>
      <c r="L1" s="246"/>
      <c r="M1" s="246"/>
      <c r="N1" s="246"/>
      <c r="O1" s="246"/>
      <c r="P1" s="246"/>
      <c r="Q1" s="246"/>
      <c r="R1" s="246"/>
      <c r="S1" s="246"/>
      <c r="T1" s="246"/>
      <c r="U1" s="246"/>
      <c r="V1" s="246"/>
      <c r="W1" s="246"/>
      <c r="X1" s="246"/>
      <c r="Y1" s="246"/>
      <c r="Z1" s="246"/>
      <c r="AA1" s="246"/>
      <c r="AB1" s="246"/>
      <c r="AC1" s="16"/>
      <c r="AD1" s="16"/>
      <c r="AE1" s="16"/>
    </row>
    <row r="2" spans="1:38" ht="25.5" customHeight="1" thickBot="1" x14ac:dyDescent="0.25">
      <c r="A2" s="274" t="s">
        <v>13113</v>
      </c>
      <c r="B2" s="274"/>
      <c r="C2" s="274"/>
      <c r="D2" s="274"/>
      <c r="E2" s="274"/>
      <c r="F2" s="274"/>
      <c r="G2" s="274"/>
      <c r="H2" s="274"/>
      <c r="I2" s="274"/>
      <c r="J2" s="274"/>
      <c r="K2" s="274"/>
      <c r="L2" s="274"/>
      <c r="M2" s="274"/>
      <c r="N2" s="274"/>
      <c r="O2" s="274"/>
      <c r="P2" s="274"/>
      <c r="Q2" s="274"/>
      <c r="R2" s="274"/>
      <c r="S2" s="274"/>
      <c r="T2" s="274"/>
      <c r="U2" s="274"/>
      <c r="V2" s="274"/>
      <c r="W2" s="274"/>
      <c r="X2" s="274"/>
      <c r="Y2" s="274"/>
      <c r="Z2" s="274"/>
      <c r="AA2" s="274"/>
      <c r="AB2" s="274"/>
      <c r="AC2" s="47"/>
      <c r="AD2" s="47"/>
      <c r="AE2" s="4"/>
    </row>
    <row r="3" spans="1:38" ht="32.25" customHeight="1" thickBot="1" x14ac:dyDescent="0.25">
      <c r="A3" s="284" t="s">
        <v>658</v>
      </c>
      <c r="B3" s="285"/>
      <c r="C3" s="279" t="s">
        <v>17368</v>
      </c>
      <c r="D3" s="280"/>
      <c r="E3" s="280"/>
      <c r="F3" s="280"/>
      <c r="G3" s="280"/>
      <c r="H3" s="280"/>
      <c r="I3" s="280"/>
      <c r="J3" s="280"/>
      <c r="K3" s="280"/>
      <c r="L3" s="280"/>
      <c r="M3" s="280"/>
      <c r="N3" s="280"/>
      <c r="O3" s="280"/>
      <c r="P3" s="280"/>
      <c r="Q3" s="280"/>
      <c r="R3" s="280"/>
      <c r="S3" s="280"/>
      <c r="T3" s="280"/>
      <c r="U3" s="280"/>
      <c r="V3" s="280"/>
      <c r="W3" s="280"/>
      <c r="X3" s="281"/>
      <c r="Y3" s="282" t="s">
        <v>13105</v>
      </c>
      <c r="Z3" s="283"/>
      <c r="AA3" s="294" t="s">
        <v>13106</v>
      </c>
      <c r="AB3" s="295"/>
      <c r="AC3" s="39"/>
      <c r="AD3" s="40"/>
      <c r="AE3" s="4"/>
      <c r="AH3" s="15" t="s">
        <v>13104</v>
      </c>
    </row>
    <row r="4" spans="1:38" ht="17.25" customHeight="1" thickBot="1" x14ac:dyDescent="0.25">
      <c r="A4" s="290" t="s">
        <v>741</v>
      </c>
      <c r="B4" s="291"/>
      <c r="C4" s="253" t="s">
        <v>10772</v>
      </c>
      <c r="D4" s="19"/>
      <c r="E4" s="55"/>
      <c r="F4" s="55"/>
      <c r="G4" s="55"/>
      <c r="H4" s="55"/>
      <c r="I4" s="55"/>
      <c r="J4" s="55"/>
      <c r="K4" s="59"/>
      <c r="L4" s="59"/>
      <c r="M4" s="59"/>
      <c r="N4" s="59"/>
      <c r="O4" s="59"/>
      <c r="P4" s="59"/>
      <c r="Q4" s="59"/>
      <c r="R4" s="59"/>
      <c r="S4" s="59"/>
      <c r="T4" s="59"/>
      <c r="U4" s="59"/>
      <c r="V4" s="59"/>
      <c r="W4" s="59"/>
      <c r="X4" s="59"/>
      <c r="Y4" s="59"/>
      <c r="Z4" s="59"/>
      <c r="AA4" s="59"/>
      <c r="AB4" s="59"/>
      <c r="AC4" s="38"/>
      <c r="AD4" s="38"/>
      <c r="AE4" s="4"/>
      <c r="AH4" s="15" t="s">
        <v>13105</v>
      </c>
    </row>
    <row r="5" spans="1:38" ht="24" customHeight="1" x14ac:dyDescent="0.2">
      <c r="A5" s="292"/>
      <c r="B5" s="293"/>
      <c r="C5" s="254"/>
      <c r="D5" s="5"/>
      <c r="E5" s="56"/>
      <c r="F5" s="56"/>
      <c r="G5" s="56"/>
      <c r="H5" s="56"/>
      <c r="I5" s="56"/>
      <c r="K5" s="87"/>
      <c r="L5" s="87"/>
      <c r="M5" s="87"/>
      <c r="N5" s="87"/>
      <c r="O5" s="87"/>
      <c r="P5" s="87"/>
      <c r="Q5" s="87"/>
      <c r="R5" s="296" t="s">
        <v>13103</v>
      </c>
      <c r="S5" s="297"/>
      <c r="T5" s="297"/>
      <c r="U5" s="297"/>
      <c r="V5" s="297"/>
      <c r="W5" s="297"/>
      <c r="X5" s="298"/>
      <c r="Y5" s="275" t="s">
        <v>13109</v>
      </c>
      <c r="Z5" s="276"/>
      <c r="AA5" s="275" t="s">
        <v>748</v>
      </c>
      <c r="AB5" s="276"/>
      <c r="AC5" s="41"/>
      <c r="AD5" s="42"/>
      <c r="AE5" s="4"/>
      <c r="AH5" s="15">
        <f>IF(AA3=AH3,1,0)</f>
        <v>0</v>
      </c>
    </row>
    <row r="6" spans="1:38" ht="66.75" customHeight="1" thickBot="1" x14ac:dyDescent="0.25">
      <c r="A6" s="286" t="s">
        <v>9398</v>
      </c>
      <c r="B6" s="287"/>
      <c r="C6" s="28">
        <v>14</v>
      </c>
      <c r="D6" s="7"/>
      <c r="E6" s="56"/>
      <c r="F6" s="56"/>
      <c r="G6" s="56"/>
      <c r="H6" s="56"/>
      <c r="I6" s="56"/>
      <c r="K6" s="87"/>
      <c r="L6" s="87"/>
      <c r="M6" s="87"/>
      <c r="N6" s="87"/>
      <c r="O6" s="87"/>
      <c r="P6" s="87"/>
      <c r="Q6" s="87"/>
      <c r="R6" s="299"/>
      <c r="S6" s="300"/>
      <c r="T6" s="300"/>
      <c r="U6" s="300"/>
      <c r="V6" s="300"/>
      <c r="W6" s="300"/>
      <c r="X6" s="301"/>
      <c r="Y6" s="277"/>
      <c r="Z6" s="278"/>
      <c r="AA6" s="277"/>
      <c r="AB6" s="278"/>
      <c r="AC6" s="41"/>
      <c r="AD6" s="42"/>
      <c r="AE6" s="4"/>
    </row>
    <row r="7" spans="1:38" ht="26.25" customHeight="1" thickBot="1" x14ac:dyDescent="0.25">
      <c r="A7" s="288" t="s">
        <v>13114</v>
      </c>
      <c r="B7" s="289"/>
      <c r="C7" s="50">
        <f>J29</f>
        <v>111</v>
      </c>
      <c r="D7" s="49"/>
      <c r="E7" s="57"/>
      <c r="F7" s="58"/>
      <c r="G7" s="58"/>
      <c r="H7" s="58"/>
      <c r="I7" s="58"/>
      <c r="K7" s="88"/>
      <c r="L7" s="88"/>
      <c r="M7" s="88"/>
      <c r="N7" s="88"/>
      <c r="O7" s="88"/>
      <c r="P7" s="88"/>
      <c r="Q7" s="88"/>
      <c r="R7" s="178" t="s">
        <v>13115</v>
      </c>
      <c r="S7" s="179"/>
      <c r="T7" s="179"/>
      <c r="U7" s="179"/>
      <c r="V7" s="179"/>
      <c r="W7" s="179"/>
      <c r="X7" s="180"/>
      <c r="Y7" s="168">
        <f>SUM(Y8,Y9,Y21)</f>
        <v>111</v>
      </c>
      <c r="Z7" s="169"/>
      <c r="AA7" s="168">
        <f>SUM(AA9,AA21)</f>
        <v>0</v>
      </c>
      <c r="AB7" s="169"/>
      <c r="AC7" s="43"/>
      <c r="AD7" s="44"/>
      <c r="AE7" s="4"/>
    </row>
    <row r="8" spans="1:38" ht="30" customHeight="1" thickBot="1" x14ac:dyDescent="0.3">
      <c r="A8" s="69">
        <f>IF(AND(ISBLANK(B30),B31&gt;0),"!!!",0)</f>
        <v>0</v>
      </c>
      <c r="B8" s="68">
        <f>IF(A8=0,0,"Ошибка!  Не заполнена первая строка")</f>
        <v>0</v>
      </c>
      <c r="C8" s="60"/>
      <c r="D8" s="57"/>
      <c r="E8" s="57"/>
      <c r="F8" s="141" t="s">
        <v>13131</v>
      </c>
      <c r="G8" s="142"/>
      <c r="H8" s="115">
        <f>IF(AI29=0,0,"!!!")</f>
        <v>0</v>
      </c>
      <c r="I8" s="155">
        <f>IF(H8=0,0,"Ошибка!  Численность работников пенсионеров-льготников и пенсионнеров по старости больше среднесписочной численности")</f>
        <v>0</v>
      </c>
      <c r="J8" s="155"/>
      <c r="K8" s="155"/>
      <c r="L8" s="155"/>
      <c r="M8" s="88"/>
      <c r="N8" s="88"/>
      <c r="O8" s="88"/>
      <c r="P8" s="88"/>
      <c r="Q8" s="88"/>
      <c r="R8" s="178" t="s">
        <v>9399</v>
      </c>
      <c r="S8" s="179"/>
      <c r="T8" s="179"/>
      <c r="U8" s="179"/>
      <c r="V8" s="179"/>
      <c r="W8" s="179"/>
      <c r="X8" s="180"/>
      <c r="Y8" s="261">
        <v>111</v>
      </c>
      <c r="Z8" s="262"/>
      <c r="AA8" s="168" t="s">
        <v>747</v>
      </c>
      <c r="AB8" s="169"/>
      <c r="AC8" s="43"/>
      <c r="AD8" s="44"/>
      <c r="AE8" s="4"/>
    </row>
    <row r="9" spans="1:38" ht="13.5" customHeight="1" x14ac:dyDescent="0.2">
      <c r="A9" s="66">
        <f>IF(J29-Y7=0,0,"!!!")</f>
        <v>0</v>
      </c>
      <c r="B9" s="105">
        <f>IF(J29-Y7=0,0,"Ошибка! Строка 7 не равна Графе 7")</f>
        <v>0</v>
      </c>
      <c r="C9" s="67"/>
      <c r="D9" s="61"/>
      <c r="E9" s="62"/>
      <c r="F9" s="51" t="s">
        <v>13121</v>
      </c>
      <c r="G9" s="104">
        <v>1</v>
      </c>
      <c r="H9" s="27"/>
      <c r="I9" s="27"/>
      <c r="K9" s="89"/>
      <c r="L9" s="89"/>
      <c r="M9" s="89"/>
      <c r="N9" s="89"/>
      <c r="O9" s="89"/>
      <c r="P9" s="89"/>
      <c r="Q9" s="89"/>
      <c r="R9" s="181" t="s">
        <v>13108</v>
      </c>
      <c r="S9" s="182"/>
      <c r="T9" s="182"/>
      <c r="U9" s="182"/>
      <c r="V9" s="182"/>
      <c r="W9" s="182"/>
      <c r="X9" s="183"/>
      <c r="Y9" s="257">
        <f>SUM(Y11:Z20)</f>
        <v>0</v>
      </c>
      <c r="Z9" s="258"/>
      <c r="AA9" s="265">
        <f>SUM(AA11:AB20)</f>
        <v>0</v>
      </c>
      <c r="AB9" s="258"/>
      <c r="AC9" s="43"/>
      <c r="AD9" s="44"/>
      <c r="AE9" s="4"/>
    </row>
    <row r="10" spans="1:38" ht="12.75" customHeight="1" thickBot="1" x14ac:dyDescent="0.25">
      <c r="A10" s="148">
        <f>IF(AH29=0,0,"!!!")</f>
        <v>0</v>
      </c>
      <c r="B10" s="149">
        <f>IF(A10=0,0,"Ошибка!  Численность работников предполагаемых к замене в 2016-2021 гг. больше среднесписочной численности")</f>
        <v>0</v>
      </c>
      <c r="C10" s="149"/>
      <c r="D10" s="158"/>
      <c r="E10" s="158"/>
      <c r="F10" s="53" t="s">
        <v>13122</v>
      </c>
      <c r="G10" s="104">
        <v>22</v>
      </c>
      <c r="H10" s="27"/>
      <c r="I10" s="27"/>
      <c r="K10" s="89"/>
      <c r="L10" s="89"/>
      <c r="M10" s="89"/>
      <c r="N10" s="89"/>
      <c r="O10" s="89"/>
      <c r="P10" s="89"/>
      <c r="Q10" s="89"/>
      <c r="R10" s="184"/>
      <c r="S10" s="185"/>
      <c r="T10" s="185"/>
      <c r="U10" s="185"/>
      <c r="V10" s="185"/>
      <c r="W10" s="185"/>
      <c r="X10" s="186"/>
      <c r="Y10" s="259"/>
      <c r="Z10" s="260"/>
      <c r="AA10" s="266"/>
      <c r="AB10" s="260"/>
      <c r="AC10" s="43"/>
      <c r="AD10" s="44"/>
      <c r="AE10" s="14" t="s">
        <v>9401</v>
      </c>
    </row>
    <row r="11" spans="1:38" ht="18" customHeight="1" x14ac:dyDescent="0.2">
      <c r="A11" s="148"/>
      <c r="B11" s="149"/>
      <c r="C11" s="149"/>
      <c r="D11" s="158"/>
      <c r="E11" s="158"/>
      <c r="F11" s="53" t="s">
        <v>13123</v>
      </c>
      <c r="G11" s="104">
        <v>16</v>
      </c>
      <c r="H11" s="27"/>
      <c r="I11" s="70"/>
      <c r="K11" s="90"/>
      <c r="L11" s="90"/>
      <c r="M11" s="90"/>
      <c r="N11" s="90"/>
      <c r="O11" s="90"/>
      <c r="P11" s="90"/>
      <c r="Q11" s="107">
        <f>IF(AND(ISBLANK(R11),Y11&gt;0),"!!!",0)</f>
        <v>0</v>
      </c>
      <c r="R11" s="187"/>
      <c r="S11" s="188"/>
      <c r="T11" s="188"/>
      <c r="U11" s="188"/>
      <c r="V11" s="188"/>
      <c r="W11" s="188"/>
      <c r="X11" s="189"/>
      <c r="Y11" s="255"/>
      <c r="Z11" s="256"/>
      <c r="AA11" s="263"/>
      <c r="AB11" s="264"/>
      <c r="AC11" s="45"/>
      <c r="AD11" s="46"/>
      <c r="AE11" s="4">
        <f>IF(ISBLANK(R11),0, VLOOKUP(R11,справочник!$H$1:$I$44,2,FALSE))</f>
        <v>0</v>
      </c>
      <c r="AF11" s="17">
        <f t="shared" ref="AF11:AF20" si="0">IF(AND(ISBLANK(Y11),R11&gt;0),"!!!",0)</f>
        <v>0</v>
      </c>
    </row>
    <row r="12" spans="1:38" ht="18" customHeight="1" x14ac:dyDescent="0.2">
      <c r="A12" s="148">
        <f>IF(AF29=0,0,"!!!")</f>
        <v>0</v>
      </c>
      <c r="B12" s="149">
        <f>IF(A12=0,0,"Ошибка!  Не заполнено наименование профессии(специальности)")</f>
        <v>0</v>
      </c>
      <c r="C12" s="149"/>
      <c r="D12" s="158"/>
      <c r="E12" s="158"/>
      <c r="F12" s="53" t="s">
        <v>13124</v>
      </c>
      <c r="G12" s="104">
        <v>23</v>
      </c>
      <c r="H12" s="27"/>
      <c r="I12" s="70"/>
      <c r="K12" s="90"/>
      <c r="L12" s="90"/>
      <c r="M12" s="90"/>
      <c r="N12" s="90"/>
      <c r="O12" s="90"/>
      <c r="P12" s="90"/>
      <c r="Q12" s="107">
        <f t="shared" ref="Q12:Q20" si="1">IF(AND(ISBLANK(R12),Y12&gt;0),"!!!",0)</f>
        <v>0</v>
      </c>
      <c r="R12" s="174"/>
      <c r="S12" s="175"/>
      <c r="T12" s="175"/>
      <c r="U12" s="175"/>
      <c r="V12" s="175"/>
      <c r="W12" s="175"/>
      <c r="X12" s="176"/>
      <c r="Y12" s="202"/>
      <c r="Z12" s="203"/>
      <c r="AA12" s="170"/>
      <c r="AB12" s="171"/>
      <c r="AC12" s="45"/>
      <c r="AD12" s="46"/>
      <c r="AE12" s="4">
        <f>IF(ISBLANK(R12),0, VLOOKUP(R12,справочник!$H$1:$I$44,2,FALSE))</f>
        <v>0</v>
      </c>
      <c r="AF12" s="17">
        <f t="shared" si="0"/>
        <v>0</v>
      </c>
    </row>
    <row r="13" spans="1:38" ht="18" customHeight="1" x14ac:dyDescent="0.2">
      <c r="A13" s="148"/>
      <c r="B13" s="149"/>
      <c r="C13" s="149"/>
      <c r="D13" s="158"/>
      <c r="E13" s="158"/>
      <c r="F13" s="53" t="s">
        <v>13125</v>
      </c>
      <c r="G13" s="104">
        <v>23</v>
      </c>
      <c r="H13" s="27"/>
      <c r="I13" s="70"/>
      <c r="K13" s="90"/>
      <c r="L13" s="90"/>
      <c r="M13" s="90"/>
      <c r="N13" s="90"/>
      <c r="O13" s="90"/>
      <c r="P13" s="90"/>
      <c r="Q13" s="107">
        <f t="shared" si="1"/>
        <v>0</v>
      </c>
      <c r="R13" s="174"/>
      <c r="S13" s="175"/>
      <c r="T13" s="175"/>
      <c r="U13" s="175"/>
      <c r="V13" s="175"/>
      <c r="W13" s="175"/>
      <c r="X13" s="176"/>
      <c r="Y13" s="202"/>
      <c r="Z13" s="203"/>
      <c r="AA13" s="170"/>
      <c r="AB13" s="171"/>
      <c r="AC13" s="45"/>
      <c r="AD13" s="46"/>
      <c r="AE13" s="4">
        <f>IF(ISBLANK(R13),0, VLOOKUP(R13,справочник!$H$1:$I$44,2,FALSE))</f>
        <v>0</v>
      </c>
      <c r="AF13" s="17">
        <f t="shared" si="0"/>
        <v>0</v>
      </c>
    </row>
    <row r="14" spans="1:38" ht="18" customHeight="1" thickBot="1" x14ac:dyDescent="0.25">
      <c r="A14" s="148">
        <f>IF(AJ29=0,0,"!!!")</f>
        <v>0</v>
      </c>
      <c r="B14" s="149">
        <f>IF(A14=0,0,"Ошибка!  Численность работников предполагаемых к увольнению в 2016-2021 гг. больше среднесписочной численности")</f>
        <v>0</v>
      </c>
      <c r="C14" s="149"/>
      <c r="D14" s="158"/>
      <c r="E14" s="158"/>
      <c r="F14" s="54" t="s">
        <v>13126</v>
      </c>
      <c r="G14" s="104">
        <v>26</v>
      </c>
      <c r="H14" s="27"/>
      <c r="I14" s="70"/>
      <c r="K14" s="90"/>
      <c r="L14" s="90"/>
      <c r="M14" s="90"/>
      <c r="N14" s="90"/>
      <c r="O14" s="90"/>
      <c r="P14" s="90"/>
      <c r="Q14" s="107">
        <f t="shared" si="1"/>
        <v>0</v>
      </c>
      <c r="R14" s="174"/>
      <c r="S14" s="175"/>
      <c r="T14" s="175"/>
      <c r="U14" s="175"/>
      <c r="V14" s="175"/>
      <c r="W14" s="175"/>
      <c r="X14" s="176"/>
      <c r="Y14" s="202"/>
      <c r="Z14" s="203"/>
      <c r="AA14" s="170"/>
      <c r="AB14" s="171"/>
      <c r="AC14" s="45"/>
      <c r="AD14" s="46"/>
      <c r="AE14" s="4">
        <f>IF(ISBLANK(R14),0, VLOOKUP(R14,справочник!$H$1:$I$44,2,FALSE))</f>
        <v>0</v>
      </c>
      <c r="AF14" s="17">
        <f t="shared" si="0"/>
        <v>0</v>
      </c>
    </row>
    <row r="15" spans="1:38" ht="18" customHeight="1" thickBot="1" x14ac:dyDescent="0.25">
      <c r="A15" s="148"/>
      <c r="B15" s="149"/>
      <c r="C15" s="149"/>
      <c r="D15" s="158"/>
      <c r="E15" s="158"/>
      <c r="F15" s="143">
        <f>SUM(G9:G14)</f>
        <v>111</v>
      </c>
      <c r="G15" s="144"/>
      <c r="H15" s="27"/>
      <c r="I15" s="70"/>
      <c r="K15" s="90"/>
      <c r="L15" s="90"/>
      <c r="M15" s="90"/>
      <c r="N15" s="90"/>
      <c r="O15" s="90"/>
      <c r="P15" s="90"/>
      <c r="Q15" s="107">
        <f t="shared" si="1"/>
        <v>0</v>
      </c>
      <c r="R15" s="174"/>
      <c r="S15" s="175"/>
      <c r="T15" s="175"/>
      <c r="U15" s="175"/>
      <c r="V15" s="175"/>
      <c r="W15" s="175"/>
      <c r="X15" s="176"/>
      <c r="Y15" s="202"/>
      <c r="Z15" s="203"/>
      <c r="AA15" s="208"/>
      <c r="AB15" s="209"/>
      <c r="AC15" s="45"/>
      <c r="AD15" s="46"/>
      <c r="AE15" s="4">
        <f>IF(ISBLANK(R15),0, VLOOKUP(R15,справочник!$H$1:$I$44,2,FALSE))</f>
        <v>0</v>
      </c>
      <c r="AF15" s="17">
        <f t="shared" si="0"/>
        <v>0</v>
      </c>
    </row>
    <row r="16" spans="1:38" ht="18" customHeight="1" x14ac:dyDescent="0.2">
      <c r="A16" s="270" t="str">
        <f>IF(AL29=0,0,"!!!")</f>
        <v>!!!</v>
      </c>
      <c r="B16" s="271" t="str">
        <f>IF(A16=0,0,"Ошибка!  Потребность на замену работающим старше трудоспособного возраста не включена в прогноз")</f>
        <v>Ошибка!  Потребность на замену работающим старше трудоспособного возраста не включена в прогноз</v>
      </c>
      <c r="C16" s="271"/>
      <c r="D16" s="64"/>
      <c r="E16" s="64"/>
      <c r="F16" s="51" t="s">
        <v>13127</v>
      </c>
      <c r="G16" s="104">
        <v>53</v>
      </c>
      <c r="H16" s="63"/>
      <c r="I16" s="70"/>
      <c r="K16" s="90"/>
      <c r="L16" s="90"/>
      <c r="M16" s="90"/>
      <c r="N16" s="90"/>
      <c r="O16" s="90"/>
      <c r="P16" s="90"/>
      <c r="Q16" s="107">
        <f t="shared" si="1"/>
        <v>0</v>
      </c>
      <c r="R16" s="174"/>
      <c r="S16" s="175"/>
      <c r="T16" s="175"/>
      <c r="U16" s="175"/>
      <c r="V16" s="175"/>
      <c r="W16" s="175"/>
      <c r="X16" s="176"/>
      <c r="Y16" s="202"/>
      <c r="Z16" s="203"/>
      <c r="AA16" s="208"/>
      <c r="AB16" s="209"/>
      <c r="AC16" s="45"/>
      <c r="AD16" s="46"/>
      <c r="AE16" s="4">
        <f>IF(ISBLANK(R16),0, VLOOKUP(R16,справочник!$H$1:$I$44,2,FALSE))</f>
        <v>0</v>
      </c>
      <c r="AF16" s="17">
        <f t="shared" si="0"/>
        <v>0</v>
      </c>
      <c r="AL16" s="15" t="s">
        <v>17366</v>
      </c>
    </row>
    <row r="17" spans="1:61" ht="18" customHeight="1" thickBot="1" x14ac:dyDescent="0.25">
      <c r="A17" s="270"/>
      <c r="B17" s="271"/>
      <c r="C17" s="271"/>
      <c r="D17" s="158"/>
      <c r="E17" s="158"/>
      <c r="F17" s="52" t="s">
        <v>13128</v>
      </c>
      <c r="G17" s="104">
        <v>58</v>
      </c>
      <c r="H17" s="63"/>
      <c r="I17" s="70"/>
      <c r="K17" s="90"/>
      <c r="L17" s="90"/>
      <c r="M17" s="90"/>
      <c r="N17" s="90"/>
      <c r="O17" s="90"/>
      <c r="P17" s="90"/>
      <c r="Q17" s="107">
        <f t="shared" si="1"/>
        <v>0</v>
      </c>
      <c r="R17" s="174"/>
      <c r="S17" s="175"/>
      <c r="T17" s="175"/>
      <c r="U17" s="175"/>
      <c r="V17" s="175"/>
      <c r="W17" s="175"/>
      <c r="X17" s="176"/>
      <c r="Y17" s="202"/>
      <c r="Z17" s="203"/>
      <c r="AA17" s="208"/>
      <c r="AB17" s="209"/>
      <c r="AC17" s="45"/>
      <c r="AD17" s="46"/>
      <c r="AE17" s="4">
        <f>IF(ISBLANK(R17),0, VLOOKUP(R17,справочник!$H$1:$I$44,2,FALSE))</f>
        <v>0</v>
      </c>
      <c r="AF17" s="17">
        <f t="shared" si="0"/>
        <v>0</v>
      </c>
      <c r="AL17" s="15" t="s">
        <v>12123</v>
      </c>
    </row>
    <row r="18" spans="1:61" ht="18" customHeight="1" thickBot="1" x14ac:dyDescent="0.25">
      <c r="A18" s="214"/>
      <c r="B18" s="214"/>
      <c r="C18" s="65"/>
      <c r="D18" s="158"/>
      <c r="E18" s="158"/>
      <c r="F18" s="222">
        <f>G16+G17</f>
        <v>111</v>
      </c>
      <c r="G18" s="222"/>
      <c r="H18" s="65"/>
      <c r="I18" s="70"/>
      <c r="K18" s="90"/>
      <c r="L18" s="90"/>
      <c r="M18" s="90"/>
      <c r="N18" s="90"/>
      <c r="O18" s="90"/>
      <c r="P18" s="90"/>
      <c r="Q18" s="107">
        <f t="shared" si="1"/>
        <v>0</v>
      </c>
      <c r="R18" s="174"/>
      <c r="S18" s="175"/>
      <c r="T18" s="175"/>
      <c r="U18" s="175"/>
      <c r="V18" s="175"/>
      <c r="W18" s="175"/>
      <c r="X18" s="176"/>
      <c r="Y18" s="202"/>
      <c r="Z18" s="203"/>
      <c r="AA18" s="208"/>
      <c r="AB18" s="209"/>
      <c r="AC18" s="45"/>
      <c r="AD18" s="46"/>
      <c r="AE18" s="4">
        <f>IF(ISBLANK(R18),0, VLOOKUP(R18,справочник!$H$1:$I$44,2,FALSE))</f>
        <v>0</v>
      </c>
      <c r="AF18" s="17">
        <f t="shared" si="0"/>
        <v>0</v>
      </c>
      <c r="AL18" s="15" t="s">
        <v>15579</v>
      </c>
    </row>
    <row r="19" spans="1:61" ht="18" customHeight="1" thickBot="1" x14ac:dyDescent="0.25">
      <c r="A19" s="145" t="s">
        <v>13132</v>
      </c>
      <c r="B19" s="146"/>
      <c r="C19" s="146"/>
      <c r="D19" s="146"/>
      <c r="E19" s="146"/>
      <c r="F19" s="146"/>
      <c r="G19" s="146"/>
      <c r="H19" s="147"/>
      <c r="I19" s="71"/>
      <c r="K19" s="90"/>
      <c r="L19" s="90"/>
      <c r="M19" s="90"/>
      <c r="N19" s="90"/>
      <c r="O19" s="90"/>
      <c r="P19" s="90"/>
      <c r="Q19" s="107">
        <f t="shared" si="1"/>
        <v>0</v>
      </c>
      <c r="R19" s="174"/>
      <c r="S19" s="175"/>
      <c r="T19" s="175"/>
      <c r="U19" s="175"/>
      <c r="V19" s="175"/>
      <c r="W19" s="175"/>
      <c r="X19" s="176"/>
      <c r="Y19" s="202"/>
      <c r="Z19" s="203"/>
      <c r="AA19" s="208"/>
      <c r="AB19" s="209"/>
      <c r="AC19" s="45"/>
      <c r="AD19" s="46"/>
      <c r="AE19" s="4">
        <f>IF(ISBLANK(R19),0, VLOOKUP(R19,справочник!$H$1:$I$44,2,FALSE))</f>
        <v>0</v>
      </c>
      <c r="AF19" s="17">
        <f t="shared" si="0"/>
        <v>0</v>
      </c>
    </row>
    <row r="20" spans="1:61" ht="18" customHeight="1" thickBot="1" x14ac:dyDescent="0.25">
      <c r="A20" s="247" t="s">
        <v>13133</v>
      </c>
      <c r="B20" s="248"/>
      <c r="C20" s="223" t="s">
        <v>17369</v>
      </c>
      <c r="D20" s="224"/>
      <c r="E20" s="224"/>
      <c r="F20" s="224"/>
      <c r="G20" s="224"/>
      <c r="H20" s="225"/>
      <c r="I20" s="71"/>
      <c r="K20" s="90"/>
      <c r="L20" s="90"/>
      <c r="M20" s="90"/>
      <c r="N20" s="90"/>
      <c r="O20" s="90"/>
      <c r="P20" s="90"/>
      <c r="Q20" s="107">
        <f t="shared" si="1"/>
        <v>0</v>
      </c>
      <c r="R20" s="219"/>
      <c r="S20" s="220"/>
      <c r="T20" s="220"/>
      <c r="U20" s="220"/>
      <c r="V20" s="220"/>
      <c r="W20" s="220"/>
      <c r="X20" s="221"/>
      <c r="Y20" s="217"/>
      <c r="Z20" s="218"/>
      <c r="AA20" s="172"/>
      <c r="AB20" s="173"/>
      <c r="AC20" s="45"/>
      <c r="AD20" s="46"/>
      <c r="AE20" s="4">
        <f>IF(ISBLANK(R20),0, VLOOKUP(R20,справочник!$H$1:$I$44,2,FALSE))</f>
        <v>0</v>
      </c>
      <c r="AF20" s="17">
        <f t="shared" si="0"/>
        <v>0</v>
      </c>
    </row>
    <row r="21" spans="1:61" ht="15" customHeight="1" x14ac:dyDescent="0.2">
      <c r="A21" s="249" t="s">
        <v>13102</v>
      </c>
      <c r="B21" s="250"/>
      <c r="C21" s="152" t="s">
        <v>17370</v>
      </c>
      <c r="D21" s="153"/>
      <c r="E21" s="153"/>
      <c r="F21" s="153"/>
      <c r="G21" s="153"/>
      <c r="H21" s="154"/>
      <c r="I21" s="26"/>
      <c r="K21" s="91"/>
      <c r="L21" s="91"/>
      <c r="M21" s="91"/>
      <c r="N21" s="91"/>
      <c r="O21" s="91"/>
      <c r="P21" s="91"/>
      <c r="Q21" s="90"/>
      <c r="R21" s="190" t="s">
        <v>13107</v>
      </c>
      <c r="S21" s="191"/>
      <c r="T21" s="191"/>
      <c r="U21" s="191"/>
      <c r="V21" s="191"/>
      <c r="W21" s="191"/>
      <c r="X21" s="192"/>
      <c r="Y21" s="272"/>
      <c r="Z21" s="273"/>
      <c r="AA21" s="234"/>
      <c r="AB21" s="235"/>
      <c r="AC21" s="45"/>
      <c r="AD21" s="46"/>
      <c r="AE21" s="4"/>
      <c r="AF21" s="17"/>
    </row>
    <row r="22" spans="1:61" ht="15" customHeight="1" x14ac:dyDescent="0.2">
      <c r="A22" s="249" t="s">
        <v>9402</v>
      </c>
      <c r="B22" s="250"/>
      <c r="C22" s="243" t="s">
        <v>17371</v>
      </c>
      <c r="D22" s="244"/>
      <c r="E22" s="244"/>
      <c r="F22" s="244"/>
      <c r="G22" s="244"/>
      <c r="H22" s="245"/>
      <c r="I22" s="26"/>
      <c r="K22" s="91"/>
      <c r="L22" s="91"/>
      <c r="M22" s="91"/>
      <c r="N22" s="91"/>
      <c r="O22" s="91"/>
      <c r="P22" s="91"/>
      <c r="Q22" s="90"/>
      <c r="R22" s="196" t="s">
        <v>746</v>
      </c>
      <c r="S22" s="197"/>
      <c r="T22" s="197"/>
      <c r="U22" s="197"/>
      <c r="V22" s="197"/>
      <c r="W22" s="197"/>
      <c r="X22" s="198"/>
      <c r="Y22" s="241"/>
      <c r="Z22" s="242"/>
      <c r="AA22" s="236"/>
      <c r="AB22" s="237"/>
      <c r="AC22" s="45"/>
      <c r="AD22" s="46"/>
      <c r="AE22" s="4"/>
      <c r="AF22" s="17"/>
    </row>
    <row r="23" spans="1:61" ht="15.75" customHeight="1" thickBot="1" x14ac:dyDescent="0.25">
      <c r="A23" s="251" t="s">
        <v>9400</v>
      </c>
      <c r="B23" s="252"/>
      <c r="C23" s="215" t="s">
        <v>17372</v>
      </c>
      <c r="D23" s="159"/>
      <c r="E23" s="159"/>
      <c r="F23" s="159"/>
      <c r="G23" s="159"/>
      <c r="H23" s="216"/>
      <c r="I23" s="26"/>
      <c r="K23" s="91"/>
      <c r="L23" s="91"/>
      <c r="M23" s="91"/>
      <c r="N23" s="91"/>
      <c r="O23" s="91"/>
      <c r="P23" s="91"/>
      <c r="Q23" s="90"/>
      <c r="R23" s="267" t="s">
        <v>745</v>
      </c>
      <c r="S23" s="268"/>
      <c r="T23" s="268"/>
      <c r="U23" s="268"/>
      <c r="V23" s="268"/>
      <c r="W23" s="268"/>
      <c r="X23" s="269"/>
      <c r="Y23" s="232"/>
      <c r="Z23" s="233"/>
      <c r="AA23" s="206"/>
      <c r="AB23" s="207"/>
      <c r="AC23" s="45"/>
      <c r="AD23" s="46"/>
      <c r="AE23" s="4"/>
      <c r="AF23" s="17"/>
    </row>
    <row r="24" spans="1:61" ht="13.5" thickBot="1" x14ac:dyDescent="0.25">
      <c r="A24" s="27"/>
      <c r="B24" s="27"/>
      <c r="C24" s="27"/>
      <c r="D24" s="27"/>
      <c r="E24" s="27"/>
      <c r="F24" s="27"/>
      <c r="G24" s="27"/>
      <c r="H24" s="27"/>
      <c r="I24" s="27"/>
      <c r="J24" s="7"/>
      <c r="K24" s="8"/>
      <c r="L24" s="9"/>
      <c r="M24" s="9"/>
      <c r="N24" s="9"/>
      <c r="O24" s="9"/>
      <c r="P24" s="9"/>
      <c r="Q24" s="9"/>
      <c r="R24" s="9"/>
      <c r="S24" s="9"/>
      <c r="T24" s="9"/>
      <c r="U24" s="9"/>
      <c r="V24" s="9"/>
      <c r="W24" s="9"/>
      <c r="X24" s="9"/>
      <c r="Y24" s="9"/>
      <c r="Z24" s="6"/>
      <c r="AA24" s="6"/>
      <c r="AB24" s="6"/>
      <c r="AC24" s="6"/>
      <c r="AD24" s="6"/>
    </row>
    <row r="25" spans="1:61" ht="36.75" customHeight="1" x14ac:dyDescent="0.2">
      <c r="A25" s="210" t="s">
        <v>657</v>
      </c>
      <c r="B25" s="212" t="s">
        <v>9376</v>
      </c>
      <c r="C25" s="156" t="s">
        <v>659</v>
      </c>
      <c r="D25" s="156" t="s">
        <v>749</v>
      </c>
      <c r="E25" s="156" t="s">
        <v>13116</v>
      </c>
      <c r="F25" s="226" t="s">
        <v>13117</v>
      </c>
      <c r="G25" s="227"/>
      <c r="H25" s="226" t="s">
        <v>17367</v>
      </c>
      <c r="I25" s="227"/>
      <c r="J25" s="156" t="s">
        <v>13120</v>
      </c>
      <c r="K25" s="240" t="s">
        <v>13110</v>
      </c>
      <c r="L25" s="240"/>
      <c r="M25" s="193" t="s">
        <v>9375</v>
      </c>
      <c r="N25" s="194"/>
      <c r="O25" s="194"/>
      <c r="P25" s="194"/>
      <c r="Q25" s="194"/>
      <c r="R25" s="194"/>
      <c r="S25" s="194"/>
      <c r="T25" s="194"/>
      <c r="U25" s="194"/>
      <c r="V25" s="194"/>
      <c r="W25" s="194"/>
      <c r="X25" s="195"/>
      <c r="Y25" s="200" t="s">
        <v>13130</v>
      </c>
      <c r="Z25" s="200" t="s">
        <v>13129</v>
      </c>
      <c r="AA25" s="200" t="s">
        <v>13119</v>
      </c>
      <c r="AB25" s="204" t="s">
        <v>13118</v>
      </c>
      <c r="AC25" s="199"/>
      <c r="AD25" s="199"/>
    </row>
    <row r="26" spans="1:61" ht="24" customHeight="1" x14ac:dyDescent="0.2">
      <c r="A26" s="211"/>
      <c r="B26" s="213"/>
      <c r="C26" s="157"/>
      <c r="D26" s="157"/>
      <c r="E26" s="157"/>
      <c r="F26" s="228"/>
      <c r="G26" s="229"/>
      <c r="H26" s="228"/>
      <c r="I26" s="229"/>
      <c r="J26" s="157"/>
      <c r="K26" s="238" t="s">
        <v>13111</v>
      </c>
      <c r="L26" s="238" t="s">
        <v>13112</v>
      </c>
      <c r="M26" s="177" t="s">
        <v>15558</v>
      </c>
      <c r="N26" s="177"/>
      <c r="O26" s="177" t="s">
        <v>15559</v>
      </c>
      <c r="P26" s="177"/>
      <c r="Q26" s="177" t="s">
        <v>15560</v>
      </c>
      <c r="R26" s="177"/>
      <c r="S26" s="177" t="s">
        <v>15561</v>
      </c>
      <c r="T26" s="177"/>
      <c r="U26" s="177" t="s">
        <v>15562</v>
      </c>
      <c r="V26" s="177"/>
      <c r="W26" s="177" t="s">
        <v>15563</v>
      </c>
      <c r="X26" s="177"/>
      <c r="Y26" s="201"/>
      <c r="Z26" s="201"/>
      <c r="AA26" s="201"/>
      <c r="AB26" s="205"/>
      <c r="AC26" s="199"/>
      <c r="AD26" s="199"/>
    </row>
    <row r="27" spans="1:61" ht="84.75" customHeight="1" x14ac:dyDescent="0.2">
      <c r="A27" s="211"/>
      <c r="B27" s="213"/>
      <c r="C27" s="157"/>
      <c r="D27" s="157"/>
      <c r="E27" s="157"/>
      <c r="F27" s="230"/>
      <c r="G27" s="231"/>
      <c r="H27" s="230"/>
      <c r="I27" s="231"/>
      <c r="J27" s="157"/>
      <c r="K27" s="239"/>
      <c r="L27" s="239"/>
      <c r="M27" s="31" t="s">
        <v>742</v>
      </c>
      <c r="N27" s="22" t="s">
        <v>743</v>
      </c>
      <c r="O27" s="22" t="s">
        <v>742</v>
      </c>
      <c r="P27" s="22" t="s">
        <v>743</v>
      </c>
      <c r="Q27" s="31" t="s">
        <v>742</v>
      </c>
      <c r="R27" s="22" t="s">
        <v>743</v>
      </c>
      <c r="S27" s="22" t="s">
        <v>742</v>
      </c>
      <c r="T27" s="22" t="s">
        <v>743</v>
      </c>
      <c r="U27" s="31" t="s">
        <v>742</v>
      </c>
      <c r="V27" s="22" t="s">
        <v>743</v>
      </c>
      <c r="W27" s="22" t="s">
        <v>742</v>
      </c>
      <c r="X27" s="22" t="s">
        <v>743</v>
      </c>
      <c r="Y27" s="201"/>
      <c r="Z27" s="201"/>
      <c r="AA27" s="201"/>
      <c r="AB27" s="205"/>
      <c r="AC27" s="48"/>
      <c r="AD27" s="34"/>
      <c r="AU27" s="15"/>
    </row>
    <row r="28" spans="1:61" s="10" customFormat="1" ht="12" customHeight="1" x14ac:dyDescent="0.2">
      <c r="A28" s="23">
        <v>1</v>
      </c>
      <c r="B28" s="24">
        <v>2</v>
      </c>
      <c r="C28" s="24">
        <v>3</v>
      </c>
      <c r="D28" s="24">
        <v>4</v>
      </c>
      <c r="E28" s="24">
        <v>4</v>
      </c>
      <c r="F28" s="164">
        <v>5</v>
      </c>
      <c r="G28" s="165"/>
      <c r="H28" s="164">
        <v>6</v>
      </c>
      <c r="I28" s="165"/>
      <c r="J28" s="24">
        <v>7</v>
      </c>
      <c r="K28" s="24">
        <v>8</v>
      </c>
      <c r="L28" s="24">
        <v>9</v>
      </c>
      <c r="M28" s="24">
        <v>10</v>
      </c>
      <c r="N28" s="24">
        <v>11</v>
      </c>
      <c r="O28" s="24">
        <v>12</v>
      </c>
      <c r="P28" s="24">
        <v>13</v>
      </c>
      <c r="Q28" s="24">
        <v>14</v>
      </c>
      <c r="R28" s="24">
        <v>15</v>
      </c>
      <c r="S28" s="24">
        <v>16</v>
      </c>
      <c r="T28" s="24">
        <v>17</v>
      </c>
      <c r="U28" s="24">
        <v>18</v>
      </c>
      <c r="V28" s="24">
        <v>19</v>
      </c>
      <c r="W28" s="24">
        <v>20</v>
      </c>
      <c r="X28" s="24">
        <v>21</v>
      </c>
      <c r="Y28" s="24">
        <v>22</v>
      </c>
      <c r="Z28" s="24">
        <v>23</v>
      </c>
      <c r="AA28" s="24">
        <v>24</v>
      </c>
      <c r="AB28" s="25">
        <v>25</v>
      </c>
      <c r="AC28" s="32"/>
      <c r="AD28" s="32"/>
      <c r="AE28" s="13"/>
    </row>
    <row r="29" spans="1:61" ht="16.5" customHeight="1" thickBot="1" x14ac:dyDescent="0.3">
      <c r="A29" s="108"/>
      <c r="B29" s="109" t="s">
        <v>744</v>
      </c>
      <c r="C29" s="110"/>
      <c r="D29" s="110"/>
      <c r="E29" s="110"/>
      <c r="F29" s="166"/>
      <c r="G29" s="167"/>
      <c r="H29" s="166">
        <f t="shared" ref="H29:AB29" si="2">SUM(H30:H257)</f>
        <v>0</v>
      </c>
      <c r="I29" s="167"/>
      <c r="J29" s="110">
        <f t="shared" si="2"/>
        <v>111</v>
      </c>
      <c r="K29" s="110">
        <f t="shared" si="2"/>
        <v>0</v>
      </c>
      <c r="L29" s="110">
        <f t="shared" si="2"/>
        <v>41</v>
      </c>
      <c r="M29" s="110">
        <f t="shared" ref="M29:T29" si="3">SUM(M30:M257)</f>
        <v>2</v>
      </c>
      <c r="N29" s="110">
        <f t="shared" si="3"/>
        <v>0</v>
      </c>
      <c r="O29" s="110">
        <f t="shared" si="3"/>
        <v>5</v>
      </c>
      <c r="P29" s="110">
        <f t="shared" si="3"/>
        <v>0</v>
      </c>
      <c r="Q29" s="110">
        <f t="shared" si="3"/>
        <v>4</v>
      </c>
      <c r="R29" s="110">
        <f t="shared" si="3"/>
        <v>0</v>
      </c>
      <c r="S29" s="110">
        <f t="shared" si="3"/>
        <v>5</v>
      </c>
      <c r="T29" s="110">
        <f t="shared" si="3"/>
        <v>0</v>
      </c>
      <c r="U29" s="110">
        <f t="shared" si="2"/>
        <v>10</v>
      </c>
      <c r="V29" s="110">
        <f t="shared" si="2"/>
        <v>0</v>
      </c>
      <c r="W29" s="110">
        <f t="shared" si="2"/>
        <v>15</v>
      </c>
      <c r="X29" s="110">
        <f t="shared" si="2"/>
        <v>0</v>
      </c>
      <c r="Y29" s="110">
        <f t="shared" si="2"/>
        <v>2</v>
      </c>
      <c r="Z29" s="110">
        <f t="shared" si="2"/>
        <v>39</v>
      </c>
      <c r="AA29" s="110">
        <f t="shared" si="2"/>
        <v>109</v>
      </c>
      <c r="AB29" s="111">
        <f t="shared" si="2"/>
        <v>70</v>
      </c>
      <c r="AC29" s="33"/>
      <c r="AD29" s="33"/>
      <c r="AE29" s="14" t="s">
        <v>9401</v>
      </c>
      <c r="AF29" s="4">
        <f t="shared" ref="AF29:AL29" si="4">SUM(AF30:AF257)</f>
        <v>0</v>
      </c>
      <c r="AG29" s="4">
        <f t="shared" si="4"/>
        <v>234</v>
      </c>
      <c r="AH29" s="4">
        <f t="shared" si="4"/>
        <v>0</v>
      </c>
      <c r="AI29" s="4">
        <f t="shared" si="4"/>
        <v>0</v>
      </c>
      <c r="AJ29" s="4">
        <f t="shared" si="4"/>
        <v>0</v>
      </c>
      <c r="AL29" s="4">
        <f t="shared" si="4"/>
        <v>8</v>
      </c>
    </row>
    <row r="30" spans="1:61" x14ac:dyDescent="0.2">
      <c r="A30" s="112">
        <v>1</v>
      </c>
      <c r="B30" s="131" t="s">
        <v>5067</v>
      </c>
      <c r="C30" s="113">
        <f>IF(ISBLANK(B30),0, VLOOKUP(B30,справочник,2,FALSE))</f>
        <v>200623</v>
      </c>
      <c r="D30" s="113">
        <f>IF(ISBLANK(B30),0, VLOOKUP(B30,справочник,3,FALSE))</f>
        <v>3431</v>
      </c>
      <c r="E30" s="114" t="s">
        <v>17366</v>
      </c>
      <c r="F30" s="162"/>
      <c r="G30" s="163"/>
      <c r="H30" s="160"/>
      <c r="I30" s="161"/>
      <c r="J30" s="114">
        <v>6</v>
      </c>
      <c r="K30" s="114"/>
      <c r="L30" s="114">
        <v>3</v>
      </c>
      <c r="M30" s="114"/>
      <c r="N30" s="114"/>
      <c r="O30" s="114"/>
      <c r="P30" s="114"/>
      <c r="Q30" s="114"/>
      <c r="R30" s="114"/>
      <c r="S30" s="114">
        <v>1</v>
      </c>
      <c r="T30" s="114"/>
      <c r="U30" s="114">
        <v>1</v>
      </c>
      <c r="V30" s="114"/>
      <c r="W30" s="114">
        <v>1</v>
      </c>
      <c r="X30" s="114"/>
      <c r="Y30" s="114"/>
      <c r="Z30" s="114">
        <v>3</v>
      </c>
      <c r="AA30" s="132">
        <f>(J30+N30)-Y30</f>
        <v>6</v>
      </c>
      <c r="AB30" s="133">
        <f>(J30+N30+P30+R30+T30+V30+X30)-(Y30+Z30)</f>
        <v>3</v>
      </c>
      <c r="AC30" s="100">
        <f ca="1">COUNTA(Профессия_образования1_счет)</f>
        <v>1</v>
      </c>
      <c r="AD30" s="100"/>
      <c r="AE30" s="12">
        <f t="shared" ref="AE30:AE93" si="5">IF(ISBLANK(B30),"", VLOOKUP(B30,справочник,4,FALSE))</f>
        <v>62</v>
      </c>
      <c r="AF30" s="29">
        <f>IF(AND(ISBLANK(B30),AG30&gt;0),1,0)</f>
        <v>0</v>
      </c>
      <c r="AG30" s="4">
        <f>SUM(J30:Z30)</f>
        <v>15</v>
      </c>
      <c r="AH30" s="4">
        <f>IF(((M30+O30+Q30+S30+U30+W30)-J30)&gt;0,1,0)</f>
        <v>0</v>
      </c>
      <c r="AI30" s="4">
        <f>IF(J30-(K30+L30)&gt;=0,0,1)</f>
        <v>0</v>
      </c>
      <c r="AJ30" s="4">
        <f>IF(((Y30+Z30)-J30)&gt;0,1,0)</f>
        <v>0</v>
      </c>
      <c r="AL30" s="4">
        <f>IF(M30-L30&gt;=0,0,1)</f>
        <v>1</v>
      </c>
      <c r="AN30" s="4">
        <f>IF(E30=$AL$16,1,0)</f>
        <v>1</v>
      </c>
      <c r="AO30" s="4">
        <f t="shared" ref="AO30:AO94" si="6">IF((ISBLANK(F30)),0,1)</f>
        <v>0</v>
      </c>
      <c r="AP30" s="4">
        <f t="shared" ref="AP30:AP94" si="7">IF((ISBLANK(H30)),0,1)</f>
        <v>0</v>
      </c>
      <c r="AR30" s="4">
        <f>IF(AND(ISBLANK(AN30),AQ30=0),1,0)</f>
        <v>0</v>
      </c>
      <c r="BF30" s="15"/>
      <c r="BI30" s="15"/>
    </row>
    <row r="31" spans="1:61" x14ac:dyDescent="0.2">
      <c r="A31" s="36">
        <f>IF(ISBLANK(B31),"",A30+1)</f>
        <v>2</v>
      </c>
      <c r="B31" s="20" t="s">
        <v>7572</v>
      </c>
      <c r="C31" s="101">
        <f t="shared" ref="C31:C93" si="8">IF(ISBLANK(B31),0, VLOOKUP(B31,справочник,2,FALSE))</f>
        <v>204059</v>
      </c>
      <c r="D31" s="103">
        <f t="shared" ref="D31:D93" si="9">IF(ISBLANK(B31),0, VLOOKUP(B31,справочник,3,FALSE))</f>
        <v>2445</v>
      </c>
      <c r="E31" s="18" t="s">
        <v>15579</v>
      </c>
      <c r="F31" s="153" t="s">
        <v>16975</v>
      </c>
      <c r="G31" s="153"/>
      <c r="H31" s="150"/>
      <c r="I31" s="151"/>
      <c r="J31" s="18">
        <v>7</v>
      </c>
      <c r="K31" s="18"/>
      <c r="L31" s="18"/>
      <c r="M31" s="18"/>
      <c r="N31" s="18"/>
      <c r="O31" s="18"/>
      <c r="P31" s="18"/>
      <c r="Q31" s="18"/>
      <c r="R31" s="18"/>
      <c r="S31" s="18"/>
      <c r="T31" s="18"/>
      <c r="U31" s="18"/>
      <c r="V31" s="18"/>
      <c r="W31" s="18"/>
      <c r="X31" s="18"/>
      <c r="Y31" s="18"/>
      <c r="Z31" s="18"/>
      <c r="AA31" s="103">
        <f t="shared" ref="AA31:AA94" si="10">(J31+N31)-Y31</f>
        <v>7</v>
      </c>
      <c r="AB31" s="134">
        <f t="shared" ref="AB31:AB94" si="11">(J31+N31+P31+R31+T31+V31+X31)-(Y31+Z31)</f>
        <v>7</v>
      </c>
      <c r="AC31" s="100">
        <f ca="1">COUNTA(Профессия_образования2_счет)</f>
        <v>7</v>
      </c>
      <c r="AD31" s="100"/>
      <c r="AE31" s="12">
        <f t="shared" si="5"/>
        <v>1024</v>
      </c>
      <c r="AF31" s="29">
        <f>IF(AND(ISBLANK(B31),AG31&gt;0),1,0)</f>
        <v>0</v>
      </c>
      <c r="AG31" s="4">
        <f t="shared" ref="AG31:AG94" si="12">SUM(J31:Z31)</f>
        <v>7</v>
      </c>
      <c r="AH31" s="4">
        <f t="shared" ref="AH31:AH94" si="13">IF(((M31+O31+Q31+S31+U31+W31)-J31)&gt;0,1,0)</f>
        <v>0</v>
      </c>
      <c r="AI31" s="4">
        <f t="shared" ref="AI31:AI94" si="14">IF(J31-(K31+L31)&gt;=0,0,1)</f>
        <v>0</v>
      </c>
      <c r="AJ31" s="4">
        <f>IF(((Y31+Z31)-J31)&gt;0,1,0)</f>
        <v>0</v>
      </c>
      <c r="AL31" s="4">
        <f t="shared" ref="AL31:AL94" si="15">IF(M31-L31&gt;=0,0,1)</f>
        <v>0</v>
      </c>
      <c r="AN31" s="4">
        <f t="shared" ref="AN31:AN94" si="16">IF(E31=$AL$16,1,0)</f>
        <v>0</v>
      </c>
      <c r="AO31" s="4">
        <f t="shared" si="6"/>
        <v>1</v>
      </c>
      <c r="AP31" s="4">
        <f t="shared" si="7"/>
        <v>0</v>
      </c>
      <c r="AQ31" s="4">
        <f t="shared" ref="AQ31:AQ94" si="17">AO31+AP31</f>
        <v>1</v>
      </c>
      <c r="AR31" s="4">
        <f>IF(AND(ISBLANK(AN31),AQ31=0),1,0)</f>
        <v>0</v>
      </c>
      <c r="BF31" s="15"/>
      <c r="BI31" s="15"/>
    </row>
    <row r="32" spans="1:61" x14ac:dyDescent="0.2">
      <c r="A32" s="36">
        <f>IF(ISBLANK(B32),"",A31+1)</f>
        <v>3</v>
      </c>
      <c r="B32" s="20" t="s">
        <v>713</v>
      </c>
      <c r="C32" s="101">
        <f t="shared" si="8"/>
        <v>114428</v>
      </c>
      <c r="D32" s="103">
        <f t="shared" si="9"/>
        <v>8322</v>
      </c>
      <c r="E32" s="18" t="s">
        <v>17366</v>
      </c>
      <c r="F32" s="153"/>
      <c r="G32" s="153"/>
      <c r="H32" s="150" t="s">
        <v>17373</v>
      </c>
      <c r="I32" s="151"/>
      <c r="J32" s="18">
        <v>6</v>
      </c>
      <c r="K32" s="18"/>
      <c r="L32" s="18"/>
      <c r="M32" s="18"/>
      <c r="N32" s="18"/>
      <c r="O32" s="18"/>
      <c r="P32" s="18"/>
      <c r="Q32" s="18"/>
      <c r="R32" s="18"/>
      <c r="S32" s="18"/>
      <c r="T32" s="18"/>
      <c r="U32" s="18"/>
      <c r="V32" s="18"/>
      <c r="W32" s="18"/>
      <c r="X32" s="18"/>
      <c r="Y32" s="18"/>
      <c r="Z32" s="18"/>
      <c r="AA32" s="103">
        <f t="shared" si="10"/>
        <v>6</v>
      </c>
      <c r="AB32" s="134">
        <f t="shared" si="11"/>
        <v>6</v>
      </c>
      <c r="AC32" s="100">
        <f ca="1">COUNTA(Профессия_образования3_счет)</f>
        <v>1</v>
      </c>
      <c r="AD32" s="100"/>
      <c r="AE32" s="12">
        <f t="shared" si="5"/>
        <v>1059</v>
      </c>
      <c r="AF32" s="29">
        <f t="shared" ref="AF32:AF93" si="18">IF(AND(ISBLANK(B32),AG32&gt;0),1,0)</f>
        <v>0</v>
      </c>
      <c r="AG32" s="4">
        <f t="shared" si="12"/>
        <v>6</v>
      </c>
      <c r="AH32" s="4">
        <f t="shared" si="13"/>
        <v>0</v>
      </c>
      <c r="AI32" s="4">
        <f t="shared" si="14"/>
        <v>0</v>
      </c>
      <c r="AJ32" s="4">
        <f t="shared" ref="AJ32:AJ95" si="19">IF(((Y32+Z32)-J32)&gt;0,1,0)</f>
        <v>0</v>
      </c>
      <c r="AL32" s="4">
        <f t="shared" si="15"/>
        <v>0</v>
      </c>
      <c r="AN32" s="4">
        <f t="shared" si="16"/>
        <v>1</v>
      </c>
      <c r="AO32" s="4">
        <f t="shared" si="6"/>
        <v>0</v>
      </c>
      <c r="AP32" s="4">
        <f t="shared" si="7"/>
        <v>1</v>
      </c>
      <c r="AQ32" s="4">
        <f t="shared" si="17"/>
        <v>1</v>
      </c>
      <c r="AR32" s="4">
        <f t="shared" ref="AR32:AR94" si="20">IF(AND(ISBLANK(AN32),AQ32=0),1,0)</f>
        <v>0</v>
      </c>
      <c r="BF32" s="15"/>
      <c r="BI32" s="15"/>
    </row>
    <row r="33" spans="1:61" x14ac:dyDescent="0.2">
      <c r="A33" s="36">
        <f t="shared" ref="A33:A94" si="21">IF(ISBLANK(B33),"",A32+1)</f>
        <v>4</v>
      </c>
      <c r="B33" s="20" t="s">
        <v>5183</v>
      </c>
      <c r="C33" s="101">
        <f t="shared" si="8"/>
        <v>204484</v>
      </c>
      <c r="D33" s="103">
        <f t="shared" si="9"/>
        <v>2221</v>
      </c>
      <c r="E33" s="18" t="s">
        <v>15579</v>
      </c>
      <c r="F33" s="153" t="s">
        <v>16993</v>
      </c>
      <c r="G33" s="153"/>
      <c r="H33" s="150"/>
      <c r="I33" s="151"/>
      <c r="J33" s="18"/>
      <c r="K33" s="18"/>
      <c r="L33" s="18"/>
      <c r="M33" s="18"/>
      <c r="N33" s="18"/>
      <c r="O33" s="18"/>
      <c r="P33" s="18"/>
      <c r="Q33" s="18"/>
      <c r="R33" s="18"/>
      <c r="S33" s="18"/>
      <c r="T33" s="18"/>
      <c r="U33" s="18"/>
      <c r="V33" s="18"/>
      <c r="W33" s="18"/>
      <c r="X33" s="18"/>
      <c r="Y33" s="18"/>
      <c r="Z33" s="18"/>
      <c r="AA33" s="103">
        <f t="shared" si="10"/>
        <v>0</v>
      </c>
      <c r="AB33" s="134">
        <f t="shared" si="11"/>
        <v>0</v>
      </c>
      <c r="AC33" s="100">
        <f ca="1">COUNTA(Профессия_образования4_счет)</f>
        <v>2</v>
      </c>
      <c r="AD33" s="100"/>
      <c r="AE33" s="12">
        <f t="shared" si="5"/>
        <v>1107</v>
      </c>
      <c r="AF33" s="29">
        <f t="shared" si="18"/>
        <v>0</v>
      </c>
      <c r="AG33" s="4">
        <f t="shared" si="12"/>
        <v>0</v>
      </c>
      <c r="AH33" s="4">
        <f t="shared" si="13"/>
        <v>0</v>
      </c>
      <c r="AI33" s="4">
        <f t="shared" si="14"/>
        <v>0</v>
      </c>
      <c r="AJ33" s="4">
        <f t="shared" si="19"/>
        <v>0</v>
      </c>
      <c r="AL33" s="4">
        <f t="shared" si="15"/>
        <v>0</v>
      </c>
      <c r="AN33" s="4">
        <f t="shared" si="16"/>
        <v>0</v>
      </c>
      <c r="AO33" s="4">
        <f t="shared" si="6"/>
        <v>1</v>
      </c>
      <c r="AP33" s="4">
        <f t="shared" si="7"/>
        <v>0</v>
      </c>
      <c r="AQ33" s="4">
        <f t="shared" si="17"/>
        <v>1</v>
      </c>
      <c r="AR33" s="4">
        <f t="shared" si="20"/>
        <v>0</v>
      </c>
      <c r="BF33" s="15"/>
      <c r="BI33" s="15"/>
    </row>
    <row r="34" spans="1:61" x14ac:dyDescent="0.2">
      <c r="A34" s="36">
        <f t="shared" si="21"/>
        <v>5</v>
      </c>
      <c r="B34" s="20" t="s">
        <v>521</v>
      </c>
      <c r="C34" s="101">
        <f t="shared" si="8"/>
        <v>116334</v>
      </c>
      <c r="D34" s="103">
        <f t="shared" si="9"/>
        <v>9411</v>
      </c>
      <c r="E34" s="21" t="s">
        <v>17366</v>
      </c>
      <c r="F34" s="153"/>
      <c r="G34" s="153"/>
      <c r="H34" s="150"/>
      <c r="I34" s="151"/>
      <c r="J34" s="18">
        <v>1</v>
      </c>
      <c r="K34" s="18"/>
      <c r="L34" s="18"/>
      <c r="M34" s="18"/>
      <c r="N34" s="18"/>
      <c r="O34" s="18"/>
      <c r="P34" s="18"/>
      <c r="Q34" s="18"/>
      <c r="R34" s="18"/>
      <c r="S34" s="18"/>
      <c r="T34" s="18"/>
      <c r="U34" s="18"/>
      <c r="V34" s="18"/>
      <c r="W34" s="18"/>
      <c r="X34" s="18"/>
      <c r="Y34" s="18"/>
      <c r="Z34" s="18"/>
      <c r="AA34" s="103">
        <f t="shared" si="10"/>
        <v>1</v>
      </c>
      <c r="AB34" s="134">
        <f t="shared" si="11"/>
        <v>1</v>
      </c>
      <c r="AC34" s="100">
        <f ca="1">COUNTA(Профессия_образования5_счет)</f>
        <v>1</v>
      </c>
      <c r="AD34" s="100"/>
      <c r="AE34" s="12">
        <f t="shared" si="5"/>
        <v>1304</v>
      </c>
      <c r="AF34" s="29">
        <f t="shared" si="18"/>
        <v>0</v>
      </c>
      <c r="AG34" s="4">
        <f t="shared" si="12"/>
        <v>1</v>
      </c>
      <c r="AH34" s="4">
        <f t="shared" si="13"/>
        <v>0</v>
      </c>
      <c r="AI34" s="4">
        <f t="shared" si="14"/>
        <v>0</v>
      </c>
      <c r="AJ34" s="4">
        <f t="shared" si="19"/>
        <v>0</v>
      </c>
      <c r="AL34" s="4">
        <f t="shared" si="15"/>
        <v>0</v>
      </c>
      <c r="AN34" s="4">
        <f t="shared" si="16"/>
        <v>1</v>
      </c>
      <c r="AO34" s="4">
        <f t="shared" si="6"/>
        <v>0</v>
      </c>
      <c r="AP34" s="4">
        <f t="shared" si="7"/>
        <v>0</v>
      </c>
      <c r="AQ34" s="4">
        <f t="shared" si="17"/>
        <v>0</v>
      </c>
      <c r="AR34" s="4">
        <f t="shared" si="20"/>
        <v>0</v>
      </c>
      <c r="BF34" s="15"/>
      <c r="BI34" s="15"/>
    </row>
    <row r="35" spans="1:61" x14ac:dyDescent="0.2">
      <c r="A35" s="36">
        <f t="shared" si="21"/>
        <v>6</v>
      </c>
      <c r="B35" s="20" t="s">
        <v>6748</v>
      </c>
      <c r="C35" s="101">
        <f t="shared" si="8"/>
        <v>206564</v>
      </c>
      <c r="D35" s="103">
        <f t="shared" si="9"/>
        <v>1231</v>
      </c>
      <c r="E35" s="18" t="s">
        <v>15579</v>
      </c>
      <c r="F35" s="153"/>
      <c r="G35" s="153"/>
      <c r="H35" s="150" t="s">
        <v>16968</v>
      </c>
      <c r="I35" s="151"/>
      <c r="J35" s="18">
        <v>1</v>
      </c>
      <c r="K35" s="18"/>
      <c r="L35" s="18"/>
      <c r="M35" s="18"/>
      <c r="N35" s="18"/>
      <c r="O35" s="18"/>
      <c r="P35" s="18"/>
      <c r="Q35" s="18"/>
      <c r="R35" s="18"/>
      <c r="S35" s="18"/>
      <c r="T35" s="18"/>
      <c r="U35" s="18"/>
      <c r="V35" s="18"/>
      <c r="W35" s="18"/>
      <c r="X35" s="18"/>
      <c r="Y35" s="18"/>
      <c r="Z35" s="18"/>
      <c r="AA35" s="103">
        <f t="shared" si="10"/>
        <v>1</v>
      </c>
      <c r="AB35" s="134">
        <f t="shared" si="11"/>
        <v>1</v>
      </c>
      <c r="AC35" s="100">
        <f ca="1">COUNTA(Профессия_образования6_счет)</f>
        <v>1</v>
      </c>
      <c r="AD35" s="100"/>
      <c r="AE35" s="12">
        <f t="shared" si="5"/>
        <v>1390</v>
      </c>
      <c r="AF35" s="29">
        <f t="shared" si="18"/>
        <v>0</v>
      </c>
      <c r="AG35" s="4">
        <f t="shared" si="12"/>
        <v>1</v>
      </c>
      <c r="AH35" s="4">
        <f t="shared" si="13"/>
        <v>0</v>
      </c>
      <c r="AI35" s="4">
        <f t="shared" si="14"/>
        <v>0</v>
      </c>
      <c r="AJ35" s="4">
        <f t="shared" si="19"/>
        <v>0</v>
      </c>
      <c r="AL35" s="4">
        <f t="shared" si="15"/>
        <v>0</v>
      </c>
      <c r="AN35" s="4">
        <f t="shared" si="16"/>
        <v>0</v>
      </c>
      <c r="AO35" s="4">
        <f t="shared" si="6"/>
        <v>0</v>
      </c>
      <c r="AP35" s="4">
        <f t="shared" si="7"/>
        <v>1</v>
      </c>
      <c r="AQ35" s="4">
        <f t="shared" si="17"/>
        <v>1</v>
      </c>
      <c r="AR35" s="4">
        <f t="shared" si="20"/>
        <v>0</v>
      </c>
      <c r="BF35" s="15"/>
      <c r="BI35" s="15"/>
    </row>
    <row r="36" spans="1:61" x14ac:dyDescent="0.2">
      <c r="A36" s="36">
        <f t="shared" si="21"/>
        <v>7</v>
      </c>
      <c r="B36" s="20" t="s">
        <v>7658</v>
      </c>
      <c r="C36" s="101">
        <f t="shared" si="8"/>
        <v>207549</v>
      </c>
      <c r="D36" s="103">
        <f t="shared" si="9"/>
        <v>1229</v>
      </c>
      <c r="E36" s="21" t="s">
        <v>15579</v>
      </c>
      <c r="F36" s="153"/>
      <c r="G36" s="153"/>
      <c r="H36" s="150" t="s">
        <v>17232</v>
      </c>
      <c r="I36" s="151"/>
      <c r="J36" s="18">
        <v>3</v>
      </c>
      <c r="K36" s="18"/>
      <c r="L36" s="18"/>
      <c r="M36" s="18"/>
      <c r="N36" s="18"/>
      <c r="O36" s="18"/>
      <c r="P36" s="18"/>
      <c r="Q36" s="18"/>
      <c r="R36" s="18"/>
      <c r="S36" s="18"/>
      <c r="T36" s="18"/>
      <c r="U36" s="18"/>
      <c r="V36" s="18"/>
      <c r="W36" s="18"/>
      <c r="X36" s="18"/>
      <c r="Y36" s="18"/>
      <c r="Z36" s="18"/>
      <c r="AA36" s="103">
        <f t="shared" si="10"/>
        <v>3</v>
      </c>
      <c r="AB36" s="134">
        <f t="shared" si="11"/>
        <v>3</v>
      </c>
      <c r="AC36" s="100">
        <f ca="1">COUNTA(Профессия_образования7_счет)</f>
        <v>1</v>
      </c>
      <c r="AD36" s="100"/>
      <c r="AE36" s="12">
        <f t="shared" si="5"/>
        <v>1445</v>
      </c>
      <c r="AF36" s="29">
        <f t="shared" si="18"/>
        <v>0</v>
      </c>
      <c r="AG36" s="4">
        <f t="shared" si="12"/>
        <v>3</v>
      </c>
      <c r="AH36" s="4">
        <f t="shared" si="13"/>
        <v>0</v>
      </c>
      <c r="AI36" s="4">
        <f t="shared" si="14"/>
        <v>0</v>
      </c>
      <c r="AJ36" s="4">
        <f t="shared" si="19"/>
        <v>0</v>
      </c>
      <c r="AL36" s="4">
        <f t="shared" si="15"/>
        <v>0</v>
      </c>
      <c r="AN36" s="4">
        <f t="shared" si="16"/>
        <v>0</v>
      </c>
      <c r="AO36" s="4">
        <f t="shared" si="6"/>
        <v>0</v>
      </c>
      <c r="AP36" s="4">
        <f t="shared" si="7"/>
        <v>1</v>
      </c>
      <c r="AQ36" s="4">
        <f t="shared" si="17"/>
        <v>1</v>
      </c>
      <c r="AR36" s="4">
        <f t="shared" si="20"/>
        <v>0</v>
      </c>
      <c r="BF36" s="15"/>
      <c r="BI36" s="15"/>
    </row>
    <row r="37" spans="1:61" x14ac:dyDescent="0.2">
      <c r="A37" s="36">
        <f t="shared" si="21"/>
        <v>8</v>
      </c>
      <c r="B37" s="20" t="s">
        <v>6836</v>
      </c>
      <c r="C37" s="101">
        <f t="shared" si="8"/>
        <v>208894</v>
      </c>
      <c r="D37" s="103">
        <f t="shared" si="9"/>
        <v>1229</v>
      </c>
      <c r="E37" s="18" t="s">
        <v>15579</v>
      </c>
      <c r="F37" s="153" t="s">
        <v>16976</v>
      </c>
      <c r="G37" s="153"/>
      <c r="H37" s="150"/>
      <c r="I37" s="151"/>
      <c r="J37" s="18">
        <v>10</v>
      </c>
      <c r="K37" s="18"/>
      <c r="L37" s="18"/>
      <c r="M37" s="18"/>
      <c r="N37" s="18"/>
      <c r="O37" s="18"/>
      <c r="P37" s="18"/>
      <c r="Q37" s="18"/>
      <c r="R37" s="18"/>
      <c r="S37" s="18"/>
      <c r="T37" s="18"/>
      <c r="U37" s="18"/>
      <c r="V37" s="18"/>
      <c r="W37" s="18"/>
      <c r="X37" s="18"/>
      <c r="Y37" s="18"/>
      <c r="Z37" s="18"/>
      <c r="AA37" s="103">
        <f t="shared" si="10"/>
        <v>10</v>
      </c>
      <c r="AB37" s="134">
        <f t="shared" si="11"/>
        <v>10</v>
      </c>
      <c r="AC37" s="100">
        <f ca="1">COUNTA(Профессия_образования8_счет)</f>
        <v>6</v>
      </c>
      <c r="AD37" s="100"/>
      <c r="AE37" s="12">
        <f t="shared" si="5"/>
        <v>1538</v>
      </c>
      <c r="AF37" s="29">
        <f t="shared" si="18"/>
        <v>0</v>
      </c>
      <c r="AG37" s="4">
        <f t="shared" si="12"/>
        <v>10</v>
      </c>
      <c r="AH37" s="4">
        <f t="shared" si="13"/>
        <v>0</v>
      </c>
      <c r="AI37" s="4">
        <f t="shared" si="14"/>
        <v>0</v>
      </c>
      <c r="AJ37" s="4">
        <f t="shared" si="19"/>
        <v>0</v>
      </c>
      <c r="AL37" s="4">
        <f t="shared" si="15"/>
        <v>0</v>
      </c>
      <c r="AN37" s="4">
        <f t="shared" si="16"/>
        <v>0</v>
      </c>
      <c r="AP37" s="4">
        <f t="shared" si="7"/>
        <v>0</v>
      </c>
      <c r="AQ37" s="4">
        <f t="shared" si="17"/>
        <v>0</v>
      </c>
      <c r="AR37" s="4">
        <f t="shared" si="20"/>
        <v>0</v>
      </c>
      <c r="BF37" s="15"/>
      <c r="BI37" s="15"/>
    </row>
    <row r="38" spans="1:61" x14ac:dyDescent="0.2">
      <c r="A38" s="36">
        <f t="shared" si="21"/>
        <v>9</v>
      </c>
      <c r="B38" s="20" t="s">
        <v>1497</v>
      </c>
      <c r="C38" s="101">
        <f t="shared" si="8"/>
        <v>117869</v>
      </c>
      <c r="D38" s="101">
        <f t="shared" si="9"/>
        <v>9414</v>
      </c>
      <c r="E38" s="21" t="s">
        <v>17366</v>
      </c>
      <c r="F38" s="153"/>
      <c r="G38" s="153"/>
      <c r="H38" s="150"/>
      <c r="I38" s="151"/>
      <c r="J38" s="18">
        <v>14</v>
      </c>
      <c r="K38" s="18"/>
      <c r="L38" s="18">
        <v>5</v>
      </c>
      <c r="M38" s="18"/>
      <c r="N38" s="18"/>
      <c r="O38" s="18"/>
      <c r="P38" s="18"/>
      <c r="Q38" s="18"/>
      <c r="R38" s="18"/>
      <c r="S38" s="18">
        <v>2</v>
      </c>
      <c r="T38" s="18"/>
      <c r="U38" s="18">
        <v>3</v>
      </c>
      <c r="V38" s="18"/>
      <c r="W38" s="18"/>
      <c r="X38" s="18"/>
      <c r="Y38" s="18"/>
      <c r="Z38" s="18">
        <v>5</v>
      </c>
      <c r="AA38" s="103">
        <f t="shared" si="10"/>
        <v>14</v>
      </c>
      <c r="AB38" s="134">
        <f t="shared" si="11"/>
        <v>9</v>
      </c>
      <c r="AC38" s="100">
        <f ca="1">COUNTA(Профессия_образования9_счет)</f>
        <v>1</v>
      </c>
      <c r="AD38" s="100"/>
      <c r="AE38" s="12">
        <f t="shared" si="5"/>
        <v>1714</v>
      </c>
      <c r="AF38" s="29">
        <f t="shared" si="18"/>
        <v>0</v>
      </c>
      <c r="AG38" s="4">
        <f t="shared" si="12"/>
        <v>29</v>
      </c>
      <c r="AH38" s="4">
        <f t="shared" si="13"/>
        <v>0</v>
      </c>
      <c r="AI38" s="4">
        <f t="shared" si="14"/>
        <v>0</v>
      </c>
      <c r="AJ38" s="4">
        <f t="shared" si="19"/>
        <v>0</v>
      </c>
      <c r="AL38" s="4">
        <f t="shared" si="15"/>
        <v>1</v>
      </c>
      <c r="AN38" s="4">
        <f t="shared" si="16"/>
        <v>1</v>
      </c>
      <c r="AO38" s="4">
        <f t="shared" si="6"/>
        <v>0</v>
      </c>
      <c r="AP38" s="4">
        <f t="shared" si="7"/>
        <v>0</v>
      </c>
      <c r="AQ38" s="4">
        <f t="shared" si="17"/>
        <v>0</v>
      </c>
      <c r="AR38" s="4">
        <f t="shared" si="20"/>
        <v>0</v>
      </c>
      <c r="BF38" s="15"/>
      <c r="BI38" s="15"/>
    </row>
    <row r="39" spans="1:61" ht="25.5" x14ac:dyDescent="0.2">
      <c r="A39" s="36">
        <f t="shared" si="21"/>
        <v>10</v>
      </c>
      <c r="B39" s="20" t="s">
        <v>5499</v>
      </c>
      <c r="C39" s="101">
        <f t="shared" si="8"/>
        <v>214950</v>
      </c>
      <c r="D39" s="101">
        <f t="shared" si="9"/>
        <v>1210</v>
      </c>
      <c r="E39" s="18" t="s">
        <v>15579</v>
      </c>
      <c r="F39" s="138"/>
      <c r="G39" s="138"/>
      <c r="H39" s="150" t="s">
        <v>16976</v>
      </c>
      <c r="I39" s="151"/>
      <c r="J39" s="18">
        <v>1</v>
      </c>
      <c r="K39" s="18"/>
      <c r="L39" s="18"/>
      <c r="M39" s="18"/>
      <c r="N39" s="18"/>
      <c r="O39" s="18"/>
      <c r="P39" s="18"/>
      <c r="Q39" s="18"/>
      <c r="R39" s="18"/>
      <c r="S39" s="18"/>
      <c r="T39" s="18"/>
      <c r="U39" s="18"/>
      <c r="V39" s="18"/>
      <c r="W39" s="18"/>
      <c r="X39" s="18"/>
      <c r="Y39" s="18"/>
      <c r="Z39" s="18"/>
      <c r="AA39" s="103">
        <f t="shared" si="10"/>
        <v>1</v>
      </c>
      <c r="AB39" s="134">
        <f t="shared" si="11"/>
        <v>1</v>
      </c>
      <c r="AC39" s="100">
        <f ca="1">COUNTA(Профессия_образования10_счет)</f>
        <v>1</v>
      </c>
      <c r="AD39" s="100"/>
      <c r="AE39" s="12">
        <f t="shared" si="5"/>
        <v>1853</v>
      </c>
      <c r="AF39" s="29">
        <f t="shared" si="18"/>
        <v>0</v>
      </c>
      <c r="AG39" s="4">
        <f t="shared" si="12"/>
        <v>1</v>
      </c>
      <c r="AH39" s="4">
        <f t="shared" si="13"/>
        <v>0</v>
      </c>
      <c r="AI39" s="4">
        <f t="shared" si="14"/>
        <v>0</v>
      </c>
      <c r="AJ39" s="4">
        <f t="shared" si="19"/>
        <v>0</v>
      </c>
      <c r="AL39" s="4">
        <f t="shared" si="15"/>
        <v>0</v>
      </c>
      <c r="AN39" s="4">
        <f t="shared" si="16"/>
        <v>0</v>
      </c>
      <c r="AO39" s="4">
        <f t="shared" si="6"/>
        <v>0</v>
      </c>
      <c r="AP39" s="4">
        <f t="shared" si="7"/>
        <v>1</v>
      </c>
      <c r="AQ39" s="4">
        <f t="shared" si="17"/>
        <v>1</v>
      </c>
      <c r="AR39" s="4">
        <f t="shared" si="20"/>
        <v>0</v>
      </c>
      <c r="BF39" s="15"/>
      <c r="BI39" s="15"/>
    </row>
    <row r="40" spans="1:61" x14ac:dyDescent="0.2">
      <c r="A40" s="36">
        <f t="shared" si="21"/>
        <v>11</v>
      </c>
      <c r="B40" s="20" t="s">
        <v>5685</v>
      </c>
      <c r="C40" s="101">
        <f t="shared" si="8"/>
        <v>221418</v>
      </c>
      <c r="D40" s="101">
        <f t="shared" si="9"/>
        <v>1226</v>
      </c>
      <c r="E40" s="21" t="s">
        <v>12123</v>
      </c>
      <c r="F40" s="153"/>
      <c r="G40" s="153"/>
      <c r="H40" s="150" t="s">
        <v>16968</v>
      </c>
      <c r="I40" s="151"/>
      <c r="J40" s="18">
        <v>1</v>
      </c>
      <c r="K40" s="18"/>
      <c r="L40" s="18">
        <v>1</v>
      </c>
      <c r="M40" s="18"/>
      <c r="N40" s="18"/>
      <c r="O40" s="18">
        <v>1</v>
      </c>
      <c r="P40" s="18"/>
      <c r="Q40" s="18"/>
      <c r="R40" s="18"/>
      <c r="S40" s="18"/>
      <c r="T40" s="18"/>
      <c r="U40" s="18"/>
      <c r="V40" s="18"/>
      <c r="W40" s="18"/>
      <c r="X40" s="18"/>
      <c r="Y40" s="18"/>
      <c r="Z40" s="18">
        <v>1</v>
      </c>
      <c r="AA40" s="103">
        <f t="shared" si="10"/>
        <v>1</v>
      </c>
      <c r="AB40" s="134">
        <f t="shared" si="11"/>
        <v>0</v>
      </c>
      <c r="AC40" s="100">
        <f ca="1">COUNTA(Профессия_образования11_счет)</f>
        <v>1</v>
      </c>
      <c r="AD40" s="100"/>
      <c r="AE40" s="12">
        <f t="shared" si="5"/>
        <v>2247</v>
      </c>
      <c r="AF40" s="29">
        <f t="shared" si="18"/>
        <v>0</v>
      </c>
      <c r="AG40" s="4">
        <f t="shared" si="12"/>
        <v>4</v>
      </c>
      <c r="AH40" s="4">
        <f t="shared" si="13"/>
        <v>0</v>
      </c>
      <c r="AI40" s="4">
        <f t="shared" si="14"/>
        <v>0</v>
      </c>
      <c r="AJ40" s="4">
        <f t="shared" si="19"/>
        <v>0</v>
      </c>
      <c r="AL40" s="4">
        <f t="shared" si="15"/>
        <v>1</v>
      </c>
      <c r="AN40" s="4">
        <f t="shared" si="16"/>
        <v>0</v>
      </c>
      <c r="AO40" s="4">
        <f t="shared" si="6"/>
        <v>0</v>
      </c>
      <c r="AP40" s="4">
        <f t="shared" si="7"/>
        <v>1</v>
      </c>
      <c r="AQ40" s="4">
        <f t="shared" si="17"/>
        <v>1</v>
      </c>
      <c r="AR40" s="4">
        <f t="shared" si="20"/>
        <v>0</v>
      </c>
      <c r="BF40" s="15"/>
      <c r="BI40" s="15"/>
    </row>
    <row r="41" spans="1:61" x14ac:dyDescent="0.2">
      <c r="A41" s="36">
        <f t="shared" si="21"/>
        <v>12</v>
      </c>
      <c r="B41" s="20" t="s">
        <v>5700</v>
      </c>
      <c r="C41" s="101">
        <f t="shared" si="8"/>
        <v>221812</v>
      </c>
      <c r="D41" s="101">
        <f t="shared" si="9"/>
        <v>1239</v>
      </c>
      <c r="E41" s="18" t="s">
        <v>17366</v>
      </c>
      <c r="F41" s="153"/>
      <c r="G41" s="153"/>
      <c r="H41" s="150"/>
      <c r="I41" s="151"/>
      <c r="J41" s="18">
        <v>1</v>
      </c>
      <c r="K41" s="18"/>
      <c r="L41" s="18"/>
      <c r="M41" s="18"/>
      <c r="N41" s="18"/>
      <c r="O41" s="18"/>
      <c r="P41" s="18"/>
      <c r="Q41" s="18"/>
      <c r="R41" s="18"/>
      <c r="S41" s="18"/>
      <c r="T41" s="18"/>
      <c r="U41" s="18"/>
      <c r="V41" s="18"/>
      <c r="W41" s="18"/>
      <c r="X41" s="18"/>
      <c r="Y41" s="18"/>
      <c r="Z41" s="18"/>
      <c r="AA41" s="103">
        <f t="shared" si="10"/>
        <v>1</v>
      </c>
      <c r="AB41" s="134">
        <f t="shared" si="11"/>
        <v>1</v>
      </c>
      <c r="AC41" s="100">
        <f ca="1">COUNTA(Профессия_образования12_счет)</f>
        <v>1</v>
      </c>
      <c r="AD41" s="100"/>
      <c r="AE41" s="12">
        <f t="shared" si="5"/>
        <v>2276</v>
      </c>
      <c r="AF41" s="29">
        <f t="shared" si="18"/>
        <v>0</v>
      </c>
      <c r="AG41" s="4">
        <f t="shared" si="12"/>
        <v>1</v>
      </c>
      <c r="AH41" s="4">
        <f t="shared" si="13"/>
        <v>0</v>
      </c>
      <c r="AI41" s="4">
        <f t="shared" si="14"/>
        <v>0</v>
      </c>
      <c r="AJ41" s="4">
        <f t="shared" si="19"/>
        <v>0</v>
      </c>
      <c r="AL41" s="4">
        <f t="shared" si="15"/>
        <v>0</v>
      </c>
      <c r="AN41" s="4">
        <f t="shared" si="16"/>
        <v>1</v>
      </c>
      <c r="AO41" s="4">
        <f t="shared" si="6"/>
        <v>0</v>
      </c>
      <c r="AP41" s="4">
        <f t="shared" si="7"/>
        <v>0</v>
      </c>
      <c r="AQ41" s="4">
        <f t="shared" si="17"/>
        <v>0</v>
      </c>
      <c r="AR41" s="4">
        <f t="shared" si="20"/>
        <v>0</v>
      </c>
      <c r="BF41" s="15"/>
      <c r="BI41" s="15"/>
    </row>
    <row r="42" spans="1:61" x14ac:dyDescent="0.2">
      <c r="A42" s="36">
        <f t="shared" si="21"/>
        <v>13</v>
      </c>
      <c r="B42" s="20" t="s">
        <v>3388</v>
      </c>
      <c r="C42" s="101">
        <f t="shared" si="8"/>
        <v>221950</v>
      </c>
      <c r="D42" s="101">
        <f t="shared" si="9"/>
        <v>1210</v>
      </c>
      <c r="E42" s="21" t="s">
        <v>15579</v>
      </c>
      <c r="F42" s="153"/>
      <c r="G42" s="153"/>
      <c r="H42" s="150" t="s">
        <v>16976</v>
      </c>
      <c r="I42" s="151"/>
      <c r="J42" s="18">
        <v>4</v>
      </c>
      <c r="K42" s="18"/>
      <c r="L42" s="18"/>
      <c r="M42" s="18"/>
      <c r="N42" s="18"/>
      <c r="O42" s="18"/>
      <c r="P42" s="18"/>
      <c r="Q42" s="18"/>
      <c r="R42" s="18"/>
      <c r="S42" s="18"/>
      <c r="T42" s="18"/>
      <c r="U42" s="18"/>
      <c r="V42" s="18"/>
      <c r="W42" s="18"/>
      <c r="X42" s="18"/>
      <c r="Y42" s="18"/>
      <c r="Z42" s="18"/>
      <c r="AA42" s="103">
        <f t="shared" si="10"/>
        <v>4</v>
      </c>
      <c r="AB42" s="134">
        <f t="shared" si="11"/>
        <v>4</v>
      </c>
      <c r="AC42" s="100">
        <f ca="1">COUNTA(Профессия_образования13_счет)</f>
        <v>1</v>
      </c>
      <c r="AD42" s="100"/>
      <c r="AE42" s="12">
        <f t="shared" si="5"/>
        <v>2429</v>
      </c>
      <c r="AF42" s="29">
        <f t="shared" si="18"/>
        <v>0</v>
      </c>
      <c r="AG42" s="4">
        <f t="shared" si="12"/>
        <v>4</v>
      </c>
      <c r="AH42" s="4">
        <f t="shared" si="13"/>
        <v>0</v>
      </c>
      <c r="AI42" s="4">
        <f t="shared" si="14"/>
        <v>0</v>
      </c>
      <c r="AJ42" s="4">
        <f t="shared" si="19"/>
        <v>0</v>
      </c>
      <c r="AL42" s="4">
        <f t="shared" si="15"/>
        <v>0</v>
      </c>
      <c r="AN42" s="4">
        <f t="shared" si="16"/>
        <v>0</v>
      </c>
      <c r="AO42" s="4">
        <f t="shared" si="6"/>
        <v>0</v>
      </c>
      <c r="AP42" s="4">
        <f t="shared" si="7"/>
        <v>1</v>
      </c>
      <c r="AQ42" s="4">
        <f t="shared" si="17"/>
        <v>1</v>
      </c>
      <c r="AR42" s="4">
        <f t="shared" si="20"/>
        <v>0</v>
      </c>
      <c r="BF42" s="15"/>
      <c r="BI42" s="15"/>
    </row>
    <row r="43" spans="1:61" x14ac:dyDescent="0.2">
      <c r="A43" s="36">
        <f t="shared" si="21"/>
        <v>14</v>
      </c>
      <c r="B43" s="20" t="s">
        <v>5779</v>
      </c>
      <c r="C43" s="101">
        <f t="shared" si="8"/>
        <v>224469</v>
      </c>
      <c r="D43" s="101">
        <f t="shared" si="9"/>
        <v>2149</v>
      </c>
      <c r="E43" s="18" t="s">
        <v>15579</v>
      </c>
      <c r="F43" s="153" t="s">
        <v>16973</v>
      </c>
      <c r="G43" s="153"/>
      <c r="H43" s="150"/>
      <c r="I43" s="151"/>
      <c r="J43" s="18">
        <v>2</v>
      </c>
      <c r="K43" s="18"/>
      <c r="L43" s="18"/>
      <c r="M43" s="18"/>
      <c r="N43" s="18"/>
      <c r="O43" s="18"/>
      <c r="P43" s="18"/>
      <c r="Q43" s="18"/>
      <c r="R43" s="18"/>
      <c r="S43" s="18"/>
      <c r="T43" s="18"/>
      <c r="U43" s="18"/>
      <c r="V43" s="18"/>
      <c r="W43" s="18"/>
      <c r="X43" s="18"/>
      <c r="Y43" s="18"/>
      <c r="Z43" s="18"/>
      <c r="AA43" s="103">
        <f t="shared" si="10"/>
        <v>2</v>
      </c>
      <c r="AB43" s="134">
        <f t="shared" si="11"/>
        <v>2</v>
      </c>
      <c r="AC43" s="100">
        <f ca="1">COUNTA(Профессия_образования14_счет)</f>
        <v>1</v>
      </c>
      <c r="AD43" s="100"/>
      <c r="AE43" s="12">
        <f t="shared" si="5"/>
        <v>2735</v>
      </c>
      <c r="AF43" s="29">
        <f t="shared" si="18"/>
        <v>0</v>
      </c>
      <c r="AG43" s="4">
        <f t="shared" si="12"/>
        <v>2</v>
      </c>
      <c r="AH43" s="4">
        <f t="shared" si="13"/>
        <v>0</v>
      </c>
      <c r="AI43" s="4">
        <f t="shared" si="14"/>
        <v>0</v>
      </c>
      <c r="AJ43" s="4">
        <f t="shared" si="19"/>
        <v>0</v>
      </c>
      <c r="AL43" s="4">
        <f t="shared" si="15"/>
        <v>0</v>
      </c>
      <c r="AN43" s="4">
        <f t="shared" si="16"/>
        <v>0</v>
      </c>
      <c r="AO43" s="4">
        <f t="shared" si="6"/>
        <v>1</v>
      </c>
      <c r="AP43" s="4">
        <f t="shared" si="7"/>
        <v>0</v>
      </c>
      <c r="AQ43" s="4">
        <f t="shared" si="17"/>
        <v>1</v>
      </c>
      <c r="AR43" s="4">
        <f t="shared" si="20"/>
        <v>0</v>
      </c>
      <c r="BF43" s="15"/>
      <c r="BI43" s="15"/>
    </row>
    <row r="44" spans="1:61" x14ac:dyDescent="0.2">
      <c r="A44" s="36">
        <f t="shared" si="21"/>
        <v>15</v>
      </c>
      <c r="B44" s="20" t="s">
        <v>6242</v>
      </c>
      <c r="C44" s="101">
        <f t="shared" si="8"/>
        <v>240387</v>
      </c>
      <c r="D44" s="101">
        <f t="shared" si="9"/>
        <v>3231</v>
      </c>
      <c r="E44" s="21" t="s">
        <v>12123</v>
      </c>
      <c r="F44" s="153" t="s">
        <v>17225</v>
      </c>
      <c r="G44" s="153"/>
      <c r="H44" s="150"/>
      <c r="I44" s="151"/>
      <c r="J44" s="18"/>
      <c r="K44" s="18"/>
      <c r="L44" s="18"/>
      <c r="M44" s="18"/>
      <c r="N44" s="18"/>
      <c r="O44" s="18"/>
      <c r="P44" s="18"/>
      <c r="Q44" s="18"/>
      <c r="R44" s="18"/>
      <c r="S44" s="18"/>
      <c r="T44" s="18"/>
      <c r="U44" s="18"/>
      <c r="V44" s="18"/>
      <c r="W44" s="18"/>
      <c r="X44" s="18"/>
      <c r="Y44" s="18"/>
      <c r="Z44" s="18"/>
      <c r="AA44" s="103">
        <f t="shared" si="10"/>
        <v>0</v>
      </c>
      <c r="AB44" s="134">
        <f t="shared" si="11"/>
        <v>0</v>
      </c>
      <c r="AC44" s="100">
        <f ca="1">COUNTA(Профессия_образования15_счет)</f>
        <v>1</v>
      </c>
      <c r="AD44" s="100"/>
      <c r="AE44" s="12">
        <f t="shared" si="5"/>
        <v>4597</v>
      </c>
      <c r="AF44" s="29">
        <f t="shared" si="18"/>
        <v>0</v>
      </c>
      <c r="AG44" s="4">
        <f t="shared" si="12"/>
        <v>0</v>
      </c>
      <c r="AH44" s="4">
        <f t="shared" si="13"/>
        <v>0</v>
      </c>
      <c r="AI44" s="4">
        <f t="shared" si="14"/>
        <v>0</v>
      </c>
      <c r="AJ44" s="4">
        <f t="shared" si="19"/>
        <v>0</v>
      </c>
      <c r="AL44" s="4">
        <f t="shared" si="15"/>
        <v>0</v>
      </c>
      <c r="AN44" s="4">
        <f t="shared" si="16"/>
        <v>0</v>
      </c>
      <c r="AO44" s="4">
        <f t="shared" si="6"/>
        <v>1</v>
      </c>
      <c r="AP44" s="4">
        <f t="shared" si="7"/>
        <v>0</v>
      </c>
      <c r="AQ44" s="4">
        <f t="shared" si="17"/>
        <v>1</v>
      </c>
      <c r="AR44" s="4">
        <f t="shared" si="20"/>
        <v>0</v>
      </c>
      <c r="BF44" s="15"/>
      <c r="BI44" s="15"/>
    </row>
    <row r="45" spans="1:61" x14ac:dyDescent="0.2">
      <c r="A45" s="36">
        <f t="shared" si="21"/>
        <v>16</v>
      </c>
      <c r="B45" s="20" t="s">
        <v>192</v>
      </c>
      <c r="C45" s="101">
        <f t="shared" si="8"/>
        <v>156435</v>
      </c>
      <c r="D45" s="101">
        <f t="shared" si="9"/>
        <v>8163</v>
      </c>
      <c r="E45" s="18" t="s">
        <v>17366</v>
      </c>
      <c r="F45" s="153"/>
      <c r="G45" s="153"/>
      <c r="H45" s="150"/>
      <c r="I45" s="151"/>
      <c r="J45" s="18">
        <v>4</v>
      </c>
      <c r="K45" s="18"/>
      <c r="L45" s="18">
        <v>4</v>
      </c>
      <c r="M45" s="18"/>
      <c r="N45" s="18"/>
      <c r="O45" s="18"/>
      <c r="P45" s="18"/>
      <c r="Q45" s="18"/>
      <c r="R45" s="18"/>
      <c r="S45" s="18"/>
      <c r="T45" s="18"/>
      <c r="U45" s="18"/>
      <c r="V45" s="18"/>
      <c r="W45" s="18">
        <v>4</v>
      </c>
      <c r="X45" s="18"/>
      <c r="Y45" s="18"/>
      <c r="Z45" s="18">
        <v>4</v>
      </c>
      <c r="AA45" s="103">
        <f t="shared" si="10"/>
        <v>4</v>
      </c>
      <c r="AB45" s="134">
        <f t="shared" si="11"/>
        <v>0</v>
      </c>
      <c r="AC45" s="100">
        <f ca="1">COUNTA(Профессия_образования16_счет)</f>
        <v>1</v>
      </c>
      <c r="AD45" s="100"/>
      <c r="AE45" s="12">
        <f t="shared" si="5"/>
        <v>5875</v>
      </c>
      <c r="AF45" s="29">
        <f t="shared" si="18"/>
        <v>0</v>
      </c>
      <c r="AG45" s="4">
        <f t="shared" si="12"/>
        <v>16</v>
      </c>
      <c r="AH45" s="4">
        <f t="shared" si="13"/>
        <v>0</v>
      </c>
      <c r="AI45" s="4">
        <f t="shared" si="14"/>
        <v>0</v>
      </c>
      <c r="AJ45" s="4">
        <f t="shared" si="19"/>
        <v>0</v>
      </c>
      <c r="AL45" s="4">
        <f t="shared" si="15"/>
        <v>1</v>
      </c>
      <c r="AN45" s="4">
        <f t="shared" si="16"/>
        <v>1</v>
      </c>
      <c r="AO45" s="4">
        <f t="shared" si="6"/>
        <v>0</v>
      </c>
      <c r="AP45" s="4">
        <f t="shared" si="7"/>
        <v>0</v>
      </c>
      <c r="AQ45" s="4">
        <f t="shared" si="17"/>
        <v>0</v>
      </c>
      <c r="AR45" s="4">
        <f t="shared" si="20"/>
        <v>0</v>
      </c>
      <c r="BF45" s="15"/>
      <c r="BI45" s="15"/>
    </row>
    <row r="46" spans="1:61" ht="25.5" x14ac:dyDescent="0.2">
      <c r="A46" s="36">
        <f t="shared" si="21"/>
        <v>17</v>
      </c>
      <c r="B46" s="20" t="s">
        <v>3913</v>
      </c>
      <c r="C46" s="101">
        <f t="shared" si="8"/>
        <v>175440</v>
      </c>
      <c r="D46" s="101">
        <f t="shared" si="9"/>
        <v>9141</v>
      </c>
      <c r="E46" s="21" t="s">
        <v>17366</v>
      </c>
      <c r="F46" s="153"/>
      <c r="G46" s="153"/>
      <c r="H46" s="150"/>
      <c r="I46" s="151"/>
      <c r="J46" s="18">
        <v>13</v>
      </c>
      <c r="K46" s="18"/>
      <c r="L46" s="18">
        <v>8</v>
      </c>
      <c r="M46" s="18">
        <v>1</v>
      </c>
      <c r="N46" s="18"/>
      <c r="O46" s="18">
        <v>2</v>
      </c>
      <c r="P46" s="18"/>
      <c r="Q46" s="18">
        <v>2</v>
      </c>
      <c r="R46" s="18"/>
      <c r="S46" s="18"/>
      <c r="T46" s="18"/>
      <c r="U46" s="18"/>
      <c r="V46" s="18"/>
      <c r="W46" s="18">
        <v>3</v>
      </c>
      <c r="X46" s="18"/>
      <c r="Y46" s="18">
        <v>1</v>
      </c>
      <c r="Z46" s="18">
        <v>7</v>
      </c>
      <c r="AA46" s="103">
        <f t="shared" si="10"/>
        <v>12</v>
      </c>
      <c r="AB46" s="134">
        <f t="shared" si="11"/>
        <v>5</v>
      </c>
      <c r="AC46" s="100">
        <f ca="1">COUNTA(Профессия_образования17_счет)</f>
        <v>1</v>
      </c>
      <c r="AD46" s="100"/>
      <c r="AE46" s="12">
        <f t="shared" si="5"/>
        <v>7218</v>
      </c>
      <c r="AF46" s="29">
        <f t="shared" si="18"/>
        <v>0</v>
      </c>
      <c r="AG46" s="4">
        <f t="shared" si="12"/>
        <v>37</v>
      </c>
      <c r="AH46" s="4">
        <f t="shared" si="13"/>
        <v>0</v>
      </c>
      <c r="AI46" s="4">
        <f t="shared" si="14"/>
        <v>0</v>
      </c>
      <c r="AJ46" s="4">
        <f t="shared" si="19"/>
        <v>0</v>
      </c>
      <c r="AL46" s="4">
        <f t="shared" si="15"/>
        <v>1</v>
      </c>
      <c r="AN46" s="4">
        <f t="shared" si="16"/>
        <v>1</v>
      </c>
      <c r="AO46" s="4">
        <f t="shared" si="6"/>
        <v>0</v>
      </c>
      <c r="AP46" s="4">
        <f t="shared" si="7"/>
        <v>0</v>
      </c>
      <c r="AQ46" s="4">
        <f t="shared" si="17"/>
        <v>0</v>
      </c>
      <c r="AR46" s="4">
        <f t="shared" si="20"/>
        <v>0</v>
      </c>
      <c r="BF46" s="15"/>
      <c r="BI46" s="15"/>
    </row>
    <row r="47" spans="1:61" x14ac:dyDescent="0.2">
      <c r="A47" s="36">
        <f t="shared" si="21"/>
        <v>18</v>
      </c>
      <c r="B47" s="20" t="s">
        <v>98</v>
      </c>
      <c r="C47" s="101">
        <f t="shared" si="8"/>
        <v>181032</v>
      </c>
      <c r="D47" s="101">
        <f t="shared" si="9"/>
        <v>5330</v>
      </c>
      <c r="E47" s="18" t="s">
        <v>17366</v>
      </c>
      <c r="F47" s="153"/>
      <c r="G47" s="153"/>
      <c r="H47" s="150"/>
      <c r="I47" s="151"/>
      <c r="J47" s="18">
        <v>2</v>
      </c>
      <c r="K47" s="18"/>
      <c r="L47" s="18"/>
      <c r="M47" s="18"/>
      <c r="N47" s="18"/>
      <c r="O47" s="18"/>
      <c r="P47" s="18"/>
      <c r="Q47" s="18"/>
      <c r="R47" s="18"/>
      <c r="S47" s="18"/>
      <c r="T47" s="18"/>
      <c r="U47" s="18"/>
      <c r="V47" s="18"/>
      <c r="W47" s="18"/>
      <c r="X47" s="18"/>
      <c r="Y47" s="18"/>
      <c r="Z47" s="18"/>
      <c r="AA47" s="103">
        <f t="shared" si="10"/>
        <v>2</v>
      </c>
      <c r="AB47" s="134">
        <f t="shared" si="11"/>
        <v>2</v>
      </c>
      <c r="AC47" s="100">
        <f ca="1">COUNTA(Профессия_образования18_счет)</f>
        <v>1</v>
      </c>
      <c r="AD47" s="100"/>
      <c r="AE47" s="12">
        <f t="shared" si="5"/>
        <v>7690</v>
      </c>
      <c r="AF47" s="29">
        <f t="shared" si="18"/>
        <v>0</v>
      </c>
      <c r="AG47" s="4">
        <f t="shared" si="12"/>
        <v>2</v>
      </c>
      <c r="AH47" s="4">
        <f t="shared" si="13"/>
        <v>0</v>
      </c>
      <c r="AI47" s="4">
        <f t="shared" si="14"/>
        <v>0</v>
      </c>
      <c r="AJ47" s="4">
        <f t="shared" si="19"/>
        <v>0</v>
      </c>
      <c r="AL47" s="4">
        <f t="shared" si="15"/>
        <v>0</v>
      </c>
      <c r="AN47" s="4">
        <f t="shared" si="16"/>
        <v>1</v>
      </c>
      <c r="AO47" s="4">
        <f t="shared" si="6"/>
        <v>0</v>
      </c>
      <c r="AP47" s="4">
        <f t="shared" si="7"/>
        <v>0</v>
      </c>
      <c r="AQ47" s="4">
        <f t="shared" si="17"/>
        <v>0</v>
      </c>
      <c r="AR47" s="4">
        <f t="shared" si="20"/>
        <v>0</v>
      </c>
      <c r="BF47" s="15"/>
      <c r="BI47" s="15"/>
    </row>
    <row r="48" spans="1:61" x14ac:dyDescent="0.2">
      <c r="A48" s="36">
        <f t="shared" si="21"/>
        <v>19</v>
      </c>
      <c r="B48" s="20" t="s">
        <v>8673</v>
      </c>
      <c r="C48" s="101">
        <f t="shared" si="8"/>
        <v>263533</v>
      </c>
      <c r="D48" s="101">
        <f t="shared" si="9"/>
        <v>4115</v>
      </c>
      <c r="E48" s="21" t="s">
        <v>17366</v>
      </c>
      <c r="F48" s="153"/>
      <c r="G48" s="153"/>
      <c r="H48" s="150"/>
      <c r="I48" s="151"/>
      <c r="J48" s="18">
        <v>1</v>
      </c>
      <c r="K48" s="18"/>
      <c r="L48" s="18"/>
      <c r="M48" s="18"/>
      <c r="N48" s="18"/>
      <c r="O48" s="18"/>
      <c r="P48" s="18"/>
      <c r="Q48" s="18"/>
      <c r="R48" s="18"/>
      <c r="S48" s="18"/>
      <c r="T48" s="18"/>
      <c r="U48" s="18"/>
      <c r="V48" s="18"/>
      <c r="W48" s="18"/>
      <c r="X48" s="18"/>
      <c r="Y48" s="18"/>
      <c r="Z48" s="18"/>
      <c r="AA48" s="103">
        <f t="shared" si="10"/>
        <v>1</v>
      </c>
      <c r="AB48" s="134">
        <f t="shared" si="11"/>
        <v>1</v>
      </c>
      <c r="AC48" s="100">
        <f ca="1">COUNTA(Профессия_образования19_счет)</f>
        <v>1</v>
      </c>
      <c r="AD48" s="100"/>
      <c r="AE48" s="12">
        <f t="shared" si="5"/>
        <v>7890</v>
      </c>
      <c r="AF48" s="29">
        <f t="shared" si="18"/>
        <v>0</v>
      </c>
      <c r="AG48" s="4">
        <f t="shared" si="12"/>
        <v>1</v>
      </c>
      <c r="AH48" s="4">
        <f t="shared" si="13"/>
        <v>0</v>
      </c>
      <c r="AI48" s="4">
        <f t="shared" si="14"/>
        <v>0</v>
      </c>
      <c r="AJ48" s="4">
        <f t="shared" si="19"/>
        <v>0</v>
      </c>
      <c r="AL48" s="4">
        <f t="shared" si="15"/>
        <v>0</v>
      </c>
      <c r="AN48" s="4">
        <f t="shared" si="16"/>
        <v>1</v>
      </c>
      <c r="AO48" s="4">
        <f t="shared" si="6"/>
        <v>0</v>
      </c>
      <c r="AP48" s="4">
        <f t="shared" si="7"/>
        <v>0</v>
      </c>
      <c r="AQ48" s="4">
        <f t="shared" si="17"/>
        <v>0</v>
      </c>
      <c r="AR48" s="4">
        <f t="shared" si="20"/>
        <v>0</v>
      </c>
      <c r="BF48" s="15"/>
      <c r="BI48" s="15"/>
    </row>
    <row r="49" spans="1:61" x14ac:dyDescent="0.2">
      <c r="A49" s="36">
        <f t="shared" si="21"/>
        <v>20</v>
      </c>
      <c r="B49" s="20" t="s">
        <v>1674</v>
      </c>
      <c r="C49" s="101">
        <f t="shared" si="8"/>
        <v>185900</v>
      </c>
      <c r="D49" s="101">
        <f t="shared" si="9"/>
        <v>7233</v>
      </c>
      <c r="E49" s="18" t="s">
        <v>17366</v>
      </c>
      <c r="F49" s="153"/>
      <c r="G49" s="153"/>
      <c r="H49" s="150"/>
      <c r="I49" s="151"/>
      <c r="J49" s="18">
        <v>1</v>
      </c>
      <c r="K49" s="18"/>
      <c r="L49" s="18"/>
      <c r="M49" s="18"/>
      <c r="N49" s="18"/>
      <c r="O49" s="18"/>
      <c r="P49" s="18"/>
      <c r="Q49" s="18"/>
      <c r="R49" s="18"/>
      <c r="S49" s="18"/>
      <c r="T49" s="18"/>
      <c r="U49" s="18"/>
      <c r="V49" s="18"/>
      <c r="W49" s="18"/>
      <c r="X49" s="18"/>
      <c r="Y49" s="18"/>
      <c r="Z49" s="18"/>
      <c r="AA49" s="103">
        <f t="shared" si="10"/>
        <v>1</v>
      </c>
      <c r="AB49" s="134">
        <f t="shared" si="11"/>
        <v>1</v>
      </c>
      <c r="AC49" s="100">
        <f ca="1">COUNTA(Профессия_образования20_счет)</f>
        <v>1</v>
      </c>
      <c r="AD49" s="100"/>
      <c r="AE49" s="12">
        <f t="shared" si="5"/>
        <v>7964</v>
      </c>
      <c r="AF49" s="29">
        <f t="shared" si="18"/>
        <v>0</v>
      </c>
      <c r="AG49" s="4">
        <f t="shared" si="12"/>
        <v>1</v>
      </c>
      <c r="AH49" s="4">
        <f t="shared" si="13"/>
        <v>0</v>
      </c>
      <c r="AI49" s="4">
        <f t="shared" si="14"/>
        <v>0</v>
      </c>
      <c r="AJ49" s="4">
        <f t="shared" si="19"/>
        <v>0</v>
      </c>
      <c r="AL49" s="4">
        <f t="shared" si="15"/>
        <v>0</v>
      </c>
      <c r="AN49" s="4">
        <f t="shared" si="16"/>
        <v>1</v>
      </c>
      <c r="AO49" s="4">
        <f t="shared" si="6"/>
        <v>0</v>
      </c>
      <c r="AP49" s="4">
        <f t="shared" si="7"/>
        <v>0</v>
      </c>
      <c r="AQ49" s="4">
        <f t="shared" si="17"/>
        <v>0</v>
      </c>
      <c r="AR49" s="4">
        <f t="shared" si="20"/>
        <v>0</v>
      </c>
      <c r="BF49" s="15"/>
      <c r="BI49" s="15"/>
    </row>
    <row r="50" spans="1:61" x14ac:dyDescent="0.2">
      <c r="A50" s="36">
        <f t="shared" si="21"/>
        <v>21</v>
      </c>
      <c r="B50" s="20" t="s">
        <v>1634</v>
      </c>
      <c r="C50" s="101">
        <f t="shared" si="8"/>
        <v>185601</v>
      </c>
      <c r="D50" s="101">
        <f t="shared" si="9"/>
        <v>7121</v>
      </c>
      <c r="E50" s="21" t="s">
        <v>17366</v>
      </c>
      <c r="F50" s="153"/>
      <c r="G50" s="153"/>
      <c r="H50" s="150"/>
      <c r="I50" s="151"/>
      <c r="J50" s="18">
        <v>1</v>
      </c>
      <c r="K50" s="18"/>
      <c r="L50" s="18"/>
      <c r="M50" s="18"/>
      <c r="N50" s="18"/>
      <c r="O50" s="18"/>
      <c r="P50" s="18"/>
      <c r="Q50" s="18"/>
      <c r="R50" s="18"/>
      <c r="S50" s="18"/>
      <c r="T50" s="18"/>
      <c r="U50" s="18"/>
      <c r="V50" s="18"/>
      <c r="W50" s="18"/>
      <c r="X50" s="18"/>
      <c r="Y50" s="18"/>
      <c r="Z50" s="18"/>
      <c r="AA50" s="103">
        <f t="shared" si="10"/>
        <v>1</v>
      </c>
      <c r="AB50" s="134">
        <f t="shared" si="11"/>
        <v>1</v>
      </c>
      <c r="AC50" s="100">
        <f ca="1">COUNTA(Профессия_образования21_счет)</f>
        <v>1</v>
      </c>
      <c r="AD50" s="100"/>
      <c r="AE50" s="12">
        <f t="shared" si="5"/>
        <v>8054</v>
      </c>
      <c r="AF50" s="29">
        <f t="shared" si="18"/>
        <v>0</v>
      </c>
      <c r="AG50" s="4">
        <f t="shared" si="12"/>
        <v>1</v>
      </c>
      <c r="AH50" s="4">
        <f t="shared" si="13"/>
        <v>0</v>
      </c>
      <c r="AI50" s="4">
        <f t="shared" si="14"/>
        <v>0</v>
      </c>
      <c r="AJ50" s="4">
        <f t="shared" si="19"/>
        <v>0</v>
      </c>
      <c r="AL50" s="4">
        <f t="shared" si="15"/>
        <v>0</v>
      </c>
      <c r="AN50" s="4">
        <f t="shared" si="16"/>
        <v>1</v>
      </c>
      <c r="AO50" s="4">
        <f t="shared" si="6"/>
        <v>0</v>
      </c>
      <c r="AP50" s="4">
        <f t="shared" si="7"/>
        <v>0</v>
      </c>
      <c r="AQ50" s="4">
        <f t="shared" si="17"/>
        <v>0</v>
      </c>
      <c r="AR50" s="4">
        <f t="shared" si="20"/>
        <v>0</v>
      </c>
      <c r="BF50" s="15"/>
      <c r="BI50" s="15"/>
    </row>
    <row r="51" spans="1:61" x14ac:dyDescent="0.2">
      <c r="A51" s="36">
        <f t="shared" si="21"/>
        <v>22</v>
      </c>
      <c r="B51" s="20" t="s">
        <v>6921</v>
      </c>
      <c r="C51" s="101">
        <f t="shared" si="8"/>
        <v>265833</v>
      </c>
      <c r="D51" s="101">
        <f t="shared" si="9"/>
        <v>2412</v>
      </c>
      <c r="E51" s="18" t="s">
        <v>15579</v>
      </c>
      <c r="F51" s="153"/>
      <c r="G51" s="153"/>
      <c r="H51" s="150" t="s">
        <v>16974</v>
      </c>
      <c r="I51" s="151"/>
      <c r="J51" s="18">
        <v>1</v>
      </c>
      <c r="K51" s="18"/>
      <c r="L51" s="18"/>
      <c r="M51" s="18"/>
      <c r="N51" s="18"/>
      <c r="O51" s="18"/>
      <c r="P51" s="18"/>
      <c r="Q51" s="18"/>
      <c r="R51" s="18"/>
      <c r="S51" s="18"/>
      <c r="T51" s="18"/>
      <c r="U51" s="18"/>
      <c r="V51" s="18"/>
      <c r="W51" s="18"/>
      <c r="X51" s="18"/>
      <c r="Y51" s="18"/>
      <c r="Z51" s="18"/>
      <c r="AA51" s="103">
        <f t="shared" si="10"/>
        <v>1</v>
      </c>
      <c r="AB51" s="134">
        <f t="shared" si="11"/>
        <v>1</v>
      </c>
      <c r="AC51" s="100">
        <f ca="1">COUNTA(Профессия_образования22_счет)</f>
        <v>1</v>
      </c>
      <c r="AD51" s="100"/>
      <c r="AE51" s="12">
        <f t="shared" si="5"/>
        <v>8221</v>
      </c>
      <c r="AF51" s="29">
        <f t="shared" si="18"/>
        <v>0</v>
      </c>
      <c r="AG51" s="4">
        <f t="shared" si="12"/>
        <v>1</v>
      </c>
      <c r="AH51" s="4">
        <f t="shared" si="13"/>
        <v>0</v>
      </c>
      <c r="AI51" s="4">
        <f t="shared" si="14"/>
        <v>0</v>
      </c>
      <c r="AJ51" s="4">
        <f t="shared" si="19"/>
        <v>0</v>
      </c>
      <c r="AL51" s="4">
        <f t="shared" si="15"/>
        <v>0</v>
      </c>
      <c r="AN51" s="4">
        <f t="shared" si="16"/>
        <v>0</v>
      </c>
      <c r="AO51" s="4">
        <f t="shared" si="6"/>
        <v>0</v>
      </c>
      <c r="AP51" s="4">
        <f t="shared" si="7"/>
        <v>1</v>
      </c>
      <c r="AQ51" s="4">
        <f t="shared" si="17"/>
        <v>1</v>
      </c>
      <c r="AR51" s="4">
        <f t="shared" si="20"/>
        <v>0</v>
      </c>
      <c r="BF51" s="15"/>
      <c r="BI51" s="15"/>
    </row>
    <row r="52" spans="1:61" x14ac:dyDescent="0.2">
      <c r="A52" s="36">
        <f t="shared" si="21"/>
        <v>23</v>
      </c>
      <c r="B52" s="20" t="s">
        <v>1688</v>
      </c>
      <c r="C52" s="101">
        <f t="shared" si="8"/>
        <v>188741</v>
      </c>
      <c r="D52" s="101">
        <f t="shared" si="9"/>
        <v>7124</v>
      </c>
      <c r="E52" s="21" t="s">
        <v>17366</v>
      </c>
      <c r="F52" s="153"/>
      <c r="G52" s="153"/>
      <c r="H52" s="150"/>
      <c r="I52" s="151"/>
      <c r="J52" s="18">
        <v>1</v>
      </c>
      <c r="K52" s="18"/>
      <c r="L52" s="18"/>
      <c r="M52" s="18"/>
      <c r="N52" s="18"/>
      <c r="O52" s="18"/>
      <c r="P52" s="18"/>
      <c r="Q52" s="18"/>
      <c r="R52" s="18"/>
      <c r="S52" s="18"/>
      <c r="T52" s="18"/>
      <c r="U52" s="18"/>
      <c r="V52" s="18"/>
      <c r="W52" s="18"/>
      <c r="X52" s="18"/>
      <c r="Y52" s="18"/>
      <c r="Z52" s="18"/>
      <c r="AA52" s="103">
        <f t="shared" si="10"/>
        <v>1</v>
      </c>
      <c r="AB52" s="134">
        <f t="shared" si="11"/>
        <v>1</v>
      </c>
      <c r="AC52" s="100">
        <f ca="1">COUNTA(Профессия_образования23_счет)</f>
        <v>1</v>
      </c>
      <c r="AD52" s="100"/>
      <c r="AE52" s="12">
        <f t="shared" si="5"/>
        <v>8405</v>
      </c>
      <c r="AF52" s="29">
        <f t="shared" si="18"/>
        <v>0</v>
      </c>
      <c r="AG52" s="4">
        <f t="shared" si="12"/>
        <v>1</v>
      </c>
      <c r="AH52" s="4">
        <f t="shared" si="13"/>
        <v>0</v>
      </c>
      <c r="AI52" s="4">
        <f t="shared" si="14"/>
        <v>0</v>
      </c>
      <c r="AJ52" s="4">
        <f t="shared" si="19"/>
        <v>0</v>
      </c>
      <c r="AL52" s="4">
        <f t="shared" si="15"/>
        <v>0</v>
      </c>
      <c r="AN52" s="4">
        <f t="shared" si="16"/>
        <v>1</v>
      </c>
      <c r="AO52" s="4">
        <f t="shared" si="6"/>
        <v>0</v>
      </c>
      <c r="AP52" s="4">
        <f t="shared" si="7"/>
        <v>0</v>
      </c>
      <c r="AQ52" s="4">
        <f t="shared" si="17"/>
        <v>0</v>
      </c>
      <c r="AR52" s="4">
        <f t="shared" si="20"/>
        <v>0</v>
      </c>
      <c r="BF52" s="15"/>
      <c r="BI52" s="15"/>
    </row>
    <row r="53" spans="1:61" x14ac:dyDescent="0.2">
      <c r="A53" s="36">
        <f t="shared" si="21"/>
        <v>24</v>
      </c>
      <c r="B53" s="20" t="s">
        <v>4519</v>
      </c>
      <c r="C53" s="101">
        <f t="shared" si="8"/>
        <v>188830</v>
      </c>
      <c r="D53" s="101">
        <f t="shared" si="9"/>
        <v>9411</v>
      </c>
      <c r="E53" s="18" t="s">
        <v>17366</v>
      </c>
      <c r="F53" s="153"/>
      <c r="G53" s="153"/>
      <c r="H53" s="150"/>
      <c r="I53" s="151"/>
      <c r="J53" s="18">
        <v>13</v>
      </c>
      <c r="K53" s="18"/>
      <c r="L53" s="18">
        <v>9</v>
      </c>
      <c r="M53" s="18"/>
      <c r="N53" s="18"/>
      <c r="O53" s="18"/>
      <c r="P53" s="18"/>
      <c r="Q53" s="18"/>
      <c r="R53" s="18"/>
      <c r="S53" s="18"/>
      <c r="T53" s="18"/>
      <c r="U53" s="18">
        <v>4</v>
      </c>
      <c r="V53" s="18"/>
      <c r="W53" s="18">
        <v>5</v>
      </c>
      <c r="X53" s="18"/>
      <c r="Y53" s="18"/>
      <c r="Z53" s="18">
        <v>9</v>
      </c>
      <c r="AA53" s="103">
        <f t="shared" si="10"/>
        <v>13</v>
      </c>
      <c r="AB53" s="134">
        <f t="shared" si="11"/>
        <v>4</v>
      </c>
      <c r="AC53" s="100">
        <f ca="1">COUNTA(Профессия_образования24_счет)</f>
        <v>1</v>
      </c>
      <c r="AD53" s="100"/>
      <c r="AE53" s="12">
        <f t="shared" si="5"/>
        <v>8413</v>
      </c>
      <c r="AF53" s="29">
        <f t="shared" si="18"/>
        <v>0</v>
      </c>
      <c r="AG53" s="4">
        <f t="shared" si="12"/>
        <v>40</v>
      </c>
      <c r="AH53" s="4">
        <f t="shared" si="13"/>
        <v>0</v>
      </c>
      <c r="AI53" s="4">
        <f t="shared" si="14"/>
        <v>0</v>
      </c>
      <c r="AJ53" s="4">
        <f t="shared" si="19"/>
        <v>0</v>
      </c>
      <c r="AL53" s="4">
        <f t="shared" si="15"/>
        <v>1</v>
      </c>
      <c r="AN53" s="4">
        <f t="shared" si="16"/>
        <v>1</v>
      </c>
      <c r="AO53" s="4">
        <f t="shared" si="6"/>
        <v>0</v>
      </c>
      <c r="AP53" s="4">
        <f t="shared" si="7"/>
        <v>0</v>
      </c>
      <c r="AQ53" s="4">
        <f t="shared" si="17"/>
        <v>0</v>
      </c>
      <c r="AR53" s="4">
        <f t="shared" si="20"/>
        <v>0</v>
      </c>
      <c r="BF53" s="15"/>
      <c r="BI53" s="15"/>
    </row>
    <row r="54" spans="1:61" x14ac:dyDescent="0.2">
      <c r="A54" s="36">
        <f t="shared" si="21"/>
        <v>25</v>
      </c>
      <c r="B54" s="20" t="s">
        <v>6993</v>
      </c>
      <c r="C54" s="101">
        <f t="shared" si="8"/>
        <v>269277</v>
      </c>
      <c r="D54" s="101">
        <f t="shared" si="9"/>
        <v>3119</v>
      </c>
      <c r="E54" s="21" t="s">
        <v>12123</v>
      </c>
      <c r="F54" s="153" t="s">
        <v>17166</v>
      </c>
      <c r="G54" s="153"/>
      <c r="H54" s="150"/>
      <c r="I54" s="151"/>
      <c r="J54" s="18">
        <v>1</v>
      </c>
      <c r="K54" s="18"/>
      <c r="L54" s="18"/>
      <c r="M54" s="18"/>
      <c r="N54" s="18"/>
      <c r="O54" s="18"/>
      <c r="P54" s="18"/>
      <c r="Q54" s="18"/>
      <c r="R54" s="18"/>
      <c r="S54" s="18"/>
      <c r="T54" s="18"/>
      <c r="U54" s="18"/>
      <c r="V54" s="18"/>
      <c r="W54" s="18"/>
      <c r="X54" s="18"/>
      <c r="Y54" s="18"/>
      <c r="Z54" s="18"/>
      <c r="AA54" s="103">
        <f t="shared" si="10"/>
        <v>1</v>
      </c>
      <c r="AB54" s="134">
        <f t="shared" si="11"/>
        <v>1</v>
      </c>
      <c r="AC54" s="100">
        <f ca="1">COUNTA(Профессия_образования25_счет)</f>
        <v>1</v>
      </c>
      <c r="AD54" s="100"/>
      <c r="AE54" s="12">
        <f t="shared" si="5"/>
        <v>8599</v>
      </c>
      <c r="AF54" s="29">
        <f t="shared" si="18"/>
        <v>0</v>
      </c>
      <c r="AG54" s="4">
        <f t="shared" si="12"/>
        <v>1</v>
      </c>
      <c r="AH54" s="4">
        <f t="shared" si="13"/>
        <v>0</v>
      </c>
      <c r="AI54" s="4">
        <f t="shared" si="14"/>
        <v>0</v>
      </c>
      <c r="AJ54" s="4">
        <f t="shared" si="19"/>
        <v>0</v>
      </c>
      <c r="AL54" s="4">
        <f t="shared" si="15"/>
        <v>0</v>
      </c>
      <c r="AN54" s="4">
        <f t="shared" si="16"/>
        <v>0</v>
      </c>
      <c r="AO54" s="4">
        <f t="shared" si="6"/>
        <v>1</v>
      </c>
      <c r="AP54" s="4">
        <f t="shared" si="7"/>
        <v>0</v>
      </c>
      <c r="AQ54" s="4">
        <f t="shared" si="17"/>
        <v>1</v>
      </c>
      <c r="AR54" s="4">
        <f t="shared" si="20"/>
        <v>0</v>
      </c>
      <c r="BF54" s="15"/>
      <c r="BI54" s="15"/>
    </row>
    <row r="55" spans="1:61" x14ac:dyDescent="0.2">
      <c r="A55" s="36">
        <f t="shared" si="21"/>
        <v>26</v>
      </c>
      <c r="B55" s="20" t="s">
        <v>7503</v>
      </c>
      <c r="C55" s="101">
        <f t="shared" si="8"/>
        <v>192605</v>
      </c>
      <c r="D55" s="101">
        <f t="shared" si="9"/>
        <v>9414</v>
      </c>
      <c r="E55" s="18" t="s">
        <v>17366</v>
      </c>
      <c r="F55" s="153"/>
      <c r="G55" s="153"/>
      <c r="H55" s="150"/>
      <c r="I55" s="151"/>
      <c r="J55" s="18">
        <v>13</v>
      </c>
      <c r="K55" s="18"/>
      <c r="L55" s="18">
        <v>10</v>
      </c>
      <c r="M55" s="18">
        <v>1</v>
      </c>
      <c r="N55" s="18"/>
      <c r="O55" s="18">
        <v>2</v>
      </c>
      <c r="P55" s="18"/>
      <c r="Q55" s="18">
        <v>2</v>
      </c>
      <c r="R55" s="18"/>
      <c r="S55" s="18">
        <v>2</v>
      </c>
      <c r="T55" s="18"/>
      <c r="U55" s="18">
        <v>1</v>
      </c>
      <c r="V55" s="18"/>
      <c r="W55" s="18">
        <v>2</v>
      </c>
      <c r="X55" s="18"/>
      <c r="Y55" s="18">
        <v>1</v>
      </c>
      <c r="Z55" s="18">
        <v>9</v>
      </c>
      <c r="AA55" s="103">
        <f t="shared" si="10"/>
        <v>12</v>
      </c>
      <c r="AB55" s="134">
        <f t="shared" si="11"/>
        <v>3</v>
      </c>
      <c r="AC55" s="100">
        <f ca="1">COUNTA(Профессия_образования26_счет)</f>
        <v>1</v>
      </c>
      <c r="AD55" s="100"/>
      <c r="AE55" s="12">
        <f t="shared" si="5"/>
        <v>8834</v>
      </c>
      <c r="AF55" s="29">
        <f t="shared" si="18"/>
        <v>0</v>
      </c>
      <c r="AG55" s="4">
        <f t="shared" si="12"/>
        <v>43</v>
      </c>
      <c r="AH55" s="4">
        <f t="shared" si="13"/>
        <v>0</v>
      </c>
      <c r="AI55" s="4">
        <f t="shared" si="14"/>
        <v>0</v>
      </c>
      <c r="AJ55" s="4">
        <f t="shared" si="19"/>
        <v>0</v>
      </c>
      <c r="AL55" s="4">
        <f t="shared" si="15"/>
        <v>1</v>
      </c>
      <c r="AN55" s="4">
        <f t="shared" si="16"/>
        <v>1</v>
      </c>
      <c r="AO55" s="4">
        <f t="shared" si="6"/>
        <v>0</v>
      </c>
      <c r="AP55" s="4">
        <f t="shared" si="7"/>
        <v>0</v>
      </c>
      <c r="AQ55" s="4">
        <f t="shared" si="17"/>
        <v>0</v>
      </c>
      <c r="AR55" s="4">
        <f t="shared" si="20"/>
        <v>0</v>
      </c>
      <c r="BF55" s="15"/>
      <c r="BI55" s="15"/>
    </row>
    <row r="56" spans="1:61" x14ac:dyDescent="0.2">
      <c r="A56" s="36">
        <f t="shared" si="21"/>
        <v>27</v>
      </c>
      <c r="B56" s="20" t="s">
        <v>10</v>
      </c>
      <c r="C56" s="101">
        <f t="shared" si="8"/>
        <v>198195</v>
      </c>
      <c r="D56" s="101">
        <f t="shared" si="9"/>
        <v>7233</v>
      </c>
      <c r="E56" s="21" t="s">
        <v>12123</v>
      </c>
      <c r="F56" s="153"/>
      <c r="G56" s="153"/>
      <c r="H56" s="150" t="s">
        <v>17374</v>
      </c>
      <c r="I56" s="151"/>
      <c r="J56" s="18">
        <v>3</v>
      </c>
      <c r="K56" s="18"/>
      <c r="L56" s="18">
        <v>1</v>
      </c>
      <c r="M56" s="18"/>
      <c r="N56" s="18"/>
      <c r="O56" s="18"/>
      <c r="P56" s="18"/>
      <c r="Q56" s="18"/>
      <c r="R56" s="18"/>
      <c r="S56" s="18"/>
      <c r="T56" s="18"/>
      <c r="U56" s="18">
        <v>1</v>
      </c>
      <c r="V56" s="18"/>
      <c r="W56" s="18"/>
      <c r="X56" s="18"/>
      <c r="Y56" s="18"/>
      <c r="Z56" s="18">
        <v>1</v>
      </c>
      <c r="AA56" s="103">
        <f t="shared" si="10"/>
        <v>3</v>
      </c>
      <c r="AB56" s="134">
        <f t="shared" si="11"/>
        <v>2</v>
      </c>
      <c r="AC56" s="100">
        <f ca="1">COUNTA(Профессия_образования27_счет)</f>
        <v>1</v>
      </c>
      <c r="AD56" s="100"/>
      <c r="AE56" s="12">
        <f t="shared" si="5"/>
        <v>9462</v>
      </c>
      <c r="AF56" s="29">
        <f t="shared" si="18"/>
        <v>0</v>
      </c>
      <c r="AG56" s="4">
        <f t="shared" si="12"/>
        <v>6</v>
      </c>
      <c r="AH56" s="4">
        <f t="shared" si="13"/>
        <v>0</v>
      </c>
      <c r="AI56" s="4">
        <f t="shared" si="14"/>
        <v>0</v>
      </c>
      <c r="AJ56" s="4">
        <f t="shared" si="19"/>
        <v>0</v>
      </c>
      <c r="AL56" s="4">
        <f t="shared" si="15"/>
        <v>1</v>
      </c>
      <c r="AN56" s="4">
        <f t="shared" si="16"/>
        <v>0</v>
      </c>
      <c r="AO56" s="4">
        <f t="shared" si="6"/>
        <v>0</v>
      </c>
      <c r="AP56" s="4">
        <f t="shared" si="7"/>
        <v>1</v>
      </c>
      <c r="AQ56" s="4">
        <f t="shared" si="17"/>
        <v>1</v>
      </c>
      <c r="AR56" s="4">
        <f t="shared" si="20"/>
        <v>0</v>
      </c>
      <c r="BF56" s="15"/>
      <c r="BI56" s="15"/>
    </row>
    <row r="57" spans="1:61" x14ac:dyDescent="0.2">
      <c r="A57" s="36" t="str">
        <f t="shared" si="21"/>
        <v/>
      </c>
      <c r="B57" s="20"/>
      <c r="C57" s="101">
        <f t="shared" si="8"/>
        <v>0</v>
      </c>
      <c r="D57" s="101">
        <f t="shared" si="9"/>
        <v>0</v>
      </c>
      <c r="E57" s="18"/>
      <c r="F57" s="153"/>
      <c r="G57" s="153"/>
      <c r="H57" s="150"/>
      <c r="I57" s="151"/>
      <c r="J57" s="18"/>
      <c r="K57" s="18"/>
      <c r="L57" s="18"/>
      <c r="M57" s="18"/>
      <c r="N57" s="18"/>
      <c r="O57" s="18"/>
      <c r="P57" s="18"/>
      <c r="Q57" s="18"/>
      <c r="R57" s="18"/>
      <c r="S57" s="18"/>
      <c r="T57" s="18"/>
      <c r="U57" s="18"/>
      <c r="V57" s="18"/>
      <c r="W57" s="18"/>
      <c r="X57" s="18"/>
      <c r="Y57" s="18"/>
      <c r="Z57" s="18"/>
      <c r="AA57" s="103">
        <f t="shared" si="10"/>
        <v>0</v>
      </c>
      <c r="AB57" s="134">
        <f t="shared" si="11"/>
        <v>0</v>
      </c>
      <c r="AC57" s="100">
        <f ca="1">COUNTA(Профессия_образования28_счет)</f>
        <v>1</v>
      </c>
      <c r="AD57" s="100"/>
      <c r="AE57" s="12" t="str">
        <f t="shared" si="5"/>
        <v/>
      </c>
      <c r="AF57" s="29">
        <f t="shared" si="18"/>
        <v>0</v>
      </c>
      <c r="AG57" s="4">
        <f t="shared" si="12"/>
        <v>0</v>
      </c>
      <c r="AH57" s="4">
        <f t="shared" si="13"/>
        <v>0</v>
      </c>
      <c r="AI57" s="4">
        <f t="shared" si="14"/>
        <v>0</v>
      </c>
      <c r="AJ57" s="4">
        <f t="shared" si="19"/>
        <v>0</v>
      </c>
      <c r="AL57" s="4">
        <f t="shared" si="15"/>
        <v>0</v>
      </c>
      <c r="AN57" s="4">
        <f t="shared" si="16"/>
        <v>0</v>
      </c>
      <c r="AO57" s="4">
        <f t="shared" si="6"/>
        <v>0</v>
      </c>
      <c r="AP57" s="4">
        <f t="shared" si="7"/>
        <v>0</v>
      </c>
      <c r="AQ57" s="4">
        <f t="shared" si="17"/>
        <v>0</v>
      </c>
      <c r="AR57" s="4">
        <f t="shared" si="20"/>
        <v>0</v>
      </c>
      <c r="BF57" s="15"/>
      <c r="BI57" s="15"/>
    </row>
    <row r="58" spans="1:61" x14ac:dyDescent="0.2">
      <c r="A58" s="36" t="str">
        <f t="shared" si="21"/>
        <v/>
      </c>
      <c r="B58" s="20"/>
      <c r="C58" s="101">
        <f t="shared" si="8"/>
        <v>0</v>
      </c>
      <c r="D58" s="101">
        <f t="shared" si="9"/>
        <v>0</v>
      </c>
      <c r="E58" s="21"/>
      <c r="F58" s="153"/>
      <c r="G58" s="153"/>
      <c r="H58" s="150"/>
      <c r="I58" s="151"/>
      <c r="J58" s="18"/>
      <c r="K58" s="18"/>
      <c r="L58" s="18"/>
      <c r="M58" s="18"/>
      <c r="N58" s="18"/>
      <c r="O58" s="18"/>
      <c r="P58" s="18"/>
      <c r="Q58" s="18"/>
      <c r="R58" s="18"/>
      <c r="S58" s="18"/>
      <c r="T58" s="18"/>
      <c r="U58" s="18"/>
      <c r="V58" s="18"/>
      <c r="W58" s="18"/>
      <c r="X58" s="18"/>
      <c r="Y58" s="18"/>
      <c r="Z58" s="18"/>
      <c r="AA58" s="103">
        <f t="shared" si="10"/>
        <v>0</v>
      </c>
      <c r="AB58" s="134">
        <f t="shared" si="11"/>
        <v>0</v>
      </c>
      <c r="AC58" s="100">
        <f ca="1">COUNTA(Профессия_образования29_счет)</f>
        <v>1</v>
      </c>
      <c r="AD58" s="100"/>
      <c r="AE58" s="12" t="str">
        <f t="shared" si="5"/>
        <v/>
      </c>
      <c r="AF58" s="29">
        <f t="shared" si="18"/>
        <v>0</v>
      </c>
      <c r="AG58" s="4">
        <f t="shared" si="12"/>
        <v>0</v>
      </c>
      <c r="AH58" s="4">
        <f t="shared" si="13"/>
        <v>0</v>
      </c>
      <c r="AI58" s="4">
        <f t="shared" si="14"/>
        <v>0</v>
      </c>
      <c r="AJ58" s="4">
        <f t="shared" si="19"/>
        <v>0</v>
      </c>
      <c r="AL58" s="4">
        <f t="shared" si="15"/>
        <v>0</v>
      </c>
      <c r="AN58" s="4">
        <f t="shared" si="16"/>
        <v>0</v>
      </c>
      <c r="AO58" s="4">
        <f t="shared" si="6"/>
        <v>0</v>
      </c>
      <c r="AP58" s="4">
        <f t="shared" si="7"/>
        <v>0</v>
      </c>
      <c r="AQ58" s="4">
        <f t="shared" si="17"/>
        <v>0</v>
      </c>
      <c r="AR58" s="4">
        <f t="shared" si="20"/>
        <v>0</v>
      </c>
      <c r="BF58" s="15"/>
      <c r="BI58" s="15"/>
    </row>
    <row r="59" spans="1:61" x14ac:dyDescent="0.2">
      <c r="A59" s="36" t="str">
        <f t="shared" si="21"/>
        <v/>
      </c>
      <c r="B59" s="20"/>
      <c r="C59" s="101">
        <f t="shared" si="8"/>
        <v>0</v>
      </c>
      <c r="D59" s="101">
        <f t="shared" si="9"/>
        <v>0</v>
      </c>
      <c r="E59" s="18"/>
      <c r="F59" s="153"/>
      <c r="G59" s="153"/>
      <c r="H59" s="150"/>
      <c r="I59" s="151"/>
      <c r="J59" s="18"/>
      <c r="K59" s="18"/>
      <c r="L59" s="18"/>
      <c r="M59" s="18"/>
      <c r="N59" s="18"/>
      <c r="O59" s="18"/>
      <c r="P59" s="18"/>
      <c r="Q59" s="18"/>
      <c r="R59" s="18"/>
      <c r="S59" s="18"/>
      <c r="T59" s="18"/>
      <c r="U59" s="18"/>
      <c r="V59" s="18"/>
      <c r="W59" s="18"/>
      <c r="X59" s="18"/>
      <c r="Y59" s="18"/>
      <c r="Z59" s="18"/>
      <c r="AA59" s="103">
        <f t="shared" si="10"/>
        <v>0</v>
      </c>
      <c r="AB59" s="134">
        <f t="shared" si="11"/>
        <v>0</v>
      </c>
      <c r="AC59" s="100">
        <f ca="1">COUNTA(Профессия_образования30_счет)</f>
        <v>1</v>
      </c>
      <c r="AD59" s="100"/>
      <c r="AE59" s="12" t="str">
        <f t="shared" si="5"/>
        <v/>
      </c>
      <c r="AF59" s="29">
        <f t="shared" si="18"/>
        <v>0</v>
      </c>
      <c r="AG59" s="4">
        <f t="shared" si="12"/>
        <v>0</v>
      </c>
      <c r="AH59" s="4">
        <f t="shared" si="13"/>
        <v>0</v>
      </c>
      <c r="AI59" s="4">
        <f t="shared" si="14"/>
        <v>0</v>
      </c>
      <c r="AJ59" s="4">
        <f t="shared" si="19"/>
        <v>0</v>
      </c>
      <c r="AL59" s="4">
        <f t="shared" si="15"/>
        <v>0</v>
      </c>
      <c r="AN59" s="4">
        <f t="shared" si="16"/>
        <v>0</v>
      </c>
      <c r="AO59" s="4">
        <f t="shared" si="6"/>
        <v>0</v>
      </c>
      <c r="AP59" s="4">
        <f t="shared" si="7"/>
        <v>0</v>
      </c>
      <c r="AQ59" s="4">
        <f t="shared" si="17"/>
        <v>0</v>
      </c>
      <c r="AR59" s="4">
        <f t="shared" si="20"/>
        <v>0</v>
      </c>
      <c r="BF59" s="15"/>
      <c r="BI59" s="15"/>
    </row>
    <row r="60" spans="1:61" x14ac:dyDescent="0.2">
      <c r="A60" s="36" t="str">
        <f t="shared" si="21"/>
        <v/>
      </c>
      <c r="B60" s="20"/>
      <c r="C60" s="101">
        <f t="shared" si="8"/>
        <v>0</v>
      </c>
      <c r="D60" s="101">
        <f t="shared" si="9"/>
        <v>0</v>
      </c>
      <c r="E60" s="21"/>
      <c r="F60" s="153"/>
      <c r="G60" s="153"/>
      <c r="H60" s="150"/>
      <c r="I60" s="151"/>
      <c r="J60" s="18"/>
      <c r="K60" s="18"/>
      <c r="L60" s="18"/>
      <c r="M60" s="18"/>
      <c r="N60" s="18"/>
      <c r="O60" s="18"/>
      <c r="P60" s="18"/>
      <c r="Q60" s="18"/>
      <c r="R60" s="18"/>
      <c r="S60" s="18"/>
      <c r="T60" s="18"/>
      <c r="U60" s="18"/>
      <c r="V60" s="18"/>
      <c r="W60" s="18"/>
      <c r="X60" s="18"/>
      <c r="Y60" s="18"/>
      <c r="Z60" s="18"/>
      <c r="AA60" s="103">
        <f t="shared" si="10"/>
        <v>0</v>
      </c>
      <c r="AB60" s="134">
        <f t="shared" si="11"/>
        <v>0</v>
      </c>
      <c r="AC60" s="100">
        <f ca="1">COUNTA(Профессия_образования31_счет)</f>
        <v>1</v>
      </c>
      <c r="AD60" s="100"/>
      <c r="AE60" s="12" t="str">
        <f t="shared" si="5"/>
        <v/>
      </c>
      <c r="AF60" s="29">
        <f t="shared" si="18"/>
        <v>0</v>
      </c>
      <c r="AG60" s="4">
        <f t="shared" si="12"/>
        <v>0</v>
      </c>
      <c r="AH60" s="4">
        <f t="shared" si="13"/>
        <v>0</v>
      </c>
      <c r="AI60" s="4">
        <f t="shared" si="14"/>
        <v>0</v>
      </c>
      <c r="AJ60" s="4">
        <f t="shared" si="19"/>
        <v>0</v>
      </c>
      <c r="AL60" s="4">
        <f t="shared" si="15"/>
        <v>0</v>
      </c>
      <c r="AN60" s="4">
        <f t="shared" si="16"/>
        <v>0</v>
      </c>
      <c r="AO60" s="4">
        <f t="shared" si="6"/>
        <v>0</v>
      </c>
      <c r="AP60" s="4">
        <f t="shared" si="7"/>
        <v>0</v>
      </c>
      <c r="AQ60" s="4">
        <f t="shared" si="17"/>
        <v>0</v>
      </c>
      <c r="AR60" s="4">
        <f t="shared" si="20"/>
        <v>0</v>
      </c>
      <c r="BF60" s="15"/>
      <c r="BI60" s="15"/>
    </row>
    <row r="61" spans="1:61" x14ac:dyDescent="0.2">
      <c r="A61" s="36" t="str">
        <f t="shared" si="21"/>
        <v/>
      </c>
      <c r="B61" s="20"/>
      <c r="C61" s="101">
        <f t="shared" si="8"/>
        <v>0</v>
      </c>
      <c r="D61" s="101">
        <f t="shared" si="9"/>
        <v>0</v>
      </c>
      <c r="E61" s="18"/>
      <c r="F61" s="153"/>
      <c r="G61" s="153"/>
      <c r="H61" s="150"/>
      <c r="I61" s="151"/>
      <c r="J61" s="18"/>
      <c r="K61" s="18"/>
      <c r="L61" s="18"/>
      <c r="M61" s="18"/>
      <c r="N61" s="18"/>
      <c r="O61" s="18"/>
      <c r="P61" s="18"/>
      <c r="Q61" s="18"/>
      <c r="R61" s="18"/>
      <c r="S61" s="18"/>
      <c r="T61" s="18"/>
      <c r="U61" s="18"/>
      <c r="V61" s="18"/>
      <c r="W61" s="18"/>
      <c r="X61" s="18"/>
      <c r="Y61" s="18"/>
      <c r="Z61" s="18"/>
      <c r="AA61" s="103">
        <f t="shared" si="10"/>
        <v>0</v>
      </c>
      <c r="AB61" s="134">
        <f t="shared" si="11"/>
        <v>0</v>
      </c>
      <c r="AC61" s="100">
        <f ca="1">COUNTA(Профессия_образования32_счет)</f>
        <v>1</v>
      </c>
      <c r="AD61" s="100"/>
      <c r="AE61" s="12" t="str">
        <f t="shared" si="5"/>
        <v/>
      </c>
      <c r="AF61" s="29">
        <f t="shared" si="18"/>
        <v>0</v>
      </c>
      <c r="AG61" s="4">
        <f t="shared" si="12"/>
        <v>0</v>
      </c>
      <c r="AH61" s="4">
        <f t="shared" si="13"/>
        <v>0</v>
      </c>
      <c r="AI61" s="4">
        <f t="shared" si="14"/>
        <v>0</v>
      </c>
      <c r="AJ61" s="4">
        <f t="shared" si="19"/>
        <v>0</v>
      </c>
      <c r="AL61" s="4">
        <f t="shared" si="15"/>
        <v>0</v>
      </c>
      <c r="AN61" s="4">
        <f t="shared" si="16"/>
        <v>0</v>
      </c>
      <c r="AO61" s="4">
        <f t="shared" si="6"/>
        <v>0</v>
      </c>
      <c r="AP61" s="4">
        <f t="shared" si="7"/>
        <v>0</v>
      </c>
      <c r="AQ61" s="4">
        <f t="shared" si="17"/>
        <v>0</v>
      </c>
      <c r="AR61" s="4">
        <f t="shared" si="20"/>
        <v>0</v>
      </c>
      <c r="BF61" s="15"/>
      <c r="BI61" s="15"/>
    </row>
    <row r="62" spans="1:61" x14ac:dyDescent="0.2">
      <c r="A62" s="36" t="str">
        <f t="shared" si="21"/>
        <v/>
      </c>
      <c r="B62" s="20"/>
      <c r="C62" s="101">
        <f t="shared" si="8"/>
        <v>0</v>
      </c>
      <c r="D62" s="101">
        <f t="shared" si="9"/>
        <v>0</v>
      </c>
      <c r="E62" s="21"/>
      <c r="F62" s="153"/>
      <c r="G62" s="153"/>
      <c r="H62" s="150"/>
      <c r="I62" s="151"/>
      <c r="J62" s="18"/>
      <c r="K62" s="18"/>
      <c r="L62" s="18"/>
      <c r="M62" s="18"/>
      <c r="N62" s="18"/>
      <c r="O62" s="18"/>
      <c r="P62" s="18"/>
      <c r="Q62" s="18"/>
      <c r="R62" s="18"/>
      <c r="S62" s="18"/>
      <c r="T62" s="18"/>
      <c r="U62" s="18"/>
      <c r="V62" s="18"/>
      <c r="W62" s="18"/>
      <c r="X62" s="18"/>
      <c r="Y62" s="18"/>
      <c r="Z62" s="18"/>
      <c r="AA62" s="103">
        <f t="shared" si="10"/>
        <v>0</v>
      </c>
      <c r="AB62" s="134">
        <f t="shared" si="11"/>
        <v>0</v>
      </c>
      <c r="AC62" s="100">
        <f ca="1">COUNTA(Профессия_образования33_счет)</f>
        <v>1</v>
      </c>
      <c r="AD62" s="100"/>
      <c r="AE62" s="12" t="str">
        <f t="shared" si="5"/>
        <v/>
      </c>
      <c r="AF62" s="29">
        <f t="shared" si="18"/>
        <v>0</v>
      </c>
      <c r="AG62" s="4">
        <f t="shared" si="12"/>
        <v>0</v>
      </c>
      <c r="AH62" s="4">
        <f t="shared" si="13"/>
        <v>0</v>
      </c>
      <c r="AI62" s="4">
        <f t="shared" si="14"/>
        <v>0</v>
      </c>
      <c r="AJ62" s="4">
        <f t="shared" si="19"/>
        <v>0</v>
      </c>
      <c r="AL62" s="4">
        <f t="shared" si="15"/>
        <v>0</v>
      </c>
      <c r="AN62" s="4">
        <f t="shared" si="16"/>
        <v>0</v>
      </c>
      <c r="AO62" s="4">
        <f t="shared" si="6"/>
        <v>0</v>
      </c>
      <c r="AP62" s="4">
        <f t="shared" si="7"/>
        <v>0</v>
      </c>
      <c r="AQ62" s="4">
        <f t="shared" si="17"/>
        <v>0</v>
      </c>
      <c r="AR62" s="4">
        <f t="shared" si="20"/>
        <v>0</v>
      </c>
      <c r="BF62" s="15"/>
      <c r="BI62" s="15"/>
    </row>
    <row r="63" spans="1:61" x14ac:dyDescent="0.2">
      <c r="A63" s="36" t="str">
        <f t="shared" si="21"/>
        <v/>
      </c>
      <c r="B63" s="20"/>
      <c r="C63" s="101">
        <f t="shared" si="8"/>
        <v>0</v>
      </c>
      <c r="D63" s="101">
        <f t="shared" si="9"/>
        <v>0</v>
      </c>
      <c r="E63" s="18"/>
      <c r="F63" s="153"/>
      <c r="G63" s="153"/>
      <c r="H63" s="150"/>
      <c r="I63" s="151"/>
      <c r="J63" s="18"/>
      <c r="K63" s="18"/>
      <c r="L63" s="18"/>
      <c r="M63" s="18"/>
      <c r="N63" s="18"/>
      <c r="O63" s="18"/>
      <c r="P63" s="18"/>
      <c r="Q63" s="18"/>
      <c r="R63" s="18"/>
      <c r="S63" s="18"/>
      <c r="T63" s="18"/>
      <c r="U63" s="18"/>
      <c r="V63" s="18"/>
      <c r="W63" s="18"/>
      <c r="X63" s="18"/>
      <c r="Y63" s="18"/>
      <c r="Z63" s="18"/>
      <c r="AA63" s="103">
        <f t="shared" si="10"/>
        <v>0</v>
      </c>
      <c r="AB63" s="134">
        <f t="shared" si="11"/>
        <v>0</v>
      </c>
      <c r="AC63" s="100">
        <f ca="1">COUNTA(Профессия_образования34_счет)</f>
        <v>1</v>
      </c>
      <c r="AD63" s="100"/>
      <c r="AE63" s="12" t="str">
        <f t="shared" si="5"/>
        <v/>
      </c>
      <c r="AF63" s="29">
        <f t="shared" si="18"/>
        <v>0</v>
      </c>
      <c r="AG63" s="4">
        <f t="shared" si="12"/>
        <v>0</v>
      </c>
      <c r="AH63" s="4">
        <f t="shared" si="13"/>
        <v>0</v>
      </c>
      <c r="AI63" s="4">
        <f t="shared" si="14"/>
        <v>0</v>
      </c>
      <c r="AJ63" s="4">
        <f t="shared" si="19"/>
        <v>0</v>
      </c>
      <c r="AL63" s="4">
        <f t="shared" si="15"/>
        <v>0</v>
      </c>
      <c r="AN63" s="4">
        <f t="shared" si="16"/>
        <v>0</v>
      </c>
      <c r="AO63" s="4">
        <f t="shared" si="6"/>
        <v>0</v>
      </c>
      <c r="AP63" s="4">
        <f t="shared" si="7"/>
        <v>0</v>
      </c>
      <c r="AQ63" s="4">
        <f t="shared" si="17"/>
        <v>0</v>
      </c>
      <c r="AR63" s="4">
        <f t="shared" si="20"/>
        <v>0</v>
      </c>
      <c r="BF63" s="15"/>
      <c r="BI63" s="15"/>
    </row>
    <row r="64" spans="1:61" x14ac:dyDescent="0.2">
      <c r="A64" s="36" t="str">
        <f t="shared" si="21"/>
        <v/>
      </c>
      <c r="B64" s="20"/>
      <c r="C64" s="101">
        <f t="shared" si="8"/>
        <v>0</v>
      </c>
      <c r="D64" s="101">
        <f t="shared" si="9"/>
        <v>0</v>
      </c>
      <c r="E64" s="21"/>
      <c r="F64" s="153"/>
      <c r="G64" s="153"/>
      <c r="H64" s="150"/>
      <c r="I64" s="151"/>
      <c r="J64" s="18"/>
      <c r="K64" s="18"/>
      <c r="L64" s="18"/>
      <c r="M64" s="18"/>
      <c r="N64" s="18"/>
      <c r="O64" s="18"/>
      <c r="P64" s="18"/>
      <c r="Q64" s="18"/>
      <c r="R64" s="18"/>
      <c r="S64" s="18"/>
      <c r="T64" s="18"/>
      <c r="U64" s="18"/>
      <c r="V64" s="18"/>
      <c r="W64" s="18"/>
      <c r="X64" s="18"/>
      <c r="Y64" s="18"/>
      <c r="Z64" s="18"/>
      <c r="AA64" s="103">
        <f t="shared" si="10"/>
        <v>0</v>
      </c>
      <c r="AB64" s="134">
        <f t="shared" si="11"/>
        <v>0</v>
      </c>
      <c r="AC64" s="100">
        <f ca="1">COUNTA(Профессия_образования35_счет)</f>
        <v>1</v>
      </c>
      <c r="AD64" s="100"/>
      <c r="AE64" s="12" t="str">
        <f t="shared" si="5"/>
        <v/>
      </c>
      <c r="AF64" s="29">
        <f t="shared" si="18"/>
        <v>0</v>
      </c>
      <c r="AG64" s="4">
        <f t="shared" si="12"/>
        <v>0</v>
      </c>
      <c r="AH64" s="4">
        <f t="shared" si="13"/>
        <v>0</v>
      </c>
      <c r="AI64" s="4">
        <f t="shared" si="14"/>
        <v>0</v>
      </c>
      <c r="AJ64" s="4">
        <f t="shared" si="19"/>
        <v>0</v>
      </c>
      <c r="AL64" s="4">
        <f t="shared" si="15"/>
        <v>0</v>
      </c>
      <c r="AN64" s="4">
        <f t="shared" si="16"/>
        <v>0</v>
      </c>
      <c r="AO64" s="4">
        <f t="shared" si="6"/>
        <v>0</v>
      </c>
      <c r="AP64" s="4">
        <f t="shared" si="7"/>
        <v>0</v>
      </c>
      <c r="AQ64" s="4">
        <f t="shared" si="17"/>
        <v>0</v>
      </c>
      <c r="AR64" s="4">
        <f t="shared" si="20"/>
        <v>0</v>
      </c>
      <c r="BF64" s="15"/>
      <c r="BI64" s="15"/>
    </row>
    <row r="65" spans="1:61" x14ac:dyDescent="0.2">
      <c r="A65" s="36" t="str">
        <f t="shared" si="21"/>
        <v/>
      </c>
      <c r="B65" s="20"/>
      <c r="C65" s="101">
        <f t="shared" si="8"/>
        <v>0</v>
      </c>
      <c r="D65" s="101">
        <f t="shared" si="9"/>
        <v>0</v>
      </c>
      <c r="E65" s="18"/>
      <c r="F65" s="153"/>
      <c r="G65" s="153"/>
      <c r="H65" s="150"/>
      <c r="I65" s="151"/>
      <c r="J65" s="18"/>
      <c r="K65" s="18"/>
      <c r="L65" s="18"/>
      <c r="M65" s="18"/>
      <c r="N65" s="18"/>
      <c r="O65" s="18"/>
      <c r="P65" s="18"/>
      <c r="Q65" s="18"/>
      <c r="R65" s="18"/>
      <c r="S65" s="18"/>
      <c r="T65" s="18"/>
      <c r="U65" s="18"/>
      <c r="V65" s="18"/>
      <c r="W65" s="18"/>
      <c r="X65" s="18"/>
      <c r="Y65" s="18"/>
      <c r="Z65" s="18"/>
      <c r="AA65" s="103">
        <f t="shared" si="10"/>
        <v>0</v>
      </c>
      <c r="AB65" s="134">
        <f t="shared" si="11"/>
        <v>0</v>
      </c>
      <c r="AC65" s="100">
        <f ca="1">COUNTA(Профессия_образования36_счет)</f>
        <v>1</v>
      </c>
      <c r="AD65" s="100"/>
      <c r="AE65" s="12" t="str">
        <f t="shared" si="5"/>
        <v/>
      </c>
      <c r="AF65" s="29">
        <f t="shared" si="18"/>
        <v>0</v>
      </c>
      <c r="AG65" s="4">
        <f t="shared" si="12"/>
        <v>0</v>
      </c>
      <c r="AH65" s="4">
        <f t="shared" si="13"/>
        <v>0</v>
      </c>
      <c r="AI65" s="4">
        <f t="shared" si="14"/>
        <v>0</v>
      </c>
      <c r="AJ65" s="4">
        <f t="shared" si="19"/>
        <v>0</v>
      </c>
      <c r="AL65" s="4">
        <f t="shared" si="15"/>
        <v>0</v>
      </c>
      <c r="AN65" s="4">
        <f t="shared" si="16"/>
        <v>0</v>
      </c>
      <c r="AO65" s="4">
        <f t="shared" si="6"/>
        <v>0</v>
      </c>
      <c r="AP65" s="4">
        <f t="shared" si="7"/>
        <v>0</v>
      </c>
      <c r="AQ65" s="4">
        <f t="shared" si="17"/>
        <v>0</v>
      </c>
      <c r="AR65" s="4">
        <f t="shared" si="20"/>
        <v>0</v>
      </c>
      <c r="BF65" s="15"/>
      <c r="BI65" s="15"/>
    </row>
    <row r="66" spans="1:61" x14ac:dyDescent="0.2">
      <c r="A66" s="36" t="str">
        <f t="shared" si="21"/>
        <v/>
      </c>
      <c r="B66" s="20"/>
      <c r="C66" s="101">
        <f t="shared" si="8"/>
        <v>0</v>
      </c>
      <c r="D66" s="101">
        <f t="shared" si="9"/>
        <v>0</v>
      </c>
      <c r="E66" s="21"/>
      <c r="F66" s="153"/>
      <c r="G66" s="153"/>
      <c r="H66" s="150"/>
      <c r="I66" s="151"/>
      <c r="J66" s="18"/>
      <c r="K66" s="18"/>
      <c r="L66" s="18"/>
      <c r="M66" s="18"/>
      <c r="N66" s="18"/>
      <c r="O66" s="18"/>
      <c r="P66" s="18"/>
      <c r="Q66" s="18"/>
      <c r="R66" s="18"/>
      <c r="S66" s="18"/>
      <c r="T66" s="18"/>
      <c r="U66" s="18"/>
      <c r="V66" s="18"/>
      <c r="W66" s="18"/>
      <c r="X66" s="18"/>
      <c r="Y66" s="18"/>
      <c r="Z66" s="18"/>
      <c r="AA66" s="103">
        <f t="shared" si="10"/>
        <v>0</v>
      </c>
      <c r="AB66" s="134">
        <f t="shared" si="11"/>
        <v>0</v>
      </c>
      <c r="AC66" s="100">
        <f ca="1">COUNTA(Профессия_образования37_счет)</f>
        <v>1</v>
      </c>
      <c r="AD66" s="100"/>
      <c r="AE66" s="12" t="str">
        <f t="shared" si="5"/>
        <v/>
      </c>
      <c r="AF66" s="29">
        <f t="shared" si="18"/>
        <v>0</v>
      </c>
      <c r="AG66" s="4">
        <f t="shared" si="12"/>
        <v>0</v>
      </c>
      <c r="AH66" s="4">
        <f t="shared" si="13"/>
        <v>0</v>
      </c>
      <c r="AI66" s="4">
        <f t="shared" si="14"/>
        <v>0</v>
      </c>
      <c r="AJ66" s="4">
        <f t="shared" si="19"/>
        <v>0</v>
      </c>
      <c r="AL66" s="4">
        <f t="shared" si="15"/>
        <v>0</v>
      </c>
      <c r="AN66" s="4">
        <f t="shared" si="16"/>
        <v>0</v>
      </c>
      <c r="AO66" s="4">
        <f t="shared" si="6"/>
        <v>0</v>
      </c>
      <c r="AP66" s="4">
        <f t="shared" si="7"/>
        <v>0</v>
      </c>
      <c r="AQ66" s="4">
        <f t="shared" si="17"/>
        <v>0</v>
      </c>
      <c r="AR66" s="4">
        <f t="shared" si="20"/>
        <v>0</v>
      </c>
      <c r="BF66" s="15"/>
      <c r="BI66" s="15"/>
    </row>
    <row r="67" spans="1:61" x14ac:dyDescent="0.2">
      <c r="A67" s="36" t="str">
        <f t="shared" si="21"/>
        <v/>
      </c>
      <c r="B67" s="20"/>
      <c r="C67" s="101">
        <f t="shared" si="8"/>
        <v>0</v>
      </c>
      <c r="D67" s="101">
        <f t="shared" si="9"/>
        <v>0</v>
      </c>
      <c r="E67" s="18"/>
      <c r="F67" s="153"/>
      <c r="G67" s="153"/>
      <c r="H67" s="150"/>
      <c r="I67" s="151"/>
      <c r="J67" s="18"/>
      <c r="K67" s="18"/>
      <c r="L67" s="18"/>
      <c r="M67" s="18"/>
      <c r="N67" s="18"/>
      <c r="O67" s="18"/>
      <c r="P67" s="18"/>
      <c r="Q67" s="18"/>
      <c r="R67" s="18"/>
      <c r="S67" s="18"/>
      <c r="T67" s="18"/>
      <c r="U67" s="18"/>
      <c r="V67" s="18"/>
      <c r="W67" s="18"/>
      <c r="X67" s="18"/>
      <c r="Y67" s="18"/>
      <c r="Z67" s="18"/>
      <c r="AA67" s="103">
        <f t="shared" si="10"/>
        <v>0</v>
      </c>
      <c r="AB67" s="134">
        <f t="shared" si="11"/>
        <v>0</v>
      </c>
      <c r="AC67" s="100">
        <f ca="1">COUNTA(Профессия_образования38_счет)</f>
        <v>1</v>
      </c>
      <c r="AD67" s="100"/>
      <c r="AE67" s="12" t="str">
        <f t="shared" si="5"/>
        <v/>
      </c>
      <c r="AF67" s="29">
        <f t="shared" si="18"/>
        <v>0</v>
      </c>
      <c r="AG67" s="4">
        <f t="shared" si="12"/>
        <v>0</v>
      </c>
      <c r="AH67" s="4">
        <f t="shared" si="13"/>
        <v>0</v>
      </c>
      <c r="AI67" s="4">
        <f t="shared" si="14"/>
        <v>0</v>
      </c>
      <c r="AJ67" s="4">
        <f t="shared" si="19"/>
        <v>0</v>
      </c>
      <c r="AL67" s="4">
        <f t="shared" si="15"/>
        <v>0</v>
      </c>
      <c r="AN67" s="4">
        <f t="shared" si="16"/>
        <v>0</v>
      </c>
      <c r="AO67" s="4">
        <f t="shared" si="6"/>
        <v>0</v>
      </c>
      <c r="AP67" s="4">
        <f t="shared" si="7"/>
        <v>0</v>
      </c>
      <c r="AQ67" s="4">
        <f t="shared" si="17"/>
        <v>0</v>
      </c>
      <c r="AR67" s="4">
        <f t="shared" si="20"/>
        <v>0</v>
      </c>
      <c r="BF67" s="15"/>
      <c r="BI67" s="15"/>
    </row>
    <row r="68" spans="1:61" x14ac:dyDescent="0.2">
      <c r="A68" s="36" t="str">
        <f t="shared" si="21"/>
        <v/>
      </c>
      <c r="B68" s="20"/>
      <c r="C68" s="101">
        <f t="shared" si="8"/>
        <v>0</v>
      </c>
      <c r="D68" s="101">
        <f t="shared" si="9"/>
        <v>0</v>
      </c>
      <c r="E68" s="21"/>
      <c r="F68" s="153"/>
      <c r="G68" s="153"/>
      <c r="H68" s="150"/>
      <c r="I68" s="151"/>
      <c r="J68" s="18"/>
      <c r="K68" s="18"/>
      <c r="L68" s="18"/>
      <c r="M68" s="18"/>
      <c r="N68" s="18"/>
      <c r="O68" s="18"/>
      <c r="P68" s="18"/>
      <c r="Q68" s="18"/>
      <c r="R68" s="18"/>
      <c r="S68" s="18"/>
      <c r="T68" s="18"/>
      <c r="U68" s="18"/>
      <c r="V68" s="18"/>
      <c r="W68" s="18"/>
      <c r="X68" s="18"/>
      <c r="Y68" s="18"/>
      <c r="Z68" s="18"/>
      <c r="AA68" s="103">
        <f t="shared" si="10"/>
        <v>0</v>
      </c>
      <c r="AB68" s="134">
        <f t="shared" si="11"/>
        <v>0</v>
      </c>
      <c r="AC68" s="100">
        <f ca="1">COUNTA(Профессия_образования39_счет)</f>
        <v>1</v>
      </c>
      <c r="AD68" s="100"/>
      <c r="AE68" s="12" t="str">
        <f t="shared" si="5"/>
        <v/>
      </c>
      <c r="AF68" s="29">
        <f t="shared" si="18"/>
        <v>0</v>
      </c>
      <c r="AG68" s="4">
        <f t="shared" si="12"/>
        <v>0</v>
      </c>
      <c r="AH68" s="4">
        <f t="shared" si="13"/>
        <v>0</v>
      </c>
      <c r="AI68" s="4">
        <f t="shared" si="14"/>
        <v>0</v>
      </c>
      <c r="AJ68" s="4">
        <f t="shared" si="19"/>
        <v>0</v>
      </c>
      <c r="AL68" s="4">
        <f t="shared" si="15"/>
        <v>0</v>
      </c>
      <c r="AN68" s="4">
        <f t="shared" si="16"/>
        <v>0</v>
      </c>
      <c r="AO68" s="4">
        <f t="shared" si="6"/>
        <v>0</v>
      </c>
      <c r="AP68" s="4">
        <f t="shared" si="7"/>
        <v>0</v>
      </c>
      <c r="AQ68" s="4">
        <f t="shared" si="17"/>
        <v>0</v>
      </c>
      <c r="AR68" s="4">
        <f t="shared" si="20"/>
        <v>0</v>
      </c>
      <c r="BF68" s="15"/>
      <c r="BI68" s="15"/>
    </row>
    <row r="69" spans="1:61" x14ac:dyDescent="0.2">
      <c r="A69" s="36" t="str">
        <f t="shared" si="21"/>
        <v/>
      </c>
      <c r="B69" s="20"/>
      <c r="C69" s="101">
        <f t="shared" si="8"/>
        <v>0</v>
      </c>
      <c r="D69" s="101">
        <f t="shared" si="9"/>
        <v>0</v>
      </c>
      <c r="E69" s="18"/>
      <c r="F69" s="153"/>
      <c r="G69" s="153"/>
      <c r="H69" s="150"/>
      <c r="I69" s="151"/>
      <c r="J69" s="18"/>
      <c r="K69" s="18"/>
      <c r="L69" s="18"/>
      <c r="M69" s="18"/>
      <c r="N69" s="18"/>
      <c r="O69" s="18"/>
      <c r="P69" s="18"/>
      <c r="Q69" s="18"/>
      <c r="R69" s="18"/>
      <c r="S69" s="18"/>
      <c r="T69" s="18"/>
      <c r="U69" s="18"/>
      <c r="V69" s="18"/>
      <c r="W69" s="18"/>
      <c r="X69" s="18"/>
      <c r="Y69" s="18"/>
      <c r="Z69" s="18"/>
      <c r="AA69" s="103">
        <f t="shared" si="10"/>
        <v>0</v>
      </c>
      <c r="AB69" s="134">
        <f t="shared" si="11"/>
        <v>0</v>
      </c>
      <c r="AC69" s="100">
        <f ca="1">COUNTA(Профессия_образования40_счет)</f>
        <v>1</v>
      </c>
      <c r="AD69" s="100"/>
      <c r="AE69" s="12" t="str">
        <f t="shared" si="5"/>
        <v/>
      </c>
      <c r="AF69" s="29">
        <f t="shared" si="18"/>
        <v>0</v>
      </c>
      <c r="AG69" s="4">
        <f t="shared" si="12"/>
        <v>0</v>
      </c>
      <c r="AH69" s="4">
        <f t="shared" si="13"/>
        <v>0</v>
      </c>
      <c r="AI69" s="4">
        <f t="shared" si="14"/>
        <v>0</v>
      </c>
      <c r="AJ69" s="4">
        <f t="shared" si="19"/>
        <v>0</v>
      </c>
      <c r="AL69" s="4">
        <f t="shared" si="15"/>
        <v>0</v>
      </c>
      <c r="AN69" s="4">
        <f t="shared" si="16"/>
        <v>0</v>
      </c>
      <c r="AO69" s="4">
        <f t="shared" si="6"/>
        <v>0</v>
      </c>
      <c r="AP69" s="4">
        <f t="shared" si="7"/>
        <v>0</v>
      </c>
      <c r="AQ69" s="4">
        <f t="shared" si="17"/>
        <v>0</v>
      </c>
      <c r="AR69" s="4">
        <f t="shared" si="20"/>
        <v>0</v>
      </c>
      <c r="BF69" s="15"/>
      <c r="BI69" s="15"/>
    </row>
    <row r="70" spans="1:61" x14ac:dyDescent="0.2">
      <c r="A70" s="36" t="str">
        <f t="shared" si="21"/>
        <v/>
      </c>
      <c r="B70" s="20"/>
      <c r="C70" s="101">
        <f t="shared" si="8"/>
        <v>0</v>
      </c>
      <c r="D70" s="101">
        <f t="shared" si="9"/>
        <v>0</v>
      </c>
      <c r="E70" s="21"/>
      <c r="F70" s="153"/>
      <c r="G70" s="153"/>
      <c r="H70" s="150"/>
      <c r="I70" s="151"/>
      <c r="J70" s="18"/>
      <c r="K70" s="18"/>
      <c r="L70" s="18"/>
      <c r="M70" s="18"/>
      <c r="N70" s="18"/>
      <c r="O70" s="18"/>
      <c r="P70" s="18"/>
      <c r="Q70" s="18"/>
      <c r="R70" s="18"/>
      <c r="S70" s="18"/>
      <c r="T70" s="18"/>
      <c r="U70" s="18"/>
      <c r="V70" s="18"/>
      <c r="W70" s="18"/>
      <c r="X70" s="18"/>
      <c r="Y70" s="18"/>
      <c r="Z70" s="18"/>
      <c r="AA70" s="103">
        <f t="shared" si="10"/>
        <v>0</v>
      </c>
      <c r="AB70" s="134">
        <f t="shared" si="11"/>
        <v>0</v>
      </c>
      <c r="AC70" s="100">
        <f ca="1">COUNTA(Профессия_образования41_счет)</f>
        <v>1</v>
      </c>
      <c r="AD70" s="100"/>
      <c r="AE70" s="12" t="str">
        <f t="shared" si="5"/>
        <v/>
      </c>
      <c r="AF70" s="29">
        <f t="shared" si="18"/>
        <v>0</v>
      </c>
      <c r="AG70" s="4">
        <f t="shared" si="12"/>
        <v>0</v>
      </c>
      <c r="AH70" s="4">
        <f t="shared" si="13"/>
        <v>0</v>
      </c>
      <c r="AI70" s="4">
        <f t="shared" si="14"/>
        <v>0</v>
      </c>
      <c r="AJ70" s="4">
        <f t="shared" si="19"/>
        <v>0</v>
      </c>
      <c r="AL70" s="4">
        <f t="shared" si="15"/>
        <v>0</v>
      </c>
      <c r="AN70" s="4">
        <f t="shared" si="16"/>
        <v>0</v>
      </c>
      <c r="AO70" s="4">
        <f t="shared" si="6"/>
        <v>0</v>
      </c>
      <c r="AP70" s="4">
        <f t="shared" si="7"/>
        <v>0</v>
      </c>
      <c r="AQ70" s="4">
        <f t="shared" si="17"/>
        <v>0</v>
      </c>
      <c r="AR70" s="4">
        <f t="shared" si="20"/>
        <v>0</v>
      </c>
      <c r="BF70" s="15"/>
      <c r="BI70" s="15"/>
    </row>
    <row r="71" spans="1:61" x14ac:dyDescent="0.2">
      <c r="A71" s="36" t="str">
        <f t="shared" si="21"/>
        <v/>
      </c>
      <c r="B71" s="20"/>
      <c r="C71" s="101">
        <f t="shared" si="8"/>
        <v>0</v>
      </c>
      <c r="D71" s="101">
        <f t="shared" si="9"/>
        <v>0</v>
      </c>
      <c r="E71" s="18"/>
      <c r="F71" s="153"/>
      <c r="G71" s="153"/>
      <c r="H71" s="150"/>
      <c r="I71" s="151"/>
      <c r="J71" s="18"/>
      <c r="K71" s="18"/>
      <c r="L71" s="18"/>
      <c r="M71" s="18"/>
      <c r="N71" s="18"/>
      <c r="O71" s="18"/>
      <c r="P71" s="18"/>
      <c r="Q71" s="18"/>
      <c r="R71" s="18"/>
      <c r="S71" s="18"/>
      <c r="T71" s="18"/>
      <c r="U71" s="18"/>
      <c r="V71" s="18"/>
      <c r="W71" s="18"/>
      <c r="X71" s="18"/>
      <c r="Y71" s="18"/>
      <c r="Z71" s="18"/>
      <c r="AA71" s="103">
        <f t="shared" si="10"/>
        <v>0</v>
      </c>
      <c r="AB71" s="134">
        <f t="shared" si="11"/>
        <v>0</v>
      </c>
      <c r="AC71" s="100">
        <f ca="1">COUNTA(Профессия_образования42_счет)</f>
        <v>1</v>
      </c>
      <c r="AD71" s="100"/>
      <c r="AE71" s="12" t="str">
        <f t="shared" si="5"/>
        <v/>
      </c>
      <c r="AF71" s="29">
        <f t="shared" si="18"/>
        <v>0</v>
      </c>
      <c r="AG71" s="4">
        <f t="shared" si="12"/>
        <v>0</v>
      </c>
      <c r="AH71" s="4">
        <f t="shared" si="13"/>
        <v>0</v>
      </c>
      <c r="AI71" s="4">
        <f t="shared" si="14"/>
        <v>0</v>
      </c>
      <c r="AJ71" s="4">
        <f t="shared" si="19"/>
        <v>0</v>
      </c>
      <c r="AL71" s="4">
        <f t="shared" si="15"/>
        <v>0</v>
      </c>
      <c r="AN71" s="4">
        <f t="shared" si="16"/>
        <v>0</v>
      </c>
      <c r="AO71" s="4">
        <f t="shared" si="6"/>
        <v>0</v>
      </c>
      <c r="AP71" s="4">
        <f t="shared" si="7"/>
        <v>0</v>
      </c>
      <c r="AQ71" s="4">
        <f t="shared" si="17"/>
        <v>0</v>
      </c>
      <c r="AR71" s="4">
        <f t="shared" si="20"/>
        <v>0</v>
      </c>
      <c r="BF71" s="15"/>
      <c r="BI71" s="15"/>
    </row>
    <row r="72" spans="1:61" x14ac:dyDescent="0.2">
      <c r="A72" s="36" t="str">
        <f t="shared" si="21"/>
        <v/>
      </c>
      <c r="B72" s="20"/>
      <c r="C72" s="101">
        <f t="shared" si="8"/>
        <v>0</v>
      </c>
      <c r="D72" s="101">
        <f t="shared" si="9"/>
        <v>0</v>
      </c>
      <c r="E72" s="21"/>
      <c r="F72" s="153"/>
      <c r="G72" s="153"/>
      <c r="H72" s="150"/>
      <c r="I72" s="151"/>
      <c r="J72" s="18"/>
      <c r="K72" s="18"/>
      <c r="L72" s="18"/>
      <c r="M72" s="18"/>
      <c r="N72" s="18"/>
      <c r="O72" s="18"/>
      <c r="P72" s="18"/>
      <c r="Q72" s="18"/>
      <c r="R72" s="18"/>
      <c r="S72" s="18"/>
      <c r="T72" s="18"/>
      <c r="U72" s="18"/>
      <c r="V72" s="18"/>
      <c r="W72" s="18"/>
      <c r="X72" s="18"/>
      <c r="Y72" s="18"/>
      <c r="Z72" s="18"/>
      <c r="AA72" s="103">
        <f t="shared" si="10"/>
        <v>0</v>
      </c>
      <c r="AB72" s="134">
        <f t="shared" si="11"/>
        <v>0</v>
      </c>
      <c r="AC72" s="100">
        <f ca="1">COUNTA(Профессия_образования43_счет)</f>
        <v>1</v>
      </c>
      <c r="AD72" s="100"/>
      <c r="AE72" s="12" t="str">
        <f t="shared" si="5"/>
        <v/>
      </c>
      <c r="AF72" s="29">
        <f t="shared" si="18"/>
        <v>0</v>
      </c>
      <c r="AG72" s="4">
        <f t="shared" si="12"/>
        <v>0</v>
      </c>
      <c r="AH72" s="4">
        <f t="shared" si="13"/>
        <v>0</v>
      </c>
      <c r="AI72" s="4">
        <f t="shared" si="14"/>
        <v>0</v>
      </c>
      <c r="AJ72" s="4">
        <f t="shared" si="19"/>
        <v>0</v>
      </c>
      <c r="AL72" s="4">
        <f t="shared" si="15"/>
        <v>0</v>
      </c>
      <c r="AN72" s="4">
        <f t="shared" si="16"/>
        <v>0</v>
      </c>
      <c r="AO72" s="4">
        <f t="shared" si="6"/>
        <v>0</v>
      </c>
      <c r="AP72" s="4">
        <f t="shared" si="7"/>
        <v>0</v>
      </c>
      <c r="AQ72" s="4">
        <f t="shared" si="17"/>
        <v>0</v>
      </c>
      <c r="AR72" s="4">
        <f t="shared" si="20"/>
        <v>0</v>
      </c>
      <c r="BF72" s="15"/>
      <c r="BI72" s="15"/>
    </row>
    <row r="73" spans="1:61" x14ac:dyDescent="0.2">
      <c r="A73" s="36" t="str">
        <f t="shared" si="21"/>
        <v/>
      </c>
      <c r="B73" s="20"/>
      <c r="C73" s="101">
        <f t="shared" si="8"/>
        <v>0</v>
      </c>
      <c r="D73" s="101">
        <f t="shared" si="9"/>
        <v>0</v>
      </c>
      <c r="E73" s="18"/>
      <c r="F73" s="153"/>
      <c r="G73" s="153"/>
      <c r="H73" s="150"/>
      <c r="I73" s="151"/>
      <c r="J73" s="18"/>
      <c r="K73" s="18"/>
      <c r="L73" s="18"/>
      <c r="M73" s="18"/>
      <c r="N73" s="18"/>
      <c r="O73" s="18"/>
      <c r="P73" s="18"/>
      <c r="Q73" s="18"/>
      <c r="R73" s="18"/>
      <c r="S73" s="18"/>
      <c r="T73" s="18"/>
      <c r="U73" s="18"/>
      <c r="V73" s="18"/>
      <c r="W73" s="18"/>
      <c r="X73" s="18"/>
      <c r="Y73" s="18"/>
      <c r="Z73" s="18"/>
      <c r="AA73" s="103">
        <f t="shared" si="10"/>
        <v>0</v>
      </c>
      <c r="AB73" s="134">
        <f t="shared" si="11"/>
        <v>0</v>
      </c>
      <c r="AC73" s="100">
        <f ca="1">COUNTA(Профессия_образования44_счет)</f>
        <v>1</v>
      </c>
      <c r="AD73" s="100"/>
      <c r="AE73" s="12" t="str">
        <f t="shared" si="5"/>
        <v/>
      </c>
      <c r="AF73" s="29">
        <f t="shared" si="18"/>
        <v>0</v>
      </c>
      <c r="AG73" s="4">
        <f t="shared" si="12"/>
        <v>0</v>
      </c>
      <c r="AH73" s="4">
        <f t="shared" si="13"/>
        <v>0</v>
      </c>
      <c r="AI73" s="4">
        <f t="shared" si="14"/>
        <v>0</v>
      </c>
      <c r="AJ73" s="4">
        <f t="shared" si="19"/>
        <v>0</v>
      </c>
      <c r="AL73" s="4">
        <f t="shared" si="15"/>
        <v>0</v>
      </c>
      <c r="AN73" s="4">
        <f t="shared" si="16"/>
        <v>0</v>
      </c>
      <c r="AO73" s="4">
        <f t="shared" si="6"/>
        <v>0</v>
      </c>
      <c r="AP73" s="4">
        <f t="shared" si="7"/>
        <v>0</v>
      </c>
      <c r="AQ73" s="4">
        <f t="shared" si="17"/>
        <v>0</v>
      </c>
      <c r="AR73" s="4">
        <f t="shared" si="20"/>
        <v>0</v>
      </c>
      <c r="BF73" s="15"/>
      <c r="BI73" s="15"/>
    </row>
    <row r="74" spans="1:61" x14ac:dyDescent="0.2">
      <c r="A74" s="36" t="str">
        <f t="shared" si="21"/>
        <v/>
      </c>
      <c r="B74" s="20"/>
      <c r="C74" s="101">
        <f t="shared" si="8"/>
        <v>0</v>
      </c>
      <c r="D74" s="101">
        <f t="shared" si="9"/>
        <v>0</v>
      </c>
      <c r="E74" s="21"/>
      <c r="F74" s="153"/>
      <c r="G74" s="153"/>
      <c r="H74" s="150"/>
      <c r="I74" s="151"/>
      <c r="J74" s="18"/>
      <c r="K74" s="18"/>
      <c r="L74" s="18"/>
      <c r="M74" s="18"/>
      <c r="N74" s="18"/>
      <c r="O74" s="18"/>
      <c r="P74" s="18"/>
      <c r="Q74" s="18"/>
      <c r="R74" s="18"/>
      <c r="S74" s="18"/>
      <c r="T74" s="18"/>
      <c r="U74" s="18"/>
      <c r="V74" s="18"/>
      <c r="W74" s="18"/>
      <c r="X74" s="18"/>
      <c r="Y74" s="18"/>
      <c r="Z74" s="18"/>
      <c r="AA74" s="103">
        <f t="shared" si="10"/>
        <v>0</v>
      </c>
      <c r="AB74" s="134">
        <f t="shared" si="11"/>
        <v>0</v>
      </c>
      <c r="AC74" s="100">
        <f ca="1">COUNTA(Профессия_образования45_счет)</f>
        <v>1</v>
      </c>
      <c r="AD74" s="100"/>
      <c r="AE74" s="12" t="str">
        <f t="shared" si="5"/>
        <v/>
      </c>
      <c r="AF74" s="29">
        <f t="shared" si="18"/>
        <v>0</v>
      </c>
      <c r="AG74" s="4">
        <f t="shared" si="12"/>
        <v>0</v>
      </c>
      <c r="AH74" s="4">
        <f t="shared" si="13"/>
        <v>0</v>
      </c>
      <c r="AI74" s="4">
        <f t="shared" si="14"/>
        <v>0</v>
      </c>
      <c r="AJ74" s="4">
        <f t="shared" si="19"/>
        <v>0</v>
      </c>
      <c r="AL74" s="4">
        <f t="shared" si="15"/>
        <v>0</v>
      </c>
      <c r="AN74" s="4">
        <f t="shared" si="16"/>
        <v>0</v>
      </c>
      <c r="AO74" s="4">
        <f t="shared" si="6"/>
        <v>0</v>
      </c>
      <c r="AP74" s="4">
        <f t="shared" si="7"/>
        <v>0</v>
      </c>
      <c r="AQ74" s="4">
        <f t="shared" si="17"/>
        <v>0</v>
      </c>
      <c r="AR74" s="4">
        <f t="shared" si="20"/>
        <v>0</v>
      </c>
      <c r="BF74" s="15"/>
      <c r="BI74" s="15"/>
    </row>
    <row r="75" spans="1:61" x14ac:dyDescent="0.2">
      <c r="A75" s="36" t="str">
        <f t="shared" si="21"/>
        <v/>
      </c>
      <c r="B75" s="20"/>
      <c r="C75" s="101">
        <f t="shared" si="8"/>
        <v>0</v>
      </c>
      <c r="D75" s="101">
        <f t="shared" si="9"/>
        <v>0</v>
      </c>
      <c r="E75" s="18"/>
      <c r="F75" s="153"/>
      <c r="G75" s="153"/>
      <c r="H75" s="150"/>
      <c r="I75" s="151"/>
      <c r="J75" s="18"/>
      <c r="K75" s="18"/>
      <c r="L75" s="18"/>
      <c r="M75" s="18"/>
      <c r="N75" s="18"/>
      <c r="O75" s="18"/>
      <c r="P75" s="18"/>
      <c r="Q75" s="18"/>
      <c r="R75" s="18"/>
      <c r="S75" s="18"/>
      <c r="T75" s="18"/>
      <c r="U75" s="18"/>
      <c r="V75" s="18"/>
      <c r="W75" s="18"/>
      <c r="X75" s="18"/>
      <c r="Y75" s="18"/>
      <c r="Z75" s="18"/>
      <c r="AA75" s="103">
        <f t="shared" si="10"/>
        <v>0</v>
      </c>
      <c r="AB75" s="134">
        <f t="shared" si="11"/>
        <v>0</v>
      </c>
      <c r="AC75" s="100">
        <f ca="1">COUNTA(Профессия_образования46_счет)</f>
        <v>1</v>
      </c>
      <c r="AD75" s="100"/>
      <c r="AE75" s="12" t="str">
        <f t="shared" si="5"/>
        <v/>
      </c>
      <c r="AF75" s="29">
        <f t="shared" si="18"/>
        <v>0</v>
      </c>
      <c r="AG75" s="4">
        <f t="shared" si="12"/>
        <v>0</v>
      </c>
      <c r="AH75" s="4">
        <f t="shared" si="13"/>
        <v>0</v>
      </c>
      <c r="AI75" s="4">
        <f t="shared" si="14"/>
        <v>0</v>
      </c>
      <c r="AJ75" s="4">
        <f t="shared" si="19"/>
        <v>0</v>
      </c>
      <c r="AL75" s="4">
        <f t="shared" si="15"/>
        <v>0</v>
      </c>
      <c r="AN75" s="4">
        <f t="shared" si="16"/>
        <v>0</v>
      </c>
      <c r="AO75" s="4">
        <f t="shared" si="6"/>
        <v>0</v>
      </c>
      <c r="AP75" s="4">
        <f t="shared" si="7"/>
        <v>0</v>
      </c>
      <c r="AQ75" s="4">
        <f t="shared" si="17"/>
        <v>0</v>
      </c>
      <c r="AR75" s="4">
        <f t="shared" si="20"/>
        <v>0</v>
      </c>
      <c r="BF75" s="15"/>
      <c r="BI75" s="15"/>
    </row>
    <row r="76" spans="1:61" x14ac:dyDescent="0.2">
      <c r="A76" s="36" t="str">
        <f t="shared" si="21"/>
        <v/>
      </c>
      <c r="B76" s="20"/>
      <c r="C76" s="101">
        <f t="shared" si="8"/>
        <v>0</v>
      </c>
      <c r="D76" s="101">
        <f t="shared" si="9"/>
        <v>0</v>
      </c>
      <c r="E76" s="21"/>
      <c r="F76" s="153"/>
      <c r="G76" s="153"/>
      <c r="H76" s="150"/>
      <c r="I76" s="151"/>
      <c r="J76" s="18"/>
      <c r="K76" s="18"/>
      <c r="L76" s="18"/>
      <c r="M76" s="18"/>
      <c r="N76" s="18"/>
      <c r="O76" s="18"/>
      <c r="P76" s="18"/>
      <c r="Q76" s="18"/>
      <c r="R76" s="18"/>
      <c r="S76" s="18"/>
      <c r="T76" s="18"/>
      <c r="U76" s="18"/>
      <c r="V76" s="18"/>
      <c r="W76" s="18"/>
      <c r="X76" s="18"/>
      <c r="Y76" s="18"/>
      <c r="Z76" s="18"/>
      <c r="AA76" s="103">
        <f t="shared" si="10"/>
        <v>0</v>
      </c>
      <c r="AB76" s="134">
        <f t="shared" si="11"/>
        <v>0</v>
      </c>
      <c r="AC76" s="100">
        <f ca="1">COUNTA(Профессия_образования47_счет)</f>
        <v>1</v>
      </c>
      <c r="AD76" s="100"/>
      <c r="AE76" s="12" t="str">
        <f t="shared" si="5"/>
        <v/>
      </c>
      <c r="AF76" s="29">
        <f t="shared" si="18"/>
        <v>0</v>
      </c>
      <c r="AG76" s="4">
        <f t="shared" si="12"/>
        <v>0</v>
      </c>
      <c r="AH76" s="4">
        <f t="shared" si="13"/>
        <v>0</v>
      </c>
      <c r="AI76" s="4">
        <f t="shared" si="14"/>
        <v>0</v>
      </c>
      <c r="AJ76" s="4">
        <f t="shared" si="19"/>
        <v>0</v>
      </c>
      <c r="AL76" s="4">
        <f t="shared" si="15"/>
        <v>0</v>
      </c>
      <c r="AN76" s="4">
        <f t="shared" si="16"/>
        <v>0</v>
      </c>
      <c r="AO76" s="4">
        <f t="shared" si="6"/>
        <v>0</v>
      </c>
      <c r="AP76" s="4">
        <f t="shared" si="7"/>
        <v>0</v>
      </c>
      <c r="AQ76" s="4">
        <f t="shared" si="17"/>
        <v>0</v>
      </c>
      <c r="AR76" s="4">
        <f t="shared" si="20"/>
        <v>0</v>
      </c>
      <c r="BF76" s="15"/>
      <c r="BI76" s="15"/>
    </row>
    <row r="77" spans="1:61" x14ac:dyDescent="0.2">
      <c r="A77" s="36" t="str">
        <f t="shared" si="21"/>
        <v/>
      </c>
      <c r="B77" s="20"/>
      <c r="C77" s="101">
        <f t="shared" si="8"/>
        <v>0</v>
      </c>
      <c r="D77" s="101">
        <f t="shared" si="9"/>
        <v>0</v>
      </c>
      <c r="E77" s="18"/>
      <c r="F77" s="153"/>
      <c r="G77" s="153"/>
      <c r="H77" s="150"/>
      <c r="I77" s="151"/>
      <c r="J77" s="18"/>
      <c r="K77" s="18"/>
      <c r="L77" s="18"/>
      <c r="M77" s="18"/>
      <c r="N77" s="18"/>
      <c r="O77" s="18"/>
      <c r="P77" s="18"/>
      <c r="Q77" s="18"/>
      <c r="R77" s="18"/>
      <c r="S77" s="18"/>
      <c r="T77" s="18"/>
      <c r="U77" s="18"/>
      <c r="V77" s="18"/>
      <c r="W77" s="18"/>
      <c r="X77" s="18"/>
      <c r="Y77" s="18"/>
      <c r="Z77" s="18"/>
      <c r="AA77" s="103">
        <f t="shared" si="10"/>
        <v>0</v>
      </c>
      <c r="AB77" s="134">
        <f t="shared" si="11"/>
        <v>0</v>
      </c>
      <c r="AC77" s="100">
        <f ca="1">COUNTA(Профессия_образования48_счет)</f>
        <v>1</v>
      </c>
      <c r="AD77" s="100"/>
      <c r="AE77" s="12" t="str">
        <f t="shared" si="5"/>
        <v/>
      </c>
      <c r="AF77" s="29">
        <f t="shared" si="18"/>
        <v>0</v>
      </c>
      <c r="AG77" s="4">
        <f t="shared" si="12"/>
        <v>0</v>
      </c>
      <c r="AH77" s="4">
        <f t="shared" si="13"/>
        <v>0</v>
      </c>
      <c r="AI77" s="4">
        <f t="shared" si="14"/>
        <v>0</v>
      </c>
      <c r="AJ77" s="4">
        <f t="shared" si="19"/>
        <v>0</v>
      </c>
      <c r="AL77" s="4">
        <f t="shared" si="15"/>
        <v>0</v>
      </c>
      <c r="AN77" s="4">
        <f t="shared" si="16"/>
        <v>0</v>
      </c>
      <c r="AO77" s="4">
        <f t="shared" si="6"/>
        <v>0</v>
      </c>
      <c r="AP77" s="4">
        <f t="shared" si="7"/>
        <v>0</v>
      </c>
      <c r="AQ77" s="4">
        <f t="shared" si="17"/>
        <v>0</v>
      </c>
      <c r="AR77" s="4">
        <f t="shared" si="20"/>
        <v>0</v>
      </c>
      <c r="BF77" s="15"/>
      <c r="BI77" s="15"/>
    </row>
    <row r="78" spans="1:61" x14ac:dyDescent="0.2">
      <c r="A78" s="36" t="str">
        <f t="shared" si="21"/>
        <v/>
      </c>
      <c r="B78" s="20"/>
      <c r="C78" s="101">
        <f t="shared" si="8"/>
        <v>0</v>
      </c>
      <c r="D78" s="101">
        <f t="shared" si="9"/>
        <v>0</v>
      </c>
      <c r="E78" s="21"/>
      <c r="F78" s="153"/>
      <c r="G78" s="153"/>
      <c r="H78" s="150"/>
      <c r="I78" s="151"/>
      <c r="J78" s="18"/>
      <c r="K78" s="18"/>
      <c r="L78" s="18"/>
      <c r="M78" s="18"/>
      <c r="N78" s="18"/>
      <c r="O78" s="18"/>
      <c r="P78" s="18"/>
      <c r="Q78" s="18"/>
      <c r="R78" s="18"/>
      <c r="S78" s="18"/>
      <c r="T78" s="18"/>
      <c r="U78" s="18"/>
      <c r="V78" s="18"/>
      <c r="W78" s="18"/>
      <c r="X78" s="18"/>
      <c r="Y78" s="18"/>
      <c r="Z78" s="18"/>
      <c r="AA78" s="103">
        <f t="shared" si="10"/>
        <v>0</v>
      </c>
      <c r="AB78" s="134">
        <f t="shared" si="11"/>
        <v>0</v>
      </c>
      <c r="AC78" s="100">
        <f ca="1">COUNTA(Профессия_образования49_счет)</f>
        <v>1</v>
      </c>
      <c r="AD78" s="100"/>
      <c r="AE78" s="12" t="str">
        <f t="shared" si="5"/>
        <v/>
      </c>
      <c r="AF78" s="29">
        <f t="shared" si="18"/>
        <v>0</v>
      </c>
      <c r="AG78" s="4">
        <f t="shared" si="12"/>
        <v>0</v>
      </c>
      <c r="AH78" s="4">
        <f t="shared" si="13"/>
        <v>0</v>
      </c>
      <c r="AI78" s="4">
        <f t="shared" si="14"/>
        <v>0</v>
      </c>
      <c r="AJ78" s="4">
        <f t="shared" si="19"/>
        <v>0</v>
      </c>
      <c r="AL78" s="4">
        <f t="shared" si="15"/>
        <v>0</v>
      </c>
      <c r="AN78" s="4">
        <f t="shared" si="16"/>
        <v>0</v>
      </c>
      <c r="AO78" s="4">
        <f t="shared" si="6"/>
        <v>0</v>
      </c>
      <c r="AP78" s="4">
        <f t="shared" si="7"/>
        <v>0</v>
      </c>
      <c r="AQ78" s="4">
        <f t="shared" si="17"/>
        <v>0</v>
      </c>
      <c r="AR78" s="4">
        <f t="shared" si="20"/>
        <v>0</v>
      </c>
      <c r="BF78" s="15"/>
      <c r="BI78" s="15"/>
    </row>
    <row r="79" spans="1:61" x14ac:dyDescent="0.2">
      <c r="A79" s="36" t="str">
        <f t="shared" si="21"/>
        <v/>
      </c>
      <c r="B79" s="20"/>
      <c r="C79" s="101">
        <f t="shared" si="8"/>
        <v>0</v>
      </c>
      <c r="D79" s="101">
        <f t="shared" si="9"/>
        <v>0</v>
      </c>
      <c r="E79" s="18"/>
      <c r="F79" s="153"/>
      <c r="G79" s="153"/>
      <c r="H79" s="150"/>
      <c r="I79" s="151"/>
      <c r="J79" s="18"/>
      <c r="K79" s="18"/>
      <c r="L79" s="18"/>
      <c r="M79" s="18"/>
      <c r="N79" s="18"/>
      <c r="O79" s="18"/>
      <c r="P79" s="18"/>
      <c r="Q79" s="18"/>
      <c r="R79" s="18"/>
      <c r="S79" s="18"/>
      <c r="T79" s="18"/>
      <c r="U79" s="18"/>
      <c r="V79" s="18"/>
      <c r="W79" s="18"/>
      <c r="X79" s="18"/>
      <c r="Y79" s="18"/>
      <c r="Z79" s="18"/>
      <c r="AA79" s="103">
        <f t="shared" si="10"/>
        <v>0</v>
      </c>
      <c r="AB79" s="134">
        <f t="shared" si="11"/>
        <v>0</v>
      </c>
      <c r="AC79" s="100">
        <f ca="1">COUNTA(Профессия_образования50_счет)</f>
        <v>1</v>
      </c>
      <c r="AD79" s="100"/>
      <c r="AE79" s="12" t="str">
        <f t="shared" si="5"/>
        <v/>
      </c>
      <c r="AF79" s="29">
        <f t="shared" si="18"/>
        <v>0</v>
      </c>
      <c r="AG79" s="4">
        <f t="shared" si="12"/>
        <v>0</v>
      </c>
      <c r="AH79" s="4">
        <f t="shared" si="13"/>
        <v>0</v>
      </c>
      <c r="AI79" s="4">
        <f t="shared" si="14"/>
        <v>0</v>
      </c>
      <c r="AJ79" s="4">
        <f t="shared" si="19"/>
        <v>0</v>
      </c>
      <c r="AL79" s="4">
        <f t="shared" si="15"/>
        <v>0</v>
      </c>
      <c r="AN79" s="4">
        <f t="shared" si="16"/>
        <v>0</v>
      </c>
      <c r="AO79" s="4">
        <f t="shared" si="6"/>
        <v>0</v>
      </c>
      <c r="AP79" s="4">
        <f t="shared" si="7"/>
        <v>0</v>
      </c>
      <c r="AQ79" s="4">
        <f t="shared" si="17"/>
        <v>0</v>
      </c>
      <c r="AR79" s="4">
        <f t="shared" si="20"/>
        <v>0</v>
      </c>
      <c r="BF79" s="15"/>
      <c r="BI79" s="15"/>
    </row>
    <row r="80" spans="1:61" x14ac:dyDescent="0.2">
      <c r="A80" s="36" t="str">
        <f t="shared" si="21"/>
        <v/>
      </c>
      <c r="B80" s="20"/>
      <c r="C80" s="101">
        <f t="shared" si="8"/>
        <v>0</v>
      </c>
      <c r="D80" s="101">
        <f t="shared" si="9"/>
        <v>0</v>
      </c>
      <c r="E80" s="21"/>
      <c r="F80" s="153"/>
      <c r="G80" s="153"/>
      <c r="H80" s="150"/>
      <c r="I80" s="151"/>
      <c r="J80" s="18"/>
      <c r="K80" s="18"/>
      <c r="L80" s="18"/>
      <c r="M80" s="18"/>
      <c r="N80" s="18"/>
      <c r="O80" s="18"/>
      <c r="P80" s="18"/>
      <c r="Q80" s="18"/>
      <c r="R80" s="18"/>
      <c r="S80" s="18"/>
      <c r="T80" s="18"/>
      <c r="U80" s="18"/>
      <c r="V80" s="18"/>
      <c r="W80" s="18"/>
      <c r="X80" s="18"/>
      <c r="Y80" s="18"/>
      <c r="Z80" s="18"/>
      <c r="AA80" s="103">
        <f t="shared" si="10"/>
        <v>0</v>
      </c>
      <c r="AB80" s="134">
        <f t="shared" si="11"/>
        <v>0</v>
      </c>
      <c r="AC80" s="100">
        <f ca="1">COUNTA(Профессия_образования51_счет)</f>
        <v>1</v>
      </c>
      <c r="AD80" s="100"/>
      <c r="AE80" s="12" t="str">
        <f t="shared" si="5"/>
        <v/>
      </c>
      <c r="AF80" s="29">
        <f t="shared" si="18"/>
        <v>0</v>
      </c>
      <c r="AG80" s="4">
        <f t="shared" si="12"/>
        <v>0</v>
      </c>
      <c r="AH80" s="4">
        <f t="shared" si="13"/>
        <v>0</v>
      </c>
      <c r="AI80" s="4">
        <f t="shared" si="14"/>
        <v>0</v>
      </c>
      <c r="AJ80" s="4">
        <f t="shared" si="19"/>
        <v>0</v>
      </c>
      <c r="AL80" s="4">
        <f t="shared" si="15"/>
        <v>0</v>
      </c>
      <c r="AN80" s="4">
        <f t="shared" si="16"/>
        <v>0</v>
      </c>
      <c r="AO80" s="4">
        <f t="shared" si="6"/>
        <v>0</v>
      </c>
      <c r="AP80" s="4">
        <f t="shared" si="7"/>
        <v>0</v>
      </c>
      <c r="AQ80" s="4">
        <f t="shared" si="17"/>
        <v>0</v>
      </c>
      <c r="AR80" s="4">
        <f t="shared" si="20"/>
        <v>0</v>
      </c>
      <c r="BF80" s="15"/>
      <c r="BI80" s="15"/>
    </row>
    <row r="81" spans="1:61" x14ac:dyDescent="0.2">
      <c r="A81" s="36" t="str">
        <f t="shared" si="21"/>
        <v/>
      </c>
      <c r="B81" s="20"/>
      <c r="C81" s="101">
        <f t="shared" si="8"/>
        <v>0</v>
      </c>
      <c r="D81" s="101">
        <f t="shared" si="9"/>
        <v>0</v>
      </c>
      <c r="E81" s="18"/>
      <c r="F81" s="153"/>
      <c r="G81" s="153"/>
      <c r="H81" s="150"/>
      <c r="I81" s="151"/>
      <c r="J81" s="18"/>
      <c r="K81" s="18"/>
      <c r="L81" s="18"/>
      <c r="M81" s="18"/>
      <c r="N81" s="18"/>
      <c r="O81" s="18"/>
      <c r="P81" s="18"/>
      <c r="Q81" s="18"/>
      <c r="R81" s="18"/>
      <c r="S81" s="18"/>
      <c r="T81" s="18"/>
      <c r="U81" s="18"/>
      <c r="V81" s="18"/>
      <c r="W81" s="18"/>
      <c r="X81" s="18"/>
      <c r="Y81" s="18"/>
      <c r="Z81" s="18"/>
      <c r="AA81" s="103">
        <f t="shared" si="10"/>
        <v>0</v>
      </c>
      <c r="AB81" s="134">
        <f t="shared" si="11"/>
        <v>0</v>
      </c>
      <c r="AC81" s="100">
        <f ca="1">COUNTA(Профессия_образования52_счет)</f>
        <v>1</v>
      </c>
      <c r="AD81" s="100"/>
      <c r="AE81" s="12" t="str">
        <f t="shared" si="5"/>
        <v/>
      </c>
      <c r="AF81" s="29">
        <f t="shared" si="18"/>
        <v>0</v>
      </c>
      <c r="AG81" s="4">
        <f t="shared" si="12"/>
        <v>0</v>
      </c>
      <c r="AH81" s="4">
        <f t="shared" si="13"/>
        <v>0</v>
      </c>
      <c r="AI81" s="4">
        <f t="shared" si="14"/>
        <v>0</v>
      </c>
      <c r="AJ81" s="4">
        <f t="shared" si="19"/>
        <v>0</v>
      </c>
      <c r="AL81" s="4">
        <f t="shared" si="15"/>
        <v>0</v>
      </c>
      <c r="AN81" s="4">
        <f t="shared" si="16"/>
        <v>0</v>
      </c>
      <c r="AO81" s="4">
        <f t="shared" si="6"/>
        <v>0</v>
      </c>
      <c r="AP81" s="4">
        <f t="shared" si="7"/>
        <v>0</v>
      </c>
      <c r="AQ81" s="4">
        <f t="shared" si="17"/>
        <v>0</v>
      </c>
      <c r="AR81" s="4">
        <f t="shared" si="20"/>
        <v>0</v>
      </c>
      <c r="BF81" s="15"/>
      <c r="BI81" s="15"/>
    </row>
    <row r="82" spans="1:61" x14ac:dyDescent="0.2">
      <c r="A82" s="36" t="str">
        <f t="shared" si="21"/>
        <v/>
      </c>
      <c r="B82" s="20"/>
      <c r="C82" s="101">
        <f t="shared" si="8"/>
        <v>0</v>
      </c>
      <c r="D82" s="101">
        <f t="shared" si="9"/>
        <v>0</v>
      </c>
      <c r="E82" s="21"/>
      <c r="F82" s="153"/>
      <c r="G82" s="153"/>
      <c r="H82" s="150"/>
      <c r="I82" s="151"/>
      <c r="J82" s="18"/>
      <c r="K82" s="18"/>
      <c r="L82" s="18"/>
      <c r="M82" s="18"/>
      <c r="N82" s="18"/>
      <c r="O82" s="18"/>
      <c r="P82" s="18"/>
      <c r="Q82" s="18"/>
      <c r="R82" s="18"/>
      <c r="S82" s="18"/>
      <c r="T82" s="18"/>
      <c r="U82" s="18"/>
      <c r="V82" s="18"/>
      <c r="W82" s="18"/>
      <c r="X82" s="18"/>
      <c r="Y82" s="18"/>
      <c r="Z82" s="18"/>
      <c r="AA82" s="103">
        <f t="shared" si="10"/>
        <v>0</v>
      </c>
      <c r="AB82" s="134">
        <f t="shared" si="11"/>
        <v>0</v>
      </c>
      <c r="AC82" s="100">
        <f ca="1">COUNTA(Профессия_образования53_счет)</f>
        <v>1</v>
      </c>
      <c r="AD82" s="100"/>
      <c r="AE82" s="12" t="str">
        <f t="shared" si="5"/>
        <v/>
      </c>
      <c r="AF82" s="29">
        <f t="shared" si="18"/>
        <v>0</v>
      </c>
      <c r="AG82" s="4">
        <f t="shared" si="12"/>
        <v>0</v>
      </c>
      <c r="AH82" s="4">
        <f t="shared" si="13"/>
        <v>0</v>
      </c>
      <c r="AI82" s="4">
        <f t="shared" si="14"/>
        <v>0</v>
      </c>
      <c r="AJ82" s="4">
        <f t="shared" si="19"/>
        <v>0</v>
      </c>
      <c r="AL82" s="4">
        <f t="shared" si="15"/>
        <v>0</v>
      </c>
      <c r="AN82" s="4">
        <f t="shared" si="16"/>
        <v>0</v>
      </c>
      <c r="AO82" s="4">
        <f t="shared" si="6"/>
        <v>0</v>
      </c>
      <c r="AP82" s="4">
        <f t="shared" si="7"/>
        <v>0</v>
      </c>
      <c r="AQ82" s="4">
        <f t="shared" si="17"/>
        <v>0</v>
      </c>
      <c r="AR82" s="4">
        <f t="shared" si="20"/>
        <v>0</v>
      </c>
      <c r="BF82" s="15"/>
      <c r="BI82" s="15"/>
    </row>
    <row r="83" spans="1:61" x14ac:dyDescent="0.2">
      <c r="A83" s="36" t="str">
        <f t="shared" si="21"/>
        <v/>
      </c>
      <c r="B83" s="20"/>
      <c r="C83" s="101">
        <f t="shared" si="8"/>
        <v>0</v>
      </c>
      <c r="D83" s="101">
        <f t="shared" si="9"/>
        <v>0</v>
      </c>
      <c r="E83" s="18"/>
      <c r="F83" s="153"/>
      <c r="G83" s="153"/>
      <c r="H83" s="150"/>
      <c r="I83" s="151"/>
      <c r="J83" s="18"/>
      <c r="K83" s="18"/>
      <c r="L83" s="18"/>
      <c r="M83" s="18"/>
      <c r="N83" s="18"/>
      <c r="O83" s="18"/>
      <c r="P83" s="18"/>
      <c r="Q83" s="18"/>
      <c r="R83" s="18"/>
      <c r="S83" s="18"/>
      <c r="T83" s="18"/>
      <c r="U83" s="18"/>
      <c r="V83" s="18"/>
      <c r="W83" s="18"/>
      <c r="X83" s="18"/>
      <c r="Y83" s="18"/>
      <c r="Z83" s="18"/>
      <c r="AA83" s="103">
        <f t="shared" si="10"/>
        <v>0</v>
      </c>
      <c r="AB83" s="134">
        <f t="shared" si="11"/>
        <v>0</v>
      </c>
      <c r="AC83" s="100">
        <f ca="1">COUNTA(Профессия_образования54_счет)</f>
        <v>1</v>
      </c>
      <c r="AD83" s="100"/>
      <c r="AE83" s="12" t="str">
        <f t="shared" si="5"/>
        <v/>
      </c>
      <c r="AF83" s="29">
        <f t="shared" si="18"/>
        <v>0</v>
      </c>
      <c r="AG83" s="4">
        <f t="shared" si="12"/>
        <v>0</v>
      </c>
      <c r="AH83" s="4">
        <f t="shared" si="13"/>
        <v>0</v>
      </c>
      <c r="AI83" s="4">
        <f t="shared" si="14"/>
        <v>0</v>
      </c>
      <c r="AJ83" s="4">
        <f t="shared" si="19"/>
        <v>0</v>
      </c>
      <c r="AL83" s="4">
        <f t="shared" si="15"/>
        <v>0</v>
      </c>
      <c r="AN83" s="4">
        <f t="shared" si="16"/>
        <v>0</v>
      </c>
      <c r="AO83" s="4">
        <f t="shared" si="6"/>
        <v>0</v>
      </c>
      <c r="AP83" s="4">
        <f t="shared" si="7"/>
        <v>0</v>
      </c>
      <c r="AQ83" s="4">
        <f t="shared" si="17"/>
        <v>0</v>
      </c>
      <c r="AR83" s="4">
        <f t="shared" si="20"/>
        <v>0</v>
      </c>
      <c r="BF83" s="15"/>
      <c r="BI83" s="15"/>
    </row>
    <row r="84" spans="1:61" x14ac:dyDescent="0.2">
      <c r="A84" s="36" t="str">
        <f t="shared" si="21"/>
        <v/>
      </c>
      <c r="B84" s="20"/>
      <c r="C84" s="101">
        <f t="shared" si="8"/>
        <v>0</v>
      </c>
      <c r="D84" s="101">
        <f t="shared" si="9"/>
        <v>0</v>
      </c>
      <c r="E84" s="21"/>
      <c r="F84" s="153"/>
      <c r="G84" s="153"/>
      <c r="H84" s="150"/>
      <c r="I84" s="151"/>
      <c r="J84" s="18"/>
      <c r="K84" s="18"/>
      <c r="L84" s="18"/>
      <c r="M84" s="18"/>
      <c r="N84" s="18"/>
      <c r="O84" s="18"/>
      <c r="P84" s="18"/>
      <c r="Q84" s="18"/>
      <c r="R84" s="18"/>
      <c r="S84" s="18"/>
      <c r="T84" s="18"/>
      <c r="U84" s="18"/>
      <c r="V84" s="18"/>
      <c r="W84" s="18"/>
      <c r="X84" s="18"/>
      <c r="Y84" s="18"/>
      <c r="Z84" s="18"/>
      <c r="AA84" s="103">
        <f t="shared" si="10"/>
        <v>0</v>
      </c>
      <c r="AB84" s="134">
        <f t="shared" si="11"/>
        <v>0</v>
      </c>
      <c r="AC84" s="100">
        <f ca="1">COUNTA(Профессия_образования55_счет)</f>
        <v>1</v>
      </c>
      <c r="AD84" s="100"/>
      <c r="AE84" s="12" t="str">
        <f t="shared" si="5"/>
        <v/>
      </c>
      <c r="AF84" s="29">
        <f t="shared" si="18"/>
        <v>0</v>
      </c>
      <c r="AG84" s="4">
        <f t="shared" si="12"/>
        <v>0</v>
      </c>
      <c r="AH84" s="4">
        <f t="shared" si="13"/>
        <v>0</v>
      </c>
      <c r="AI84" s="4">
        <f t="shared" si="14"/>
        <v>0</v>
      </c>
      <c r="AJ84" s="4">
        <f t="shared" si="19"/>
        <v>0</v>
      </c>
      <c r="AL84" s="4">
        <f t="shared" si="15"/>
        <v>0</v>
      </c>
      <c r="AN84" s="4">
        <f t="shared" si="16"/>
        <v>0</v>
      </c>
      <c r="AO84" s="4">
        <f t="shared" si="6"/>
        <v>0</v>
      </c>
      <c r="AP84" s="4">
        <f t="shared" si="7"/>
        <v>0</v>
      </c>
      <c r="AQ84" s="4">
        <f t="shared" si="17"/>
        <v>0</v>
      </c>
      <c r="AR84" s="4">
        <f t="shared" si="20"/>
        <v>0</v>
      </c>
      <c r="BF84" s="15"/>
      <c r="BI84" s="15"/>
    </row>
    <row r="85" spans="1:61" x14ac:dyDescent="0.2">
      <c r="A85" s="36" t="str">
        <f t="shared" si="21"/>
        <v/>
      </c>
      <c r="B85" s="20"/>
      <c r="C85" s="101">
        <f t="shared" si="8"/>
        <v>0</v>
      </c>
      <c r="D85" s="101">
        <f t="shared" si="9"/>
        <v>0</v>
      </c>
      <c r="E85" s="18"/>
      <c r="F85" s="153"/>
      <c r="G85" s="153"/>
      <c r="H85" s="150"/>
      <c r="I85" s="151"/>
      <c r="J85" s="18"/>
      <c r="K85" s="18"/>
      <c r="L85" s="18"/>
      <c r="M85" s="18"/>
      <c r="N85" s="18"/>
      <c r="O85" s="18"/>
      <c r="P85" s="18"/>
      <c r="Q85" s="18"/>
      <c r="R85" s="18"/>
      <c r="S85" s="18"/>
      <c r="T85" s="18"/>
      <c r="U85" s="18"/>
      <c r="V85" s="18"/>
      <c r="W85" s="18"/>
      <c r="X85" s="18"/>
      <c r="Y85" s="18"/>
      <c r="Z85" s="18"/>
      <c r="AA85" s="103">
        <f t="shared" si="10"/>
        <v>0</v>
      </c>
      <c r="AB85" s="134">
        <f t="shared" si="11"/>
        <v>0</v>
      </c>
      <c r="AC85" s="100">
        <f ca="1">COUNTA(Профессия_образования56_счет)</f>
        <v>1</v>
      </c>
      <c r="AD85" s="100"/>
      <c r="AE85" s="12" t="str">
        <f t="shared" si="5"/>
        <v/>
      </c>
      <c r="AF85" s="29">
        <f t="shared" si="18"/>
        <v>0</v>
      </c>
      <c r="AG85" s="4">
        <f t="shared" si="12"/>
        <v>0</v>
      </c>
      <c r="AH85" s="4">
        <f t="shared" si="13"/>
        <v>0</v>
      </c>
      <c r="AI85" s="4">
        <f t="shared" si="14"/>
        <v>0</v>
      </c>
      <c r="AJ85" s="4">
        <f t="shared" si="19"/>
        <v>0</v>
      </c>
      <c r="AL85" s="4">
        <f t="shared" si="15"/>
        <v>0</v>
      </c>
      <c r="AN85" s="4">
        <f t="shared" si="16"/>
        <v>0</v>
      </c>
      <c r="AO85" s="4">
        <f t="shared" si="6"/>
        <v>0</v>
      </c>
      <c r="AP85" s="4">
        <f t="shared" si="7"/>
        <v>0</v>
      </c>
      <c r="AQ85" s="4">
        <f t="shared" si="17"/>
        <v>0</v>
      </c>
      <c r="AR85" s="4">
        <f t="shared" si="20"/>
        <v>0</v>
      </c>
      <c r="BF85" s="15"/>
      <c r="BI85" s="15"/>
    </row>
    <row r="86" spans="1:61" x14ac:dyDescent="0.2">
      <c r="A86" s="36" t="str">
        <f t="shared" si="21"/>
        <v/>
      </c>
      <c r="B86" s="20"/>
      <c r="C86" s="101">
        <f t="shared" si="8"/>
        <v>0</v>
      </c>
      <c r="D86" s="101">
        <f t="shared" si="9"/>
        <v>0</v>
      </c>
      <c r="E86" s="21"/>
      <c r="F86" s="153"/>
      <c r="G86" s="153"/>
      <c r="H86" s="150"/>
      <c r="I86" s="151"/>
      <c r="J86" s="18"/>
      <c r="K86" s="18"/>
      <c r="L86" s="18"/>
      <c r="M86" s="18"/>
      <c r="N86" s="18"/>
      <c r="O86" s="18"/>
      <c r="P86" s="18"/>
      <c r="Q86" s="18"/>
      <c r="R86" s="18"/>
      <c r="S86" s="18"/>
      <c r="T86" s="18"/>
      <c r="U86" s="18"/>
      <c r="V86" s="18"/>
      <c r="W86" s="18"/>
      <c r="X86" s="18"/>
      <c r="Y86" s="18"/>
      <c r="Z86" s="18"/>
      <c r="AA86" s="103">
        <f t="shared" si="10"/>
        <v>0</v>
      </c>
      <c r="AB86" s="134">
        <f t="shared" si="11"/>
        <v>0</v>
      </c>
      <c r="AC86" s="100">
        <f ca="1">COUNTA(Профессия_образования57_счет)</f>
        <v>1</v>
      </c>
      <c r="AD86" s="100"/>
      <c r="AE86" s="12" t="str">
        <f t="shared" si="5"/>
        <v/>
      </c>
      <c r="AF86" s="29">
        <f t="shared" si="18"/>
        <v>0</v>
      </c>
      <c r="AG86" s="4">
        <f t="shared" si="12"/>
        <v>0</v>
      </c>
      <c r="AH86" s="4">
        <f t="shared" si="13"/>
        <v>0</v>
      </c>
      <c r="AI86" s="4">
        <f t="shared" si="14"/>
        <v>0</v>
      </c>
      <c r="AJ86" s="4">
        <f t="shared" si="19"/>
        <v>0</v>
      </c>
      <c r="AL86" s="4">
        <f t="shared" si="15"/>
        <v>0</v>
      </c>
      <c r="AN86" s="4">
        <f t="shared" si="16"/>
        <v>0</v>
      </c>
      <c r="AO86" s="4">
        <f t="shared" si="6"/>
        <v>0</v>
      </c>
      <c r="AP86" s="4">
        <f t="shared" si="7"/>
        <v>0</v>
      </c>
      <c r="AQ86" s="4">
        <f t="shared" si="17"/>
        <v>0</v>
      </c>
      <c r="AR86" s="4">
        <f t="shared" si="20"/>
        <v>0</v>
      </c>
      <c r="BF86" s="15"/>
      <c r="BI86" s="15"/>
    </row>
    <row r="87" spans="1:61" x14ac:dyDescent="0.2">
      <c r="A87" s="36" t="str">
        <f t="shared" si="21"/>
        <v/>
      </c>
      <c r="B87" s="20"/>
      <c r="C87" s="101">
        <f t="shared" si="8"/>
        <v>0</v>
      </c>
      <c r="D87" s="101">
        <f t="shared" si="9"/>
        <v>0</v>
      </c>
      <c r="E87" s="18"/>
      <c r="F87" s="153"/>
      <c r="G87" s="153"/>
      <c r="H87" s="150"/>
      <c r="I87" s="151"/>
      <c r="J87" s="18"/>
      <c r="K87" s="18"/>
      <c r="L87" s="18"/>
      <c r="M87" s="18"/>
      <c r="N87" s="18"/>
      <c r="O87" s="18"/>
      <c r="P87" s="18"/>
      <c r="Q87" s="18"/>
      <c r="R87" s="18"/>
      <c r="S87" s="18"/>
      <c r="T87" s="18"/>
      <c r="U87" s="18"/>
      <c r="V87" s="18"/>
      <c r="W87" s="18"/>
      <c r="X87" s="18"/>
      <c r="Y87" s="18"/>
      <c r="Z87" s="18"/>
      <c r="AA87" s="103">
        <f t="shared" si="10"/>
        <v>0</v>
      </c>
      <c r="AB87" s="134">
        <f t="shared" si="11"/>
        <v>0</v>
      </c>
      <c r="AC87" s="100">
        <f ca="1">COUNTA(Профессия_образования58_счет)</f>
        <v>1</v>
      </c>
      <c r="AD87" s="100"/>
      <c r="AE87" s="12" t="str">
        <f t="shared" si="5"/>
        <v/>
      </c>
      <c r="AF87" s="29">
        <f t="shared" si="18"/>
        <v>0</v>
      </c>
      <c r="AG87" s="4">
        <f t="shared" si="12"/>
        <v>0</v>
      </c>
      <c r="AH87" s="4">
        <f t="shared" si="13"/>
        <v>0</v>
      </c>
      <c r="AI87" s="4">
        <f t="shared" si="14"/>
        <v>0</v>
      </c>
      <c r="AJ87" s="4">
        <f t="shared" si="19"/>
        <v>0</v>
      </c>
      <c r="AL87" s="4">
        <f t="shared" si="15"/>
        <v>0</v>
      </c>
      <c r="AN87" s="4">
        <f t="shared" si="16"/>
        <v>0</v>
      </c>
      <c r="AO87" s="4">
        <f t="shared" si="6"/>
        <v>0</v>
      </c>
      <c r="AP87" s="4">
        <f t="shared" si="7"/>
        <v>0</v>
      </c>
      <c r="AQ87" s="4">
        <f t="shared" si="17"/>
        <v>0</v>
      </c>
      <c r="AR87" s="4">
        <f t="shared" si="20"/>
        <v>0</v>
      </c>
      <c r="BF87" s="15"/>
      <c r="BI87" s="15"/>
    </row>
    <row r="88" spans="1:61" x14ac:dyDescent="0.2">
      <c r="A88" s="36" t="str">
        <f t="shared" si="21"/>
        <v/>
      </c>
      <c r="B88" s="20"/>
      <c r="C88" s="101">
        <f t="shared" si="8"/>
        <v>0</v>
      </c>
      <c r="D88" s="101">
        <f t="shared" si="9"/>
        <v>0</v>
      </c>
      <c r="E88" s="21"/>
      <c r="F88" s="153"/>
      <c r="G88" s="153"/>
      <c r="H88" s="150"/>
      <c r="I88" s="151"/>
      <c r="J88" s="18"/>
      <c r="K88" s="18"/>
      <c r="L88" s="18"/>
      <c r="M88" s="18"/>
      <c r="N88" s="18"/>
      <c r="O88" s="18"/>
      <c r="P88" s="18"/>
      <c r="Q88" s="18"/>
      <c r="R88" s="18"/>
      <c r="S88" s="18"/>
      <c r="T88" s="18"/>
      <c r="U88" s="18"/>
      <c r="V88" s="18"/>
      <c r="W88" s="18"/>
      <c r="X88" s="18"/>
      <c r="Y88" s="18"/>
      <c r="Z88" s="18"/>
      <c r="AA88" s="103">
        <f t="shared" si="10"/>
        <v>0</v>
      </c>
      <c r="AB88" s="134">
        <f t="shared" si="11"/>
        <v>0</v>
      </c>
      <c r="AC88" s="100">
        <f ca="1">COUNTA(Профессия_образования59_счет)</f>
        <v>1</v>
      </c>
      <c r="AD88" s="100"/>
      <c r="AE88" s="12" t="str">
        <f t="shared" si="5"/>
        <v/>
      </c>
      <c r="AF88" s="29">
        <f t="shared" si="18"/>
        <v>0</v>
      </c>
      <c r="AG88" s="4">
        <f t="shared" si="12"/>
        <v>0</v>
      </c>
      <c r="AH88" s="4">
        <f t="shared" si="13"/>
        <v>0</v>
      </c>
      <c r="AI88" s="4">
        <f t="shared" si="14"/>
        <v>0</v>
      </c>
      <c r="AJ88" s="4">
        <f t="shared" si="19"/>
        <v>0</v>
      </c>
      <c r="AL88" s="4">
        <f t="shared" si="15"/>
        <v>0</v>
      </c>
      <c r="AN88" s="4">
        <f t="shared" si="16"/>
        <v>0</v>
      </c>
      <c r="AO88" s="4">
        <f t="shared" si="6"/>
        <v>0</v>
      </c>
      <c r="AP88" s="4">
        <f t="shared" si="7"/>
        <v>0</v>
      </c>
      <c r="AQ88" s="4">
        <f t="shared" si="17"/>
        <v>0</v>
      </c>
      <c r="AR88" s="4">
        <f t="shared" si="20"/>
        <v>0</v>
      </c>
      <c r="BF88" s="15"/>
      <c r="BI88" s="15"/>
    </row>
    <row r="89" spans="1:61" x14ac:dyDescent="0.2">
      <c r="A89" s="36" t="str">
        <f t="shared" si="21"/>
        <v/>
      </c>
      <c r="B89" s="20"/>
      <c r="C89" s="101">
        <f t="shared" si="8"/>
        <v>0</v>
      </c>
      <c r="D89" s="101">
        <f t="shared" si="9"/>
        <v>0</v>
      </c>
      <c r="E89" s="18"/>
      <c r="F89" s="153"/>
      <c r="G89" s="153"/>
      <c r="H89" s="150"/>
      <c r="I89" s="151"/>
      <c r="J89" s="18"/>
      <c r="K89" s="18"/>
      <c r="L89" s="18"/>
      <c r="M89" s="18"/>
      <c r="N89" s="18"/>
      <c r="O89" s="18"/>
      <c r="P89" s="18"/>
      <c r="Q89" s="18"/>
      <c r="R89" s="18"/>
      <c r="S89" s="18"/>
      <c r="T89" s="18"/>
      <c r="U89" s="18"/>
      <c r="V89" s="18"/>
      <c r="W89" s="18"/>
      <c r="X89" s="18"/>
      <c r="Y89" s="18"/>
      <c r="Z89" s="18"/>
      <c r="AA89" s="103">
        <f t="shared" si="10"/>
        <v>0</v>
      </c>
      <c r="AB89" s="134">
        <f t="shared" si="11"/>
        <v>0</v>
      </c>
      <c r="AC89" s="100">
        <f ca="1">COUNTA(Профессия_образования60_счет)</f>
        <v>1</v>
      </c>
      <c r="AD89" s="100"/>
      <c r="AE89" s="12" t="str">
        <f t="shared" si="5"/>
        <v/>
      </c>
      <c r="AF89" s="29">
        <f t="shared" si="18"/>
        <v>0</v>
      </c>
      <c r="AG89" s="4">
        <f t="shared" si="12"/>
        <v>0</v>
      </c>
      <c r="AH89" s="4">
        <f t="shared" si="13"/>
        <v>0</v>
      </c>
      <c r="AI89" s="4">
        <f t="shared" si="14"/>
        <v>0</v>
      </c>
      <c r="AJ89" s="4">
        <f t="shared" si="19"/>
        <v>0</v>
      </c>
      <c r="AL89" s="4">
        <f t="shared" si="15"/>
        <v>0</v>
      </c>
      <c r="AN89" s="4">
        <f t="shared" si="16"/>
        <v>0</v>
      </c>
      <c r="AO89" s="4">
        <f t="shared" si="6"/>
        <v>0</v>
      </c>
      <c r="AP89" s="4">
        <f t="shared" si="7"/>
        <v>0</v>
      </c>
      <c r="AQ89" s="4">
        <f t="shared" si="17"/>
        <v>0</v>
      </c>
      <c r="AR89" s="4">
        <f t="shared" si="20"/>
        <v>0</v>
      </c>
      <c r="BF89" s="15"/>
      <c r="BI89" s="15"/>
    </row>
    <row r="90" spans="1:61" x14ac:dyDescent="0.2">
      <c r="A90" s="36" t="str">
        <f t="shared" si="21"/>
        <v/>
      </c>
      <c r="B90" s="20"/>
      <c r="C90" s="101">
        <f t="shared" si="8"/>
        <v>0</v>
      </c>
      <c r="D90" s="101">
        <f t="shared" si="9"/>
        <v>0</v>
      </c>
      <c r="E90" s="21"/>
      <c r="F90" s="153"/>
      <c r="G90" s="153"/>
      <c r="H90" s="150"/>
      <c r="I90" s="151"/>
      <c r="J90" s="18"/>
      <c r="K90" s="18"/>
      <c r="L90" s="18"/>
      <c r="M90" s="18"/>
      <c r="N90" s="18"/>
      <c r="O90" s="18"/>
      <c r="P90" s="18"/>
      <c r="Q90" s="18"/>
      <c r="R90" s="18"/>
      <c r="S90" s="18"/>
      <c r="T90" s="18"/>
      <c r="U90" s="18"/>
      <c r="V90" s="18"/>
      <c r="W90" s="18"/>
      <c r="X90" s="18"/>
      <c r="Y90" s="18"/>
      <c r="Z90" s="18"/>
      <c r="AA90" s="103">
        <f t="shared" si="10"/>
        <v>0</v>
      </c>
      <c r="AB90" s="134">
        <f t="shared" si="11"/>
        <v>0</v>
      </c>
      <c r="AC90" s="100">
        <f ca="1">COUNTA(Профессия_образования61_счет)</f>
        <v>1</v>
      </c>
      <c r="AD90" s="100"/>
      <c r="AE90" s="12" t="str">
        <f t="shared" si="5"/>
        <v/>
      </c>
      <c r="AF90" s="29">
        <f t="shared" si="18"/>
        <v>0</v>
      </c>
      <c r="AG90" s="4">
        <f t="shared" si="12"/>
        <v>0</v>
      </c>
      <c r="AH90" s="4">
        <f t="shared" si="13"/>
        <v>0</v>
      </c>
      <c r="AI90" s="4">
        <f t="shared" si="14"/>
        <v>0</v>
      </c>
      <c r="AJ90" s="4">
        <f t="shared" si="19"/>
        <v>0</v>
      </c>
      <c r="AL90" s="4">
        <f t="shared" si="15"/>
        <v>0</v>
      </c>
      <c r="AN90" s="4">
        <f t="shared" si="16"/>
        <v>0</v>
      </c>
      <c r="AO90" s="4">
        <f t="shared" si="6"/>
        <v>0</v>
      </c>
      <c r="AP90" s="4">
        <f t="shared" si="7"/>
        <v>0</v>
      </c>
      <c r="AQ90" s="4">
        <f t="shared" si="17"/>
        <v>0</v>
      </c>
      <c r="AR90" s="4">
        <f t="shared" si="20"/>
        <v>0</v>
      </c>
      <c r="BF90" s="15"/>
      <c r="BI90" s="15"/>
    </row>
    <row r="91" spans="1:61" x14ac:dyDescent="0.2">
      <c r="A91" s="36" t="str">
        <f t="shared" si="21"/>
        <v/>
      </c>
      <c r="B91" s="20"/>
      <c r="C91" s="101">
        <f t="shared" si="8"/>
        <v>0</v>
      </c>
      <c r="D91" s="101">
        <f t="shared" si="9"/>
        <v>0</v>
      </c>
      <c r="E91" s="18"/>
      <c r="F91" s="153"/>
      <c r="G91" s="153"/>
      <c r="H91" s="150"/>
      <c r="I91" s="151"/>
      <c r="J91" s="18"/>
      <c r="K91" s="18"/>
      <c r="L91" s="18"/>
      <c r="M91" s="18"/>
      <c r="N91" s="18"/>
      <c r="O91" s="18"/>
      <c r="P91" s="18"/>
      <c r="Q91" s="18"/>
      <c r="R91" s="18"/>
      <c r="S91" s="18"/>
      <c r="T91" s="18"/>
      <c r="U91" s="18"/>
      <c r="V91" s="18"/>
      <c r="W91" s="18"/>
      <c r="X91" s="18"/>
      <c r="Y91" s="18"/>
      <c r="Z91" s="18"/>
      <c r="AA91" s="103">
        <f t="shared" si="10"/>
        <v>0</v>
      </c>
      <c r="AB91" s="134">
        <f t="shared" si="11"/>
        <v>0</v>
      </c>
      <c r="AC91" s="100">
        <f ca="1">COUNTA(Профессия_образования62_счет)</f>
        <v>1</v>
      </c>
      <c r="AD91" s="100"/>
      <c r="AE91" s="12" t="str">
        <f t="shared" si="5"/>
        <v/>
      </c>
      <c r="AF91" s="29">
        <f t="shared" si="18"/>
        <v>0</v>
      </c>
      <c r="AG91" s="4">
        <f t="shared" si="12"/>
        <v>0</v>
      </c>
      <c r="AH91" s="4">
        <f t="shared" si="13"/>
        <v>0</v>
      </c>
      <c r="AI91" s="4">
        <f t="shared" si="14"/>
        <v>0</v>
      </c>
      <c r="AJ91" s="4">
        <f t="shared" si="19"/>
        <v>0</v>
      </c>
      <c r="AL91" s="4">
        <f t="shared" si="15"/>
        <v>0</v>
      </c>
      <c r="AN91" s="4">
        <f t="shared" si="16"/>
        <v>0</v>
      </c>
      <c r="AO91" s="4">
        <f t="shared" si="6"/>
        <v>0</v>
      </c>
      <c r="AP91" s="4">
        <f t="shared" si="7"/>
        <v>0</v>
      </c>
      <c r="AQ91" s="4">
        <f t="shared" si="17"/>
        <v>0</v>
      </c>
      <c r="AR91" s="4">
        <f t="shared" si="20"/>
        <v>0</v>
      </c>
      <c r="BF91" s="15"/>
      <c r="BI91" s="15"/>
    </row>
    <row r="92" spans="1:61" x14ac:dyDescent="0.2">
      <c r="A92" s="36" t="str">
        <f t="shared" si="21"/>
        <v/>
      </c>
      <c r="B92" s="20"/>
      <c r="C92" s="101">
        <f t="shared" si="8"/>
        <v>0</v>
      </c>
      <c r="D92" s="101">
        <f t="shared" si="9"/>
        <v>0</v>
      </c>
      <c r="E92" s="21"/>
      <c r="F92" s="153"/>
      <c r="G92" s="153"/>
      <c r="H92" s="150"/>
      <c r="I92" s="151"/>
      <c r="J92" s="18"/>
      <c r="K92" s="18"/>
      <c r="L92" s="18"/>
      <c r="M92" s="18"/>
      <c r="N92" s="18"/>
      <c r="O92" s="18"/>
      <c r="P92" s="18"/>
      <c r="Q92" s="18"/>
      <c r="R92" s="18"/>
      <c r="S92" s="18"/>
      <c r="T92" s="18"/>
      <c r="U92" s="18"/>
      <c r="V92" s="18"/>
      <c r="W92" s="18"/>
      <c r="X92" s="18"/>
      <c r="Y92" s="18"/>
      <c r="Z92" s="18"/>
      <c r="AA92" s="103">
        <f t="shared" si="10"/>
        <v>0</v>
      </c>
      <c r="AB92" s="134">
        <f t="shared" si="11"/>
        <v>0</v>
      </c>
      <c r="AC92" s="100">
        <f ca="1">COUNTA(Профессия_образования63_счет)</f>
        <v>1</v>
      </c>
      <c r="AD92" s="100"/>
      <c r="AE92" s="12" t="str">
        <f t="shared" si="5"/>
        <v/>
      </c>
      <c r="AF92" s="29">
        <f t="shared" si="18"/>
        <v>0</v>
      </c>
      <c r="AG92" s="4">
        <f t="shared" si="12"/>
        <v>0</v>
      </c>
      <c r="AH92" s="4">
        <f t="shared" si="13"/>
        <v>0</v>
      </c>
      <c r="AI92" s="4">
        <f t="shared" si="14"/>
        <v>0</v>
      </c>
      <c r="AJ92" s="4">
        <f t="shared" si="19"/>
        <v>0</v>
      </c>
      <c r="AL92" s="4">
        <f t="shared" si="15"/>
        <v>0</v>
      </c>
      <c r="AN92" s="4">
        <f t="shared" si="16"/>
        <v>0</v>
      </c>
      <c r="AO92" s="4">
        <f t="shared" si="6"/>
        <v>0</v>
      </c>
      <c r="AP92" s="4">
        <f t="shared" si="7"/>
        <v>0</v>
      </c>
      <c r="AQ92" s="4">
        <f t="shared" si="17"/>
        <v>0</v>
      </c>
      <c r="AR92" s="4">
        <f t="shared" si="20"/>
        <v>0</v>
      </c>
      <c r="BF92" s="15"/>
      <c r="BI92" s="15"/>
    </row>
    <row r="93" spans="1:61" x14ac:dyDescent="0.2">
      <c r="A93" s="36" t="str">
        <f t="shared" si="21"/>
        <v/>
      </c>
      <c r="B93" s="20"/>
      <c r="C93" s="101">
        <f t="shared" si="8"/>
        <v>0</v>
      </c>
      <c r="D93" s="101">
        <f t="shared" si="9"/>
        <v>0</v>
      </c>
      <c r="E93" s="18"/>
      <c r="F93" s="153"/>
      <c r="G93" s="153"/>
      <c r="H93" s="150"/>
      <c r="I93" s="151"/>
      <c r="J93" s="18"/>
      <c r="K93" s="18"/>
      <c r="L93" s="18"/>
      <c r="M93" s="18"/>
      <c r="N93" s="18"/>
      <c r="O93" s="18"/>
      <c r="P93" s="18"/>
      <c r="Q93" s="18"/>
      <c r="R93" s="18"/>
      <c r="S93" s="18"/>
      <c r="T93" s="18"/>
      <c r="U93" s="18"/>
      <c r="V93" s="18"/>
      <c r="W93" s="18"/>
      <c r="X93" s="18"/>
      <c r="Y93" s="18"/>
      <c r="Z93" s="18"/>
      <c r="AA93" s="103">
        <f t="shared" si="10"/>
        <v>0</v>
      </c>
      <c r="AB93" s="134">
        <f t="shared" si="11"/>
        <v>0</v>
      </c>
      <c r="AC93" s="100">
        <f ca="1">COUNTA(Профессия_образования64_счет)</f>
        <v>1</v>
      </c>
      <c r="AD93" s="100"/>
      <c r="AE93" s="12" t="str">
        <f t="shared" si="5"/>
        <v/>
      </c>
      <c r="AF93" s="29">
        <f t="shared" si="18"/>
        <v>0</v>
      </c>
      <c r="AG93" s="4">
        <f t="shared" si="12"/>
        <v>0</v>
      </c>
      <c r="AH93" s="4">
        <f t="shared" si="13"/>
        <v>0</v>
      </c>
      <c r="AI93" s="4">
        <f t="shared" si="14"/>
        <v>0</v>
      </c>
      <c r="AJ93" s="4">
        <f t="shared" si="19"/>
        <v>0</v>
      </c>
      <c r="AL93" s="4">
        <f t="shared" si="15"/>
        <v>0</v>
      </c>
      <c r="AN93" s="4">
        <f t="shared" si="16"/>
        <v>0</v>
      </c>
      <c r="AO93" s="4">
        <f t="shared" si="6"/>
        <v>0</v>
      </c>
      <c r="AP93" s="4">
        <f t="shared" si="7"/>
        <v>0</v>
      </c>
      <c r="AQ93" s="4">
        <f t="shared" si="17"/>
        <v>0</v>
      </c>
      <c r="AR93" s="4">
        <f t="shared" si="20"/>
        <v>0</v>
      </c>
      <c r="BF93" s="15"/>
      <c r="BI93" s="15"/>
    </row>
    <row r="94" spans="1:61" x14ac:dyDescent="0.2">
      <c r="A94" s="36" t="str">
        <f t="shared" si="21"/>
        <v/>
      </c>
      <c r="B94" s="20"/>
      <c r="C94" s="101">
        <f t="shared" ref="C94:C157" si="22">IF(ISBLANK(B94),0, VLOOKUP(B94,справочник,2,FALSE))</f>
        <v>0</v>
      </c>
      <c r="D94" s="101">
        <f t="shared" ref="D94:D157" si="23">IF(ISBLANK(B94),0, VLOOKUP(B94,справочник,3,FALSE))</f>
        <v>0</v>
      </c>
      <c r="E94" s="21"/>
      <c r="F94" s="153"/>
      <c r="G94" s="153"/>
      <c r="H94" s="150"/>
      <c r="I94" s="151"/>
      <c r="J94" s="18"/>
      <c r="K94" s="18"/>
      <c r="L94" s="18"/>
      <c r="M94" s="18"/>
      <c r="N94" s="18"/>
      <c r="O94" s="18"/>
      <c r="P94" s="18"/>
      <c r="Q94" s="18"/>
      <c r="R94" s="18"/>
      <c r="S94" s="18"/>
      <c r="T94" s="18"/>
      <c r="U94" s="18"/>
      <c r="V94" s="18"/>
      <c r="W94" s="18"/>
      <c r="X94" s="18"/>
      <c r="Y94" s="18"/>
      <c r="Z94" s="18"/>
      <c r="AA94" s="103">
        <f t="shared" si="10"/>
        <v>0</v>
      </c>
      <c r="AB94" s="134">
        <f t="shared" si="11"/>
        <v>0</v>
      </c>
      <c r="AC94" s="100">
        <f ca="1">COUNTA(Профессия_образования65_счет)</f>
        <v>1</v>
      </c>
      <c r="AD94" s="100"/>
      <c r="AE94" s="12" t="str">
        <f t="shared" ref="AE94:AE157" si="24">IF(ISBLANK(B94),"", VLOOKUP(B94,справочник,4,FALSE))</f>
        <v/>
      </c>
      <c r="AF94" s="29">
        <f t="shared" ref="AF94:AF157" si="25">IF(AND(ISBLANK(B94),AG94&gt;0),1,0)</f>
        <v>0</v>
      </c>
      <c r="AG94" s="4">
        <f t="shared" si="12"/>
        <v>0</v>
      </c>
      <c r="AH94" s="4">
        <f t="shared" si="13"/>
        <v>0</v>
      </c>
      <c r="AI94" s="4">
        <f t="shared" si="14"/>
        <v>0</v>
      </c>
      <c r="AJ94" s="4">
        <f t="shared" si="19"/>
        <v>0</v>
      </c>
      <c r="AL94" s="4">
        <f t="shared" si="15"/>
        <v>0</v>
      </c>
      <c r="AN94" s="4">
        <f t="shared" si="16"/>
        <v>0</v>
      </c>
      <c r="AO94" s="4">
        <f t="shared" si="6"/>
        <v>0</v>
      </c>
      <c r="AP94" s="4">
        <f t="shared" si="7"/>
        <v>0</v>
      </c>
      <c r="AQ94" s="4">
        <f t="shared" si="17"/>
        <v>0</v>
      </c>
      <c r="AR94" s="4">
        <f t="shared" si="20"/>
        <v>0</v>
      </c>
      <c r="BF94" s="15"/>
      <c r="BI94" s="15"/>
    </row>
    <row r="95" spans="1:61" x14ac:dyDescent="0.2">
      <c r="A95" s="36" t="str">
        <f t="shared" ref="A95:A158" si="26">IF(ISBLANK(B95),"",A94+1)</f>
        <v/>
      </c>
      <c r="B95" s="20"/>
      <c r="C95" s="101">
        <f t="shared" si="22"/>
        <v>0</v>
      </c>
      <c r="D95" s="101">
        <f t="shared" si="23"/>
        <v>0</v>
      </c>
      <c r="E95" s="18"/>
      <c r="F95" s="153"/>
      <c r="G95" s="153"/>
      <c r="H95" s="150"/>
      <c r="I95" s="151"/>
      <c r="J95" s="18"/>
      <c r="K95" s="18"/>
      <c r="L95" s="18"/>
      <c r="M95" s="18"/>
      <c r="N95" s="18"/>
      <c r="O95" s="18"/>
      <c r="P95" s="18"/>
      <c r="Q95" s="18"/>
      <c r="R95" s="18"/>
      <c r="S95" s="18"/>
      <c r="T95" s="18"/>
      <c r="U95" s="18"/>
      <c r="V95" s="18"/>
      <c r="W95" s="18"/>
      <c r="X95" s="18"/>
      <c r="Y95" s="18"/>
      <c r="Z95" s="18"/>
      <c r="AA95" s="103">
        <f t="shared" ref="AA95:AA158" si="27">(J95+N95)-Y95</f>
        <v>0</v>
      </c>
      <c r="AB95" s="134">
        <f t="shared" ref="AB95:AB158" si="28">(J95+N95+P95+R95+T95+V95+X95)-(Y95+Z95)</f>
        <v>0</v>
      </c>
      <c r="AC95" s="100">
        <f ca="1">COUNTA(Профессия_образования66_счет)</f>
        <v>1</v>
      </c>
      <c r="AD95" s="100"/>
      <c r="AE95" s="12" t="str">
        <f t="shared" si="24"/>
        <v/>
      </c>
      <c r="AF95" s="29">
        <f t="shared" si="25"/>
        <v>0</v>
      </c>
      <c r="AG95" s="4">
        <f t="shared" ref="AG95:AG158" si="29">SUM(J95:Z95)</f>
        <v>0</v>
      </c>
      <c r="AH95" s="4">
        <f t="shared" ref="AH95:AH158" si="30">IF(((M95+O95+Q95+S95+U95+W95)-J95)&gt;0,1,0)</f>
        <v>0</v>
      </c>
      <c r="AI95" s="4">
        <f t="shared" ref="AI95:AI158" si="31">IF(J95-(K95+L95)&gt;=0,0,1)</f>
        <v>0</v>
      </c>
      <c r="AJ95" s="4">
        <f t="shared" si="19"/>
        <v>0</v>
      </c>
      <c r="AL95" s="4">
        <f t="shared" ref="AL95:AL158" si="32">IF(M95-L95&gt;=0,0,1)</f>
        <v>0</v>
      </c>
      <c r="AN95" s="4">
        <f t="shared" ref="AN95:AN158" si="33">IF(E95=$AL$16,1,0)</f>
        <v>0</v>
      </c>
      <c r="AO95" s="4">
        <f t="shared" ref="AO95:AO158" si="34">IF((ISBLANK(F95)),0,1)</f>
        <v>0</v>
      </c>
      <c r="AP95" s="4">
        <f t="shared" ref="AP95:AP158" si="35">IF((ISBLANK(H95)),0,1)</f>
        <v>0</v>
      </c>
      <c r="AQ95" s="4">
        <f t="shared" ref="AQ95:AQ158" si="36">AO95+AP95</f>
        <v>0</v>
      </c>
      <c r="AR95" s="4">
        <f t="shared" ref="AR95:AR158" si="37">IF(AND(ISBLANK(AN95),AQ95=0),1,0)</f>
        <v>0</v>
      </c>
      <c r="BF95" s="15"/>
      <c r="BI95" s="15"/>
    </row>
    <row r="96" spans="1:61" x14ac:dyDescent="0.2">
      <c r="A96" s="36" t="str">
        <f t="shared" si="26"/>
        <v/>
      </c>
      <c r="B96" s="20"/>
      <c r="C96" s="101">
        <f t="shared" si="22"/>
        <v>0</v>
      </c>
      <c r="D96" s="101">
        <f t="shared" si="23"/>
        <v>0</v>
      </c>
      <c r="E96" s="21"/>
      <c r="F96" s="153"/>
      <c r="G96" s="153"/>
      <c r="H96" s="150"/>
      <c r="I96" s="151"/>
      <c r="J96" s="18"/>
      <c r="K96" s="18"/>
      <c r="L96" s="18"/>
      <c r="M96" s="18"/>
      <c r="N96" s="18"/>
      <c r="O96" s="18"/>
      <c r="P96" s="18"/>
      <c r="Q96" s="18"/>
      <c r="R96" s="18"/>
      <c r="S96" s="18"/>
      <c r="T96" s="18"/>
      <c r="U96" s="18"/>
      <c r="V96" s="18"/>
      <c r="W96" s="18"/>
      <c r="X96" s="18"/>
      <c r="Y96" s="18"/>
      <c r="Z96" s="18"/>
      <c r="AA96" s="103">
        <f t="shared" si="27"/>
        <v>0</v>
      </c>
      <c r="AB96" s="134">
        <f t="shared" si="28"/>
        <v>0</v>
      </c>
      <c r="AC96" s="100">
        <f ca="1">COUNTA(Профессия_образования67_счет)</f>
        <v>1</v>
      </c>
      <c r="AD96" s="100"/>
      <c r="AE96" s="12" t="str">
        <f t="shared" si="24"/>
        <v/>
      </c>
      <c r="AF96" s="29">
        <f t="shared" si="25"/>
        <v>0</v>
      </c>
      <c r="AG96" s="4">
        <f t="shared" si="29"/>
        <v>0</v>
      </c>
      <c r="AH96" s="4">
        <f t="shared" si="30"/>
        <v>0</v>
      </c>
      <c r="AI96" s="4">
        <f t="shared" si="31"/>
        <v>0</v>
      </c>
      <c r="AJ96" s="4">
        <f t="shared" ref="AJ96:AJ159" si="38">IF(((Y96+Z96)-J96)&gt;0,1,0)</f>
        <v>0</v>
      </c>
      <c r="AL96" s="4">
        <f t="shared" si="32"/>
        <v>0</v>
      </c>
      <c r="AN96" s="4">
        <f t="shared" si="33"/>
        <v>0</v>
      </c>
      <c r="AO96" s="4">
        <f t="shared" si="34"/>
        <v>0</v>
      </c>
      <c r="AP96" s="4">
        <f t="shared" si="35"/>
        <v>0</v>
      </c>
      <c r="AQ96" s="4">
        <f t="shared" si="36"/>
        <v>0</v>
      </c>
      <c r="AR96" s="4">
        <f t="shared" si="37"/>
        <v>0</v>
      </c>
      <c r="BF96" s="15"/>
      <c r="BI96" s="15"/>
    </row>
    <row r="97" spans="1:61" x14ac:dyDescent="0.2">
      <c r="A97" s="36" t="str">
        <f t="shared" si="26"/>
        <v/>
      </c>
      <c r="B97" s="20"/>
      <c r="C97" s="101">
        <f t="shared" si="22"/>
        <v>0</v>
      </c>
      <c r="D97" s="101">
        <f t="shared" si="23"/>
        <v>0</v>
      </c>
      <c r="E97" s="18"/>
      <c r="F97" s="153"/>
      <c r="G97" s="153"/>
      <c r="H97" s="150"/>
      <c r="I97" s="151"/>
      <c r="J97" s="18"/>
      <c r="K97" s="18"/>
      <c r="L97" s="18"/>
      <c r="M97" s="18"/>
      <c r="N97" s="18"/>
      <c r="O97" s="18"/>
      <c r="P97" s="18"/>
      <c r="Q97" s="18"/>
      <c r="R97" s="18"/>
      <c r="S97" s="18"/>
      <c r="T97" s="18"/>
      <c r="U97" s="18"/>
      <c r="V97" s="18"/>
      <c r="W97" s="18"/>
      <c r="X97" s="18"/>
      <c r="Y97" s="18"/>
      <c r="Z97" s="18"/>
      <c r="AA97" s="103">
        <f t="shared" si="27"/>
        <v>0</v>
      </c>
      <c r="AB97" s="134">
        <f t="shared" si="28"/>
        <v>0</v>
      </c>
      <c r="AC97" s="100">
        <f ca="1">COUNTA(Профессия_образования68_счет)</f>
        <v>1</v>
      </c>
      <c r="AD97" s="100"/>
      <c r="AE97" s="12" t="str">
        <f t="shared" si="24"/>
        <v/>
      </c>
      <c r="AF97" s="29">
        <f t="shared" si="25"/>
        <v>0</v>
      </c>
      <c r="AG97" s="4">
        <f t="shared" si="29"/>
        <v>0</v>
      </c>
      <c r="AH97" s="4">
        <f t="shared" si="30"/>
        <v>0</v>
      </c>
      <c r="AI97" s="4">
        <f t="shared" si="31"/>
        <v>0</v>
      </c>
      <c r="AJ97" s="4">
        <f t="shared" si="38"/>
        <v>0</v>
      </c>
      <c r="AL97" s="4">
        <f t="shared" si="32"/>
        <v>0</v>
      </c>
      <c r="AN97" s="4">
        <f t="shared" si="33"/>
        <v>0</v>
      </c>
      <c r="AO97" s="4">
        <f t="shared" si="34"/>
        <v>0</v>
      </c>
      <c r="AP97" s="4">
        <f t="shared" si="35"/>
        <v>0</v>
      </c>
      <c r="AQ97" s="4">
        <f t="shared" si="36"/>
        <v>0</v>
      </c>
      <c r="AR97" s="4">
        <f t="shared" si="37"/>
        <v>0</v>
      </c>
      <c r="BF97" s="15"/>
      <c r="BI97" s="15"/>
    </row>
    <row r="98" spans="1:61" x14ac:dyDescent="0.2">
      <c r="A98" s="36" t="str">
        <f t="shared" si="26"/>
        <v/>
      </c>
      <c r="B98" s="20"/>
      <c r="C98" s="101">
        <f t="shared" si="22"/>
        <v>0</v>
      </c>
      <c r="D98" s="101">
        <f t="shared" si="23"/>
        <v>0</v>
      </c>
      <c r="E98" s="21"/>
      <c r="F98" s="153"/>
      <c r="G98" s="153"/>
      <c r="H98" s="150"/>
      <c r="I98" s="151"/>
      <c r="J98" s="18"/>
      <c r="K98" s="18"/>
      <c r="L98" s="18"/>
      <c r="M98" s="18"/>
      <c r="N98" s="18"/>
      <c r="O98" s="18"/>
      <c r="P98" s="18"/>
      <c r="Q98" s="18"/>
      <c r="R98" s="18"/>
      <c r="S98" s="18"/>
      <c r="T98" s="18"/>
      <c r="U98" s="18"/>
      <c r="V98" s="18"/>
      <c r="W98" s="18"/>
      <c r="X98" s="18"/>
      <c r="Y98" s="18"/>
      <c r="Z98" s="18"/>
      <c r="AA98" s="103">
        <f t="shared" si="27"/>
        <v>0</v>
      </c>
      <c r="AB98" s="134">
        <f t="shared" si="28"/>
        <v>0</v>
      </c>
      <c r="AC98" s="100">
        <f ca="1">COUNTA(Профессия_образования69_счет)</f>
        <v>1</v>
      </c>
      <c r="AD98" s="100"/>
      <c r="AE98" s="12" t="str">
        <f t="shared" si="24"/>
        <v/>
      </c>
      <c r="AF98" s="29">
        <f t="shared" si="25"/>
        <v>0</v>
      </c>
      <c r="AG98" s="4">
        <f t="shared" si="29"/>
        <v>0</v>
      </c>
      <c r="AH98" s="4">
        <f t="shared" si="30"/>
        <v>0</v>
      </c>
      <c r="AI98" s="4">
        <f t="shared" si="31"/>
        <v>0</v>
      </c>
      <c r="AJ98" s="4">
        <f t="shared" si="38"/>
        <v>0</v>
      </c>
      <c r="AL98" s="4">
        <f t="shared" si="32"/>
        <v>0</v>
      </c>
      <c r="AN98" s="4">
        <f t="shared" si="33"/>
        <v>0</v>
      </c>
      <c r="AO98" s="4">
        <f t="shared" si="34"/>
        <v>0</v>
      </c>
      <c r="AP98" s="4">
        <f t="shared" si="35"/>
        <v>0</v>
      </c>
      <c r="AQ98" s="4">
        <f t="shared" si="36"/>
        <v>0</v>
      </c>
      <c r="AR98" s="4">
        <f t="shared" si="37"/>
        <v>0</v>
      </c>
      <c r="BF98" s="15"/>
      <c r="BI98" s="15"/>
    </row>
    <row r="99" spans="1:61" x14ac:dyDescent="0.2">
      <c r="A99" s="36" t="str">
        <f t="shared" si="26"/>
        <v/>
      </c>
      <c r="B99" s="20"/>
      <c r="C99" s="101">
        <f t="shared" si="22"/>
        <v>0</v>
      </c>
      <c r="D99" s="101">
        <f t="shared" si="23"/>
        <v>0</v>
      </c>
      <c r="E99" s="18"/>
      <c r="F99" s="153"/>
      <c r="G99" s="153"/>
      <c r="H99" s="150"/>
      <c r="I99" s="151"/>
      <c r="J99" s="18"/>
      <c r="K99" s="18"/>
      <c r="L99" s="18"/>
      <c r="M99" s="18"/>
      <c r="N99" s="18"/>
      <c r="O99" s="18"/>
      <c r="P99" s="18"/>
      <c r="Q99" s="18"/>
      <c r="R99" s="18"/>
      <c r="S99" s="18"/>
      <c r="T99" s="18"/>
      <c r="U99" s="18"/>
      <c r="V99" s="18"/>
      <c r="W99" s="18"/>
      <c r="X99" s="18"/>
      <c r="Y99" s="18"/>
      <c r="Z99" s="18"/>
      <c r="AA99" s="103">
        <f t="shared" si="27"/>
        <v>0</v>
      </c>
      <c r="AB99" s="134">
        <f t="shared" si="28"/>
        <v>0</v>
      </c>
      <c r="AC99" s="100">
        <f ca="1">COUNTA(Профессия_образования70_счет)</f>
        <v>1</v>
      </c>
      <c r="AD99" s="100"/>
      <c r="AE99" s="12" t="str">
        <f t="shared" si="24"/>
        <v/>
      </c>
      <c r="AF99" s="29">
        <f t="shared" si="25"/>
        <v>0</v>
      </c>
      <c r="AG99" s="4">
        <f t="shared" si="29"/>
        <v>0</v>
      </c>
      <c r="AH99" s="4">
        <f t="shared" si="30"/>
        <v>0</v>
      </c>
      <c r="AI99" s="4">
        <f t="shared" si="31"/>
        <v>0</v>
      </c>
      <c r="AJ99" s="4">
        <f t="shared" si="38"/>
        <v>0</v>
      </c>
      <c r="AL99" s="4">
        <f t="shared" si="32"/>
        <v>0</v>
      </c>
      <c r="AN99" s="4">
        <f t="shared" si="33"/>
        <v>0</v>
      </c>
      <c r="AO99" s="4">
        <f t="shared" si="34"/>
        <v>0</v>
      </c>
      <c r="AP99" s="4">
        <f t="shared" si="35"/>
        <v>0</v>
      </c>
      <c r="AQ99" s="4">
        <f t="shared" si="36"/>
        <v>0</v>
      </c>
      <c r="AR99" s="4">
        <f t="shared" si="37"/>
        <v>0</v>
      </c>
      <c r="BF99" s="15"/>
      <c r="BI99" s="15"/>
    </row>
    <row r="100" spans="1:61" x14ac:dyDescent="0.2">
      <c r="A100" s="36" t="str">
        <f t="shared" si="26"/>
        <v/>
      </c>
      <c r="B100" s="20"/>
      <c r="C100" s="101">
        <f t="shared" si="22"/>
        <v>0</v>
      </c>
      <c r="D100" s="101">
        <f t="shared" si="23"/>
        <v>0</v>
      </c>
      <c r="E100" s="21"/>
      <c r="F100" s="153"/>
      <c r="G100" s="153"/>
      <c r="H100" s="150"/>
      <c r="I100" s="151"/>
      <c r="J100" s="18"/>
      <c r="K100" s="18"/>
      <c r="L100" s="18"/>
      <c r="M100" s="18"/>
      <c r="N100" s="18"/>
      <c r="O100" s="18"/>
      <c r="P100" s="18"/>
      <c r="Q100" s="18"/>
      <c r="R100" s="18"/>
      <c r="S100" s="18"/>
      <c r="T100" s="18"/>
      <c r="U100" s="18"/>
      <c r="V100" s="18"/>
      <c r="W100" s="18"/>
      <c r="X100" s="18"/>
      <c r="Y100" s="18"/>
      <c r="Z100" s="18"/>
      <c r="AA100" s="103">
        <f t="shared" si="27"/>
        <v>0</v>
      </c>
      <c r="AB100" s="134">
        <f t="shared" si="28"/>
        <v>0</v>
      </c>
      <c r="AC100" s="100">
        <f ca="1">COUNTA(Профессия_образования71_счет)</f>
        <v>1</v>
      </c>
      <c r="AD100" s="100"/>
      <c r="AE100" s="12" t="str">
        <f t="shared" si="24"/>
        <v/>
      </c>
      <c r="AF100" s="29">
        <f t="shared" si="25"/>
        <v>0</v>
      </c>
      <c r="AG100" s="4">
        <f t="shared" si="29"/>
        <v>0</v>
      </c>
      <c r="AH100" s="4">
        <f t="shared" si="30"/>
        <v>0</v>
      </c>
      <c r="AI100" s="4">
        <f t="shared" si="31"/>
        <v>0</v>
      </c>
      <c r="AJ100" s="4">
        <f t="shared" si="38"/>
        <v>0</v>
      </c>
      <c r="AL100" s="4">
        <f t="shared" si="32"/>
        <v>0</v>
      </c>
      <c r="AN100" s="4">
        <f t="shared" si="33"/>
        <v>0</v>
      </c>
      <c r="AO100" s="4">
        <f t="shared" si="34"/>
        <v>0</v>
      </c>
      <c r="AP100" s="4">
        <f t="shared" si="35"/>
        <v>0</v>
      </c>
      <c r="AQ100" s="4">
        <f t="shared" si="36"/>
        <v>0</v>
      </c>
      <c r="AR100" s="4">
        <f t="shared" si="37"/>
        <v>0</v>
      </c>
      <c r="BF100" s="15"/>
      <c r="BI100" s="15"/>
    </row>
    <row r="101" spans="1:61" x14ac:dyDescent="0.2">
      <c r="A101" s="36" t="str">
        <f t="shared" si="26"/>
        <v/>
      </c>
      <c r="B101" s="20"/>
      <c r="C101" s="101">
        <f t="shared" si="22"/>
        <v>0</v>
      </c>
      <c r="D101" s="101">
        <f t="shared" si="23"/>
        <v>0</v>
      </c>
      <c r="E101" s="18"/>
      <c r="F101" s="153"/>
      <c r="G101" s="153"/>
      <c r="H101" s="150"/>
      <c r="I101" s="151"/>
      <c r="J101" s="18"/>
      <c r="K101" s="18"/>
      <c r="L101" s="18"/>
      <c r="M101" s="18"/>
      <c r="N101" s="18"/>
      <c r="O101" s="18"/>
      <c r="P101" s="18"/>
      <c r="Q101" s="18"/>
      <c r="R101" s="18"/>
      <c r="S101" s="18"/>
      <c r="T101" s="18"/>
      <c r="U101" s="18"/>
      <c r="V101" s="18"/>
      <c r="W101" s="18"/>
      <c r="X101" s="18"/>
      <c r="Y101" s="18"/>
      <c r="Z101" s="18"/>
      <c r="AA101" s="103">
        <f t="shared" si="27"/>
        <v>0</v>
      </c>
      <c r="AB101" s="134">
        <f t="shared" si="28"/>
        <v>0</v>
      </c>
      <c r="AC101" s="100">
        <f ca="1">COUNTA(Профессия_образования72_счет)</f>
        <v>1</v>
      </c>
      <c r="AD101" s="100"/>
      <c r="AE101" s="12" t="str">
        <f t="shared" si="24"/>
        <v/>
      </c>
      <c r="AF101" s="29">
        <f t="shared" si="25"/>
        <v>0</v>
      </c>
      <c r="AG101" s="4">
        <f t="shared" si="29"/>
        <v>0</v>
      </c>
      <c r="AH101" s="4">
        <f t="shared" si="30"/>
        <v>0</v>
      </c>
      <c r="AI101" s="4">
        <f t="shared" si="31"/>
        <v>0</v>
      </c>
      <c r="AJ101" s="4">
        <f t="shared" si="38"/>
        <v>0</v>
      </c>
      <c r="AL101" s="4">
        <f t="shared" si="32"/>
        <v>0</v>
      </c>
      <c r="AN101" s="4">
        <f t="shared" si="33"/>
        <v>0</v>
      </c>
      <c r="AO101" s="4">
        <f t="shared" si="34"/>
        <v>0</v>
      </c>
      <c r="AP101" s="4">
        <f t="shared" si="35"/>
        <v>0</v>
      </c>
      <c r="AQ101" s="4">
        <f t="shared" si="36"/>
        <v>0</v>
      </c>
      <c r="AR101" s="4">
        <f t="shared" si="37"/>
        <v>0</v>
      </c>
      <c r="BF101" s="15"/>
      <c r="BI101" s="15"/>
    </row>
    <row r="102" spans="1:61" x14ac:dyDescent="0.2">
      <c r="A102" s="36" t="str">
        <f t="shared" si="26"/>
        <v/>
      </c>
      <c r="B102" s="20"/>
      <c r="C102" s="101">
        <f t="shared" si="22"/>
        <v>0</v>
      </c>
      <c r="D102" s="101">
        <f t="shared" si="23"/>
        <v>0</v>
      </c>
      <c r="E102" s="21"/>
      <c r="F102" s="153"/>
      <c r="G102" s="153"/>
      <c r="H102" s="150"/>
      <c r="I102" s="151"/>
      <c r="J102" s="18"/>
      <c r="K102" s="18"/>
      <c r="L102" s="18"/>
      <c r="M102" s="18"/>
      <c r="N102" s="18"/>
      <c r="O102" s="18"/>
      <c r="P102" s="18"/>
      <c r="Q102" s="18"/>
      <c r="R102" s="18"/>
      <c r="S102" s="18"/>
      <c r="T102" s="18"/>
      <c r="U102" s="18"/>
      <c r="V102" s="18"/>
      <c r="W102" s="18"/>
      <c r="X102" s="18"/>
      <c r="Y102" s="18"/>
      <c r="Z102" s="18"/>
      <c r="AA102" s="103">
        <f t="shared" si="27"/>
        <v>0</v>
      </c>
      <c r="AB102" s="134">
        <f t="shared" si="28"/>
        <v>0</v>
      </c>
      <c r="AC102" s="100">
        <f ca="1">COUNTA(Профессия_образования73_счет)</f>
        <v>1</v>
      </c>
      <c r="AD102" s="100"/>
      <c r="AE102" s="12" t="str">
        <f t="shared" si="24"/>
        <v/>
      </c>
      <c r="AF102" s="29">
        <f t="shared" si="25"/>
        <v>0</v>
      </c>
      <c r="AG102" s="4">
        <f t="shared" si="29"/>
        <v>0</v>
      </c>
      <c r="AH102" s="4">
        <f t="shared" si="30"/>
        <v>0</v>
      </c>
      <c r="AI102" s="4">
        <f t="shared" si="31"/>
        <v>0</v>
      </c>
      <c r="AJ102" s="4">
        <f t="shared" si="38"/>
        <v>0</v>
      </c>
      <c r="AL102" s="4">
        <f t="shared" si="32"/>
        <v>0</v>
      </c>
      <c r="AN102" s="4">
        <f t="shared" si="33"/>
        <v>0</v>
      </c>
      <c r="AO102" s="4">
        <f t="shared" si="34"/>
        <v>0</v>
      </c>
      <c r="AP102" s="4">
        <f t="shared" si="35"/>
        <v>0</v>
      </c>
      <c r="AQ102" s="4">
        <f t="shared" si="36"/>
        <v>0</v>
      </c>
      <c r="AR102" s="4">
        <f t="shared" si="37"/>
        <v>0</v>
      </c>
      <c r="BF102" s="15"/>
      <c r="BI102" s="15"/>
    </row>
    <row r="103" spans="1:61" x14ac:dyDescent="0.2">
      <c r="A103" s="36" t="str">
        <f t="shared" si="26"/>
        <v/>
      </c>
      <c r="B103" s="20"/>
      <c r="C103" s="101">
        <f t="shared" si="22"/>
        <v>0</v>
      </c>
      <c r="D103" s="101">
        <f t="shared" si="23"/>
        <v>0</v>
      </c>
      <c r="E103" s="18"/>
      <c r="F103" s="153"/>
      <c r="G103" s="153"/>
      <c r="H103" s="150"/>
      <c r="I103" s="151"/>
      <c r="J103" s="18"/>
      <c r="K103" s="18"/>
      <c r="L103" s="18"/>
      <c r="M103" s="18"/>
      <c r="N103" s="18"/>
      <c r="O103" s="18"/>
      <c r="P103" s="18"/>
      <c r="Q103" s="18"/>
      <c r="R103" s="18"/>
      <c r="S103" s="18"/>
      <c r="T103" s="18"/>
      <c r="U103" s="18"/>
      <c r="V103" s="18"/>
      <c r="W103" s="18"/>
      <c r="X103" s="18"/>
      <c r="Y103" s="18"/>
      <c r="Z103" s="18"/>
      <c r="AA103" s="103">
        <f t="shared" si="27"/>
        <v>0</v>
      </c>
      <c r="AB103" s="134">
        <f t="shared" si="28"/>
        <v>0</v>
      </c>
      <c r="AC103" s="100">
        <f ca="1">COUNTA(Профессия_образования74_счет)</f>
        <v>1</v>
      </c>
      <c r="AD103" s="100"/>
      <c r="AE103" s="12" t="str">
        <f t="shared" si="24"/>
        <v/>
      </c>
      <c r="AF103" s="29">
        <f t="shared" si="25"/>
        <v>0</v>
      </c>
      <c r="AG103" s="4">
        <f t="shared" si="29"/>
        <v>0</v>
      </c>
      <c r="AH103" s="4">
        <f t="shared" si="30"/>
        <v>0</v>
      </c>
      <c r="AI103" s="4">
        <f t="shared" si="31"/>
        <v>0</v>
      </c>
      <c r="AJ103" s="4">
        <f t="shared" si="38"/>
        <v>0</v>
      </c>
      <c r="AL103" s="4">
        <f t="shared" si="32"/>
        <v>0</v>
      </c>
      <c r="AN103" s="4">
        <f t="shared" si="33"/>
        <v>0</v>
      </c>
      <c r="AO103" s="4">
        <f t="shared" si="34"/>
        <v>0</v>
      </c>
      <c r="AP103" s="4">
        <f t="shared" si="35"/>
        <v>0</v>
      </c>
      <c r="AQ103" s="4">
        <f t="shared" si="36"/>
        <v>0</v>
      </c>
      <c r="AR103" s="4">
        <f t="shared" si="37"/>
        <v>0</v>
      </c>
      <c r="BF103" s="15"/>
      <c r="BI103" s="15"/>
    </row>
    <row r="104" spans="1:61" x14ac:dyDescent="0.2">
      <c r="A104" s="36" t="str">
        <f t="shared" si="26"/>
        <v/>
      </c>
      <c r="B104" s="20"/>
      <c r="C104" s="101">
        <f t="shared" si="22"/>
        <v>0</v>
      </c>
      <c r="D104" s="101">
        <f t="shared" si="23"/>
        <v>0</v>
      </c>
      <c r="E104" s="21"/>
      <c r="F104" s="153"/>
      <c r="G104" s="153"/>
      <c r="H104" s="150"/>
      <c r="I104" s="151"/>
      <c r="J104" s="18"/>
      <c r="K104" s="18"/>
      <c r="L104" s="18"/>
      <c r="M104" s="18"/>
      <c r="N104" s="18"/>
      <c r="O104" s="18"/>
      <c r="P104" s="18"/>
      <c r="Q104" s="18"/>
      <c r="R104" s="18"/>
      <c r="S104" s="18"/>
      <c r="T104" s="18"/>
      <c r="U104" s="18"/>
      <c r="V104" s="18"/>
      <c r="W104" s="18"/>
      <c r="X104" s="18"/>
      <c r="Y104" s="18"/>
      <c r="Z104" s="18"/>
      <c r="AA104" s="103">
        <f t="shared" si="27"/>
        <v>0</v>
      </c>
      <c r="AB104" s="134">
        <f t="shared" si="28"/>
        <v>0</v>
      </c>
      <c r="AC104" s="100">
        <f ca="1">COUNTA(Профессия_образования75_счет)</f>
        <v>1</v>
      </c>
      <c r="AD104" s="100"/>
      <c r="AE104" s="12" t="str">
        <f t="shared" si="24"/>
        <v/>
      </c>
      <c r="AF104" s="29">
        <f t="shared" si="25"/>
        <v>0</v>
      </c>
      <c r="AG104" s="4">
        <f t="shared" si="29"/>
        <v>0</v>
      </c>
      <c r="AH104" s="4">
        <f t="shared" si="30"/>
        <v>0</v>
      </c>
      <c r="AI104" s="4">
        <f t="shared" si="31"/>
        <v>0</v>
      </c>
      <c r="AJ104" s="4">
        <f t="shared" si="38"/>
        <v>0</v>
      </c>
      <c r="AL104" s="4">
        <f t="shared" si="32"/>
        <v>0</v>
      </c>
      <c r="AN104" s="4">
        <f t="shared" si="33"/>
        <v>0</v>
      </c>
      <c r="AO104" s="4">
        <f t="shared" si="34"/>
        <v>0</v>
      </c>
      <c r="AP104" s="4">
        <f t="shared" si="35"/>
        <v>0</v>
      </c>
      <c r="AQ104" s="4">
        <f t="shared" si="36"/>
        <v>0</v>
      </c>
      <c r="AR104" s="4">
        <f t="shared" si="37"/>
        <v>0</v>
      </c>
      <c r="BF104" s="15"/>
      <c r="BI104" s="15"/>
    </row>
    <row r="105" spans="1:61" x14ac:dyDescent="0.2">
      <c r="A105" s="36" t="str">
        <f t="shared" si="26"/>
        <v/>
      </c>
      <c r="B105" s="20"/>
      <c r="C105" s="101">
        <f t="shared" si="22"/>
        <v>0</v>
      </c>
      <c r="D105" s="101">
        <f t="shared" si="23"/>
        <v>0</v>
      </c>
      <c r="E105" s="18"/>
      <c r="F105" s="153"/>
      <c r="G105" s="153"/>
      <c r="H105" s="150"/>
      <c r="I105" s="151"/>
      <c r="J105" s="18"/>
      <c r="K105" s="18"/>
      <c r="L105" s="18"/>
      <c r="M105" s="18"/>
      <c r="N105" s="18"/>
      <c r="O105" s="18"/>
      <c r="P105" s="18"/>
      <c r="Q105" s="18"/>
      <c r="R105" s="18"/>
      <c r="S105" s="18"/>
      <c r="T105" s="18"/>
      <c r="U105" s="18"/>
      <c r="V105" s="18"/>
      <c r="W105" s="18"/>
      <c r="X105" s="18"/>
      <c r="Y105" s="18"/>
      <c r="Z105" s="18"/>
      <c r="AA105" s="103">
        <f t="shared" si="27"/>
        <v>0</v>
      </c>
      <c r="AB105" s="134">
        <f t="shared" si="28"/>
        <v>0</v>
      </c>
      <c r="AC105" s="100">
        <f ca="1">COUNTA(Профессия_образования76_счет)</f>
        <v>1</v>
      </c>
      <c r="AD105" s="100"/>
      <c r="AE105" s="12" t="str">
        <f t="shared" si="24"/>
        <v/>
      </c>
      <c r="AF105" s="29">
        <f t="shared" si="25"/>
        <v>0</v>
      </c>
      <c r="AG105" s="4">
        <f t="shared" si="29"/>
        <v>0</v>
      </c>
      <c r="AH105" s="4">
        <f t="shared" si="30"/>
        <v>0</v>
      </c>
      <c r="AI105" s="4">
        <f t="shared" si="31"/>
        <v>0</v>
      </c>
      <c r="AJ105" s="4">
        <f t="shared" si="38"/>
        <v>0</v>
      </c>
      <c r="AL105" s="4">
        <f t="shared" si="32"/>
        <v>0</v>
      </c>
      <c r="AN105" s="4">
        <f t="shared" si="33"/>
        <v>0</v>
      </c>
      <c r="AO105" s="4">
        <f t="shared" si="34"/>
        <v>0</v>
      </c>
      <c r="AP105" s="4">
        <f t="shared" si="35"/>
        <v>0</v>
      </c>
      <c r="AQ105" s="4">
        <f t="shared" si="36"/>
        <v>0</v>
      </c>
      <c r="AR105" s="4">
        <f t="shared" si="37"/>
        <v>0</v>
      </c>
      <c r="BF105" s="15"/>
      <c r="BI105" s="15"/>
    </row>
    <row r="106" spans="1:61" x14ac:dyDescent="0.2">
      <c r="A106" s="36" t="str">
        <f t="shared" si="26"/>
        <v/>
      </c>
      <c r="B106" s="20"/>
      <c r="C106" s="101">
        <f t="shared" si="22"/>
        <v>0</v>
      </c>
      <c r="D106" s="101">
        <f t="shared" si="23"/>
        <v>0</v>
      </c>
      <c r="E106" s="21"/>
      <c r="F106" s="153"/>
      <c r="G106" s="153"/>
      <c r="H106" s="150"/>
      <c r="I106" s="151"/>
      <c r="J106" s="18"/>
      <c r="K106" s="18"/>
      <c r="L106" s="18"/>
      <c r="M106" s="18"/>
      <c r="N106" s="18"/>
      <c r="O106" s="18"/>
      <c r="P106" s="18"/>
      <c r="Q106" s="18"/>
      <c r="R106" s="18"/>
      <c r="S106" s="18"/>
      <c r="T106" s="18"/>
      <c r="U106" s="18"/>
      <c r="V106" s="18"/>
      <c r="W106" s="18"/>
      <c r="X106" s="18"/>
      <c r="Y106" s="18"/>
      <c r="Z106" s="18"/>
      <c r="AA106" s="103">
        <f t="shared" si="27"/>
        <v>0</v>
      </c>
      <c r="AB106" s="134">
        <f t="shared" si="28"/>
        <v>0</v>
      </c>
      <c r="AC106" s="100">
        <f ca="1">COUNTA(Профессия_образования77_счет)</f>
        <v>1</v>
      </c>
      <c r="AD106" s="100"/>
      <c r="AE106" s="12" t="str">
        <f t="shared" si="24"/>
        <v/>
      </c>
      <c r="AF106" s="29">
        <f t="shared" si="25"/>
        <v>0</v>
      </c>
      <c r="AG106" s="4">
        <f t="shared" si="29"/>
        <v>0</v>
      </c>
      <c r="AH106" s="4">
        <f t="shared" si="30"/>
        <v>0</v>
      </c>
      <c r="AI106" s="4">
        <f t="shared" si="31"/>
        <v>0</v>
      </c>
      <c r="AJ106" s="4">
        <f t="shared" si="38"/>
        <v>0</v>
      </c>
      <c r="AL106" s="4">
        <f t="shared" si="32"/>
        <v>0</v>
      </c>
      <c r="AN106" s="4">
        <f t="shared" si="33"/>
        <v>0</v>
      </c>
      <c r="AO106" s="4">
        <f t="shared" si="34"/>
        <v>0</v>
      </c>
      <c r="AP106" s="4">
        <f t="shared" si="35"/>
        <v>0</v>
      </c>
      <c r="AQ106" s="4">
        <f t="shared" si="36"/>
        <v>0</v>
      </c>
      <c r="AR106" s="4">
        <f t="shared" si="37"/>
        <v>0</v>
      </c>
      <c r="BF106" s="15"/>
      <c r="BI106" s="15"/>
    </row>
    <row r="107" spans="1:61" x14ac:dyDescent="0.2">
      <c r="A107" s="36" t="str">
        <f t="shared" si="26"/>
        <v/>
      </c>
      <c r="B107" s="20"/>
      <c r="C107" s="101">
        <f t="shared" si="22"/>
        <v>0</v>
      </c>
      <c r="D107" s="101">
        <f t="shared" si="23"/>
        <v>0</v>
      </c>
      <c r="E107" s="18"/>
      <c r="F107" s="153"/>
      <c r="G107" s="153"/>
      <c r="H107" s="150"/>
      <c r="I107" s="151"/>
      <c r="J107" s="18"/>
      <c r="K107" s="18"/>
      <c r="L107" s="18"/>
      <c r="M107" s="18"/>
      <c r="N107" s="18"/>
      <c r="O107" s="18"/>
      <c r="P107" s="18"/>
      <c r="Q107" s="18"/>
      <c r="R107" s="18"/>
      <c r="S107" s="18"/>
      <c r="T107" s="18"/>
      <c r="U107" s="18"/>
      <c r="V107" s="18"/>
      <c r="W107" s="18"/>
      <c r="X107" s="18"/>
      <c r="Y107" s="18"/>
      <c r="Z107" s="18"/>
      <c r="AA107" s="103">
        <f t="shared" si="27"/>
        <v>0</v>
      </c>
      <c r="AB107" s="134">
        <f t="shared" si="28"/>
        <v>0</v>
      </c>
      <c r="AC107" s="100">
        <f ca="1">COUNTA(Профессия_образования78_счет)</f>
        <v>1</v>
      </c>
      <c r="AD107" s="100"/>
      <c r="AE107" s="12" t="str">
        <f t="shared" si="24"/>
        <v/>
      </c>
      <c r="AF107" s="29">
        <f t="shared" si="25"/>
        <v>0</v>
      </c>
      <c r="AG107" s="4">
        <f t="shared" si="29"/>
        <v>0</v>
      </c>
      <c r="AH107" s="4">
        <f t="shared" si="30"/>
        <v>0</v>
      </c>
      <c r="AI107" s="4">
        <f t="shared" si="31"/>
        <v>0</v>
      </c>
      <c r="AJ107" s="4">
        <f t="shared" si="38"/>
        <v>0</v>
      </c>
      <c r="AL107" s="4">
        <f t="shared" si="32"/>
        <v>0</v>
      </c>
      <c r="AN107" s="4">
        <f t="shared" si="33"/>
        <v>0</v>
      </c>
      <c r="AO107" s="4">
        <f t="shared" si="34"/>
        <v>0</v>
      </c>
      <c r="AP107" s="4">
        <f t="shared" si="35"/>
        <v>0</v>
      </c>
      <c r="AQ107" s="4">
        <f t="shared" si="36"/>
        <v>0</v>
      </c>
      <c r="AR107" s="4">
        <f t="shared" si="37"/>
        <v>0</v>
      </c>
      <c r="BF107" s="15"/>
      <c r="BI107" s="15"/>
    </row>
    <row r="108" spans="1:61" x14ac:dyDescent="0.2">
      <c r="A108" s="36" t="str">
        <f t="shared" si="26"/>
        <v/>
      </c>
      <c r="B108" s="20"/>
      <c r="C108" s="101">
        <f t="shared" si="22"/>
        <v>0</v>
      </c>
      <c r="D108" s="101">
        <f t="shared" si="23"/>
        <v>0</v>
      </c>
      <c r="E108" s="21"/>
      <c r="F108" s="153"/>
      <c r="G108" s="153"/>
      <c r="H108" s="150"/>
      <c r="I108" s="151"/>
      <c r="J108" s="18"/>
      <c r="K108" s="18"/>
      <c r="L108" s="18"/>
      <c r="M108" s="18"/>
      <c r="N108" s="18"/>
      <c r="O108" s="18"/>
      <c r="P108" s="18"/>
      <c r="Q108" s="18"/>
      <c r="R108" s="18"/>
      <c r="S108" s="18"/>
      <c r="T108" s="18"/>
      <c r="U108" s="18"/>
      <c r="V108" s="18"/>
      <c r="W108" s="18"/>
      <c r="X108" s="18"/>
      <c r="Y108" s="18"/>
      <c r="Z108" s="18"/>
      <c r="AA108" s="103">
        <f t="shared" si="27"/>
        <v>0</v>
      </c>
      <c r="AB108" s="134">
        <f t="shared" si="28"/>
        <v>0</v>
      </c>
      <c r="AC108" s="100">
        <f ca="1">COUNTA(Профессия_образования79_счет)</f>
        <v>1</v>
      </c>
      <c r="AD108" s="100"/>
      <c r="AE108" s="12" t="str">
        <f t="shared" si="24"/>
        <v/>
      </c>
      <c r="AF108" s="29">
        <f t="shared" si="25"/>
        <v>0</v>
      </c>
      <c r="AG108" s="4">
        <f t="shared" si="29"/>
        <v>0</v>
      </c>
      <c r="AH108" s="4">
        <f t="shared" si="30"/>
        <v>0</v>
      </c>
      <c r="AI108" s="4">
        <f t="shared" si="31"/>
        <v>0</v>
      </c>
      <c r="AJ108" s="4">
        <f t="shared" si="38"/>
        <v>0</v>
      </c>
      <c r="AL108" s="4">
        <f t="shared" si="32"/>
        <v>0</v>
      </c>
      <c r="AN108" s="4">
        <f t="shared" si="33"/>
        <v>0</v>
      </c>
      <c r="AO108" s="4">
        <f t="shared" si="34"/>
        <v>0</v>
      </c>
      <c r="AP108" s="4">
        <f t="shared" si="35"/>
        <v>0</v>
      </c>
      <c r="AQ108" s="4">
        <f t="shared" si="36"/>
        <v>0</v>
      </c>
      <c r="AR108" s="4">
        <f t="shared" si="37"/>
        <v>0</v>
      </c>
      <c r="BF108" s="15"/>
      <c r="BI108" s="15"/>
    </row>
    <row r="109" spans="1:61" x14ac:dyDescent="0.2">
      <c r="A109" s="36" t="str">
        <f t="shared" si="26"/>
        <v/>
      </c>
      <c r="B109" s="20"/>
      <c r="C109" s="101">
        <f t="shared" si="22"/>
        <v>0</v>
      </c>
      <c r="D109" s="101">
        <f t="shared" si="23"/>
        <v>0</v>
      </c>
      <c r="E109" s="18"/>
      <c r="F109" s="153"/>
      <c r="G109" s="153"/>
      <c r="H109" s="150"/>
      <c r="I109" s="151"/>
      <c r="J109" s="18"/>
      <c r="K109" s="18"/>
      <c r="L109" s="18"/>
      <c r="M109" s="18"/>
      <c r="N109" s="18"/>
      <c r="O109" s="18"/>
      <c r="P109" s="18"/>
      <c r="Q109" s="18"/>
      <c r="R109" s="18"/>
      <c r="S109" s="18"/>
      <c r="T109" s="18"/>
      <c r="U109" s="18"/>
      <c r="V109" s="18"/>
      <c r="W109" s="18"/>
      <c r="X109" s="18"/>
      <c r="Y109" s="18"/>
      <c r="Z109" s="18"/>
      <c r="AA109" s="103">
        <f t="shared" si="27"/>
        <v>0</v>
      </c>
      <c r="AB109" s="134">
        <f t="shared" si="28"/>
        <v>0</v>
      </c>
      <c r="AC109" s="100">
        <f ca="1">COUNTA(Профессия_образования80_счет)</f>
        <v>1</v>
      </c>
      <c r="AD109" s="100"/>
      <c r="AE109" s="12" t="str">
        <f t="shared" si="24"/>
        <v/>
      </c>
      <c r="AF109" s="29">
        <f t="shared" si="25"/>
        <v>0</v>
      </c>
      <c r="AG109" s="4">
        <f t="shared" si="29"/>
        <v>0</v>
      </c>
      <c r="AH109" s="4">
        <f t="shared" si="30"/>
        <v>0</v>
      </c>
      <c r="AI109" s="4">
        <f t="shared" si="31"/>
        <v>0</v>
      </c>
      <c r="AJ109" s="4">
        <f t="shared" si="38"/>
        <v>0</v>
      </c>
      <c r="AL109" s="4">
        <f t="shared" si="32"/>
        <v>0</v>
      </c>
      <c r="AN109" s="4">
        <f t="shared" si="33"/>
        <v>0</v>
      </c>
      <c r="AO109" s="4">
        <f t="shared" si="34"/>
        <v>0</v>
      </c>
      <c r="AP109" s="4">
        <f t="shared" si="35"/>
        <v>0</v>
      </c>
      <c r="AQ109" s="4">
        <f t="shared" si="36"/>
        <v>0</v>
      </c>
      <c r="AR109" s="4">
        <f t="shared" si="37"/>
        <v>0</v>
      </c>
      <c r="BF109" s="15"/>
      <c r="BI109" s="15"/>
    </row>
    <row r="110" spans="1:61" x14ac:dyDescent="0.2">
      <c r="A110" s="36" t="str">
        <f t="shared" si="26"/>
        <v/>
      </c>
      <c r="B110" s="20"/>
      <c r="C110" s="101">
        <f t="shared" si="22"/>
        <v>0</v>
      </c>
      <c r="D110" s="101">
        <f t="shared" si="23"/>
        <v>0</v>
      </c>
      <c r="E110" s="21"/>
      <c r="F110" s="153"/>
      <c r="G110" s="153"/>
      <c r="H110" s="150"/>
      <c r="I110" s="151"/>
      <c r="J110" s="18"/>
      <c r="K110" s="18"/>
      <c r="L110" s="18"/>
      <c r="M110" s="18"/>
      <c r="N110" s="18"/>
      <c r="O110" s="18"/>
      <c r="P110" s="18"/>
      <c r="Q110" s="18"/>
      <c r="R110" s="18"/>
      <c r="S110" s="18"/>
      <c r="T110" s="18"/>
      <c r="U110" s="18"/>
      <c r="V110" s="18"/>
      <c r="W110" s="18"/>
      <c r="X110" s="18"/>
      <c r="Y110" s="18"/>
      <c r="Z110" s="18"/>
      <c r="AA110" s="103">
        <f t="shared" si="27"/>
        <v>0</v>
      </c>
      <c r="AB110" s="134">
        <f t="shared" si="28"/>
        <v>0</v>
      </c>
      <c r="AC110" s="100">
        <f ca="1">COUNTA(Профессия_образования81_счет)</f>
        <v>1</v>
      </c>
      <c r="AD110" s="100"/>
      <c r="AE110" s="12" t="str">
        <f t="shared" si="24"/>
        <v/>
      </c>
      <c r="AF110" s="29">
        <f t="shared" si="25"/>
        <v>0</v>
      </c>
      <c r="AG110" s="4">
        <f t="shared" si="29"/>
        <v>0</v>
      </c>
      <c r="AH110" s="4">
        <f t="shared" si="30"/>
        <v>0</v>
      </c>
      <c r="AI110" s="4">
        <f t="shared" si="31"/>
        <v>0</v>
      </c>
      <c r="AJ110" s="4">
        <f t="shared" si="38"/>
        <v>0</v>
      </c>
      <c r="AL110" s="4">
        <f t="shared" si="32"/>
        <v>0</v>
      </c>
      <c r="AN110" s="4">
        <f t="shared" si="33"/>
        <v>0</v>
      </c>
      <c r="AO110" s="4">
        <f t="shared" si="34"/>
        <v>0</v>
      </c>
      <c r="AP110" s="4">
        <f t="shared" si="35"/>
        <v>0</v>
      </c>
      <c r="AQ110" s="4">
        <f t="shared" si="36"/>
        <v>0</v>
      </c>
      <c r="AR110" s="4">
        <f t="shared" si="37"/>
        <v>0</v>
      </c>
      <c r="BF110" s="15"/>
      <c r="BI110" s="15"/>
    </row>
    <row r="111" spans="1:61" x14ac:dyDescent="0.2">
      <c r="A111" s="36" t="str">
        <f t="shared" si="26"/>
        <v/>
      </c>
      <c r="B111" s="20"/>
      <c r="C111" s="101">
        <f t="shared" si="22"/>
        <v>0</v>
      </c>
      <c r="D111" s="101">
        <f t="shared" si="23"/>
        <v>0</v>
      </c>
      <c r="E111" s="18"/>
      <c r="F111" s="153"/>
      <c r="G111" s="153"/>
      <c r="H111" s="150"/>
      <c r="I111" s="151"/>
      <c r="J111" s="18"/>
      <c r="K111" s="18"/>
      <c r="L111" s="18"/>
      <c r="M111" s="18"/>
      <c r="N111" s="18"/>
      <c r="O111" s="18"/>
      <c r="P111" s="18"/>
      <c r="Q111" s="18"/>
      <c r="R111" s="18"/>
      <c r="S111" s="18"/>
      <c r="T111" s="18"/>
      <c r="U111" s="18"/>
      <c r="V111" s="18"/>
      <c r="W111" s="18"/>
      <c r="X111" s="18"/>
      <c r="Y111" s="18"/>
      <c r="Z111" s="18"/>
      <c r="AA111" s="103">
        <f t="shared" si="27"/>
        <v>0</v>
      </c>
      <c r="AB111" s="134">
        <f t="shared" si="28"/>
        <v>0</v>
      </c>
      <c r="AC111" s="100">
        <f ca="1">COUNTA(Профессия_образования82_счет)</f>
        <v>1</v>
      </c>
      <c r="AD111" s="100"/>
      <c r="AE111" s="12" t="str">
        <f t="shared" si="24"/>
        <v/>
      </c>
      <c r="AF111" s="29">
        <f t="shared" si="25"/>
        <v>0</v>
      </c>
      <c r="AG111" s="4">
        <f t="shared" si="29"/>
        <v>0</v>
      </c>
      <c r="AH111" s="4">
        <f t="shared" si="30"/>
        <v>0</v>
      </c>
      <c r="AI111" s="4">
        <f t="shared" si="31"/>
        <v>0</v>
      </c>
      <c r="AJ111" s="4">
        <f t="shared" si="38"/>
        <v>0</v>
      </c>
      <c r="AL111" s="4">
        <f t="shared" si="32"/>
        <v>0</v>
      </c>
      <c r="AN111" s="4">
        <f t="shared" si="33"/>
        <v>0</v>
      </c>
      <c r="AO111" s="4">
        <f t="shared" si="34"/>
        <v>0</v>
      </c>
      <c r="AP111" s="4">
        <f t="shared" si="35"/>
        <v>0</v>
      </c>
      <c r="AQ111" s="4">
        <f t="shared" si="36"/>
        <v>0</v>
      </c>
      <c r="AR111" s="4">
        <f t="shared" si="37"/>
        <v>0</v>
      </c>
      <c r="BF111" s="15"/>
      <c r="BI111" s="15"/>
    </row>
    <row r="112" spans="1:61" x14ac:dyDescent="0.2">
      <c r="A112" s="36" t="str">
        <f t="shared" si="26"/>
        <v/>
      </c>
      <c r="B112" s="20"/>
      <c r="C112" s="101">
        <f t="shared" si="22"/>
        <v>0</v>
      </c>
      <c r="D112" s="101">
        <f t="shared" si="23"/>
        <v>0</v>
      </c>
      <c r="E112" s="21"/>
      <c r="F112" s="153"/>
      <c r="G112" s="153"/>
      <c r="H112" s="150"/>
      <c r="I112" s="151"/>
      <c r="J112" s="18"/>
      <c r="K112" s="18"/>
      <c r="L112" s="18"/>
      <c r="M112" s="18"/>
      <c r="N112" s="18"/>
      <c r="O112" s="18"/>
      <c r="P112" s="18"/>
      <c r="Q112" s="18"/>
      <c r="R112" s="18"/>
      <c r="S112" s="18"/>
      <c r="T112" s="18"/>
      <c r="U112" s="18"/>
      <c r="V112" s="18"/>
      <c r="W112" s="18"/>
      <c r="X112" s="18"/>
      <c r="Y112" s="18"/>
      <c r="Z112" s="18"/>
      <c r="AA112" s="103">
        <f t="shared" si="27"/>
        <v>0</v>
      </c>
      <c r="AB112" s="134">
        <f t="shared" si="28"/>
        <v>0</v>
      </c>
      <c r="AC112" s="100">
        <f ca="1">COUNTA(Профессия_образования83_счет)</f>
        <v>1</v>
      </c>
      <c r="AD112" s="100"/>
      <c r="AE112" s="12" t="str">
        <f t="shared" si="24"/>
        <v/>
      </c>
      <c r="AF112" s="29">
        <f t="shared" si="25"/>
        <v>0</v>
      </c>
      <c r="AG112" s="4">
        <f t="shared" si="29"/>
        <v>0</v>
      </c>
      <c r="AH112" s="4">
        <f t="shared" si="30"/>
        <v>0</v>
      </c>
      <c r="AI112" s="4">
        <f t="shared" si="31"/>
        <v>0</v>
      </c>
      <c r="AJ112" s="4">
        <f t="shared" si="38"/>
        <v>0</v>
      </c>
      <c r="AL112" s="4">
        <f t="shared" si="32"/>
        <v>0</v>
      </c>
      <c r="AN112" s="4">
        <f t="shared" si="33"/>
        <v>0</v>
      </c>
      <c r="AO112" s="4">
        <f t="shared" si="34"/>
        <v>0</v>
      </c>
      <c r="AP112" s="4">
        <f t="shared" si="35"/>
        <v>0</v>
      </c>
      <c r="AQ112" s="4">
        <f t="shared" si="36"/>
        <v>0</v>
      </c>
      <c r="AR112" s="4">
        <f t="shared" si="37"/>
        <v>0</v>
      </c>
      <c r="BF112" s="15"/>
      <c r="BI112" s="15"/>
    </row>
    <row r="113" spans="1:61" x14ac:dyDescent="0.2">
      <c r="A113" s="36" t="str">
        <f t="shared" si="26"/>
        <v/>
      </c>
      <c r="B113" s="20"/>
      <c r="C113" s="101">
        <f t="shared" si="22"/>
        <v>0</v>
      </c>
      <c r="D113" s="101">
        <f t="shared" si="23"/>
        <v>0</v>
      </c>
      <c r="E113" s="18"/>
      <c r="F113" s="153"/>
      <c r="G113" s="153"/>
      <c r="H113" s="150"/>
      <c r="I113" s="151"/>
      <c r="J113" s="18"/>
      <c r="K113" s="18"/>
      <c r="L113" s="18"/>
      <c r="M113" s="18"/>
      <c r="N113" s="18"/>
      <c r="O113" s="18"/>
      <c r="P113" s="18"/>
      <c r="Q113" s="18"/>
      <c r="R113" s="18"/>
      <c r="S113" s="18"/>
      <c r="T113" s="18"/>
      <c r="U113" s="18"/>
      <c r="V113" s="18"/>
      <c r="W113" s="18"/>
      <c r="X113" s="18"/>
      <c r="Y113" s="18"/>
      <c r="Z113" s="18"/>
      <c r="AA113" s="103">
        <f t="shared" si="27"/>
        <v>0</v>
      </c>
      <c r="AB113" s="134">
        <f t="shared" si="28"/>
        <v>0</v>
      </c>
      <c r="AC113" s="100">
        <f ca="1">COUNTA(Профессия_образования84_счет)</f>
        <v>1</v>
      </c>
      <c r="AD113" s="100"/>
      <c r="AE113" s="12" t="str">
        <f t="shared" si="24"/>
        <v/>
      </c>
      <c r="AF113" s="29">
        <f t="shared" si="25"/>
        <v>0</v>
      </c>
      <c r="AG113" s="4">
        <f t="shared" si="29"/>
        <v>0</v>
      </c>
      <c r="AH113" s="4">
        <f t="shared" si="30"/>
        <v>0</v>
      </c>
      <c r="AI113" s="4">
        <f t="shared" si="31"/>
        <v>0</v>
      </c>
      <c r="AJ113" s="4">
        <f t="shared" si="38"/>
        <v>0</v>
      </c>
      <c r="AL113" s="4">
        <f t="shared" si="32"/>
        <v>0</v>
      </c>
      <c r="AN113" s="4">
        <f t="shared" si="33"/>
        <v>0</v>
      </c>
      <c r="AO113" s="4">
        <f t="shared" si="34"/>
        <v>0</v>
      </c>
      <c r="AP113" s="4">
        <f t="shared" si="35"/>
        <v>0</v>
      </c>
      <c r="AQ113" s="4">
        <f t="shared" si="36"/>
        <v>0</v>
      </c>
      <c r="AR113" s="4">
        <f t="shared" si="37"/>
        <v>0</v>
      </c>
      <c r="BF113" s="15"/>
      <c r="BI113" s="15"/>
    </row>
    <row r="114" spans="1:61" x14ac:dyDescent="0.2">
      <c r="A114" s="36" t="str">
        <f t="shared" si="26"/>
        <v/>
      </c>
      <c r="B114" s="20"/>
      <c r="C114" s="101">
        <f t="shared" si="22"/>
        <v>0</v>
      </c>
      <c r="D114" s="101">
        <f t="shared" si="23"/>
        <v>0</v>
      </c>
      <c r="E114" s="21"/>
      <c r="F114" s="153"/>
      <c r="G114" s="153"/>
      <c r="H114" s="150"/>
      <c r="I114" s="151"/>
      <c r="J114" s="18"/>
      <c r="K114" s="18"/>
      <c r="L114" s="18"/>
      <c r="M114" s="18"/>
      <c r="N114" s="18"/>
      <c r="O114" s="18"/>
      <c r="P114" s="18"/>
      <c r="Q114" s="18"/>
      <c r="R114" s="18"/>
      <c r="S114" s="18"/>
      <c r="T114" s="18"/>
      <c r="U114" s="18"/>
      <c r="V114" s="18"/>
      <c r="W114" s="18"/>
      <c r="X114" s="18"/>
      <c r="Y114" s="18"/>
      <c r="Z114" s="18"/>
      <c r="AA114" s="103">
        <f t="shared" si="27"/>
        <v>0</v>
      </c>
      <c r="AB114" s="134">
        <f t="shared" si="28"/>
        <v>0</v>
      </c>
      <c r="AC114" s="100">
        <f ca="1">COUNTA(Профессия_образования85_счет)</f>
        <v>1</v>
      </c>
      <c r="AD114" s="100"/>
      <c r="AE114" s="12" t="str">
        <f t="shared" si="24"/>
        <v/>
      </c>
      <c r="AF114" s="29">
        <f t="shared" si="25"/>
        <v>0</v>
      </c>
      <c r="AG114" s="4">
        <f t="shared" si="29"/>
        <v>0</v>
      </c>
      <c r="AH114" s="4">
        <f t="shared" si="30"/>
        <v>0</v>
      </c>
      <c r="AI114" s="4">
        <f t="shared" si="31"/>
        <v>0</v>
      </c>
      <c r="AJ114" s="4">
        <f t="shared" si="38"/>
        <v>0</v>
      </c>
      <c r="AL114" s="4">
        <f t="shared" si="32"/>
        <v>0</v>
      </c>
      <c r="AN114" s="4">
        <f t="shared" si="33"/>
        <v>0</v>
      </c>
      <c r="AO114" s="4">
        <f t="shared" si="34"/>
        <v>0</v>
      </c>
      <c r="AP114" s="4">
        <f t="shared" si="35"/>
        <v>0</v>
      </c>
      <c r="AQ114" s="4">
        <f t="shared" si="36"/>
        <v>0</v>
      </c>
      <c r="AR114" s="4">
        <f t="shared" si="37"/>
        <v>0</v>
      </c>
      <c r="BF114" s="15"/>
      <c r="BI114" s="15"/>
    </row>
    <row r="115" spans="1:61" x14ac:dyDescent="0.2">
      <c r="A115" s="36" t="str">
        <f t="shared" si="26"/>
        <v/>
      </c>
      <c r="B115" s="20"/>
      <c r="C115" s="101">
        <f t="shared" si="22"/>
        <v>0</v>
      </c>
      <c r="D115" s="101">
        <f t="shared" si="23"/>
        <v>0</v>
      </c>
      <c r="E115" s="18"/>
      <c r="F115" s="153"/>
      <c r="G115" s="153"/>
      <c r="H115" s="150"/>
      <c r="I115" s="151"/>
      <c r="J115" s="18"/>
      <c r="K115" s="18"/>
      <c r="L115" s="18"/>
      <c r="M115" s="18"/>
      <c r="N115" s="18"/>
      <c r="O115" s="18"/>
      <c r="P115" s="18"/>
      <c r="Q115" s="18"/>
      <c r="R115" s="18"/>
      <c r="S115" s="18"/>
      <c r="T115" s="18"/>
      <c r="U115" s="18"/>
      <c r="V115" s="18"/>
      <c r="W115" s="18"/>
      <c r="X115" s="18"/>
      <c r="Y115" s="18"/>
      <c r="Z115" s="18"/>
      <c r="AA115" s="103">
        <f t="shared" si="27"/>
        <v>0</v>
      </c>
      <c r="AB115" s="134">
        <f t="shared" si="28"/>
        <v>0</v>
      </c>
      <c r="AC115" s="100">
        <f ca="1">COUNTA(Профессия_образования86_счет)</f>
        <v>1</v>
      </c>
      <c r="AD115" s="100"/>
      <c r="AE115" s="12" t="str">
        <f t="shared" si="24"/>
        <v/>
      </c>
      <c r="AF115" s="29">
        <f t="shared" si="25"/>
        <v>0</v>
      </c>
      <c r="AG115" s="4">
        <f t="shared" si="29"/>
        <v>0</v>
      </c>
      <c r="AH115" s="4">
        <f t="shared" si="30"/>
        <v>0</v>
      </c>
      <c r="AI115" s="4">
        <f t="shared" si="31"/>
        <v>0</v>
      </c>
      <c r="AJ115" s="4">
        <f t="shared" si="38"/>
        <v>0</v>
      </c>
      <c r="AL115" s="4">
        <f t="shared" si="32"/>
        <v>0</v>
      </c>
      <c r="AN115" s="4">
        <f t="shared" si="33"/>
        <v>0</v>
      </c>
      <c r="AO115" s="4">
        <f t="shared" si="34"/>
        <v>0</v>
      </c>
      <c r="AP115" s="4">
        <f t="shared" si="35"/>
        <v>0</v>
      </c>
      <c r="AQ115" s="4">
        <f t="shared" si="36"/>
        <v>0</v>
      </c>
      <c r="AR115" s="4">
        <f t="shared" si="37"/>
        <v>0</v>
      </c>
      <c r="BF115" s="15"/>
      <c r="BI115" s="15"/>
    </row>
    <row r="116" spans="1:61" x14ac:dyDescent="0.2">
      <c r="A116" s="36" t="str">
        <f t="shared" si="26"/>
        <v/>
      </c>
      <c r="B116" s="20"/>
      <c r="C116" s="101">
        <f t="shared" si="22"/>
        <v>0</v>
      </c>
      <c r="D116" s="101">
        <f t="shared" si="23"/>
        <v>0</v>
      </c>
      <c r="E116" s="21"/>
      <c r="F116" s="153"/>
      <c r="G116" s="153"/>
      <c r="H116" s="150"/>
      <c r="I116" s="151"/>
      <c r="J116" s="18"/>
      <c r="K116" s="18"/>
      <c r="L116" s="18"/>
      <c r="M116" s="18"/>
      <c r="N116" s="18"/>
      <c r="O116" s="18"/>
      <c r="P116" s="18"/>
      <c r="Q116" s="18"/>
      <c r="R116" s="18"/>
      <c r="S116" s="18"/>
      <c r="T116" s="18"/>
      <c r="U116" s="18"/>
      <c r="V116" s="18"/>
      <c r="W116" s="18"/>
      <c r="X116" s="18"/>
      <c r="Y116" s="18"/>
      <c r="Z116" s="18"/>
      <c r="AA116" s="103">
        <f t="shared" si="27"/>
        <v>0</v>
      </c>
      <c r="AB116" s="134">
        <f t="shared" si="28"/>
        <v>0</v>
      </c>
      <c r="AC116" s="100">
        <f ca="1">COUNTA(Профессия_образования87_счет)</f>
        <v>1</v>
      </c>
      <c r="AD116" s="100"/>
      <c r="AE116" s="12" t="str">
        <f t="shared" si="24"/>
        <v/>
      </c>
      <c r="AF116" s="29">
        <f t="shared" si="25"/>
        <v>0</v>
      </c>
      <c r="AG116" s="4">
        <f t="shared" si="29"/>
        <v>0</v>
      </c>
      <c r="AH116" s="4">
        <f t="shared" si="30"/>
        <v>0</v>
      </c>
      <c r="AI116" s="4">
        <f t="shared" si="31"/>
        <v>0</v>
      </c>
      <c r="AJ116" s="4">
        <f t="shared" si="38"/>
        <v>0</v>
      </c>
      <c r="AL116" s="4">
        <f t="shared" si="32"/>
        <v>0</v>
      </c>
      <c r="AN116" s="4">
        <f t="shared" si="33"/>
        <v>0</v>
      </c>
      <c r="AO116" s="4">
        <f t="shared" si="34"/>
        <v>0</v>
      </c>
      <c r="AP116" s="4">
        <f t="shared" si="35"/>
        <v>0</v>
      </c>
      <c r="AQ116" s="4">
        <f t="shared" si="36"/>
        <v>0</v>
      </c>
      <c r="AR116" s="4">
        <f t="shared" si="37"/>
        <v>0</v>
      </c>
      <c r="BF116" s="15"/>
      <c r="BI116" s="15"/>
    </row>
    <row r="117" spans="1:61" x14ac:dyDescent="0.2">
      <c r="A117" s="36" t="str">
        <f t="shared" si="26"/>
        <v/>
      </c>
      <c r="B117" s="20"/>
      <c r="C117" s="101">
        <f t="shared" si="22"/>
        <v>0</v>
      </c>
      <c r="D117" s="101">
        <f t="shared" si="23"/>
        <v>0</v>
      </c>
      <c r="E117" s="18"/>
      <c r="F117" s="153"/>
      <c r="G117" s="153"/>
      <c r="H117" s="150"/>
      <c r="I117" s="151"/>
      <c r="J117" s="18"/>
      <c r="K117" s="18"/>
      <c r="L117" s="18"/>
      <c r="M117" s="18"/>
      <c r="N117" s="18"/>
      <c r="O117" s="18"/>
      <c r="P117" s="18"/>
      <c r="Q117" s="18"/>
      <c r="R117" s="18"/>
      <c r="S117" s="18"/>
      <c r="T117" s="18"/>
      <c r="U117" s="18"/>
      <c r="V117" s="18"/>
      <c r="W117" s="18"/>
      <c r="X117" s="18"/>
      <c r="Y117" s="18"/>
      <c r="Z117" s="18"/>
      <c r="AA117" s="103">
        <f t="shared" si="27"/>
        <v>0</v>
      </c>
      <c r="AB117" s="134">
        <f t="shared" si="28"/>
        <v>0</v>
      </c>
      <c r="AC117" s="100">
        <f ca="1">COUNTA(Профессия_образования88_счет)</f>
        <v>1</v>
      </c>
      <c r="AD117" s="100"/>
      <c r="AE117" s="12" t="str">
        <f t="shared" si="24"/>
        <v/>
      </c>
      <c r="AF117" s="29">
        <f t="shared" si="25"/>
        <v>0</v>
      </c>
      <c r="AG117" s="4">
        <f t="shared" si="29"/>
        <v>0</v>
      </c>
      <c r="AH117" s="4">
        <f t="shared" si="30"/>
        <v>0</v>
      </c>
      <c r="AI117" s="4">
        <f t="shared" si="31"/>
        <v>0</v>
      </c>
      <c r="AJ117" s="4">
        <f t="shared" si="38"/>
        <v>0</v>
      </c>
      <c r="AL117" s="4">
        <f t="shared" si="32"/>
        <v>0</v>
      </c>
      <c r="AN117" s="4">
        <f t="shared" si="33"/>
        <v>0</v>
      </c>
      <c r="AO117" s="4">
        <f t="shared" si="34"/>
        <v>0</v>
      </c>
      <c r="AP117" s="4">
        <f t="shared" si="35"/>
        <v>0</v>
      </c>
      <c r="AQ117" s="4">
        <f t="shared" si="36"/>
        <v>0</v>
      </c>
      <c r="AR117" s="4">
        <f t="shared" si="37"/>
        <v>0</v>
      </c>
      <c r="BF117" s="15"/>
      <c r="BI117" s="15"/>
    </row>
    <row r="118" spans="1:61" x14ac:dyDescent="0.2">
      <c r="A118" s="36" t="str">
        <f t="shared" si="26"/>
        <v/>
      </c>
      <c r="B118" s="20"/>
      <c r="C118" s="101">
        <f t="shared" si="22"/>
        <v>0</v>
      </c>
      <c r="D118" s="101">
        <f t="shared" si="23"/>
        <v>0</v>
      </c>
      <c r="E118" s="21"/>
      <c r="F118" s="153"/>
      <c r="G118" s="153"/>
      <c r="H118" s="150"/>
      <c r="I118" s="151"/>
      <c r="J118" s="18"/>
      <c r="K118" s="18"/>
      <c r="L118" s="18"/>
      <c r="M118" s="18"/>
      <c r="N118" s="18"/>
      <c r="O118" s="18"/>
      <c r="P118" s="18"/>
      <c r="Q118" s="18"/>
      <c r="R118" s="18"/>
      <c r="S118" s="18"/>
      <c r="T118" s="18"/>
      <c r="U118" s="18"/>
      <c r="V118" s="18"/>
      <c r="W118" s="18"/>
      <c r="X118" s="18"/>
      <c r="Y118" s="18"/>
      <c r="Z118" s="18"/>
      <c r="AA118" s="103">
        <f t="shared" si="27"/>
        <v>0</v>
      </c>
      <c r="AB118" s="134">
        <f t="shared" si="28"/>
        <v>0</v>
      </c>
      <c r="AC118" s="100">
        <f ca="1">COUNTA(Профессия_образования89_счет)</f>
        <v>1</v>
      </c>
      <c r="AD118" s="100"/>
      <c r="AE118" s="12" t="str">
        <f t="shared" si="24"/>
        <v/>
      </c>
      <c r="AF118" s="29">
        <f t="shared" si="25"/>
        <v>0</v>
      </c>
      <c r="AG118" s="4">
        <f t="shared" si="29"/>
        <v>0</v>
      </c>
      <c r="AH118" s="4">
        <f t="shared" si="30"/>
        <v>0</v>
      </c>
      <c r="AI118" s="4">
        <f t="shared" si="31"/>
        <v>0</v>
      </c>
      <c r="AJ118" s="4">
        <f t="shared" si="38"/>
        <v>0</v>
      </c>
      <c r="AL118" s="4">
        <f t="shared" si="32"/>
        <v>0</v>
      </c>
      <c r="AN118" s="4">
        <f t="shared" si="33"/>
        <v>0</v>
      </c>
      <c r="AO118" s="4">
        <f t="shared" si="34"/>
        <v>0</v>
      </c>
      <c r="AP118" s="4">
        <f t="shared" si="35"/>
        <v>0</v>
      </c>
      <c r="AQ118" s="4">
        <f t="shared" si="36"/>
        <v>0</v>
      </c>
      <c r="AR118" s="4">
        <f t="shared" si="37"/>
        <v>0</v>
      </c>
      <c r="BF118" s="15"/>
      <c r="BI118" s="15"/>
    </row>
    <row r="119" spans="1:61" x14ac:dyDescent="0.2">
      <c r="A119" s="36" t="str">
        <f t="shared" si="26"/>
        <v/>
      </c>
      <c r="B119" s="20"/>
      <c r="C119" s="101">
        <f t="shared" si="22"/>
        <v>0</v>
      </c>
      <c r="D119" s="101">
        <f t="shared" si="23"/>
        <v>0</v>
      </c>
      <c r="E119" s="18"/>
      <c r="F119" s="153"/>
      <c r="G119" s="153"/>
      <c r="H119" s="150"/>
      <c r="I119" s="151"/>
      <c r="J119" s="18"/>
      <c r="K119" s="18"/>
      <c r="L119" s="18"/>
      <c r="M119" s="18"/>
      <c r="N119" s="18"/>
      <c r="O119" s="18"/>
      <c r="P119" s="18"/>
      <c r="Q119" s="18"/>
      <c r="R119" s="18"/>
      <c r="S119" s="18"/>
      <c r="T119" s="18"/>
      <c r="U119" s="18"/>
      <c r="V119" s="18"/>
      <c r="W119" s="18"/>
      <c r="X119" s="18"/>
      <c r="Y119" s="18"/>
      <c r="Z119" s="18"/>
      <c r="AA119" s="103">
        <f t="shared" si="27"/>
        <v>0</v>
      </c>
      <c r="AB119" s="134">
        <f t="shared" si="28"/>
        <v>0</v>
      </c>
      <c r="AC119" s="100">
        <f ca="1">COUNTA(Профессия_образования90_счет)</f>
        <v>1</v>
      </c>
      <c r="AD119" s="100"/>
      <c r="AE119" s="12" t="str">
        <f t="shared" si="24"/>
        <v/>
      </c>
      <c r="AF119" s="29">
        <f t="shared" si="25"/>
        <v>0</v>
      </c>
      <c r="AG119" s="4">
        <f t="shared" si="29"/>
        <v>0</v>
      </c>
      <c r="AH119" s="4">
        <f t="shared" si="30"/>
        <v>0</v>
      </c>
      <c r="AI119" s="4">
        <f t="shared" si="31"/>
        <v>0</v>
      </c>
      <c r="AJ119" s="4">
        <f t="shared" si="38"/>
        <v>0</v>
      </c>
      <c r="AL119" s="4">
        <f t="shared" si="32"/>
        <v>0</v>
      </c>
      <c r="AN119" s="4">
        <f t="shared" si="33"/>
        <v>0</v>
      </c>
      <c r="AO119" s="4">
        <f t="shared" si="34"/>
        <v>0</v>
      </c>
      <c r="AP119" s="4">
        <f t="shared" si="35"/>
        <v>0</v>
      </c>
      <c r="AQ119" s="4">
        <f t="shared" si="36"/>
        <v>0</v>
      </c>
      <c r="AR119" s="4">
        <f t="shared" si="37"/>
        <v>0</v>
      </c>
      <c r="BF119" s="15"/>
      <c r="BI119" s="15"/>
    </row>
    <row r="120" spans="1:61" x14ac:dyDescent="0.2">
      <c r="A120" s="36" t="str">
        <f t="shared" si="26"/>
        <v/>
      </c>
      <c r="B120" s="20"/>
      <c r="C120" s="101">
        <f t="shared" si="22"/>
        <v>0</v>
      </c>
      <c r="D120" s="101">
        <f t="shared" si="23"/>
        <v>0</v>
      </c>
      <c r="E120" s="21"/>
      <c r="F120" s="153"/>
      <c r="G120" s="153"/>
      <c r="H120" s="150"/>
      <c r="I120" s="151"/>
      <c r="J120" s="18"/>
      <c r="K120" s="18"/>
      <c r="L120" s="18"/>
      <c r="M120" s="18"/>
      <c r="N120" s="18"/>
      <c r="O120" s="18"/>
      <c r="P120" s="18"/>
      <c r="Q120" s="18"/>
      <c r="R120" s="18"/>
      <c r="S120" s="18"/>
      <c r="T120" s="18"/>
      <c r="U120" s="18"/>
      <c r="V120" s="18"/>
      <c r="W120" s="18"/>
      <c r="X120" s="18"/>
      <c r="Y120" s="18"/>
      <c r="Z120" s="18"/>
      <c r="AA120" s="103">
        <f t="shared" si="27"/>
        <v>0</v>
      </c>
      <c r="AB120" s="134">
        <f t="shared" si="28"/>
        <v>0</v>
      </c>
      <c r="AC120" s="100">
        <f ca="1">COUNTA(Профессия_образования91_счет)</f>
        <v>1</v>
      </c>
      <c r="AD120" s="100"/>
      <c r="AE120" s="12" t="str">
        <f t="shared" si="24"/>
        <v/>
      </c>
      <c r="AF120" s="29">
        <f t="shared" si="25"/>
        <v>0</v>
      </c>
      <c r="AG120" s="4">
        <f t="shared" si="29"/>
        <v>0</v>
      </c>
      <c r="AH120" s="4">
        <f t="shared" si="30"/>
        <v>0</v>
      </c>
      <c r="AI120" s="4">
        <f t="shared" si="31"/>
        <v>0</v>
      </c>
      <c r="AJ120" s="4">
        <f t="shared" si="38"/>
        <v>0</v>
      </c>
      <c r="AL120" s="4">
        <f t="shared" si="32"/>
        <v>0</v>
      </c>
      <c r="AN120" s="4">
        <f t="shared" si="33"/>
        <v>0</v>
      </c>
      <c r="AO120" s="4">
        <f t="shared" si="34"/>
        <v>0</v>
      </c>
      <c r="AP120" s="4">
        <f t="shared" si="35"/>
        <v>0</v>
      </c>
      <c r="AQ120" s="4">
        <f t="shared" si="36"/>
        <v>0</v>
      </c>
      <c r="AR120" s="4">
        <f t="shared" si="37"/>
        <v>0</v>
      </c>
      <c r="BF120" s="15"/>
      <c r="BI120" s="15"/>
    </row>
    <row r="121" spans="1:61" x14ac:dyDescent="0.2">
      <c r="A121" s="36" t="str">
        <f t="shared" si="26"/>
        <v/>
      </c>
      <c r="B121" s="20"/>
      <c r="C121" s="101">
        <f t="shared" si="22"/>
        <v>0</v>
      </c>
      <c r="D121" s="101">
        <f t="shared" si="23"/>
        <v>0</v>
      </c>
      <c r="E121" s="18"/>
      <c r="F121" s="153"/>
      <c r="G121" s="153"/>
      <c r="H121" s="150"/>
      <c r="I121" s="151"/>
      <c r="J121" s="18"/>
      <c r="K121" s="18"/>
      <c r="L121" s="18"/>
      <c r="M121" s="18"/>
      <c r="N121" s="18"/>
      <c r="O121" s="18"/>
      <c r="P121" s="18"/>
      <c r="Q121" s="18"/>
      <c r="R121" s="18"/>
      <c r="S121" s="18"/>
      <c r="T121" s="18"/>
      <c r="U121" s="18"/>
      <c r="V121" s="18"/>
      <c r="W121" s="18"/>
      <c r="X121" s="18"/>
      <c r="Y121" s="18"/>
      <c r="Z121" s="18"/>
      <c r="AA121" s="103">
        <f t="shared" si="27"/>
        <v>0</v>
      </c>
      <c r="AB121" s="134">
        <f t="shared" si="28"/>
        <v>0</v>
      </c>
      <c r="AC121" s="100">
        <f ca="1">COUNTA(Профессия_образования92_счет)</f>
        <v>1</v>
      </c>
      <c r="AD121" s="100"/>
      <c r="AE121" s="12" t="str">
        <f t="shared" si="24"/>
        <v/>
      </c>
      <c r="AF121" s="29">
        <f t="shared" si="25"/>
        <v>0</v>
      </c>
      <c r="AG121" s="4">
        <f t="shared" si="29"/>
        <v>0</v>
      </c>
      <c r="AH121" s="4">
        <f t="shared" si="30"/>
        <v>0</v>
      </c>
      <c r="AI121" s="4">
        <f t="shared" si="31"/>
        <v>0</v>
      </c>
      <c r="AJ121" s="4">
        <f t="shared" si="38"/>
        <v>0</v>
      </c>
      <c r="AL121" s="4">
        <f t="shared" si="32"/>
        <v>0</v>
      </c>
      <c r="AN121" s="4">
        <f t="shared" si="33"/>
        <v>0</v>
      </c>
      <c r="AO121" s="4">
        <f t="shared" si="34"/>
        <v>0</v>
      </c>
      <c r="AP121" s="4">
        <f t="shared" si="35"/>
        <v>0</v>
      </c>
      <c r="AQ121" s="4">
        <f t="shared" si="36"/>
        <v>0</v>
      </c>
      <c r="AR121" s="4">
        <f t="shared" si="37"/>
        <v>0</v>
      </c>
      <c r="BF121" s="15"/>
      <c r="BI121" s="15"/>
    </row>
    <row r="122" spans="1:61" x14ac:dyDescent="0.2">
      <c r="A122" s="36" t="str">
        <f t="shared" si="26"/>
        <v/>
      </c>
      <c r="B122" s="20"/>
      <c r="C122" s="101">
        <f t="shared" si="22"/>
        <v>0</v>
      </c>
      <c r="D122" s="101">
        <f t="shared" si="23"/>
        <v>0</v>
      </c>
      <c r="E122" s="21"/>
      <c r="F122" s="153"/>
      <c r="G122" s="153"/>
      <c r="H122" s="150"/>
      <c r="I122" s="151"/>
      <c r="J122" s="18"/>
      <c r="K122" s="18"/>
      <c r="L122" s="18"/>
      <c r="M122" s="18"/>
      <c r="N122" s="18"/>
      <c r="O122" s="18"/>
      <c r="P122" s="18"/>
      <c r="Q122" s="18"/>
      <c r="R122" s="18"/>
      <c r="S122" s="18"/>
      <c r="T122" s="18"/>
      <c r="U122" s="18"/>
      <c r="V122" s="18"/>
      <c r="W122" s="18"/>
      <c r="X122" s="18"/>
      <c r="Y122" s="18"/>
      <c r="Z122" s="18"/>
      <c r="AA122" s="103">
        <f t="shared" si="27"/>
        <v>0</v>
      </c>
      <c r="AB122" s="134">
        <f t="shared" si="28"/>
        <v>0</v>
      </c>
      <c r="AC122" s="100">
        <f ca="1">COUNTA(Профессия_образования93_счет)</f>
        <v>1</v>
      </c>
      <c r="AD122" s="100"/>
      <c r="AE122" s="12" t="str">
        <f t="shared" si="24"/>
        <v/>
      </c>
      <c r="AF122" s="29">
        <f t="shared" si="25"/>
        <v>0</v>
      </c>
      <c r="AG122" s="4">
        <f t="shared" si="29"/>
        <v>0</v>
      </c>
      <c r="AH122" s="4">
        <f t="shared" si="30"/>
        <v>0</v>
      </c>
      <c r="AI122" s="4">
        <f t="shared" si="31"/>
        <v>0</v>
      </c>
      <c r="AJ122" s="4">
        <f t="shared" si="38"/>
        <v>0</v>
      </c>
      <c r="AL122" s="4">
        <f t="shared" si="32"/>
        <v>0</v>
      </c>
      <c r="AN122" s="4">
        <f t="shared" si="33"/>
        <v>0</v>
      </c>
      <c r="AO122" s="4">
        <f t="shared" si="34"/>
        <v>0</v>
      </c>
      <c r="AP122" s="4">
        <f t="shared" si="35"/>
        <v>0</v>
      </c>
      <c r="AQ122" s="4">
        <f t="shared" si="36"/>
        <v>0</v>
      </c>
      <c r="AR122" s="4">
        <f t="shared" si="37"/>
        <v>0</v>
      </c>
      <c r="BF122" s="15"/>
      <c r="BI122" s="15"/>
    </row>
    <row r="123" spans="1:61" x14ac:dyDescent="0.2">
      <c r="A123" s="36" t="str">
        <f t="shared" si="26"/>
        <v/>
      </c>
      <c r="B123" s="20"/>
      <c r="C123" s="101">
        <f t="shared" si="22"/>
        <v>0</v>
      </c>
      <c r="D123" s="101">
        <f t="shared" si="23"/>
        <v>0</v>
      </c>
      <c r="E123" s="18"/>
      <c r="F123" s="153"/>
      <c r="G123" s="153"/>
      <c r="H123" s="150"/>
      <c r="I123" s="151"/>
      <c r="J123" s="18"/>
      <c r="K123" s="18"/>
      <c r="L123" s="18"/>
      <c r="M123" s="18"/>
      <c r="N123" s="18"/>
      <c r="O123" s="18"/>
      <c r="P123" s="18"/>
      <c r="Q123" s="18"/>
      <c r="R123" s="18"/>
      <c r="S123" s="18"/>
      <c r="T123" s="18"/>
      <c r="U123" s="18"/>
      <c r="V123" s="18"/>
      <c r="W123" s="18"/>
      <c r="X123" s="18"/>
      <c r="Y123" s="18"/>
      <c r="Z123" s="18"/>
      <c r="AA123" s="103">
        <f t="shared" si="27"/>
        <v>0</v>
      </c>
      <c r="AB123" s="134">
        <f t="shared" si="28"/>
        <v>0</v>
      </c>
      <c r="AC123" s="100">
        <f ca="1">COUNTA(Профессия_образования94_счет)</f>
        <v>1</v>
      </c>
      <c r="AD123" s="100"/>
      <c r="AE123" s="12" t="str">
        <f t="shared" si="24"/>
        <v/>
      </c>
      <c r="AF123" s="29">
        <f t="shared" si="25"/>
        <v>0</v>
      </c>
      <c r="AG123" s="4">
        <f t="shared" si="29"/>
        <v>0</v>
      </c>
      <c r="AH123" s="4">
        <f t="shared" si="30"/>
        <v>0</v>
      </c>
      <c r="AI123" s="4">
        <f t="shared" si="31"/>
        <v>0</v>
      </c>
      <c r="AJ123" s="4">
        <f t="shared" si="38"/>
        <v>0</v>
      </c>
      <c r="AL123" s="4">
        <f t="shared" si="32"/>
        <v>0</v>
      </c>
      <c r="AN123" s="4">
        <f t="shared" si="33"/>
        <v>0</v>
      </c>
      <c r="AO123" s="4">
        <f t="shared" si="34"/>
        <v>0</v>
      </c>
      <c r="AP123" s="4">
        <f t="shared" si="35"/>
        <v>0</v>
      </c>
      <c r="AQ123" s="4">
        <f t="shared" si="36"/>
        <v>0</v>
      </c>
      <c r="AR123" s="4">
        <f t="shared" si="37"/>
        <v>0</v>
      </c>
      <c r="BF123" s="15"/>
      <c r="BI123" s="15"/>
    </row>
    <row r="124" spans="1:61" x14ac:dyDescent="0.2">
      <c r="A124" s="36" t="str">
        <f t="shared" si="26"/>
        <v/>
      </c>
      <c r="B124" s="20"/>
      <c r="C124" s="101">
        <f t="shared" si="22"/>
        <v>0</v>
      </c>
      <c r="D124" s="101">
        <f t="shared" si="23"/>
        <v>0</v>
      </c>
      <c r="E124" s="21"/>
      <c r="F124" s="153"/>
      <c r="G124" s="153"/>
      <c r="H124" s="150"/>
      <c r="I124" s="151"/>
      <c r="J124" s="18"/>
      <c r="K124" s="18"/>
      <c r="L124" s="18"/>
      <c r="M124" s="18"/>
      <c r="N124" s="18"/>
      <c r="O124" s="18"/>
      <c r="P124" s="18"/>
      <c r="Q124" s="18"/>
      <c r="R124" s="18"/>
      <c r="S124" s="18"/>
      <c r="T124" s="18"/>
      <c r="U124" s="18"/>
      <c r="V124" s="18"/>
      <c r="W124" s="18"/>
      <c r="X124" s="18"/>
      <c r="Y124" s="18"/>
      <c r="Z124" s="18"/>
      <c r="AA124" s="103">
        <f t="shared" si="27"/>
        <v>0</v>
      </c>
      <c r="AB124" s="134">
        <f t="shared" si="28"/>
        <v>0</v>
      </c>
      <c r="AC124" s="100">
        <f ca="1">COUNTA(Профессия_образования95_счет)</f>
        <v>1</v>
      </c>
      <c r="AD124" s="100"/>
      <c r="AE124" s="12" t="str">
        <f t="shared" si="24"/>
        <v/>
      </c>
      <c r="AF124" s="29">
        <f t="shared" si="25"/>
        <v>0</v>
      </c>
      <c r="AG124" s="4">
        <f t="shared" si="29"/>
        <v>0</v>
      </c>
      <c r="AH124" s="4">
        <f t="shared" si="30"/>
        <v>0</v>
      </c>
      <c r="AI124" s="4">
        <f t="shared" si="31"/>
        <v>0</v>
      </c>
      <c r="AJ124" s="4">
        <f t="shared" si="38"/>
        <v>0</v>
      </c>
      <c r="AL124" s="4">
        <f t="shared" si="32"/>
        <v>0</v>
      </c>
      <c r="AN124" s="4">
        <f t="shared" si="33"/>
        <v>0</v>
      </c>
      <c r="AO124" s="4">
        <f t="shared" si="34"/>
        <v>0</v>
      </c>
      <c r="AP124" s="4">
        <f t="shared" si="35"/>
        <v>0</v>
      </c>
      <c r="AQ124" s="4">
        <f t="shared" si="36"/>
        <v>0</v>
      </c>
      <c r="AR124" s="4">
        <f t="shared" si="37"/>
        <v>0</v>
      </c>
      <c r="BF124" s="15"/>
      <c r="BI124" s="15"/>
    </row>
    <row r="125" spans="1:61" x14ac:dyDescent="0.2">
      <c r="A125" s="36" t="str">
        <f t="shared" si="26"/>
        <v/>
      </c>
      <c r="B125" s="20"/>
      <c r="C125" s="101">
        <f t="shared" si="22"/>
        <v>0</v>
      </c>
      <c r="D125" s="101">
        <f t="shared" si="23"/>
        <v>0</v>
      </c>
      <c r="E125" s="18"/>
      <c r="F125" s="153"/>
      <c r="G125" s="153"/>
      <c r="H125" s="150"/>
      <c r="I125" s="151"/>
      <c r="J125" s="18"/>
      <c r="K125" s="18"/>
      <c r="L125" s="18"/>
      <c r="M125" s="18"/>
      <c r="N125" s="18"/>
      <c r="O125" s="18"/>
      <c r="P125" s="18"/>
      <c r="Q125" s="18"/>
      <c r="R125" s="18"/>
      <c r="S125" s="18"/>
      <c r="T125" s="18"/>
      <c r="U125" s="18"/>
      <c r="V125" s="18"/>
      <c r="W125" s="18"/>
      <c r="X125" s="18"/>
      <c r="Y125" s="18"/>
      <c r="Z125" s="18"/>
      <c r="AA125" s="103">
        <f t="shared" si="27"/>
        <v>0</v>
      </c>
      <c r="AB125" s="134">
        <f t="shared" si="28"/>
        <v>0</v>
      </c>
      <c r="AC125" s="100">
        <f ca="1">COUNTA(Профессия_образования96_счет)</f>
        <v>1</v>
      </c>
      <c r="AD125" s="100"/>
      <c r="AE125" s="12" t="str">
        <f t="shared" si="24"/>
        <v/>
      </c>
      <c r="AF125" s="29">
        <f t="shared" si="25"/>
        <v>0</v>
      </c>
      <c r="AG125" s="4">
        <f t="shared" si="29"/>
        <v>0</v>
      </c>
      <c r="AH125" s="4">
        <f t="shared" si="30"/>
        <v>0</v>
      </c>
      <c r="AI125" s="4">
        <f t="shared" si="31"/>
        <v>0</v>
      </c>
      <c r="AJ125" s="4">
        <f t="shared" si="38"/>
        <v>0</v>
      </c>
      <c r="AL125" s="4">
        <f t="shared" si="32"/>
        <v>0</v>
      </c>
      <c r="AN125" s="4">
        <f t="shared" si="33"/>
        <v>0</v>
      </c>
      <c r="AO125" s="4">
        <f t="shared" si="34"/>
        <v>0</v>
      </c>
      <c r="AP125" s="4">
        <f t="shared" si="35"/>
        <v>0</v>
      </c>
      <c r="AQ125" s="4">
        <f t="shared" si="36"/>
        <v>0</v>
      </c>
      <c r="AR125" s="4">
        <f t="shared" si="37"/>
        <v>0</v>
      </c>
      <c r="BF125" s="15"/>
      <c r="BI125" s="15"/>
    </row>
    <row r="126" spans="1:61" x14ac:dyDescent="0.2">
      <c r="A126" s="36" t="str">
        <f t="shared" si="26"/>
        <v/>
      </c>
      <c r="B126" s="20"/>
      <c r="C126" s="101">
        <f t="shared" si="22"/>
        <v>0</v>
      </c>
      <c r="D126" s="101">
        <f t="shared" si="23"/>
        <v>0</v>
      </c>
      <c r="E126" s="21"/>
      <c r="F126" s="153"/>
      <c r="G126" s="153"/>
      <c r="H126" s="150"/>
      <c r="I126" s="151"/>
      <c r="J126" s="18"/>
      <c r="K126" s="18"/>
      <c r="L126" s="18"/>
      <c r="M126" s="18"/>
      <c r="N126" s="18"/>
      <c r="O126" s="18"/>
      <c r="P126" s="18"/>
      <c r="Q126" s="18"/>
      <c r="R126" s="18"/>
      <c r="S126" s="18"/>
      <c r="T126" s="18"/>
      <c r="U126" s="18"/>
      <c r="V126" s="18"/>
      <c r="W126" s="18"/>
      <c r="X126" s="18"/>
      <c r="Y126" s="18"/>
      <c r="Z126" s="18"/>
      <c r="AA126" s="103">
        <f t="shared" si="27"/>
        <v>0</v>
      </c>
      <c r="AB126" s="134">
        <f t="shared" si="28"/>
        <v>0</v>
      </c>
      <c r="AC126" s="100">
        <f ca="1">COUNTA(Профессия_образования97_счет)</f>
        <v>1</v>
      </c>
      <c r="AD126" s="100"/>
      <c r="AE126" s="12" t="str">
        <f t="shared" si="24"/>
        <v/>
      </c>
      <c r="AF126" s="29">
        <f t="shared" si="25"/>
        <v>0</v>
      </c>
      <c r="AG126" s="4">
        <f t="shared" si="29"/>
        <v>0</v>
      </c>
      <c r="AH126" s="4">
        <f t="shared" si="30"/>
        <v>0</v>
      </c>
      <c r="AI126" s="4">
        <f t="shared" si="31"/>
        <v>0</v>
      </c>
      <c r="AJ126" s="4">
        <f t="shared" si="38"/>
        <v>0</v>
      </c>
      <c r="AL126" s="4">
        <f t="shared" si="32"/>
        <v>0</v>
      </c>
      <c r="AN126" s="4">
        <f t="shared" si="33"/>
        <v>0</v>
      </c>
      <c r="AO126" s="4">
        <f t="shared" si="34"/>
        <v>0</v>
      </c>
      <c r="AP126" s="4">
        <f t="shared" si="35"/>
        <v>0</v>
      </c>
      <c r="AQ126" s="4">
        <f t="shared" si="36"/>
        <v>0</v>
      </c>
      <c r="AR126" s="4">
        <f t="shared" si="37"/>
        <v>0</v>
      </c>
      <c r="BF126" s="15"/>
      <c r="BI126" s="15"/>
    </row>
    <row r="127" spans="1:61" x14ac:dyDescent="0.2">
      <c r="A127" s="36" t="str">
        <f t="shared" si="26"/>
        <v/>
      </c>
      <c r="B127" s="20"/>
      <c r="C127" s="101">
        <f t="shared" si="22"/>
        <v>0</v>
      </c>
      <c r="D127" s="101">
        <f t="shared" si="23"/>
        <v>0</v>
      </c>
      <c r="E127" s="18"/>
      <c r="F127" s="153"/>
      <c r="G127" s="153"/>
      <c r="H127" s="150"/>
      <c r="I127" s="151"/>
      <c r="J127" s="18"/>
      <c r="K127" s="18"/>
      <c r="L127" s="18"/>
      <c r="M127" s="18"/>
      <c r="N127" s="18"/>
      <c r="O127" s="18"/>
      <c r="P127" s="18"/>
      <c r="Q127" s="18"/>
      <c r="R127" s="18"/>
      <c r="S127" s="18"/>
      <c r="T127" s="18"/>
      <c r="U127" s="18"/>
      <c r="V127" s="18"/>
      <c r="W127" s="18"/>
      <c r="X127" s="18"/>
      <c r="Y127" s="18"/>
      <c r="Z127" s="18"/>
      <c r="AA127" s="103">
        <f t="shared" si="27"/>
        <v>0</v>
      </c>
      <c r="AB127" s="134">
        <f t="shared" si="28"/>
        <v>0</v>
      </c>
      <c r="AC127" s="100">
        <f ca="1">COUNTA(Профессия_образования98_счет)</f>
        <v>1</v>
      </c>
      <c r="AD127" s="100"/>
      <c r="AE127" s="12" t="str">
        <f t="shared" si="24"/>
        <v/>
      </c>
      <c r="AF127" s="29">
        <f t="shared" si="25"/>
        <v>0</v>
      </c>
      <c r="AG127" s="4">
        <f t="shared" si="29"/>
        <v>0</v>
      </c>
      <c r="AH127" s="4">
        <f t="shared" si="30"/>
        <v>0</v>
      </c>
      <c r="AI127" s="4">
        <f t="shared" si="31"/>
        <v>0</v>
      </c>
      <c r="AJ127" s="4">
        <f t="shared" si="38"/>
        <v>0</v>
      </c>
      <c r="AL127" s="4">
        <f t="shared" si="32"/>
        <v>0</v>
      </c>
      <c r="AN127" s="4">
        <f t="shared" si="33"/>
        <v>0</v>
      </c>
      <c r="AO127" s="4">
        <f t="shared" si="34"/>
        <v>0</v>
      </c>
      <c r="AP127" s="4">
        <f t="shared" si="35"/>
        <v>0</v>
      </c>
      <c r="AQ127" s="4">
        <f t="shared" si="36"/>
        <v>0</v>
      </c>
      <c r="AR127" s="4">
        <f t="shared" si="37"/>
        <v>0</v>
      </c>
      <c r="BF127" s="15"/>
      <c r="BI127" s="15"/>
    </row>
    <row r="128" spans="1:61" x14ac:dyDescent="0.2">
      <c r="A128" s="36" t="str">
        <f t="shared" si="26"/>
        <v/>
      </c>
      <c r="B128" s="20"/>
      <c r="C128" s="101">
        <f t="shared" si="22"/>
        <v>0</v>
      </c>
      <c r="D128" s="101">
        <f t="shared" si="23"/>
        <v>0</v>
      </c>
      <c r="E128" s="21"/>
      <c r="F128" s="153"/>
      <c r="G128" s="153"/>
      <c r="H128" s="150"/>
      <c r="I128" s="151"/>
      <c r="J128" s="18"/>
      <c r="K128" s="18"/>
      <c r="L128" s="18"/>
      <c r="M128" s="18"/>
      <c r="N128" s="18"/>
      <c r="O128" s="18"/>
      <c r="P128" s="18"/>
      <c r="Q128" s="18"/>
      <c r="R128" s="18"/>
      <c r="S128" s="18"/>
      <c r="T128" s="18"/>
      <c r="U128" s="18"/>
      <c r="V128" s="18"/>
      <c r="W128" s="18"/>
      <c r="X128" s="18"/>
      <c r="Y128" s="18"/>
      <c r="Z128" s="18"/>
      <c r="AA128" s="103">
        <f t="shared" si="27"/>
        <v>0</v>
      </c>
      <c r="AB128" s="134">
        <f t="shared" si="28"/>
        <v>0</v>
      </c>
      <c r="AC128" s="100">
        <f ca="1">COUNTA(Профессия_образования99_счет)</f>
        <v>1</v>
      </c>
      <c r="AD128" s="100"/>
      <c r="AE128" s="12" t="str">
        <f t="shared" si="24"/>
        <v/>
      </c>
      <c r="AF128" s="29">
        <f t="shared" si="25"/>
        <v>0</v>
      </c>
      <c r="AG128" s="4">
        <f t="shared" si="29"/>
        <v>0</v>
      </c>
      <c r="AH128" s="4">
        <f t="shared" si="30"/>
        <v>0</v>
      </c>
      <c r="AI128" s="4">
        <f t="shared" si="31"/>
        <v>0</v>
      </c>
      <c r="AJ128" s="4">
        <f t="shared" si="38"/>
        <v>0</v>
      </c>
      <c r="AL128" s="4">
        <f t="shared" si="32"/>
        <v>0</v>
      </c>
      <c r="AN128" s="4">
        <f t="shared" si="33"/>
        <v>0</v>
      </c>
      <c r="AO128" s="4">
        <f t="shared" si="34"/>
        <v>0</v>
      </c>
      <c r="AP128" s="4">
        <f t="shared" si="35"/>
        <v>0</v>
      </c>
      <c r="AQ128" s="4">
        <f t="shared" si="36"/>
        <v>0</v>
      </c>
      <c r="AR128" s="4">
        <f t="shared" si="37"/>
        <v>0</v>
      </c>
      <c r="BF128" s="15"/>
      <c r="BI128" s="15"/>
    </row>
    <row r="129" spans="1:61" x14ac:dyDescent="0.2">
      <c r="A129" s="36" t="str">
        <f t="shared" si="26"/>
        <v/>
      </c>
      <c r="B129" s="20"/>
      <c r="C129" s="101">
        <f t="shared" si="22"/>
        <v>0</v>
      </c>
      <c r="D129" s="101">
        <f t="shared" si="23"/>
        <v>0</v>
      </c>
      <c r="E129" s="18"/>
      <c r="F129" s="153"/>
      <c r="G129" s="153"/>
      <c r="H129" s="150"/>
      <c r="I129" s="151"/>
      <c r="J129" s="18"/>
      <c r="K129" s="18"/>
      <c r="L129" s="18"/>
      <c r="M129" s="18"/>
      <c r="N129" s="18"/>
      <c r="O129" s="18"/>
      <c r="P129" s="18"/>
      <c r="Q129" s="18"/>
      <c r="R129" s="18"/>
      <c r="S129" s="18"/>
      <c r="T129" s="18"/>
      <c r="U129" s="18"/>
      <c r="V129" s="18"/>
      <c r="W129" s="18"/>
      <c r="X129" s="18"/>
      <c r="Y129" s="18"/>
      <c r="Z129" s="18"/>
      <c r="AA129" s="103">
        <f t="shared" si="27"/>
        <v>0</v>
      </c>
      <c r="AB129" s="134">
        <f t="shared" si="28"/>
        <v>0</v>
      </c>
      <c r="AC129" s="100">
        <f ca="1">COUNTA(Профессия_образования100_счет)</f>
        <v>1</v>
      </c>
      <c r="AD129" s="100"/>
      <c r="AE129" s="12" t="str">
        <f t="shared" si="24"/>
        <v/>
      </c>
      <c r="AF129" s="29">
        <f t="shared" si="25"/>
        <v>0</v>
      </c>
      <c r="AG129" s="4">
        <f t="shared" si="29"/>
        <v>0</v>
      </c>
      <c r="AH129" s="4">
        <f t="shared" si="30"/>
        <v>0</v>
      </c>
      <c r="AI129" s="4">
        <f t="shared" si="31"/>
        <v>0</v>
      </c>
      <c r="AJ129" s="4">
        <f t="shared" si="38"/>
        <v>0</v>
      </c>
      <c r="AL129" s="4">
        <f t="shared" si="32"/>
        <v>0</v>
      </c>
      <c r="AN129" s="4">
        <f t="shared" si="33"/>
        <v>0</v>
      </c>
      <c r="AO129" s="4">
        <f t="shared" si="34"/>
        <v>0</v>
      </c>
      <c r="AP129" s="4">
        <f t="shared" si="35"/>
        <v>0</v>
      </c>
      <c r="AQ129" s="4">
        <f t="shared" si="36"/>
        <v>0</v>
      </c>
      <c r="AR129" s="4">
        <f t="shared" si="37"/>
        <v>0</v>
      </c>
      <c r="BF129" s="15"/>
      <c r="BI129" s="15"/>
    </row>
    <row r="130" spans="1:61" x14ac:dyDescent="0.2">
      <c r="A130" s="36" t="str">
        <f t="shared" si="26"/>
        <v/>
      </c>
      <c r="B130" s="20"/>
      <c r="C130" s="101">
        <f t="shared" si="22"/>
        <v>0</v>
      </c>
      <c r="D130" s="101">
        <f t="shared" si="23"/>
        <v>0</v>
      </c>
      <c r="E130" s="21"/>
      <c r="F130" s="153"/>
      <c r="G130" s="153"/>
      <c r="H130" s="150"/>
      <c r="I130" s="151"/>
      <c r="J130" s="18"/>
      <c r="K130" s="18"/>
      <c r="L130" s="18"/>
      <c r="M130" s="18"/>
      <c r="N130" s="18"/>
      <c r="O130" s="18"/>
      <c r="P130" s="18"/>
      <c r="Q130" s="18"/>
      <c r="R130" s="18"/>
      <c r="S130" s="18"/>
      <c r="T130" s="18"/>
      <c r="U130" s="18"/>
      <c r="V130" s="18"/>
      <c r="W130" s="18"/>
      <c r="X130" s="18"/>
      <c r="Y130" s="18"/>
      <c r="Z130" s="18"/>
      <c r="AA130" s="103">
        <f t="shared" si="27"/>
        <v>0</v>
      </c>
      <c r="AB130" s="134">
        <f t="shared" si="28"/>
        <v>0</v>
      </c>
      <c r="AC130" s="100">
        <f ca="1">COUNTA(Профессия_образования101_счет)</f>
        <v>1</v>
      </c>
      <c r="AD130" s="100"/>
      <c r="AE130" s="12" t="str">
        <f t="shared" si="24"/>
        <v/>
      </c>
      <c r="AF130" s="29">
        <f t="shared" si="25"/>
        <v>0</v>
      </c>
      <c r="AG130" s="4">
        <f t="shared" si="29"/>
        <v>0</v>
      </c>
      <c r="AH130" s="4">
        <f t="shared" si="30"/>
        <v>0</v>
      </c>
      <c r="AI130" s="4">
        <f t="shared" si="31"/>
        <v>0</v>
      </c>
      <c r="AJ130" s="4">
        <f t="shared" si="38"/>
        <v>0</v>
      </c>
      <c r="AL130" s="4">
        <f t="shared" si="32"/>
        <v>0</v>
      </c>
      <c r="AN130" s="4">
        <f t="shared" si="33"/>
        <v>0</v>
      </c>
      <c r="AO130" s="4">
        <f t="shared" si="34"/>
        <v>0</v>
      </c>
      <c r="AP130" s="4">
        <f t="shared" si="35"/>
        <v>0</v>
      </c>
      <c r="AQ130" s="4">
        <f t="shared" si="36"/>
        <v>0</v>
      </c>
      <c r="AR130" s="4">
        <f t="shared" si="37"/>
        <v>0</v>
      </c>
      <c r="BF130" s="15"/>
      <c r="BI130" s="15"/>
    </row>
    <row r="131" spans="1:61" x14ac:dyDescent="0.2">
      <c r="A131" s="36" t="str">
        <f t="shared" si="26"/>
        <v/>
      </c>
      <c r="B131" s="20"/>
      <c r="C131" s="101">
        <f t="shared" si="22"/>
        <v>0</v>
      </c>
      <c r="D131" s="101">
        <f t="shared" si="23"/>
        <v>0</v>
      </c>
      <c r="E131" s="18"/>
      <c r="F131" s="153"/>
      <c r="G131" s="153"/>
      <c r="H131" s="150"/>
      <c r="I131" s="151"/>
      <c r="J131" s="18"/>
      <c r="K131" s="18"/>
      <c r="L131" s="18"/>
      <c r="M131" s="18"/>
      <c r="N131" s="18"/>
      <c r="O131" s="18"/>
      <c r="P131" s="18"/>
      <c r="Q131" s="18"/>
      <c r="R131" s="18"/>
      <c r="S131" s="18"/>
      <c r="T131" s="18"/>
      <c r="U131" s="18"/>
      <c r="V131" s="18"/>
      <c r="W131" s="18"/>
      <c r="X131" s="18"/>
      <c r="Y131" s="18"/>
      <c r="Z131" s="18"/>
      <c r="AA131" s="103">
        <f t="shared" si="27"/>
        <v>0</v>
      </c>
      <c r="AB131" s="134">
        <f t="shared" si="28"/>
        <v>0</v>
      </c>
      <c r="AC131" s="100">
        <f ca="1">COUNTA(Профессия_образования102_счет)</f>
        <v>1</v>
      </c>
      <c r="AD131" s="100"/>
      <c r="AE131" s="12" t="str">
        <f t="shared" si="24"/>
        <v/>
      </c>
      <c r="AF131" s="29">
        <f t="shared" si="25"/>
        <v>0</v>
      </c>
      <c r="AG131" s="4">
        <f t="shared" si="29"/>
        <v>0</v>
      </c>
      <c r="AH131" s="4">
        <f t="shared" si="30"/>
        <v>0</v>
      </c>
      <c r="AI131" s="4">
        <f t="shared" si="31"/>
        <v>0</v>
      </c>
      <c r="AJ131" s="4">
        <f t="shared" si="38"/>
        <v>0</v>
      </c>
      <c r="AL131" s="4">
        <f t="shared" si="32"/>
        <v>0</v>
      </c>
      <c r="AN131" s="4">
        <f t="shared" si="33"/>
        <v>0</v>
      </c>
      <c r="AO131" s="4">
        <f t="shared" si="34"/>
        <v>0</v>
      </c>
      <c r="AP131" s="4">
        <f t="shared" si="35"/>
        <v>0</v>
      </c>
      <c r="AQ131" s="4">
        <f t="shared" si="36"/>
        <v>0</v>
      </c>
      <c r="AR131" s="4">
        <f t="shared" si="37"/>
        <v>0</v>
      </c>
      <c r="BF131" s="15"/>
      <c r="BI131" s="15"/>
    </row>
    <row r="132" spans="1:61" x14ac:dyDescent="0.2">
      <c r="A132" s="36" t="str">
        <f t="shared" si="26"/>
        <v/>
      </c>
      <c r="B132" s="20"/>
      <c r="C132" s="101">
        <f t="shared" si="22"/>
        <v>0</v>
      </c>
      <c r="D132" s="101">
        <f t="shared" si="23"/>
        <v>0</v>
      </c>
      <c r="E132" s="21"/>
      <c r="F132" s="153"/>
      <c r="G132" s="153"/>
      <c r="H132" s="150"/>
      <c r="I132" s="151"/>
      <c r="J132" s="18"/>
      <c r="K132" s="18"/>
      <c r="L132" s="18"/>
      <c r="M132" s="18"/>
      <c r="N132" s="18"/>
      <c r="O132" s="18"/>
      <c r="P132" s="18"/>
      <c r="Q132" s="18"/>
      <c r="R132" s="18"/>
      <c r="S132" s="18"/>
      <c r="T132" s="18"/>
      <c r="U132" s="18"/>
      <c r="V132" s="18"/>
      <c r="W132" s="18"/>
      <c r="X132" s="18"/>
      <c r="Y132" s="18"/>
      <c r="Z132" s="18"/>
      <c r="AA132" s="103">
        <f t="shared" si="27"/>
        <v>0</v>
      </c>
      <c r="AB132" s="134">
        <f t="shared" si="28"/>
        <v>0</v>
      </c>
      <c r="AC132" s="100">
        <f ca="1">COUNTA(Профессия_образования103_счет)</f>
        <v>1</v>
      </c>
      <c r="AD132" s="100"/>
      <c r="AE132" s="12" t="str">
        <f t="shared" si="24"/>
        <v/>
      </c>
      <c r="AF132" s="29">
        <f t="shared" si="25"/>
        <v>0</v>
      </c>
      <c r="AG132" s="4">
        <f t="shared" si="29"/>
        <v>0</v>
      </c>
      <c r="AH132" s="4">
        <f t="shared" si="30"/>
        <v>0</v>
      </c>
      <c r="AI132" s="4">
        <f t="shared" si="31"/>
        <v>0</v>
      </c>
      <c r="AJ132" s="4">
        <f t="shared" si="38"/>
        <v>0</v>
      </c>
      <c r="AL132" s="4">
        <f t="shared" si="32"/>
        <v>0</v>
      </c>
      <c r="AN132" s="4">
        <f t="shared" si="33"/>
        <v>0</v>
      </c>
      <c r="AO132" s="4">
        <f t="shared" si="34"/>
        <v>0</v>
      </c>
      <c r="AP132" s="4">
        <f t="shared" si="35"/>
        <v>0</v>
      </c>
      <c r="AQ132" s="4">
        <f t="shared" si="36"/>
        <v>0</v>
      </c>
      <c r="AR132" s="4">
        <f t="shared" si="37"/>
        <v>0</v>
      </c>
      <c r="BF132" s="15"/>
      <c r="BI132" s="15"/>
    </row>
    <row r="133" spans="1:61" x14ac:dyDescent="0.2">
      <c r="A133" s="36" t="str">
        <f t="shared" si="26"/>
        <v/>
      </c>
      <c r="B133" s="20"/>
      <c r="C133" s="101">
        <f t="shared" si="22"/>
        <v>0</v>
      </c>
      <c r="D133" s="101">
        <f t="shared" si="23"/>
        <v>0</v>
      </c>
      <c r="E133" s="18"/>
      <c r="F133" s="153"/>
      <c r="G133" s="153"/>
      <c r="H133" s="150"/>
      <c r="I133" s="151"/>
      <c r="J133" s="18"/>
      <c r="K133" s="18"/>
      <c r="L133" s="18"/>
      <c r="M133" s="18"/>
      <c r="N133" s="18"/>
      <c r="O133" s="18"/>
      <c r="P133" s="18"/>
      <c r="Q133" s="18"/>
      <c r="R133" s="18"/>
      <c r="S133" s="18"/>
      <c r="T133" s="18"/>
      <c r="U133" s="18"/>
      <c r="V133" s="18"/>
      <c r="W133" s="18"/>
      <c r="X133" s="18"/>
      <c r="Y133" s="18"/>
      <c r="Z133" s="18"/>
      <c r="AA133" s="103">
        <f t="shared" si="27"/>
        <v>0</v>
      </c>
      <c r="AB133" s="134">
        <f t="shared" si="28"/>
        <v>0</v>
      </c>
      <c r="AC133" s="100">
        <f ca="1">COUNTA(Профессия_образования104_счет)</f>
        <v>1</v>
      </c>
      <c r="AD133" s="100"/>
      <c r="AE133" s="12" t="str">
        <f t="shared" si="24"/>
        <v/>
      </c>
      <c r="AF133" s="29">
        <f t="shared" si="25"/>
        <v>0</v>
      </c>
      <c r="AG133" s="4">
        <f t="shared" si="29"/>
        <v>0</v>
      </c>
      <c r="AH133" s="4">
        <f t="shared" si="30"/>
        <v>0</v>
      </c>
      <c r="AI133" s="4">
        <f t="shared" si="31"/>
        <v>0</v>
      </c>
      <c r="AJ133" s="4">
        <f t="shared" si="38"/>
        <v>0</v>
      </c>
      <c r="AL133" s="4">
        <f t="shared" si="32"/>
        <v>0</v>
      </c>
      <c r="AN133" s="4">
        <f t="shared" si="33"/>
        <v>0</v>
      </c>
      <c r="AO133" s="4">
        <f t="shared" si="34"/>
        <v>0</v>
      </c>
      <c r="AP133" s="4">
        <f t="shared" si="35"/>
        <v>0</v>
      </c>
      <c r="AQ133" s="4">
        <f t="shared" si="36"/>
        <v>0</v>
      </c>
      <c r="AR133" s="4">
        <f t="shared" si="37"/>
        <v>0</v>
      </c>
      <c r="BF133" s="15"/>
      <c r="BI133" s="15"/>
    </row>
    <row r="134" spans="1:61" x14ac:dyDescent="0.2">
      <c r="A134" s="36" t="str">
        <f t="shared" si="26"/>
        <v/>
      </c>
      <c r="B134" s="20"/>
      <c r="C134" s="101">
        <f t="shared" si="22"/>
        <v>0</v>
      </c>
      <c r="D134" s="101">
        <f t="shared" si="23"/>
        <v>0</v>
      </c>
      <c r="E134" s="21"/>
      <c r="F134" s="153"/>
      <c r="G134" s="153"/>
      <c r="H134" s="150"/>
      <c r="I134" s="151"/>
      <c r="J134" s="18"/>
      <c r="K134" s="18"/>
      <c r="L134" s="18"/>
      <c r="M134" s="18"/>
      <c r="N134" s="18"/>
      <c r="O134" s="18"/>
      <c r="P134" s="18"/>
      <c r="Q134" s="18"/>
      <c r="R134" s="18"/>
      <c r="S134" s="18"/>
      <c r="T134" s="18"/>
      <c r="U134" s="18"/>
      <c r="V134" s="18"/>
      <c r="W134" s="18"/>
      <c r="X134" s="18"/>
      <c r="Y134" s="18"/>
      <c r="Z134" s="18"/>
      <c r="AA134" s="103">
        <f t="shared" si="27"/>
        <v>0</v>
      </c>
      <c r="AB134" s="134">
        <f t="shared" si="28"/>
        <v>0</v>
      </c>
      <c r="AC134" s="100">
        <f ca="1">COUNTA(Профессия_образования105_счет)</f>
        <v>1</v>
      </c>
      <c r="AD134" s="100"/>
      <c r="AE134" s="12" t="str">
        <f t="shared" si="24"/>
        <v/>
      </c>
      <c r="AF134" s="29">
        <f t="shared" si="25"/>
        <v>0</v>
      </c>
      <c r="AG134" s="4">
        <f t="shared" si="29"/>
        <v>0</v>
      </c>
      <c r="AH134" s="4">
        <f t="shared" si="30"/>
        <v>0</v>
      </c>
      <c r="AI134" s="4">
        <f t="shared" si="31"/>
        <v>0</v>
      </c>
      <c r="AJ134" s="4">
        <f t="shared" si="38"/>
        <v>0</v>
      </c>
      <c r="AL134" s="4">
        <f t="shared" si="32"/>
        <v>0</v>
      </c>
      <c r="AN134" s="4">
        <f t="shared" si="33"/>
        <v>0</v>
      </c>
      <c r="AO134" s="4">
        <f t="shared" si="34"/>
        <v>0</v>
      </c>
      <c r="AP134" s="4">
        <f t="shared" si="35"/>
        <v>0</v>
      </c>
      <c r="AQ134" s="4">
        <f t="shared" si="36"/>
        <v>0</v>
      </c>
      <c r="AR134" s="4">
        <f t="shared" si="37"/>
        <v>0</v>
      </c>
      <c r="BF134" s="15"/>
      <c r="BI134" s="15"/>
    </row>
    <row r="135" spans="1:61" x14ac:dyDescent="0.2">
      <c r="A135" s="36" t="str">
        <f t="shared" si="26"/>
        <v/>
      </c>
      <c r="B135" s="20"/>
      <c r="C135" s="101">
        <f t="shared" si="22"/>
        <v>0</v>
      </c>
      <c r="D135" s="101">
        <f t="shared" si="23"/>
        <v>0</v>
      </c>
      <c r="E135" s="18"/>
      <c r="F135" s="153"/>
      <c r="G135" s="153"/>
      <c r="H135" s="150"/>
      <c r="I135" s="151"/>
      <c r="J135" s="18"/>
      <c r="K135" s="18"/>
      <c r="L135" s="18"/>
      <c r="M135" s="18"/>
      <c r="N135" s="18"/>
      <c r="O135" s="18"/>
      <c r="P135" s="18"/>
      <c r="Q135" s="18"/>
      <c r="R135" s="18"/>
      <c r="S135" s="18"/>
      <c r="T135" s="18"/>
      <c r="U135" s="18"/>
      <c r="V135" s="18"/>
      <c r="W135" s="18"/>
      <c r="X135" s="18"/>
      <c r="Y135" s="18"/>
      <c r="Z135" s="18"/>
      <c r="AA135" s="103">
        <f t="shared" si="27"/>
        <v>0</v>
      </c>
      <c r="AB135" s="134">
        <f t="shared" si="28"/>
        <v>0</v>
      </c>
      <c r="AC135" s="100">
        <f ca="1">COUNTA(Профессия_образования106_счет)</f>
        <v>1</v>
      </c>
      <c r="AD135" s="100"/>
      <c r="AE135" s="12" t="str">
        <f t="shared" si="24"/>
        <v/>
      </c>
      <c r="AF135" s="29">
        <f t="shared" si="25"/>
        <v>0</v>
      </c>
      <c r="AG135" s="4">
        <f t="shared" si="29"/>
        <v>0</v>
      </c>
      <c r="AH135" s="4">
        <f t="shared" si="30"/>
        <v>0</v>
      </c>
      <c r="AI135" s="4">
        <f t="shared" si="31"/>
        <v>0</v>
      </c>
      <c r="AJ135" s="4">
        <f t="shared" si="38"/>
        <v>0</v>
      </c>
      <c r="AL135" s="4">
        <f t="shared" si="32"/>
        <v>0</v>
      </c>
      <c r="AN135" s="4">
        <f t="shared" si="33"/>
        <v>0</v>
      </c>
      <c r="AO135" s="4">
        <f t="shared" si="34"/>
        <v>0</v>
      </c>
      <c r="AP135" s="4">
        <f t="shared" si="35"/>
        <v>0</v>
      </c>
      <c r="AQ135" s="4">
        <f t="shared" si="36"/>
        <v>0</v>
      </c>
      <c r="AR135" s="4">
        <f t="shared" si="37"/>
        <v>0</v>
      </c>
      <c r="BF135" s="15"/>
      <c r="BI135" s="15"/>
    </row>
    <row r="136" spans="1:61" x14ac:dyDescent="0.2">
      <c r="A136" s="36" t="str">
        <f t="shared" si="26"/>
        <v/>
      </c>
      <c r="B136" s="20"/>
      <c r="C136" s="101">
        <f t="shared" si="22"/>
        <v>0</v>
      </c>
      <c r="D136" s="101">
        <f t="shared" si="23"/>
        <v>0</v>
      </c>
      <c r="E136" s="21"/>
      <c r="F136" s="153"/>
      <c r="G136" s="153"/>
      <c r="H136" s="150"/>
      <c r="I136" s="151"/>
      <c r="J136" s="18"/>
      <c r="K136" s="18"/>
      <c r="L136" s="18"/>
      <c r="M136" s="18"/>
      <c r="N136" s="18"/>
      <c r="O136" s="18"/>
      <c r="P136" s="18"/>
      <c r="Q136" s="18"/>
      <c r="R136" s="18"/>
      <c r="S136" s="18"/>
      <c r="T136" s="18"/>
      <c r="U136" s="18"/>
      <c r="V136" s="18"/>
      <c r="W136" s="18"/>
      <c r="X136" s="18"/>
      <c r="Y136" s="18"/>
      <c r="Z136" s="18"/>
      <c r="AA136" s="103">
        <f t="shared" si="27"/>
        <v>0</v>
      </c>
      <c r="AB136" s="134">
        <f t="shared" si="28"/>
        <v>0</v>
      </c>
      <c r="AC136" s="100">
        <f ca="1">COUNTA(Профессия_образования107_счет)</f>
        <v>1</v>
      </c>
      <c r="AD136" s="100"/>
      <c r="AE136" s="12" t="str">
        <f t="shared" si="24"/>
        <v/>
      </c>
      <c r="AF136" s="29">
        <f t="shared" si="25"/>
        <v>0</v>
      </c>
      <c r="AG136" s="4">
        <f t="shared" si="29"/>
        <v>0</v>
      </c>
      <c r="AH136" s="4">
        <f t="shared" si="30"/>
        <v>0</v>
      </c>
      <c r="AI136" s="4">
        <f t="shared" si="31"/>
        <v>0</v>
      </c>
      <c r="AJ136" s="4">
        <f t="shared" si="38"/>
        <v>0</v>
      </c>
      <c r="AL136" s="4">
        <f t="shared" si="32"/>
        <v>0</v>
      </c>
      <c r="AN136" s="4">
        <f t="shared" si="33"/>
        <v>0</v>
      </c>
      <c r="AO136" s="4">
        <f t="shared" si="34"/>
        <v>0</v>
      </c>
      <c r="AP136" s="4">
        <f t="shared" si="35"/>
        <v>0</v>
      </c>
      <c r="AQ136" s="4">
        <f t="shared" si="36"/>
        <v>0</v>
      </c>
      <c r="AR136" s="4">
        <f t="shared" si="37"/>
        <v>0</v>
      </c>
      <c r="BF136" s="15"/>
      <c r="BI136" s="15"/>
    </row>
    <row r="137" spans="1:61" x14ac:dyDescent="0.2">
      <c r="A137" s="36" t="str">
        <f t="shared" si="26"/>
        <v/>
      </c>
      <c r="B137" s="20"/>
      <c r="C137" s="101">
        <f t="shared" si="22"/>
        <v>0</v>
      </c>
      <c r="D137" s="101">
        <f t="shared" si="23"/>
        <v>0</v>
      </c>
      <c r="E137" s="18"/>
      <c r="F137" s="153"/>
      <c r="G137" s="153"/>
      <c r="H137" s="150"/>
      <c r="I137" s="151"/>
      <c r="J137" s="18"/>
      <c r="K137" s="18"/>
      <c r="L137" s="18"/>
      <c r="M137" s="18"/>
      <c r="N137" s="18"/>
      <c r="O137" s="18"/>
      <c r="P137" s="18"/>
      <c r="Q137" s="18"/>
      <c r="R137" s="18"/>
      <c r="S137" s="18"/>
      <c r="T137" s="18"/>
      <c r="U137" s="18"/>
      <c r="V137" s="18"/>
      <c r="W137" s="18"/>
      <c r="X137" s="18"/>
      <c r="Y137" s="18"/>
      <c r="Z137" s="18"/>
      <c r="AA137" s="103">
        <f t="shared" si="27"/>
        <v>0</v>
      </c>
      <c r="AB137" s="134">
        <f t="shared" si="28"/>
        <v>0</v>
      </c>
      <c r="AC137" s="100">
        <f ca="1">COUNTA(Профессия_образования108_счет)</f>
        <v>1</v>
      </c>
      <c r="AD137" s="100"/>
      <c r="AE137" s="12" t="str">
        <f t="shared" si="24"/>
        <v/>
      </c>
      <c r="AF137" s="29">
        <f t="shared" si="25"/>
        <v>0</v>
      </c>
      <c r="AG137" s="4">
        <f t="shared" si="29"/>
        <v>0</v>
      </c>
      <c r="AH137" s="4">
        <f t="shared" si="30"/>
        <v>0</v>
      </c>
      <c r="AI137" s="4">
        <f t="shared" si="31"/>
        <v>0</v>
      </c>
      <c r="AJ137" s="4">
        <f t="shared" si="38"/>
        <v>0</v>
      </c>
      <c r="AL137" s="4">
        <f t="shared" si="32"/>
        <v>0</v>
      </c>
      <c r="AN137" s="4">
        <f t="shared" si="33"/>
        <v>0</v>
      </c>
      <c r="AO137" s="4">
        <f t="shared" si="34"/>
        <v>0</v>
      </c>
      <c r="AP137" s="4">
        <f t="shared" si="35"/>
        <v>0</v>
      </c>
      <c r="AQ137" s="4">
        <f t="shared" si="36"/>
        <v>0</v>
      </c>
      <c r="AR137" s="4">
        <f t="shared" si="37"/>
        <v>0</v>
      </c>
      <c r="BF137" s="15"/>
      <c r="BI137" s="15"/>
    </row>
    <row r="138" spans="1:61" x14ac:dyDescent="0.2">
      <c r="A138" s="36" t="str">
        <f t="shared" si="26"/>
        <v/>
      </c>
      <c r="B138" s="20"/>
      <c r="C138" s="101">
        <f t="shared" si="22"/>
        <v>0</v>
      </c>
      <c r="D138" s="101">
        <f t="shared" si="23"/>
        <v>0</v>
      </c>
      <c r="E138" s="21"/>
      <c r="F138" s="153"/>
      <c r="G138" s="153"/>
      <c r="H138" s="150"/>
      <c r="I138" s="151"/>
      <c r="J138" s="18"/>
      <c r="K138" s="18"/>
      <c r="L138" s="18"/>
      <c r="M138" s="18"/>
      <c r="N138" s="18"/>
      <c r="O138" s="18"/>
      <c r="P138" s="18"/>
      <c r="Q138" s="18"/>
      <c r="R138" s="18"/>
      <c r="S138" s="18"/>
      <c r="T138" s="18"/>
      <c r="U138" s="18"/>
      <c r="V138" s="18"/>
      <c r="W138" s="18"/>
      <c r="X138" s="18"/>
      <c r="Y138" s="18"/>
      <c r="Z138" s="18"/>
      <c r="AA138" s="103">
        <f t="shared" si="27"/>
        <v>0</v>
      </c>
      <c r="AB138" s="134">
        <f t="shared" si="28"/>
        <v>0</v>
      </c>
      <c r="AC138" s="100">
        <f ca="1">COUNTA(Профессия_образования109_счет)</f>
        <v>1</v>
      </c>
      <c r="AD138" s="100"/>
      <c r="AE138" s="12" t="str">
        <f t="shared" si="24"/>
        <v/>
      </c>
      <c r="AF138" s="29">
        <f t="shared" si="25"/>
        <v>0</v>
      </c>
      <c r="AG138" s="4">
        <f t="shared" si="29"/>
        <v>0</v>
      </c>
      <c r="AH138" s="4">
        <f t="shared" si="30"/>
        <v>0</v>
      </c>
      <c r="AI138" s="4">
        <f t="shared" si="31"/>
        <v>0</v>
      </c>
      <c r="AJ138" s="4">
        <f t="shared" si="38"/>
        <v>0</v>
      </c>
      <c r="AL138" s="4">
        <f t="shared" si="32"/>
        <v>0</v>
      </c>
      <c r="AN138" s="4">
        <f t="shared" si="33"/>
        <v>0</v>
      </c>
      <c r="AO138" s="4">
        <f t="shared" si="34"/>
        <v>0</v>
      </c>
      <c r="AP138" s="4">
        <f t="shared" si="35"/>
        <v>0</v>
      </c>
      <c r="AQ138" s="4">
        <f t="shared" si="36"/>
        <v>0</v>
      </c>
      <c r="AR138" s="4">
        <f t="shared" si="37"/>
        <v>0</v>
      </c>
      <c r="BF138" s="15"/>
      <c r="BI138" s="15"/>
    </row>
    <row r="139" spans="1:61" x14ac:dyDescent="0.2">
      <c r="A139" s="36" t="str">
        <f t="shared" si="26"/>
        <v/>
      </c>
      <c r="B139" s="20"/>
      <c r="C139" s="101">
        <f t="shared" si="22"/>
        <v>0</v>
      </c>
      <c r="D139" s="101">
        <f t="shared" si="23"/>
        <v>0</v>
      </c>
      <c r="E139" s="18"/>
      <c r="F139" s="153"/>
      <c r="G139" s="153"/>
      <c r="H139" s="150"/>
      <c r="I139" s="151"/>
      <c r="J139" s="18"/>
      <c r="K139" s="18"/>
      <c r="L139" s="18"/>
      <c r="M139" s="18"/>
      <c r="N139" s="18"/>
      <c r="O139" s="18"/>
      <c r="P139" s="18"/>
      <c r="Q139" s="18"/>
      <c r="R139" s="18"/>
      <c r="S139" s="18"/>
      <c r="T139" s="18"/>
      <c r="U139" s="18"/>
      <c r="V139" s="18"/>
      <c r="W139" s="18"/>
      <c r="X139" s="18"/>
      <c r="Y139" s="18"/>
      <c r="Z139" s="18"/>
      <c r="AA139" s="103">
        <f t="shared" si="27"/>
        <v>0</v>
      </c>
      <c r="AB139" s="134">
        <f t="shared" si="28"/>
        <v>0</v>
      </c>
      <c r="AC139" s="100">
        <f ca="1">COUNTA(Профессия_образования110_счет)</f>
        <v>1</v>
      </c>
      <c r="AD139" s="100"/>
      <c r="AE139" s="12" t="str">
        <f t="shared" si="24"/>
        <v/>
      </c>
      <c r="AF139" s="29">
        <f t="shared" si="25"/>
        <v>0</v>
      </c>
      <c r="AG139" s="4">
        <f t="shared" si="29"/>
        <v>0</v>
      </c>
      <c r="AH139" s="4">
        <f t="shared" si="30"/>
        <v>0</v>
      </c>
      <c r="AI139" s="4">
        <f t="shared" si="31"/>
        <v>0</v>
      </c>
      <c r="AJ139" s="4">
        <f t="shared" si="38"/>
        <v>0</v>
      </c>
      <c r="AL139" s="4">
        <f t="shared" si="32"/>
        <v>0</v>
      </c>
      <c r="AN139" s="4">
        <f t="shared" si="33"/>
        <v>0</v>
      </c>
      <c r="AO139" s="4">
        <f t="shared" si="34"/>
        <v>0</v>
      </c>
      <c r="AP139" s="4">
        <f t="shared" si="35"/>
        <v>0</v>
      </c>
      <c r="AQ139" s="4">
        <f t="shared" si="36"/>
        <v>0</v>
      </c>
      <c r="AR139" s="4">
        <f t="shared" si="37"/>
        <v>0</v>
      </c>
      <c r="BF139" s="15"/>
      <c r="BI139" s="15"/>
    </row>
    <row r="140" spans="1:61" x14ac:dyDescent="0.2">
      <c r="A140" s="36" t="str">
        <f t="shared" si="26"/>
        <v/>
      </c>
      <c r="B140" s="20"/>
      <c r="C140" s="101">
        <f t="shared" si="22"/>
        <v>0</v>
      </c>
      <c r="D140" s="101">
        <f t="shared" si="23"/>
        <v>0</v>
      </c>
      <c r="E140" s="21"/>
      <c r="F140" s="153"/>
      <c r="G140" s="153"/>
      <c r="H140" s="150"/>
      <c r="I140" s="151"/>
      <c r="J140" s="18"/>
      <c r="K140" s="18"/>
      <c r="L140" s="18"/>
      <c r="M140" s="18"/>
      <c r="N140" s="18"/>
      <c r="O140" s="18"/>
      <c r="P140" s="18"/>
      <c r="Q140" s="18"/>
      <c r="R140" s="18"/>
      <c r="S140" s="18"/>
      <c r="T140" s="18"/>
      <c r="U140" s="18"/>
      <c r="V140" s="18"/>
      <c r="W140" s="18"/>
      <c r="X140" s="18"/>
      <c r="Y140" s="18"/>
      <c r="Z140" s="18"/>
      <c r="AA140" s="103">
        <f t="shared" si="27"/>
        <v>0</v>
      </c>
      <c r="AB140" s="134">
        <f t="shared" si="28"/>
        <v>0</v>
      </c>
      <c r="AC140" s="100">
        <f ca="1">COUNTA(Профессия_образования111_счет)</f>
        <v>1</v>
      </c>
      <c r="AD140" s="100"/>
      <c r="AE140" s="12" t="str">
        <f t="shared" si="24"/>
        <v/>
      </c>
      <c r="AF140" s="29">
        <f t="shared" si="25"/>
        <v>0</v>
      </c>
      <c r="AG140" s="4">
        <f t="shared" si="29"/>
        <v>0</v>
      </c>
      <c r="AH140" s="4">
        <f t="shared" si="30"/>
        <v>0</v>
      </c>
      <c r="AI140" s="4">
        <f t="shared" si="31"/>
        <v>0</v>
      </c>
      <c r="AJ140" s="4">
        <f t="shared" si="38"/>
        <v>0</v>
      </c>
      <c r="AL140" s="4">
        <f t="shared" si="32"/>
        <v>0</v>
      </c>
      <c r="AN140" s="4">
        <f t="shared" si="33"/>
        <v>0</v>
      </c>
      <c r="AO140" s="4">
        <f t="shared" si="34"/>
        <v>0</v>
      </c>
      <c r="AP140" s="4">
        <f t="shared" si="35"/>
        <v>0</v>
      </c>
      <c r="AQ140" s="4">
        <f t="shared" si="36"/>
        <v>0</v>
      </c>
      <c r="AR140" s="4">
        <f t="shared" si="37"/>
        <v>0</v>
      </c>
      <c r="BF140" s="15"/>
      <c r="BI140" s="15"/>
    </row>
    <row r="141" spans="1:61" x14ac:dyDescent="0.2">
      <c r="A141" s="36" t="str">
        <f t="shared" si="26"/>
        <v/>
      </c>
      <c r="B141" s="20"/>
      <c r="C141" s="101">
        <f t="shared" si="22"/>
        <v>0</v>
      </c>
      <c r="D141" s="101">
        <f t="shared" si="23"/>
        <v>0</v>
      </c>
      <c r="E141" s="18"/>
      <c r="F141" s="153"/>
      <c r="G141" s="153"/>
      <c r="H141" s="150"/>
      <c r="I141" s="151"/>
      <c r="J141" s="18"/>
      <c r="K141" s="18"/>
      <c r="L141" s="18"/>
      <c r="M141" s="18"/>
      <c r="N141" s="18"/>
      <c r="O141" s="18"/>
      <c r="P141" s="18"/>
      <c r="Q141" s="18"/>
      <c r="R141" s="18"/>
      <c r="S141" s="18"/>
      <c r="T141" s="18"/>
      <c r="U141" s="18"/>
      <c r="V141" s="18"/>
      <c r="W141" s="18"/>
      <c r="X141" s="18"/>
      <c r="Y141" s="18"/>
      <c r="Z141" s="18"/>
      <c r="AA141" s="103">
        <f t="shared" si="27"/>
        <v>0</v>
      </c>
      <c r="AB141" s="134">
        <f t="shared" si="28"/>
        <v>0</v>
      </c>
      <c r="AC141" s="100">
        <f ca="1">COUNTA(Профессия_образования112_счет)</f>
        <v>1</v>
      </c>
      <c r="AD141" s="100"/>
      <c r="AE141" s="12" t="str">
        <f t="shared" si="24"/>
        <v/>
      </c>
      <c r="AF141" s="29">
        <f t="shared" si="25"/>
        <v>0</v>
      </c>
      <c r="AG141" s="4">
        <f t="shared" si="29"/>
        <v>0</v>
      </c>
      <c r="AH141" s="4">
        <f t="shared" si="30"/>
        <v>0</v>
      </c>
      <c r="AI141" s="4">
        <f t="shared" si="31"/>
        <v>0</v>
      </c>
      <c r="AJ141" s="4">
        <f t="shared" si="38"/>
        <v>0</v>
      </c>
      <c r="AL141" s="4">
        <f t="shared" si="32"/>
        <v>0</v>
      </c>
      <c r="AN141" s="4">
        <f t="shared" si="33"/>
        <v>0</v>
      </c>
      <c r="AO141" s="4">
        <f t="shared" si="34"/>
        <v>0</v>
      </c>
      <c r="AP141" s="4">
        <f t="shared" si="35"/>
        <v>0</v>
      </c>
      <c r="AQ141" s="4">
        <f t="shared" si="36"/>
        <v>0</v>
      </c>
      <c r="AR141" s="4">
        <f t="shared" si="37"/>
        <v>0</v>
      </c>
      <c r="BF141" s="15"/>
      <c r="BI141" s="15"/>
    </row>
    <row r="142" spans="1:61" x14ac:dyDescent="0.2">
      <c r="A142" s="36" t="str">
        <f t="shared" si="26"/>
        <v/>
      </c>
      <c r="B142" s="20"/>
      <c r="C142" s="101">
        <f t="shared" si="22"/>
        <v>0</v>
      </c>
      <c r="D142" s="101">
        <f t="shared" si="23"/>
        <v>0</v>
      </c>
      <c r="E142" s="21"/>
      <c r="F142" s="153"/>
      <c r="G142" s="153"/>
      <c r="H142" s="150"/>
      <c r="I142" s="151"/>
      <c r="J142" s="18"/>
      <c r="K142" s="18"/>
      <c r="L142" s="18"/>
      <c r="M142" s="18"/>
      <c r="N142" s="18"/>
      <c r="O142" s="18"/>
      <c r="P142" s="18"/>
      <c r="Q142" s="18"/>
      <c r="R142" s="18"/>
      <c r="S142" s="18"/>
      <c r="T142" s="18"/>
      <c r="U142" s="18"/>
      <c r="V142" s="18"/>
      <c r="W142" s="18"/>
      <c r="X142" s="18"/>
      <c r="Y142" s="18"/>
      <c r="Z142" s="18"/>
      <c r="AA142" s="103">
        <f t="shared" si="27"/>
        <v>0</v>
      </c>
      <c r="AB142" s="134">
        <f t="shared" si="28"/>
        <v>0</v>
      </c>
      <c r="AC142" s="100">
        <f ca="1">COUNTA(Профессия_образования113_счет)</f>
        <v>1</v>
      </c>
      <c r="AD142" s="100"/>
      <c r="AE142" s="12" t="str">
        <f t="shared" si="24"/>
        <v/>
      </c>
      <c r="AF142" s="29">
        <f t="shared" si="25"/>
        <v>0</v>
      </c>
      <c r="AG142" s="4">
        <f t="shared" si="29"/>
        <v>0</v>
      </c>
      <c r="AH142" s="4">
        <f t="shared" si="30"/>
        <v>0</v>
      </c>
      <c r="AI142" s="4">
        <f t="shared" si="31"/>
        <v>0</v>
      </c>
      <c r="AJ142" s="4">
        <f t="shared" si="38"/>
        <v>0</v>
      </c>
      <c r="AL142" s="4">
        <f t="shared" si="32"/>
        <v>0</v>
      </c>
      <c r="AN142" s="4">
        <f t="shared" si="33"/>
        <v>0</v>
      </c>
      <c r="AO142" s="4">
        <f t="shared" si="34"/>
        <v>0</v>
      </c>
      <c r="AP142" s="4">
        <f t="shared" si="35"/>
        <v>0</v>
      </c>
      <c r="AQ142" s="4">
        <f t="shared" si="36"/>
        <v>0</v>
      </c>
      <c r="AR142" s="4">
        <f t="shared" si="37"/>
        <v>0</v>
      </c>
      <c r="BF142" s="15"/>
      <c r="BI142" s="15"/>
    </row>
    <row r="143" spans="1:61" x14ac:dyDescent="0.2">
      <c r="A143" s="36" t="str">
        <f t="shared" si="26"/>
        <v/>
      </c>
      <c r="B143" s="20"/>
      <c r="C143" s="101">
        <f t="shared" si="22"/>
        <v>0</v>
      </c>
      <c r="D143" s="101">
        <f t="shared" si="23"/>
        <v>0</v>
      </c>
      <c r="E143" s="18"/>
      <c r="F143" s="153"/>
      <c r="G143" s="153"/>
      <c r="H143" s="150"/>
      <c r="I143" s="151"/>
      <c r="J143" s="18"/>
      <c r="K143" s="18"/>
      <c r="L143" s="18"/>
      <c r="M143" s="18"/>
      <c r="N143" s="18"/>
      <c r="O143" s="18"/>
      <c r="P143" s="18"/>
      <c r="Q143" s="18"/>
      <c r="R143" s="18"/>
      <c r="S143" s="18"/>
      <c r="T143" s="18"/>
      <c r="U143" s="18"/>
      <c r="V143" s="18"/>
      <c r="W143" s="18"/>
      <c r="X143" s="18"/>
      <c r="Y143" s="18"/>
      <c r="Z143" s="18"/>
      <c r="AA143" s="103">
        <f t="shared" si="27"/>
        <v>0</v>
      </c>
      <c r="AB143" s="134">
        <f t="shared" si="28"/>
        <v>0</v>
      </c>
      <c r="AC143" s="100">
        <f ca="1">COUNTA(Профессия_образования114_счет)</f>
        <v>1</v>
      </c>
      <c r="AD143" s="100"/>
      <c r="AE143" s="12" t="str">
        <f t="shared" si="24"/>
        <v/>
      </c>
      <c r="AF143" s="29">
        <f t="shared" si="25"/>
        <v>0</v>
      </c>
      <c r="AG143" s="4">
        <f t="shared" si="29"/>
        <v>0</v>
      </c>
      <c r="AH143" s="4">
        <f t="shared" si="30"/>
        <v>0</v>
      </c>
      <c r="AI143" s="4">
        <f t="shared" si="31"/>
        <v>0</v>
      </c>
      <c r="AJ143" s="4">
        <f t="shared" si="38"/>
        <v>0</v>
      </c>
      <c r="AL143" s="4">
        <f t="shared" si="32"/>
        <v>0</v>
      </c>
      <c r="AN143" s="4">
        <f t="shared" si="33"/>
        <v>0</v>
      </c>
      <c r="AO143" s="4">
        <f t="shared" si="34"/>
        <v>0</v>
      </c>
      <c r="AP143" s="4">
        <f t="shared" si="35"/>
        <v>0</v>
      </c>
      <c r="AQ143" s="4">
        <f t="shared" si="36"/>
        <v>0</v>
      </c>
      <c r="AR143" s="4">
        <f t="shared" si="37"/>
        <v>0</v>
      </c>
      <c r="BF143" s="15"/>
      <c r="BI143" s="15"/>
    </row>
    <row r="144" spans="1:61" x14ac:dyDescent="0.2">
      <c r="A144" s="36" t="str">
        <f t="shared" si="26"/>
        <v/>
      </c>
      <c r="B144" s="20"/>
      <c r="C144" s="101">
        <f t="shared" si="22"/>
        <v>0</v>
      </c>
      <c r="D144" s="101">
        <f t="shared" si="23"/>
        <v>0</v>
      </c>
      <c r="E144" s="21"/>
      <c r="F144" s="153"/>
      <c r="G144" s="153"/>
      <c r="H144" s="150"/>
      <c r="I144" s="151"/>
      <c r="J144" s="18"/>
      <c r="K144" s="18"/>
      <c r="L144" s="18"/>
      <c r="M144" s="18"/>
      <c r="N144" s="18"/>
      <c r="O144" s="18"/>
      <c r="P144" s="18"/>
      <c r="Q144" s="18"/>
      <c r="R144" s="18"/>
      <c r="S144" s="18"/>
      <c r="T144" s="18"/>
      <c r="U144" s="18"/>
      <c r="V144" s="18"/>
      <c r="W144" s="18"/>
      <c r="X144" s="18"/>
      <c r="Y144" s="18"/>
      <c r="Z144" s="18"/>
      <c r="AA144" s="103">
        <f t="shared" si="27"/>
        <v>0</v>
      </c>
      <c r="AB144" s="134">
        <f t="shared" si="28"/>
        <v>0</v>
      </c>
      <c r="AC144" s="100">
        <f ca="1">COUNTA(Профессия_образования115_счет)</f>
        <v>1</v>
      </c>
      <c r="AD144" s="100"/>
      <c r="AE144" s="12" t="str">
        <f t="shared" si="24"/>
        <v/>
      </c>
      <c r="AF144" s="29">
        <f t="shared" si="25"/>
        <v>0</v>
      </c>
      <c r="AG144" s="4">
        <f t="shared" si="29"/>
        <v>0</v>
      </c>
      <c r="AH144" s="4">
        <f t="shared" si="30"/>
        <v>0</v>
      </c>
      <c r="AI144" s="4">
        <f t="shared" si="31"/>
        <v>0</v>
      </c>
      <c r="AJ144" s="4">
        <f t="shared" si="38"/>
        <v>0</v>
      </c>
      <c r="AL144" s="4">
        <f t="shared" si="32"/>
        <v>0</v>
      </c>
      <c r="AN144" s="4">
        <f t="shared" si="33"/>
        <v>0</v>
      </c>
      <c r="AO144" s="4">
        <f t="shared" si="34"/>
        <v>0</v>
      </c>
      <c r="AP144" s="4">
        <f t="shared" si="35"/>
        <v>0</v>
      </c>
      <c r="AQ144" s="4">
        <f t="shared" si="36"/>
        <v>0</v>
      </c>
      <c r="AR144" s="4">
        <f t="shared" si="37"/>
        <v>0</v>
      </c>
      <c r="BF144" s="15"/>
      <c r="BI144" s="15"/>
    </row>
    <row r="145" spans="1:61" x14ac:dyDescent="0.2">
      <c r="A145" s="36" t="str">
        <f t="shared" si="26"/>
        <v/>
      </c>
      <c r="B145" s="20"/>
      <c r="C145" s="101">
        <f t="shared" si="22"/>
        <v>0</v>
      </c>
      <c r="D145" s="101">
        <f t="shared" si="23"/>
        <v>0</v>
      </c>
      <c r="E145" s="18"/>
      <c r="F145" s="153"/>
      <c r="G145" s="153"/>
      <c r="H145" s="150"/>
      <c r="I145" s="151"/>
      <c r="J145" s="18"/>
      <c r="K145" s="18"/>
      <c r="L145" s="18"/>
      <c r="M145" s="18"/>
      <c r="N145" s="18"/>
      <c r="O145" s="18"/>
      <c r="P145" s="18"/>
      <c r="Q145" s="18"/>
      <c r="R145" s="18"/>
      <c r="S145" s="18"/>
      <c r="T145" s="18"/>
      <c r="U145" s="18"/>
      <c r="V145" s="18"/>
      <c r="W145" s="18"/>
      <c r="X145" s="18"/>
      <c r="Y145" s="18"/>
      <c r="Z145" s="18"/>
      <c r="AA145" s="103">
        <f t="shared" si="27"/>
        <v>0</v>
      </c>
      <c r="AB145" s="134">
        <f t="shared" si="28"/>
        <v>0</v>
      </c>
      <c r="AC145" s="100">
        <f ca="1">COUNTA(Профессия_образования116_счет)</f>
        <v>1</v>
      </c>
      <c r="AD145" s="100"/>
      <c r="AE145" s="12" t="str">
        <f t="shared" si="24"/>
        <v/>
      </c>
      <c r="AF145" s="29">
        <f t="shared" si="25"/>
        <v>0</v>
      </c>
      <c r="AG145" s="4">
        <f t="shared" si="29"/>
        <v>0</v>
      </c>
      <c r="AH145" s="4">
        <f t="shared" si="30"/>
        <v>0</v>
      </c>
      <c r="AI145" s="4">
        <f t="shared" si="31"/>
        <v>0</v>
      </c>
      <c r="AJ145" s="4">
        <f t="shared" si="38"/>
        <v>0</v>
      </c>
      <c r="AL145" s="4">
        <f t="shared" si="32"/>
        <v>0</v>
      </c>
      <c r="AN145" s="4">
        <f t="shared" si="33"/>
        <v>0</v>
      </c>
      <c r="AO145" s="4">
        <f t="shared" si="34"/>
        <v>0</v>
      </c>
      <c r="AP145" s="4">
        <f t="shared" si="35"/>
        <v>0</v>
      </c>
      <c r="AQ145" s="4">
        <f t="shared" si="36"/>
        <v>0</v>
      </c>
      <c r="AR145" s="4">
        <f t="shared" si="37"/>
        <v>0</v>
      </c>
      <c r="BF145" s="15"/>
      <c r="BI145" s="15"/>
    </row>
    <row r="146" spans="1:61" x14ac:dyDescent="0.2">
      <c r="A146" s="36" t="str">
        <f t="shared" si="26"/>
        <v/>
      </c>
      <c r="B146" s="20"/>
      <c r="C146" s="101">
        <f t="shared" si="22"/>
        <v>0</v>
      </c>
      <c r="D146" s="101">
        <f t="shared" si="23"/>
        <v>0</v>
      </c>
      <c r="E146" s="21"/>
      <c r="F146" s="153"/>
      <c r="G146" s="153"/>
      <c r="H146" s="150"/>
      <c r="I146" s="151"/>
      <c r="J146" s="18"/>
      <c r="K146" s="18"/>
      <c r="L146" s="18"/>
      <c r="M146" s="18"/>
      <c r="N146" s="18"/>
      <c r="O146" s="18"/>
      <c r="P146" s="18"/>
      <c r="Q146" s="18"/>
      <c r="R146" s="18"/>
      <c r="S146" s="18"/>
      <c r="T146" s="18"/>
      <c r="U146" s="18"/>
      <c r="V146" s="18"/>
      <c r="W146" s="18"/>
      <c r="X146" s="18"/>
      <c r="Y146" s="18"/>
      <c r="Z146" s="18"/>
      <c r="AA146" s="103">
        <f t="shared" si="27"/>
        <v>0</v>
      </c>
      <c r="AB146" s="134">
        <f t="shared" si="28"/>
        <v>0</v>
      </c>
      <c r="AC146" s="100">
        <f ca="1">COUNTA(Профессия_образования117_счет)</f>
        <v>1</v>
      </c>
      <c r="AD146" s="100"/>
      <c r="AE146" s="12" t="str">
        <f t="shared" si="24"/>
        <v/>
      </c>
      <c r="AF146" s="29">
        <f t="shared" si="25"/>
        <v>0</v>
      </c>
      <c r="AG146" s="4">
        <f t="shared" si="29"/>
        <v>0</v>
      </c>
      <c r="AH146" s="4">
        <f t="shared" si="30"/>
        <v>0</v>
      </c>
      <c r="AI146" s="4">
        <f t="shared" si="31"/>
        <v>0</v>
      </c>
      <c r="AJ146" s="4">
        <f t="shared" si="38"/>
        <v>0</v>
      </c>
      <c r="AL146" s="4">
        <f t="shared" si="32"/>
        <v>0</v>
      </c>
      <c r="AN146" s="4">
        <f t="shared" si="33"/>
        <v>0</v>
      </c>
      <c r="AO146" s="4">
        <f t="shared" si="34"/>
        <v>0</v>
      </c>
      <c r="AP146" s="4">
        <f t="shared" si="35"/>
        <v>0</v>
      </c>
      <c r="AQ146" s="4">
        <f t="shared" si="36"/>
        <v>0</v>
      </c>
      <c r="AR146" s="4">
        <f t="shared" si="37"/>
        <v>0</v>
      </c>
      <c r="BF146" s="15"/>
      <c r="BI146" s="15"/>
    </row>
    <row r="147" spans="1:61" x14ac:dyDescent="0.2">
      <c r="A147" s="36" t="str">
        <f t="shared" si="26"/>
        <v/>
      </c>
      <c r="B147" s="20"/>
      <c r="C147" s="101">
        <f t="shared" si="22"/>
        <v>0</v>
      </c>
      <c r="D147" s="101">
        <f t="shared" si="23"/>
        <v>0</v>
      </c>
      <c r="E147" s="18"/>
      <c r="F147" s="153"/>
      <c r="G147" s="153"/>
      <c r="H147" s="150"/>
      <c r="I147" s="151"/>
      <c r="J147" s="18"/>
      <c r="K147" s="18"/>
      <c r="L147" s="18"/>
      <c r="M147" s="18"/>
      <c r="N147" s="18"/>
      <c r="O147" s="18"/>
      <c r="P147" s="18"/>
      <c r="Q147" s="18"/>
      <c r="R147" s="18"/>
      <c r="S147" s="18"/>
      <c r="T147" s="18"/>
      <c r="U147" s="18"/>
      <c r="V147" s="18"/>
      <c r="W147" s="18"/>
      <c r="X147" s="18"/>
      <c r="Y147" s="18"/>
      <c r="Z147" s="18"/>
      <c r="AA147" s="103">
        <f t="shared" si="27"/>
        <v>0</v>
      </c>
      <c r="AB147" s="134">
        <f t="shared" si="28"/>
        <v>0</v>
      </c>
      <c r="AC147" s="100">
        <f ca="1">COUNTA(Профессия_образования118_счет)</f>
        <v>1</v>
      </c>
      <c r="AD147" s="100"/>
      <c r="AE147" s="12" t="str">
        <f t="shared" si="24"/>
        <v/>
      </c>
      <c r="AF147" s="29">
        <f t="shared" si="25"/>
        <v>0</v>
      </c>
      <c r="AG147" s="4">
        <f t="shared" si="29"/>
        <v>0</v>
      </c>
      <c r="AH147" s="4">
        <f t="shared" si="30"/>
        <v>0</v>
      </c>
      <c r="AI147" s="4">
        <f t="shared" si="31"/>
        <v>0</v>
      </c>
      <c r="AJ147" s="4">
        <f t="shared" si="38"/>
        <v>0</v>
      </c>
      <c r="AL147" s="4">
        <f t="shared" si="32"/>
        <v>0</v>
      </c>
      <c r="AN147" s="4">
        <f t="shared" si="33"/>
        <v>0</v>
      </c>
      <c r="AO147" s="4">
        <f t="shared" si="34"/>
        <v>0</v>
      </c>
      <c r="AP147" s="4">
        <f t="shared" si="35"/>
        <v>0</v>
      </c>
      <c r="AQ147" s="4">
        <f t="shared" si="36"/>
        <v>0</v>
      </c>
      <c r="AR147" s="4">
        <f t="shared" si="37"/>
        <v>0</v>
      </c>
      <c r="BF147" s="15"/>
      <c r="BI147" s="15"/>
    </row>
    <row r="148" spans="1:61" x14ac:dyDescent="0.2">
      <c r="A148" s="36" t="str">
        <f t="shared" si="26"/>
        <v/>
      </c>
      <c r="B148" s="20"/>
      <c r="C148" s="101">
        <f t="shared" si="22"/>
        <v>0</v>
      </c>
      <c r="D148" s="101">
        <f t="shared" si="23"/>
        <v>0</v>
      </c>
      <c r="E148" s="21"/>
      <c r="F148" s="153"/>
      <c r="G148" s="153"/>
      <c r="H148" s="150"/>
      <c r="I148" s="151"/>
      <c r="J148" s="18"/>
      <c r="K148" s="18"/>
      <c r="L148" s="18"/>
      <c r="M148" s="18"/>
      <c r="N148" s="18"/>
      <c r="O148" s="18"/>
      <c r="P148" s="18"/>
      <c r="Q148" s="18"/>
      <c r="R148" s="18"/>
      <c r="S148" s="18"/>
      <c r="T148" s="18"/>
      <c r="U148" s="18"/>
      <c r="V148" s="18"/>
      <c r="W148" s="18"/>
      <c r="X148" s="18"/>
      <c r="Y148" s="18"/>
      <c r="Z148" s="18"/>
      <c r="AA148" s="103">
        <f t="shared" si="27"/>
        <v>0</v>
      </c>
      <c r="AB148" s="134">
        <f t="shared" si="28"/>
        <v>0</v>
      </c>
      <c r="AC148" s="100">
        <f ca="1">COUNTA(Профессия_образования119_счет)</f>
        <v>1</v>
      </c>
      <c r="AD148" s="100"/>
      <c r="AE148" s="12" t="str">
        <f t="shared" si="24"/>
        <v/>
      </c>
      <c r="AF148" s="29">
        <f t="shared" si="25"/>
        <v>0</v>
      </c>
      <c r="AG148" s="4">
        <f t="shared" si="29"/>
        <v>0</v>
      </c>
      <c r="AH148" s="4">
        <f t="shared" si="30"/>
        <v>0</v>
      </c>
      <c r="AI148" s="4">
        <f t="shared" si="31"/>
        <v>0</v>
      </c>
      <c r="AJ148" s="4">
        <f t="shared" si="38"/>
        <v>0</v>
      </c>
      <c r="AL148" s="4">
        <f t="shared" si="32"/>
        <v>0</v>
      </c>
      <c r="AN148" s="4">
        <f t="shared" si="33"/>
        <v>0</v>
      </c>
      <c r="AO148" s="4">
        <f t="shared" si="34"/>
        <v>0</v>
      </c>
      <c r="AP148" s="4">
        <f t="shared" si="35"/>
        <v>0</v>
      </c>
      <c r="AQ148" s="4">
        <f t="shared" si="36"/>
        <v>0</v>
      </c>
      <c r="AR148" s="4">
        <f t="shared" si="37"/>
        <v>0</v>
      </c>
      <c r="BF148" s="15"/>
      <c r="BI148" s="15"/>
    </row>
    <row r="149" spans="1:61" x14ac:dyDescent="0.2">
      <c r="A149" s="36" t="str">
        <f t="shared" si="26"/>
        <v/>
      </c>
      <c r="B149" s="20"/>
      <c r="C149" s="101">
        <f t="shared" si="22"/>
        <v>0</v>
      </c>
      <c r="D149" s="101">
        <f t="shared" si="23"/>
        <v>0</v>
      </c>
      <c r="E149" s="18"/>
      <c r="F149" s="153"/>
      <c r="G149" s="153"/>
      <c r="H149" s="150"/>
      <c r="I149" s="151"/>
      <c r="J149" s="18"/>
      <c r="K149" s="18"/>
      <c r="L149" s="18"/>
      <c r="M149" s="18"/>
      <c r="N149" s="18"/>
      <c r="O149" s="18"/>
      <c r="P149" s="18"/>
      <c r="Q149" s="18"/>
      <c r="R149" s="18"/>
      <c r="S149" s="18"/>
      <c r="T149" s="18"/>
      <c r="U149" s="18"/>
      <c r="V149" s="18"/>
      <c r="W149" s="18"/>
      <c r="X149" s="18"/>
      <c r="Y149" s="18"/>
      <c r="Z149" s="18"/>
      <c r="AA149" s="103">
        <f t="shared" si="27"/>
        <v>0</v>
      </c>
      <c r="AB149" s="134">
        <f t="shared" si="28"/>
        <v>0</v>
      </c>
      <c r="AC149" s="100">
        <f ca="1">COUNTA(Профессия_образования120_счет)</f>
        <v>1</v>
      </c>
      <c r="AD149" s="100"/>
      <c r="AE149" s="12" t="str">
        <f t="shared" si="24"/>
        <v/>
      </c>
      <c r="AF149" s="29">
        <f t="shared" si="25"/>
        <v>0</v>
      </c>
      <c r="AG149" s="4">
        <f t="shared" si="29"/>
        <v>0</v>
      </c>
      <c r="AH149" s="4">
        <f t="shared" si="30"/>
        <v>0</v>
      </c>
      <c r="AI149" s="4">
        <f t="shared" si="31"/>
        <v>0</v>
      </c>
      <c r="AJ149" s="4">
        <f t="shared" si="38"/>
        <v>0</v>
      </c>
      <c r="AL149" s="4">
        <f t="shared" si="32"/>
        <v>0</v>
      </c>
      <c r="AN149" s="4">
        <f t="shared" si="33"/>
        <v>0</v>
      </c>
      <c r="AO149" s="4">
        <f t="shared" si="34"/>
        <v>0</v>
      </c>
      <c r="AP149" s="4">
        <f t="shared" si="35"/>
        <v>0</v>
      </c>
      <c r="AQ149" s="4">
        <f t="shared" si="36"/>
        <v>0</v>
      </c>
      <c r="AR149" s="4">
        <f t="shared" si="37"/>
        <v>0</v>
      </c>
      <c r="BF149" s="15"/>
      <c r="BI149" s="15"/>
    </row>
    <row r="150" spans="1:61" x14ac:dyDescent="0.2">
      <c r="A150" s="36" t="str">
        <f t="shared" si="26"/>
        <v/>
      </c>
      <c r="B150" s="20"/>
      <c r="C150" s="101">
        <f t="shared" si="22"/>
        <v>0</v>
      </c>
      <c r="D150" s="101">
        <f t="shared" si="23"/>
        <v>0</v>
      </c>
      <c r="E150" s="21"/>
      <c r="F150" s="153"/>
      <c r="G150" s="153"/>
      <c r="H150" s="150"/>
      <c r="I150" s="151"/>
      <c r="J150" s="18"/>
      <c r="K150" s="18"/>
      <c r="L150" s="18"/>
      <c r="M150" s="18"/>
      <c r="N150" s="18"/>
      <c r="O150" s="18"/>
      <c r="P150" s="18"/>
      <c r="Q150" s="18"/>
      <c r="R150" s="18"/>
      <c r="S150" s="18"/>
      <c r="T150" s="18"/>
      <c r="U150" s="18"/>
      <c r="V150" s="18"/>
      <c r="W150" s="18"/>
      <c r="X150" s="18"/>
      <c r="Y150" s="18"/>
      <c r="Z150" s="18"/>
      <c r="AA150" s="103">
        <f t="shared" si="27"/>
        <v>0</v>
      </c>
      <c r="AB150" s="134">
        <f t="shared" si="28"/>
        <v>0</v>
      </c>
      <c r="AC150" s="100">
        <f ca="1">COUNTA(Профессия_образования121_счет)</f>
        <v>1</v>
      </c>
      <c r="AD150" s="100"/>
      <c r="AE150" s="12" t="str">
        <f t="shared" si="24"/>
        <v/>
      </c>
      <c r="AF150" s="29">
        <f t="shared" si="25"/>
        <v>0</v>
      </c>
      <c r="AG150" s="4">
        <f t="shared" si="29"/>
        <v>0</v>
      </c>
      <c r="AH150" s="4">
        <f t="shared" si="30"/>
        <v>0</v>
      </c>
      <c r="AI150" s="4">
        <f t="shared" si="31"/>
        <v>0</v>
      </c>
      <c r="AJ150" s="4">
        <f t="shared" si="38"/>
        <v>0</v>
      </c>
      <c r="AL150" s="4">
        <f t="shared" si="32"/>
        <v>0</v>
      </c>
      <c r="AN150" s="4">
        <f t="shared" si="33"/>
        <v>0</v>
      </c>
      <c r="AO150" s="4">
        <f t="shared" si="34"/>
        <v>0</v>
      </c>
      <c r="AP150" s="4">
        <f t="shared" si="35"/>
        <v>0</v>
      </c>
      <c r="AQ150" s="4">
        <f t="shared" si="36"/>
        <v>0</v>
      </c>
      <c r="AR150" s="4">
        <f t="shared" si="37"/>
        <v>0</v>
      </c>
      <c r="BF150" s="15"/>
      <c r="BI150" s="15"/>
    </row>
    <row r="151" spans="1:61" x14ac:dyDescent="0.2">
      <c r="A151" s="36" t="str">
        <f t="shared" si="26"/>
        <v/>
      </c>
      <c r="B151" s="20"/>
      <c r="C151" s="101">
        <f t="shared" si="22"/>
        <v>0</v>
      </c>
      <c r="D151" s="101">
        <f t="shared" si="23"/>
        <v>0</v>
      </c>
      <c r="E151" s="18"/>
      <c r="F151" s="153"/>
      <c r="G151" s="153"/>
      <c r="H151" s="150"/>
      <c r="I151" s="151"/>
      <c r="J151" s="18"/>
      <c r="K151" s="18"/>
      <c r="L151" s="18"/>
      <c r="M151" s="18"/>
      <c r="N151" s="18"/>
      <c r="O151" s="18"/>
      <c r="P151" s="18"/>
      <c r="Q151" s="18"/>
      <c r="R151" s="18"/>
      <c r="S151" s="18"/>
      <c r="T151" s="18"/>
      <c r="U151" s="18"/>
      <c r="V151" s="18"/>
      <c r="W151" s="18"/>
      <c r="X151" s="18"/>
      <c r="Y151" s="18"/>
      <c r="Z151" s="18"/>
      <c r="AA151" s="103">
        <f t="shared" si="27"/>
        <v>0</v>
      </c>
      <c r="AB151" s="134">
        <f t="shared" si="28"/>
        <v>0</v>
      </c>
      <c r="AC151" s="100">
        <f ca="1">COUNTA(Профессия_образования122_счет)</f>
        <v>1</v>
      </c>
      <c r="AD151" s="100"/>
      <c r="AE151" s="12" t="str">
        <f t="shared" si="24"/>
        <v/>
      </c>
      <c r="AF151" s="29">
        <f t="shared" si="25"/>
        <v>0</v>
      </c>
      <c r="AG151" s="4">
        <f t="shared" si="29"/>
        <v>0</v>
      </c>
      <c r="AH151" s="4">
        <f t="shared" si="30"/>
        <v>0</v>
      </c>
      <c r="AI151" s="4">
        <f t="shared" si="31"/>
        <v>0</v>
      </c>
      <c r="AJ151" s="4">
        <f t="shared" si="38"/>
        <v>0</v>
      </c>
      <c r="AL151" s="4">
        <f t="shared" si="32"/>
        <v>0</v>
      </c>
      <c r="AN151" s="4">
        <f t="shared" si="33"/>
        <v>0</v>
      </c>
      <c r="AO151" s="4">
        <f t="shared" si="34"/>
        <v>0</v>
      </c>
      <c r="AP151" s="4">
        <f t="shared" si="35"/>
        <v>0</v>
      </c>
      <c r="AQ151" s="4">
        <f t="shared" si="36"/>
        <v>0</v>
      </c>
      <c r="AR151" s="4">
        <f t="shared" si="37"/>
        <v>0</v>
      </c>
      <c r="BF151" s="15"/>
      <c r="BI151" s="15"/>
    </row>
    <row r="152" spans="1:61" x14ac:dyDescent="0.2">
      <c r="A152" s="36" t="str">
        <f t="shared" si="26"/>
        <v/>
      </c>
      <c r="B152" s="20"/>
      <c r="C152" s="101">
        <f t="shared" si="22"/>
        <v>0</v>
      </c>
      <c r="D152" s="101">
        <f t="shared" si="23"/>
        <v>0</v>
      </c>
      <c r="E152" s="21"/>
      <c r="F152" s="153"/>
      <c r="G152" s="153"/>
      <c r="H152" s="150"/>
      <c r="I152" s="151"/>
      <c r="J152" s="18"/>
      <c r="K152" s="18"/>
      <c r="L152" s="18"/>
      <c r="M152" s="18"/>
      <c r="N152" s="18"/>
      <c r="O152" s="18"/>
      <c r="P152" s="18"/>
      <c r="Q152" s="18"/>
      <c r="R152" s="18"/>
      <c r="S152" s="18"/>
      <c r="T152" s="18"/>
      <c r="U152" s="18"/>
      <c r="V152" s="18"/>
      <c r="W152" s="18"/>
      <c r="X152" s="18"/>
      <c r="Y152" s="18"/>
      <c r="Z152" s="18"/>
      <c r="AA152" s="103">
        <f t="shared" si="27"/>
        <v>0</v>
      </c>
      <c r="AB152" s="134">
        <f t="shared" si="28"/>
        <v>0</v>
      </c>
      <c r="AC152" s="100">
        <f ca="1">COUNTA(Профессия_образования123_счет)</f>
        <v>1</v>
      </c>
      <c r="AD152" s="100"/>
      <c r="AE152" s="12" t="str">
        <f t="shared" si="24"/>
        <v/>
      </c>
      <c r="AF152" s="29">
        <f t="shared" si="25"/>
        <v>0</v>
      </c>
      <c r="AG152" s="4">
        <f t="shared" si="29"/>
        <v>0</v>
      </c>
      <c r="AH152" s="4">
        <f t="shared" si="30"/>
        <v>0</v>
      </c>
      <c r="AI152" s="4">
        <f t="shared" si="31"/>
        <v>0</v>
      </c>
      <c r="AJ152" s="4">
        <f t="shared" si="38"/>
        <v>0</v>
      </c>
      <c r="AL152" s="4">
        <f t="shared" si="32"/>
        <v>0</v>
      </c>
      <c r="AN152" s="4">
        <f t="shared" si="33"/>
        <v>0</v>
      </c>
      <c r="AO152" s="4">
        <f t="shared" si="34"/>
        <v>0</v>
      </c>
      <c r="AP152" s="4">
        <f t="shared" si="35"/>
        <v>0</v>
      </c>
      <c r="AQ152" s="4">
        <f t="shared" si="36"/>
        <v>0</v>
      </c>
      <c r="AR152" s="4">
        <f t="shared" si="37"/>
        <v>0</v>
      </c>
      <c r="BF152" s="15"/>
      <c r="BI152" s="15"/>
    </row>
    <row r="153" spans="1:61" x14ac:dyDescent="0.2">
      <c r="A153" s="36" t="str">
        <f t="shared" si="26"/>
        <v/>
      </c>
      <c r="B153" s="20"/>
      <c r="C153" s="101">
        <f t="shared" si="22"/>
        <v>0</v>
      </c>
      <c r="D153" s="101">
        <f t="shared" si="23"/>
        <v>0</v>
      </c>
      <c r="E153" s="18"/>
      <c r="F153" s="153"/>
      <c r="G153" s="153"/>
      <c r="H153" s="150"/>
      <c r="I153" s="151"/>
      <c r="J153" s="18"/>
      <c r="K153" s="18"/>
      <c r="L153" s="18"/>
      <c r="M153" s="18"/>
      <c r="N153" s="18"/>
      <c r="O153" s="18"/>
      <c r="P153" s="18"/>
      <c r="Q153" s="18"/>
      <c r="R153" s="18"/>
      <c r="S153" s="18"/>
      <c r="T153" s="18"/>
      <c r="U153" s="18"/>
      <c r="V153" s="18"/>
      <c r="W153" s="18"/>
      <c r="X153" s="18"/>
      <c r="Y153" s="18"/>
      <c r="Z153" s="18"/>
      <c r="AA153" s="103">
        <f t="shared" si="27"/>
        <v>0</v>
      </c>
      <c r="AB153" s="134">
        <f t="shared" si="28"/>
        <v>0</v>
      </c>
      <c r="AC153" s="100">
        <f ca="1">COUNTA(Профессия_образования124_счет)</f>
        <v>1</v>
      </c>
      <c r="AD153" s="100"/>
      <c r="AE153" s="12" t="str">
        <f t="shared" si="24"/>
        <v/>
      </c>
      <c r="AF153" s="29">
        <f t="shared" si="25"/>
        <v>0</v>
      </c>
      <c r="AG153" s="4">
        <f t="shared" si="29"/>
        <v>0</v>
      </c>
      <c r="AH153" s="4">
        <f t="shared" si="30"/>
        <v>0</v>
      </c>
      <c r="AI153" s="4">
        <f t="shared" si="31"/>
        <v>0</v>
      </c>
      <c r="AJ153" s="4">
        <f t="shared" si="38"/>
        <v>0</v>
      </c>
      <c r="AL153" s="4">
        <f t="shared" si="32"/>
        <v>0</v>
      </c>
      <c r="AN153" s="4">
        <f t="shared" si="33"/>
        <v>0</v>
      </c>
      <c r="AO153" s="4">
        <f t="shared" si="34"/>
        <v>0</v>
      </c>
      <c r="AP153" s="4">
        <f t="shared" si="35"/>
        <v>0</v>
      </c>
      <c r="AQ153" s="4">
        <f t="shared" si="36"/>
        <v>0</v>
      </c>
      <c r="AR153" s="4">
        <f t="shared" si="37"/>
        <v>0</v>
      </c>
      <c r="BF153" s="15"/>
      <c r="BI153" s="15"/>
    </row>
    <row r="154" spans="1:61" x14ac:dyDescent="0.2">
      <c r="A154" s="36" t="str">
        <f t="shared" si="26"/>
        <v/>
      </c>
      <c r="B154" s="20"/>
      <c r="C154" s="101">
        <f t="shared" si="22"/>
        <v>0</v>
      </c>
      <c r="D154" s="101">
        <f t="shared" si="23"/>
        <v>0</v>
      </c>
      <c r="E154" s="21"/>
      <c r="F154" s="153"/>
      <c r="G154" s="153"/>
      <c r="H154" s="150"/>
      <c r="I154" s="151"/>
      <c r="J154" s="18"/>
      <c r="K154" s="18"/>
      <c r="L154" s="18"/>
      <c r="M154" s="18"/>
      <c r="N154" s="18"/>
      <c r="O154" s="18"/>
      <c r="P154" s="18"/>
      <c r="Q154" s="18"/>
      <c r="R154" s="18"/>
      <c r="S154" s="18"/>
      <c r="T154" s="18"/>
      <c r="U154" s="18"/>
      <c r="V154" s="18"/>
      <c r="W154" s="18"/>
      <c r="X154" s="18"/>
      <c r="Y154" s="18"/>
      <c r="Z154" s="18"/>
      <c r="AA154" s="103">
        <f t="shared" si="27"/>
        <v>0</v>
      </c>
      <c r="AB154" s="134">
        <f t="shared" si="28"/>
        <v>0</v>
      </c>
      <c r="AC154" s="100">
        <f ca="1">COUNTA(Профессия_образования125_счет)</f>
        <v>1</v>
      </c>
      <c r="AD154" s="100"/>
      <c r="AE154" s="12" t="str">
        <f t="shared" si="24"/>
        <v/>
      </c>
      <c r="AF154" s="29">
        <f t="shared" si="25"/>
        <v>0</v>
      </c>
      <c r="AG154" s="4">
        <f t="shared" si="29"/>
        <v>0</v>
      </c>
      <c r="AH154" s="4">
        <f t="shared" si="30"/>
        <v>0</v>
      </c>
      <c r="AI154" s="4">
        <f t="shared" si="31"/>
        <v>0</v>
      </c>
      <c r="AJ154" s="4">
        <f t="shared" si="38"/>
        <v>0</v>
      </c>
      <c r="AL154" s="4">
        <f t="shared" si="32"/>
        <v>0</v>
      </c>
      <c r="AN154" s="4">
        <f t="shared" si="33"/>
        <v>0</v>
      </c>
      <c r="AO154" s="4">
        <f t="shared" si="34"/>
        <v>0</v>
      </c>
      <c r="AP154" s="4">
        <f t="shared" si="35"/>
        <v>0</v>
      </c>
      <c r="AQ154" s="4">
        <f t="shared" si="36"/>
        <v>0</v>
      </c>
      <c r="AR154" s="4">
        <f t="shared" si="37"/>
        <v>0</v>
      </c>
      <c r="BF154" s="15"/>
      <c r="BI154" s="15"/>
    </row>
    <row r="155" spans="1:61" x14ac:dyDescent="0.2">
      <c r="A155" s="36" t="str">
        <f t="shared" si="26"/>
        <v/>
      </c>
      <c r="B155" s="20"/>
      <c r="C155" s="101">
        <f t="shared" si="22"/>
        <v>0</v>
      </c>
      <c r="D155" s="101">
        <f t="shared" si="23"/>
        <v>0</v>
      </c>
      <c r="E155" s="18"/>
      <c r="F155" s="153"/>
      <c r="G155" s="153"/>
      <c r="H155" s="150"/>
      <c r="I155" s="151"/>
      <c r="J155" s="18"/>
      <c r="K155" s="18"/>
      <c r="L155" s="18"/>
      <c r="M155" s="18"/>
      <c r="N155" s="18"/>
      <c r="O155" s="18"/>
      <c r="P155" s="18"/>
      <c r="Q155" s="18"/>
      <c r="R155" s="18"/>
      <c r="S155" s="18"/>
      <c r="T155" s="18"/>
      <c r="U155" s="18"/>
      <c r="V155" s="18"/>
      <c r="W155" s="18"/>
      <c r="X155" s="18"/>
      <c r="Y155" s="18"/>
      <c r="Z155" s="18"/>
      <c r="AA155" s="103">
        <f t="shared" si="27"/>
        <v>0</v>
      </c>
      <c r="AB155" s="134">
        <f t="shared" si="28"/>
        <v>0</v>
      </c>
      <c r="AC155" s="100">
        <f ca="1">COUNTA(Профессия_образования126_счет)</f>
        <v>1</v>
      </c>
      <c r="AD155" s="100"/>
      <c r="AE155" s="12" t="str">
        <f t="shared" si="24"/>
        <v/>
      </c>
      <c r="AF155" s="29">
        <f t="shared" si="25"/>
        <v>0</v>
      </c>
      <c r="AG155" s="4">
        <f t="shared" si="29"/>
        <v>0</v>
      </c>
      <c r="AH155" s="4">
        <f t="shared" si="30"/>
        <v>0</v>
      </c>
      <c r="AI155" s="4">
        <f t="shared" si="31"/>
        <v>0</v>
      </c>
      <c r="AJ155" s="4">
        <f t="shared" si="38"/>
        <v>0</v>
      </c>
      <c r="AL155" s="4">
        <f t="shared" si="32"/>
        <v>0</v>
      </c>
      <c r="AN155" s="4">
        <f t="shared" si="33"/>
        <v>0</v>
      </c>
      <c r="AO155" s="4">
        <f t="shared" si="34"/>
        <v>0</v>
      </c>
      <c r="AP155" s="4">
        <f t="shared" si="35"/>
        <v>0</v>
      </c>
      <c r="AQ155" s="4">
        <f t="shared" si="36"/>
        <v>0</v>
      </c>
      <c r="AR155" s="4">
        <f t="shared" si="37"/>
        <v>0</v>
      </c>
      <c r="BF155" s="15"/>
      <c r="BI155" s="15"/>
    </row>
    <row r="156" spans="1:61" x14ac:dyDescent="0.2">
      <c r="A156" s="36" t="str">
        <f t="shared" si="26"/>
        <v/>
      </c>
      <c r="B156" s="20"/>
      <c r="C156" s="101">
        <f t="shared" si="22"/>
        <v>0</v>
      </c>
      <c r="D156" s="101">
        <f t="shared" si="23"/>
        <v>0</v>
      </c>
      <c r="E156" s="21"/>
      <c r="F156" s="153"/>
      <c r="G156" s="153"/>
      <c r="H156" s="150"/>
      <c r="I156" s="151"/>
      <c r="J156" s="18"/>
      <c r="K156" s="18"/>
      <c r="L156" s="18"/>
      <c r="M156" s="18"/>
      <c r="N156" s="18"/>
      <c r="O156" s="18"/>
      <c r="P156" s="18"/>
      <c r="Q156" s="18"/>
      <c r="R156" s="18"/>
      <c r="S156" s="18"/>
      <c r="T156" s="18"/>
      <c r="U156" s="18"/>
      <c r="V156" s="18"/>
      <c r="W156" s="18"/>
      <c r="X156" s="18"/>
      <c r="Y156" s="18"/>
      <c r="Z156" s="18"/>
      <c r="AA156" s="103">
        <f t="shared" si="27"/>
        <v>0</v>
      </c>
      <c r="AB156" s="134">
        <f t="shared" si="28"/>
        <v>0</v>
      </c>
      <c r="AC156" s="100">
        <f ca="1">COUNTA(Профессия_образования127_счет)</f>
        <v>1</v>
      </c>
      <c r="AD156" s="100"/>
      <c r="AE156" s="12" t="str">
        <f t="shared" si="24"/>
        <v/>
      </c>
      <c r="AF156" s="29">
        <f t="shared" si="25"/>
        <v>0</v>
      </c>
      <c r="AG156" s="4">
        <f t="shared" si="29"/>
        <v>0</v>
      </c>
      <c r="AH156" s="4">
        <f t="shared" si="30"/>
        <v>0</v>
      </c>
      <c r="AI156" s="4">
        <f t="shared" si="31"/>
        <v>0</v>
      </c>
      <c r="AJ156" s="4">
        <f t="shared" si="38"/>
        <v>0</v>
      </c>
      <c r="AL156" s="4">
        <f t="shared" si="32"/>
        <v>0</v>
      </c>
      <c r="AN156" s="4">
        <f t="shared" si="33"/>
        <v>0</v>
      </c>
      <c r="AO156" s="4">
        <f t="shared" si="34"/>
        <v>0</v>
      </c>
      <c r="AP156" s="4">
        <f t="shared" si="35"/>
        <v>0</v>
      </c>
      <c r="AQ156" s="4">
        <f t="shared" si="36"/>
        <v>0</v>
      </c>
      <c r="AR156" s="4">
        <f t="shared" si="37"/>
        <v>0</v>
      </c>
      <c r="BF156" s="15"/>
      <c r="BI156" s="15"/>
    </row>
    <row r="157" spans="1:61" x14ac:dyDescent="0.2">
      <c r="A157" s="36" t="str">
        <f t="shared" si="26"/>
        <v/>
      </c>
      <c r="B157" s="20"/>
      <c r="C157" s="101">
        <f t="shared" si="22"/>
        <v>0</v>
      </c>
      <c r="D157" s="101">
        <f t="shared" si="23"/>
        <v>0</v>
      </c>
      <c r="E157" s="18"/>
      <c r="F157" s="153"/>
      <c r="G157" s="153"/>
      <c r="H157" s="150"/>
      <c r="I157" s="151"/>
      <c r="J157" s="18"/>
      <c r="K157" s="18"/>
      <c r="L157" s="18"/>
      <c r="M157" s="18"/>
      <c r="N157" s="18"/>
      <c r="O157" s="18"/>
      <c r="P157" s="18"/>
      <c r="Q157" s="18"/>
      <c r="R157" s="18"/>
      <c r="S157" s="18"/>
      <c r="T157" s="18"/>
      <c r="U157" s="18"/>
      <c r="V157" s="18"/>
      <c r="W157" s="18"/>
      <c r="X157" s="18"/>
      <c r="Y157" s="18"/>
      <c r="Z157" s="18"/>
      <c r="AA157" s="103">
        <f t="shared" si="27"/>
        <v>0</v>
      </c>
      <c r="AB157" s="134">
        <f t="shared" si="28"/>
        <v>0</v>
      </c>
      <c r="AC157" s="100">
        <f ca="1">COUNTA(Профессия_образования128_счет)</f>
        <v>1</v>
      </c>
      <c r="AD157" s="100"/>
      <c r="AE157" s="12" t="str">
        <f t="shared" si="24"/>
        <v/>
      </c>
      <c r="AF157" s="29">
        <f t="shared" si="25"/>
        <v>0</v>
      </c>
      <c r="AG157" s="4">
        <f t="shared" si="29"/>
        <v>0</v>
      </c>
      <c r="AH157" s="4">
        <f t="shared" si="30"/>
        <v>0</v>
      </c>
      <c r="AI157" s="4">
        <f t="shared" si="31"/>
        <v>0</v>
      </c>
      <c r="AJ157" s="4">
        <f t="shared" si="38"/>
        <v>0</v>
      </c>
      <c r="AL157" s="4">
        <f t="shared" si="32"/>
        <v>0</v>
      </c>
      <c r="AN157" s="4">
        <f t="shared" si="33"/>
        <v>0</v>
      </c>
      <c r="AO157" s="4">
        <f t="shared" si="34"/>
        <v>0</v>
      </c>
      <c r="AP157" s="4">
        <f t="shared" si="35"/>
        <v>0</v>
      </c>
      <c r="AQ157" s="4">
        <f t="shared" si="36"/>
        <v>0</v>
      </c>
      <c r="AR157" s="4">
        <f t="shared" si="37"/>
        <v>0</v>
      </c>
      <c r="BF157" s="15"/>
      <c r="BI157" s="15"/>
    </row>
    <row r="158" spans="1:61" x14ac:dyDescent="0.2">
      <c r="A158" s="36" t="str">
        <f t="shared" si="26"/>
        <v/>
      </c>
      <c r="B158" s="20"/>
      <c r="C158" s="101">
        <f t="shared" ref="C158:C221" si="39">IF(ISBLANK(B158),0, VLOOKUP(B158,справочник,2,FALSE))</f>
        <v>0</v>
      </c>
      <c r="D158" s="101">
        <f t="shared" ref="D158:D221" si="40">IF(ISBLANK(B158),0, VLOOKUP(B158,справочник,3,FALSE))</f>
        <v>0</v>
      </c>
      <c r="E158" s="21"/>
      <c r="F158" s="153"/>
      <c r="G158" s="153"/>
      <c r="H158" s="150"/>
      <c r="I158" s="151"/>
      <c r="J158" s="18"/>
      <c r="K158" s="18"/>
      <c r="L158" s="18"/>
      <c r="M158" s="18"/>
      <c r="N158" s="18"/>
      <c r="O158" s="18"/>
      <c r="P158" s="18"/>
      <c r="Q158" s="18"/>
      <c r="R158" s="18"/>
      <c r="S158" s="18"/>
      <c r="T158" s="18"/>
      <c r="U158" s="18"/>
      <c r="V158" s="18"/>
      <c r="W158" s="18"/>
      <c r="X158" s="18"/>
      <c r="Y158" s="18"/>
      <c r="Z158" s="18"/>
      <c r="AA158" s="103">
        <f t="shared" si="27"/>
        <v>0</v>
      </c>
      <c r="AB158" s="134">
        <f t="shared" si="28"/>
        <v>0</v>
      </c>
      <c r="AC158" s="100">
        <f ca="1">COUNTA(Профессия_образования129_счет)</f>
        <v>1</v>
      </c>
      <c r="AD158" s="100"/>
      <c r="AE158" s="12" t="str">
        <f t="shared" ref="AE158:AE221" si="41">IF(ISBLANK(B158),"", VLOOKUP(B158,справочник,4,FALSE))</f>
        <v/>
      </c>
      <c r="AF158" s="29">
        <f t="shared" ref="AF158:AF221" si="42">IF(AND(ISBLANK(B158),AG158&gt;0),1,0)</f>
        <v>0</v>
      </c>
      <c r="AG158" s="4">
        <f t="shared" si="29"/>
        <v>0</v>
      </c>
      <c r="AH158" s="4">
        <f t="shared" si="30"/>
        <v>0</v>
      </c>
      <c r="AI158" s="4">
        <f t="shared" si="31"/>
        <v>0</v>
      </c>
      <c r="AJ158" s="4">
        <f t="shared" si="38"/>
        <v>0</v>
      </c>
      <c r="AL158" s="4">
        <f t="shared" si="32"/>
        <v>0</v>
      </c>
      <c r="AN158" s="4">
        <f t="shared" si="33"/>
        <v>0</v>
      </c>
      <c r="AO158" s="4">
        <f t="shared" si="34"/>
        <v>0</v>
      </c>
      <c r="AP158" s="4">
        <f t="shared" si="35"/>
        <v>0</v>
      </c>
      <c r="AQ158" s="4">
        <f t="shared" si="36"/>
        <v>0</v>
      </c>
      <c r="AR158" s="4">
        <f t="shared" si="37"/>
        <v>0</v>
      </c>
      <c r="BF158" s="15"/>
      <c r="BI158" s="15"/>
    </row>
    <row r="159" spans="1:61" x14ac:dyDescent="0.2">
      <c r="A159" s="36" t="str">
        <f t="shared" ref="A159:A222" si="43">IF(ISBLANK(B159),"",A158+1)</f>
        <v/>
      </c>
      <c r="B159" s="20"/>
      <c r="C159" s="101">
        <f t="shared" si="39"/>
        <v>0</v>
      </c>
      <c r="D159" s="101">
        <f t="shared" si="40"/>
        <v>0</v>
      </c>
      <c r="E159" s="18"/>
      <c r="F159" s="153"/>
      <c r="G159" s="153"/>
      <c r="H159" s="150"/>
      <c r="I159" s="151"/>
      <c r="J159" s="18"/>
      <c r="K159" s="18"/>
      <c r="L159" s="18"/>
      <c r="M159" s="18"/>
      <c r="N159" s="18"/>
      <c r="O159" s="18"/>
      <c r="P159" s="18"/>
      <c r="Q159" s="18"/>
      <c r="R159" s="18"/>
      <c r="S159" s="18"/>
      <c r="T159" s="18"/>
      <c r="U159" s="18"/>
      <c r="V159" s="18"/>
      <c r="W159" s="18"/>
      <c r="X159" s="18"/>
      <c r="Y159" s="18"/>
      <c r="Z159" s="18"/>
      <c r="AA159" s="103">
        <f t="shared" ref="AA159:AA222" si="44">(J159+N159)-Y159</f>
        <v>0</v>
      </c>
      <c r="AB159" s="134">
        <f t="shared" ref="AB159:AB222" si="45">(J159+N159+P159+R159+T159+V159+X159)-(Y159+Z159)</f>
        <v>0</v>
      </c>
      <c r="AC159" s="100">
        <f ca="1">COUNTA(Профессия_образования130_счет)</f>
        <v>1</v>
      </c>
      <c r="AD159" s="100"/>
      <c r="AE159" s="12" t="str">
        <f t="shared" si="41"/>
        <v/>
      </c>
      <c r="AF159" s="29">
        <f t="shared" si="42"/>
        <v>0</v>
      </c>
      <c r="AG159" s="4">
        <f t="shared" ref="AG159:AG222" si="46">SUM(J159:Z159)</f>
        <v>0</v>
      </c>
      <c r="AH159" s="4">
        <f t="shared" ref="AH159:AH222" si="47">IF(((M159+O159+Q159+S159+U159+W159)-J159)&gt;0,1,0)</f>
        <v>0</v>
      </c>
      <c r="AI159" s="4">
        <f t="shared" ref="AI159:AI222" si="48">IF(J159-(K159+L159)&gt;=0,0,1)</f>
        <v>0</v>
      </c>
      <c r="AJ159" s="4">
        <f t="shared" si="38"/>
        <v>0</v>
      </c>
      <c r="AL159" s="4">
        <f t="shared" ref="AL159:AL222" si="49">IF(M159-L159&gt;=0,0,1)</f>
        <v>0</v>
      </c>
      <c r="AN159" s="4">
        <f t="shared" ref="AN159:AN222" si="50">IF(E159=$AL$16,1,0)</f>
        <v>0</v>
      </c>
      <c r="AO159" s="4">
        <f t="shared" ref="AO159:AO222" si="51">IF((ISBLANK(F159)),0,1)</f>
        <v>0</v>
      </c>
      <c r="AP159" s="4">
        <f t="shared" ref="AP159:AP222" si="52">IF((ISBLANK(H159)),0,1)</f>
        <v>0</v>
      </c>
      <c r="AQ159" s="4">
        <f t="shared" ref="AQ159:AQ222" si="53">AO159+AP159</f>
        <v>0</v>
      </c>
      <c r="AR159" s="4">
        <f t="shared" ref="AR159:AR222" si="54">IF(AND(ISBLANK(AN159),AQ159=0),1,0)</f>
        <v>0</v>
      </c>
      <c r="BF159" s="15"/>
      <c r="BI159" s="15"/>
    </row>
    <row r="160" spans="1:61" x14ac:dyDescent="0.2">
      <c r="A160" s="36" t="str">
        <f t="shared" si="43"/>
        <v/>
      </c>
      <c r="B160" s="20"/>
      <c r="C160" s="101">
        <f t="shared" si="39"/>
        <v>0</v>
      </c>
      <c r="D160" s="101">
        <f t="shared" si="40"/>
        <v>0</v>
      </c>
      <c r="E160" s="21"/>
      <c r="F160" s="153"/>
      <c r="G160" s="153"/>
      <c r="H160" s="150"/>
      <c r="I160" s="151"/>
      <c r="J160" s="18"/>
      <c r="K160" s="18"/>
      <c r="L160" s="18"/>
      <c r="M160" s="18"/>
      <c r="N160" s="18"/>
      <c r="O160" s="18"/>
      <c r="P160" s="18"/>
      <c r="Q160" s="18"/>
      <c r="R160" s="18"/>
      <c r="S160" s="18"/>
      <c r="T160" s="18"/>
      <c r="U160" s="18"/>
      <c r="V160" s="18"/>
      <c r="W160" s="18"/>
      <c r="X160" s="18"/>
      <c r="Y160" s="18"/>
      <c r="Z160" s="18"/>
      <c r="AA160" s="103">
        <f t="shared" si="44"/>
        <v>0</v>
      </c>
      <c r="AB160" s="134">
        <f t="shared" si="45"/>
        <v>0</v>
      </c>
      <c r="AC160" s="100">
        <f ca="1">COUNTA(Профессия_образования131_счет)</f>
        <v>1</v>
      </c>
      <c r="AD160" s="100"/>
      <c r="AE160" s="12" t="str">
        <f t="shared" si="41"/>
        <v/>
      </c>
      <c r="AF160" s="29">
        <f t="shared" si="42"/>
        <v>0</v>
      </c>
      <c r="AG160" s="4">
        <f t="shared" si="46"/>
        <v>0</v>
      </c>
      <c r="AH160" s="4">
        <f t="shared" si="47"/>
        <v>0</v>
      </c>
      <c r="AI160" s="4">
        <f t="shared" si="48"/>
        <v>0</v>
      </c>
      <c r="AJ160" s="4">
        <f t="shared" ref="AJ160:AJ223" si="55">IF(((Y160+Z160)-J160)&gt;0,1,0)</f>
        <v>0</v>
      </c>
      <c r="AL160" s="4">
        <f t="shared" si="49"/>
        <v>0</v>
      </c>
      <c r="AN160" s="4">
        <f t="shared" si="50"/>
        <v>0</v>
      </c>
      <c r="AO160" s="4">
        <f t="shared" si="51"/>
        <v>0</v>
      </c>
      <c r="AP160" s="4">
        <f t="shared" si="52"/>
        <v>0</v>
      </c>
      <c r="AQ160" s="4">
        <f t="shared" si="53"/>
        <v>0</v>
      </c>
      <c r="AR160" s="4">
        <f t="shared" si="54"/>
        <v>0</v>
      </c>
      <c r="BF160" s="15"/>
      <c r="BI160" s="15"/>
    </row>
    <row r="161" spans="1:61" x14ac:dyDescent="0.2">
      <c r="A161" s="36" t="str">
        <f t="shared" si="43"/>
        <v/>
      </c>
      <c r="B161" s="20"/>
      <c r="C161" s="101">
        <f t="shared" si="39"/>
        <v>0</v>
      </c>
      <c r="D161" s="101">
        <f t="shared" si="40"/>
        <v>0</v>
      </c>
      <c r="E161" s="18"/>
      <c r="F161" s="153"/>
      <c r="G161" s="153"/>
      <c r="H161" s="150"/>
      <c r="I161" s="151"/>
      <c r="J161" s="18"/>
      <c r="K161" s="18"/>
      <c r="L161" s="18"/>
      <c r="M161" s="18"/>
      <c r="N161" s="18"/>
      <c r="O161" s="18"/>
      <c r="P161" s="18"/>
      <c r="Q161" s="18"/>
      <c r="R161" s="18"/>
      <c r="S161" s="18"/>
      <c r="T161" s="18"/>
      <c r="U161" s="18"/>
      <c r="V161" s="18"/>
      <c r="W161" s="18"/>
      <c r="X161" s="18"/>
      <c r="Y161" s="18"/>
      <c r="Z161" s="18"/>
      <c r="AA161" s="103">
        <f t="shared" si="44"/>
        <v>0</v>
      </c>
      <c r="AB161" s="134">
        <f t="shared" si="45"/>
        <v>0</v>
      </c>
      <c r="AC161" s="100">
        <f ca="1">COUNTA(Профессия_образования132_счет)</f>
        <v>1</v>
      </c>
      <c r="AD161" s="100"/>
      <c r="AE161" s="12" t="str">
        <f t="shared" si="41"/>
        <v/>
      </c>
      <c r="AF161" s="29">
        <f t="shared" si="42"/>
        <v>0</v>
      </c>
      <c r="AG161" s="4">
        <f t="shared" si="46"/>
        <v>0</v>
      </c>
      <c r="AH161" s="4">
        <f t="shared" si="47"/>
        <v>0</v>
      </c>
      <c r="AI161" s="4">
        <f t="shared" si="48"/>
        <v>0</v>
      </c>
      <c r="AJ161" s="4">
        <f t="shared" si="55"/>
        <v>0</v>
      </c>
      <c r="AL161" s="4">
        <f t="shared" si="49"/>
        <v>0</v>
      </c>
      <c r="AN161" s="4">
        <f t="shared" si="50"/>
        <v>0</v>
      </c>
      <c r="AO161" s="4">
        <f t="shared" si="51"/>
        <v>0</v>
      </c>
      <c r="AP161" s="4">
        <f t="shared" si="52"/>
        <v>0</v>
      </c>
      <c r="AQ161" s="4">
        <f t="shared" si="53"/>
        <v>0</v>
      </c>
      <c r="AR161" s="4">
        <f t="shared" si="54"/>
        <v>0</v>
      </c>
      <c r="BF161" s="15"/>
      <c r="BI161" s="15"/>
    </row>
    <row r="162" spans="1:61" x14ac:dyDescent="0.2">
      <c r="A162" s="36" t="str">
        <f t="shared" si="43"/>
        <v/>
      </c>
      <c r="B162" s="20"/>
      <c r="C162" s="101">
        <f t="shared" si="39"/>
        <v>0</v>
      </c>
      <c r="D162" s="101">
        <f t="shared" si="40"/>
        <v>0</v>
      </c>
      <c r="E162" s="21"/>
      <c r="F162" s="153"/>
      <c r="G162" s="153"/>
      <c r="H162" s="150"/>
      <c r="I162" s="151"/>
      <c r="J162" s="18"/>
      <c r="K162" s="18"/>
      <c r="L162" s="18"/>
      <c r="M162" s="18"/>
      <c r="N162" s="18"/>
      <c r="O162" s="18"/>
      <c r="P162" s="18"/>
      <c r="Q162" s="18"/>
      <c r="R162" s="18"/>
      <c r="S162" s="18"/>
      <c r="T162" s="18"/>
      <c r="U162" s="18"/>
      <c r="V162" s="18"/>
      <c r="W162" s="18"/>
      <c r="X162" s="18"/>
      <c r="Y162" s="18"/>
      <c r="Z162" s="18"/>
      <c r="AA162" s="103">
        <f t="shared" si="44"/>
        <v>0</v>
      </c>
      <c r="AB162" s="134">
        <f t="shared" si="45"/>
        <v>0</v>
      </c>
      <c r="AC162" s="100">
        <f ca="1">COUNTA(Профессия_образования133_счет)</f>
        <v>1</v>
      </c>
      <c r="AD162" s="100"/>
      <c r="AE162" s="12" t="str">
        <f t="shared" si="41"/>
        <v/>
      </c>
      <c r="AF162" s="29">
        <f t="shared" si="42"/>
        <v>0</v>
      </c>
      <c r="AG162" s="4">
        <f t="shared" si="46"/>
        <v>0</v>
      </c>
      <c r="AH162" s="4">
        <f t="shared" si="47"/>
        <v>0</v>
      </c>
      <c r="AI162" s="4">
        <f t="shared" si="48"/>
        <v>0</v>
      </c>
      <c r="AJ162" s="4">
        <f t="shared" si="55"/>
        <v>0</v>
      </c>
      <c r="AL162" s="4">
        <f t="shared" si="49"/>
        <v>0</v>
      </c>
      <c r="AN162" s="4">
        <f t="shared" si="50"/>
        <v>0</v>
      </c>
      <c r="AO162" s="4">
        <f t="shared" si="51"/>
        <v>0</v>
      </c>
      <c r="AP162" s="4">
        <f t="shared" si="52"/>
        <v>0</v>
      </c>
      <c r="AQ162" s="4">
        <f t="shared" si="53"/>
        <v>0</v>
      </c>
      <c r="AR162" s="4">
        <f t="shared" si="54"/>
        <v>0</v>
      </c>
      <c r="BF162" s="15"/>
      <c r="BI162" s="15"/>
    </row>
    <row r="163" spans="1:61" x14ac:dyDescent="0.2">
      <c r="A163" s="36" t="str">
        <f t="shared" si="43"/>
        <v/>
      </c>
      <c r="B163" s="20"/>
      <c r="C163" s="101">
        <f t="shared" si="39"/>
        <v>0</v>
      </c>
      <c r="D163" s="101">
        <f t="shared" si="40"/>
        <v>0</v>
      </c>
      <c r="E163" s="18"/>
      <c r="F163" s="153"/>
      <c r="G163" s="153"/>
      <c r="H163" s="150"/>
      <c r="I163" s="151"/>
      <c r="J163" s="18"/>
      <c r="K163" s="18"/>
      <c r="L163" s="18"/>
      <c r="M163" s="18"/>
      <c r="N163" s="18"/>
      <c r="O163" s="18"/>
      <c r="P163" s="18"/>
      <c r="Q163" s="18"/>
      <c r="R163" s="18"/>
      <c r="S163" s="18"/>
      <c r="T163" s="18"/>
      <c r="U163" s="18"/>
      <c r="V163" s="18"/>
      <c r="W163" s="18"/>
      <c r="X163" s="18"/>
      <c r="Y163" s="18"/>
      <c r="Z163" s="18"/>
      <c r="AA163" s="103">
        <f t="shared" si="44"/>
        <v>0</v>
      </c>
      <c r="AB163" s="134">
        <f t="shared" si="45"/>
        <v>0</v>
      </c>
      <c r="AC163" s="100">
        <f ca="1">COUNTA(Профессия_образования134_счет)</f>
        <v>1</v>
      </c>
      <c r="AD163" s="100"/>
      <c r="AE163" s="12" t="str">
        <f t="shared" si="41"/>
        <v/>
      </c>
      <c r="AF163" s="29">
        <f t="shared" si="42"/>
        <v>0</v>
      </c>
      <c r="AG163" s="4">
        <f t="shared" si="46"/>
        <v>0</v>
      </c>
      <c r="AH163" s="4">
        <f t="shared" si="47"/>
        <v>0</v>
      </c>
      <c r="AI163" s="4">
        <f t="shared" si="48"/>
        <v>0</v>
      </c>
      <c r="AJ163" s="4">
        <f t="shared" si="55"/>
        <v>0</v>
      </c>
      <c r="AL163" s="4">
        <f t="shared" si="49"/>
        <v>0</v>
      </c>
      <c r="AN163" s="4">
        <f t="shared" si="50"/>
        <v>0</v>
      </c>
      <c r="AO163" s="4">
        <f t="shared" si="51"/>
        <v>0</v>
      </c>
      <c r="AP163" s="4">
        <f t="shared" si="52"/>
        <v>0</v>
      </c>
      <c r="AQ163" s="4">
        <f t="shared" si="53"/>
        <v>0</v>
      </c>
      <c r="AR163" s="4">
        <f t="shared" si="54"/>
        <v>0</v>
      </c>
      <c r="BF163" s="15"/>
      <c r="BI163" s="15"/>
    </row>
    <row r="164" spans="1:61" x14ac:dyDescent="0.2">
      <c r="A164" s="36" t="str">
        <f t="shared" si="43"/>
        <v/>
      </c>
      <c r="B164" s="20"/>
      <c r="C164" s="101">
        <f t="shared" si="39"/>
        <v>0</v>
      </c>
      <c r="D164" s="101">
        <f t="shared" si="40"/>
        <v>0</v>
      </c>
      <c r="E164" s="21"/>
      <c r="F164" s="153"/>
      <c r="G164" s="153"/>
      <c r="H164" s="150"/>
      <c r="I164" s="151"/>
      <c r="J164" s="18"/>
      <c r="K164" s="18"/>
      <c r="L164" s="18"/>
      <c r="M164" s="18"/>
      <c r="N164" s="18"/>
      <c r="O164" s="18"/>
      <c r="P164" s="18"/>
      <c r="Q164" s="18"/>
      <c r="R164" s="18"/>
      <c r="S164" s="18"/>
      <c r="T164" s="18"/>
      <c r="U164" s="18"/>
      <c r="V164" s="18"/>
      <c r="W164" s="18"/>
      <c r="X164" s="18"/>
      <c r="Y164" s="18"/>
      <c r="Z164" s="18"/>
      <c r="AA164" s="103">
        <f t="shared" si="44"/>
        <v>0</v>
      </c>
      <c r="AB164" s="134">
        <f t="shared" si="45"/>
        <v>0</v>
      </c>
      <c r="AC164" s="100">
        <f ca="1">COUNTA(Профессия_образования135_счет)</f>
        <v>1</v>
      </c>
      <c r="AD164" s="100"/>
      <c r="AE164" s="12" t="str">
        <f t="shared" si="41"/>
        <v/>
      </c>
      <c r="AF164" s="29">
        <f t="shared" si="42"/>
        <v>0</v>
      </c>
      <c r="AG164" s="4">
        <f t="shared" si="46"/>
        <v>0</v>
      </c>
      <c r="AH164" s="4">
        <f t="shared" si="47"/>
        <v>0</v>
      </c>
      <c r="AI164" s="4">
        <f t="shared" si="48"/>
        <v>0</v>
      </c>
      <c r="AJ164" s="4">
        <f t="shared" si="55"/>
        <v>0</v>
      </c>
      <c r="AL164" s="4">
        <f t="shared" si="49"/>
        <v>0</v>
      </c>
      <c r="AN164" s="4">
        <f t="shared" si="50"/>
        <v>0</v>
      </c>
      <c r="AO164" s="4">
        <f t="shared" si="51"/>
        <v>0</v>
      </c>
      <c r="AP164" s="4">
        <f t="shared" si="52"/>
        <v>0</v>
      </c>
      <c r="AQ164" s="4">
        <f t="shared" si="53"/>
        <v>0</v>
      </c>
      <c r="AR164" s="4">
        <f t="shared" si="54"/>
        <v>0</v>
      </c>
      <c r="BF164" s="15"/>
      <c r="BI164" s="15"/>
    </row>
    <row r="165" spans="1:61" x14ac:dyDescent="0.2">
      <c r="A165" s="36" t="str">
        <f t="shared" si="43"/>
        <v/>
      </c>
      <c r="B165" s="20"/>
      <c r="C165" s="101">
        <f t="shared" si="39"/>
        <v>0</v>
      </c>
      <c r="D165" s="101">
        <f t="shared" si="40"/>
        <v>0</v>
      </c>
      <c r="E165" s="18"/>
      <c r="F165" s="153"/>
      <c r="G165" s="153"/>
      <c r="H165" s="150"/>
      <c r="I165" s="151"/>
      <c r="J165" s="18"/>
      <c r="K165" s="18"/>
      <c r="L165" s="18"/>
      <c r="M165" s="18"/>
      <c r="N165" s="18"/>
      <c r="O165" s="18"/>
      <c r="P165" s="18"/>
      <c r="Q165" s="18"/>
      <c r="R165" s="18"/>
      <c r="S165" s="18"/>
      <c r="T165" s="18"/>
      <c r="U165" s="18"/>
      <c r="V165" s="18"/>
      <c r="W165" s="18"/>
      <c r="X165" s="18"/>
      <c r="Y165" s="18"/>
      <c r="Z165" s="18"/>
      <c r="AA165" s="103">
        <f t="shared" si="44"/>
        <v>0</v>
      </c>
      <c r="AB165" s="134">
        <f t="shared" si="45"/>
        <v>0</v>
      </c>
      <c r="AC165" s="100">
        <f ca="1">COUNTA(Профессия_образования136_счет)</f>
        <v>1</v>
      </c>
      <c r="AD165" s="100"/>
      <c r="AE165" s="12" t="str">
        <f t="shared" si="41"/>
        <v/>
      </c>
      <c r="AF165" s="29">
        <f t="shared" si="42"/>
        <v>0</v>
      </c>
      <c r="AG165" s="4">
        <f t="shared" si="46"/>
        <v>0</v>
      </c>
      <c r="AH165" s="4">
        <f t="shared" si="47"/>
        <v>0</v>
      </c>
      <c r="AI165" s="4">
        <f t="shared" si="48"/>
        <v>0</v>
      </c>
      <c r="AJ165" s="4">
        <f t="shared" si="55"/>
        <v>0</v>
      </c>
      <c r="AL165" s="4">
        <f t="shared" si="49"/>
        <v>0</v>
      </c>
      <c r="AN165" s="4">
        <f t="shared" si="50"/>
        <v>0</v>
      </c>
      <c r="AO165" s="4">
        <f t="shared" si="51"/>
        <v>0</v>
      </c>
      <c r="AP165" s="4">
        <f t="shared" si="52"/>
        <v>0</v>
      </c>
      <c r="AQ165" s="4">
        <f t="shared" si="53"/>
        <v>0</v>
      </c>
      <c r="AR165" s="4">
        <f t="shared" si="54"/>
        <v>0</v>
      </c>
      <c r="BF165" s="15"/>
      <c r="BI165" s="15"/>
    </row>
    <row r="166" spans="1:61" x14ac:dyDescent="0.2">
      <c r="A166" s="36" t="str">
        <f t="shared" si="43"/>
        <v/>
      </c>
      <c r="B166" s="20"/>
      <c r="C166" s="101">
        <f t="shared" si="39"/>
        <v>0</v>
      </c>
      <c r="D166" s="101">
        <f t="shared" si="40"/>
        <v>0</v>
      </c>
      <c r="E166" s="21"/>
      <c r="F166" s="153"/>
      <c r="G166" s="153"/>
      <c r="H166" s="150"/>
      <c r="I166" s="151"/>
      <c r="J166" s="18"/>
      <c r="K166" s="18"/>
      <c r="L166" s="18"/>
      <c r="M166" s="18"/>
      <c r="N166" s="18"/>
      <c r="O166" s="18"/>
      <c r="P166" s="18"/>
      <c r="Q166" s="18"/>
      <c r="R166" s="18"/>
      <c r="S166" s="18"/>
      <c r="T166" s="18"/>
      <c r="U166" s="18"/>
      <c r="V166" s="18"/>
      <c r="W166" s="18"/>
      <c r="X166" s="18"/>
      <c r="Y166" s="18"/>
      <c r="Z166" s="18"/>
      <c r="AA166" s="103">
        <f t="shared" si="44"/>
        <v>0</v>
      </c>
      <c r="AB166" s="134">
        <f t="shared" si="45"/>
        <v>0</v>
      </c>
      <c r="AC166" s="100">
        <f ca="1">COUNTA(Профессия_образования137_счет)</f>
        <v>1</v>
      </c>
      <c r="AD166" s="100"/>
      <c r="AE166" s="12" t="str">
        <f t="shared" si="41"/>
        <v/>
      </c>
      <c r="AF166" s="29">
        <f t="shared" si="42"/>
        <v>0</v>
      </c>
      <c r="AG166" s="4">
        <f t="shared" si="46"/>
        <v>0</v>
      </c>
      <c r="AH166" s="4">
        <f t="shared" si="47"/>
        <v>0</v>
      </c>
      <c r="AI166" s="4">
        <f t="shared" si="48"/>
        <v>0</v>
      </c>
      <c r="AJ166" s="4">
        <f t="shared" si="55"/>
        <v>0</v>
      </c>
      <c r="AL166" s="4">
        <f t="shared" si="49"/>
        <v>0</v>
      </c>
      <c r="AN166" s="4">
        <f t="shared" si="50"/>
        <v>0</v>
      </c>
      <c r="AO166" s="4">
        <f t="shared" si="51"/>
        <v>0</v>
      </c>
      <c r="AP166" s="4">
        <f t="shared" si="52"/>
        <v>0</v>
      </c>
      <c r="AQ166" s="4">
        <f t="shared" si="53"/>
        <v>0</v>
      </c>
      <c r="AR166" s="4">
        <f t="shared" si="54"/>
        <v>0</v>
      </c>
      <c r="BF166" s="15"/>
      <c r="BI166" s="15"/>
    </row>
    <row r="167" spans="1:61" x14ac:dyDescent="0.2">
      <c r="A167" s="36" t="str">
        <f t="shared" si="43"/>
        <v/>
      </c>
      <c r="B167" s="20"/>
      <c r="C167" s="101">
        <f t="shared" si="39"/>
        <v>0</v>
      </c>
      <c r="D167" s="101">
        <f t="shared" si="40"/>
        <v>0</v>
      </c>
      <c r="E167" s="18"/>
      <c r="F167" s="153"/>
      <c r="G167" s="153"/>
      <c r="H167" s="150"/>
      <c r="I167" s="151"/>
      <c r="J167" s="18"/>
      <c r="K167" s="18"/>
      <c r="L167" s="18"/>
      <c r="M167" s="18"/>
      <c r="N167" s="18"/>
      <c r="O167" s="18"/>
      <c r="P167" s="18"/>
      <c r="Q167" s="18"/>
      <c r="R167" s="18"/>
      <c r="S167" s="18"/>
      <c r="T167" s="18"/>
      <c r="U167" s="18"/>
      <c r="V167" s="18"/>
      <c r="W167" s="18"/>
      <c r="X167" s="18"/>
      <c r="Y167" s="18"/>
      <c r="Z167" s="18"/>
      <c r="AA167" s="103">
        <f t="shared" si="44"/>
        <v>0</v>
      </c>
      <c r="AB167" s="134">
        <f t="shared" si="45"/>
        <v>0</v>
      </c>
      <c r="AC167" s="100">
        <f ca="1">COUNTA(Профессия_образования138_счет)</f>
        <v>1</v>
      </c>
      <c r="AD167" s="100"/>
      <c r="AE167" s="12" t="str">
        <f t="shared" si="41"/>
        <v/>
      </c>
      <c r="AF167" s="29">
        <f t="shared" si="42"/>
        <v>0</v>
      </c>
      <c r="AG167" s="4">
        <f t="shared" si="46"/>
        <v>0</v>
      </c>
      <c r="AH167" s="4">
        <f t="shared" si="47"/>
        <v>0</v>
      </c>
      <c r="AI167" s="4">
        <f t="shared" si="48"/>
        <v>0</v>
      </c>
      <c r="AJ167" s="4">
        <f t="shared" si="55"/>
        <v>0</v>
      </c>
      <c r="AL167" s="4">
        <f t="shared" si="49"/>
        <v>0</v>
      </c>
      <c r="AN167" s="4">
        <f t="shared" si="50"/>
        <v>0</v>
      </c>
      <c r="AO167" s="4">
        <f t="shared" si="51"/>
        <v>0</v>
      </c>
      <c r="AP167" s="4">
        <f t="shared" si="52"/>
        <v>0</v>
      </c>
      <c r="AQ167" s="4">
        <f t="shared" si="53"/>
        <v>0</v>
      </c>
      <c r="AR167" s="4">
        <f t="shared" si="54"/>
        <v>0</v>
      </c>
      <c r="BF167" s="15"/>
      <c r="BI167" s="15"/>
    </row>
    <row r="168" spans="1:61" x14ac:dyDescent="0.2">
      <c r="A168" s="36" t="str">
        <f t="shared" si="43"/>
        <v/>
      </c>
      <c r="B168" s="20"/>
      <c r="C168" s="101">
        <f t="shared" si="39"/>
        <v>0</v>
      </c>
      <c r="D168" s="101">
        <f t="shared" si="40"/>
        <v>0</v>
      </c>
      <c r="E168" s="21"/>
      <c r="F168" s="153"/>
      <c r="G168" s="153"/>
      <c r="H168" s="150"/>
      <c r="I168" s="151"/>
      <c r="J168" s="18"/>
      <c r="K168" s="18"/>
      <c r="L168" s="18"/>
      <c r="M168" s="18"/>
      <c r="N168" s="18"/>
      <c r="O168" s="18"/>
      <c r="P168" s="18"/>
      <c r="Q168" s="18"/>
      <c r="R168" s="18"/>
      <c r="S168" s="18"/>
      <c r="T168" s="18"/>
      <c r="U168" s="18"/>
      <c r="V168" s="18"/>
      <c r="W168" s="18"/>
      <c r="X168" s="18"/>
      <c r="Y168" s="18"/>
      <c r="Z168" s="18"/>
      <c r="AA168" s="103">
        <f t="shared" si="44"/>
        <v>0</v>
      </c>
      <c r="AB168" s="134">
        <f t="shared" si="45"/>
        <v>0</v>
      </c>
      <c r="AC168" s="100">
        <f ca="1">COUNTA(Профессия_образования139_счет)</f>
        <v>1</v>
      </c>
      <c r="AD168" s="100"/>
      <c r="AE168" s="12" t="str">
        <f t="shared" si="41"/>
        <v/>
      </c>
      <c r="AF168" s="29">
        <f t="shared" si="42"/>
        <v>0</v>
      </c>
      <c r="AG168" s="4">
        <f t="shared" si="46"/>
        <v>0</v>
      </c>
      <c r="AH168" s="4">
        <f t="shared" si="47"/>
        <v>0</v>
      </c>
      <c r="AI168" s="4">
        <f t="shared" si="48"/>
        <v>0</v>
      </c>
      <c r="AJ168" s="4">
        <f t="shared" si="55"/>
        <v>0</v>
      </c>
      <c r="AL168" s="4">
        <f t="shared" si="49"/>
        <v>0</v>
      </c>
      <c r="AN168" s="4">
        <f t="shared" si="50"/>
        <v>0</v>
      </c>
      <c r="AO168" s="4">
        <f t="shared" si="51"/>
        <v>0</v>
      </c>
      <c r="AP168" s="4">
        <f t="shared" si="52"/>
        <v>0</v>
      </c>
      <c r="AQ168" s="4">
        <f t="shared" si="53"/>
        <v>0</v>
      </c>
      <c r="AR168" s="4">
        <f t="shared" si="54"/>
        <v>0</v>
      </c>
      <c r="BF168" s="15"/>
      <c r="BI168" s="15"/>
    </row>
    <row r="169" spans="1:61" x14ac:dyDescent="0.2">
      <c r="A169" s="36" t="str">
        <f t="shared" si="43"/>
        <v/>
      </c>
      <c r="B169" s="20"/>
      <c r="C169" s="101">
        <f t="shared" si="39"/>
        <v>0</v>
      </c>
      <c r="D169" s="101">
        <f t="shared" si="40"/>
        <v>0</v>
      </c>
      <c r="E169" s="18"/>
      <c r="F169" s="153"/>
      <c r="G169" s="153"/>
      <c r="H169" s="150"/>
      <c r="I169" s="151"/>
      <c r="J169" s="18"/>
      <c r="K169" s="18"/>
      <c r="L169" s="18"/>
      <c r="M169" s="18"/>
      <c r="N169" s="18"/>
      <c r="O169" s="18"/>
      <c r="P169" s="18"/>
      <c r="Q169" s="18"/>
      <c r="R169" s="18"/>
      <c r="S169" s="18"/>
      <c r="T169" s="18"/>
      <c r="U169" s="18"/>
      <c r="V169" s="18"/>
      <c r="W169" s="18"/>
      <c r="X169" s="18"/>
      <c r="Y169" s="18"/>
      <c r="Z169" s="18"/>
      <c r="AA169" s="103">
        <f t="shared" si="44"/>
        <v>0</v>
      </c>
      <c r="AB169" s="134">
        <f t="shared" si="45"/>
        <v>0</v>
      </c>
      <c r="AC169" s="100">
        <f ca="1">COUNTA(Профессия_образования140_счет)</f>
        <v>1</v>
      </c>
      <c r="AD169" s="100"/>
      <c r="AE169" s="12" t="str">
        <f t="shared" si="41"/>
        <v/>
      </c>
      <c r="AF169" s="29">
        <f t="shared" si="42"/>
        <v>0</v>
      </c>
      <c r="AG169" s="4">
        <f t="shared" si="46"/>
        <v>0</v>
      </c>
      <c r="AH169" s="4">
        <f t="shared" si="47"/>
        <v>0</v>
      </c>
      <c r="AI169" s="4">
        <f t="shared" si="48"/>
        <v>0</v>
      </c>
      <c r="AJ169" s="4">
        <f t="shared" si="55"/>
        <v>0</v>
      </c>
      <c r="AL169" s="4">
        <f t="shared" si="49"/>
        <v>0</v>
      </c>
      <c r="AN169" s="4">
        <f t="shared" si="50"/>
        <v>0</v>
      </c>
      <c r="AO169" s="4">
        <f t="shared" si="51"/>
        <v>0</v>
      </c>
      <c r="AP169" s="4">
        <f t="shared" si="52"/>
        <v>0</v>
      </c>
      <c r="AQ169" s="4">
        <f t="shared" si="53"/>
        <v>0</v>
      </c>
      <c r="AR169" s="4">
        <f t="shared" si="54"/>
        <v>0</v>
      </c>
      <c r="BF169" s="15"/>
      <c r="BI169" s="15"/>
    </row>
    <row r="170" spans="1:61" x14ac:dyDescent="0.2">
      <c r="A170" s="36" t="str">
        <f t="shared" si="43"/>
        <v/>
      </c>
      <c r="B170" s="20"/>
      <c r="C170" s="101">
        <f t="shared" si="39"/>
        <v>0</v>
      </c>
      <c r="D170" s="101">
        <f t="shared" si="40"/>
        <v>0</v>
      </c>
      <c r="E170" s="21"/>
      <c r="F170" s="153"/>
      <c r="G170" s="153"/>
      <c r="H170" s="150"/>
      <c r="I170" s="151"/>
      <c r="J170" s="18"/>
      <c r="K170" s="18"/>
      <c r="L170" s="18"/>
      <c r="M170" s="18"/>
      <c r="N170" s="18"/>
      <c r="O170" s="18"/>
      <c r="P170" s="18"/>
      <c r="Q170" s="18"/>
      <c r="R170" s="18"/>
      <c r="S170" s="18"/>
      <c r="T170" s="18"/>
      <c r="U170" s="18"/>
      <c r="V170" s="18"/>
      <c r="W170" s="18"/>
      <c r="X170" s="18"/>
      <c r="Y170" s="18"/>
      <c r="Z170" s="18"/>
      <c r="AA170" s="103">
        <f t="shared" si="44"/>
        <v>0</v>
      </c>
      <c r="AB170" s="134">
        <f t="shared" si="45"/>
        <v>0</v>
      </c>
      <c r="AC170" s="100">
        <f ca="1">COUNTA(Профессия_образования141_счет)</f>
        <v>1</v>
      </c>
      <c r="AD170" s="100"/>
      <c r="AE170" s="12" t="str">
        <f t="shared" si="41"/>
        <v/>
      </c>
      <c r="AF170" s="29">
        <f t="shared" si="42"/>
        <v>0</v>
      </c>
      <c r="AG170" s="4">
        <f t="shared" si="46"/>
        <v>0</v>
      </c>
      <c r="AH170" s="4">
        <f t="shared" si="47"/>
        <v>0</v>
      </c>
      <c r="AI170" s="4">
        <f t="shared" si="48"/>
        <v>0</v>
      </c>
      <c r="AJ170" s="4">
        <f t="shared" si="55"/>
        <v>0</v>
      </c>
      <c r="AL170" s="4">
        <f t="shared" si="49"/>
        <v>0</v>
      </c>
      <c r="AN170" s="4">
        <f t="shared" si="50"/>
        <v>0</v>
      </c>
      <c r="AO170" s="4">
        <f t="shared" si="51"/>
        <v>0</v>
      </c>
      <c r="AP170" s="4">
        <f t="shared" si="52"/>
        <v>0</v>
      </c>
      <c r="AQ170" s="4">
        <f t="shared" si="53"/>
        <v>0</v>
      </c>
      <c r="AR170" s="4">
        <f t="shared" si="54"/>
        <v>0</v>
      </c>
      <c r="BF170" s="15"/>
      <c r="BI170" s="15"/>
    </row>
    <row r="171" spans="1:61" x14ac:dyDescent="0.2">
      <c r="A171" s="36" t="str">
        <f t="shared" si="43"/>
        <v/>
      </c>
      <c r="B171" s="20"/>
      <c r="C171" s="101">
        <f t="shared" si="39"/>
        <v>0</v>
      </c>
      <c r="D171" s="101">
        <f t="shared" si="40"/>
        <v>0</v>
      </c>
      <c r="E171" s="18"/>
      <c r="F171" s="153"/>
      <c r="G171" s="153"/>
      <c r="H171" s="150"/>
      <c r="I171" s="151"/>
      <c r="J171" s="18"/>
      <c r="K171" s="18"/>
      <c r="L171" s="18"/>
      <c r="M171" s="18"/>
      <c r="N171" s="18"/>
      <c r="O171" s="18"/>
      <c r="P171" s="18"/>
      <c r="Q171" s="18"/>
      <c r="R171" s="18"/>
      <c r="S171" s="18"/>
      <c r="T171" s="18"/>
      <c r="U171" s="18"/>
      <c r="V171" s="18"/>
      <c r="W171" s="18"/>
      <c r="X171" s="18"/>
      <c r="Y171" s="18"/>
      <c r="Z171" s="18"/>
      <c r="AA171" s="103">
        <f t="shared" si="44"/>
        <v>0</v>
      </c>
      <c r="AB171" s="134">
        <f t="shared" si="45"/>
        <v>0</v>
      </c>
      <c r="AC171" s="100">
        <f ca="1">COUNTA(Профессия_образования142_счет)</f>
        <v>1</v>
      </c>
      <c r="AD171" s="100"/>
      <c r="AE171" s="12" t="str">
        <f t="shared" si="41"/>
        <v/>
      </c>
      <c r="AF171" s="29">
        <f t="shared" si="42"/>
        <v>0</v>
      </c>
      <c r="AG171" s="4">
        <f t="shared" si="46"/>
        <v>0</v>
      </c>
      <c r="AH171" s="4">
        <f t="shared" si="47"/>
        <v>0</v>
      </c>
      <c r="AI171" s="4">
        <f t="shared" si="48"/>
        <v>0</v>
      </c>
      <c r="AJ171" s="4">
        <f t="shared" si="55"/>
        <v>0</v>
      </c>
      <c r="AL171" s="4">
        <f t="shared" si="49"/>
        <v>0</v>
      </c>
      <c r="AN171" s="4">
        <f t="shared" si="50"/>
        <v>0</v>
      </c>
      <c r="AO171" s="4">
        <f t="shared" si="51"/>
        <v>0</v>
      </c>
      <c r="AP171" s="4">
        <f t="shared" si="52"/>
        <v>0</v>
      </c>
      <c r="AQ171" s="4">
        <f t="shared" si="53"/>
        <v>0</v>
      </c>
      <c r="AR171" s="4">
        <f t="shared" si="54"/>
        <v>0</v>
      </c>
      <c r="BF171" s="15"/>
      <c r="BI171" s="15"/>
    </row>
    <row r="172" spans="1:61" x14ac:dyDescent="0.2">
      <c r="A172" s="36" t="str">
        <f t="shared" si="43"/>
        <v/>
      </c>
      <c r="B172" s="20"/>
      <c r="C172" s="101">
        <f t="shared" si="39"/>
        <v>0</v>
      </c>
      <c r="D172" s="101">
        <f t="shared" si="40"/>
        <v>0</v>
      </c>
      <c r="E172" s="21"/>
      <c r="F172" s="153"/>
      <c r="G172" s="153"/>
      <c r="H172" s="150"/>
      <c r="I172" s="151"/>
      <c r="J172" s="18"/>
      <c r="K172" s="18"/>
      <c r="L172" s="18"/>
      <c r="M172" s="18"/>
      <c r="N172" s="18"/>
      <c r="O172" s="18"/>
      <c r="P172" s="18"/>
      <c r="Q172" s="18"/>
      <c r="R172" s="18"/>
      <c r="S172" s="18"/>
      <c r="T172" s="18"/>
      <c r="U172" s="18"/>
      <c r="V172" s="18"/>
      <c r="W172" s="18"/>
      <c r="X172" s="18"/>
      <c r="Y172" s="18"/>
      <c r="Z172" s="18"/>
      <c r="AA172" s="103">
        <f t="shared" si="44"/>
        <v>0</v>
      </c>
      <c r="AB172" s="134">
        <f t="shared" si="45"/>
        <v>0</v>
      </c>
      <c r="AC172" s="100">
        <f ca="1">COUNTA(Профессия_образования143_счет)</f>
        <v>1</v>
      </c>
      <c r="AD172" s="100"/>
      <c r="AE172" s="12" t="str">
        <f t="shared" si="41"/>
        <v/>
      </c>
      <c r="AF172" s="29">
        <f t="shared" si="42"/>
        <v>0</v>
      </c>
      <c r="AG172" s="4">
        <f t="shared" si="46"/>
        <v>0</v>
      </c>
      <c r="AH172" s="4">
        <f t="shared" si="47"/>
        <v>0</v>
      </c>
      <c r="AI172" s="4">
        <f t="shared" si="48"/>
        <v>0</v>
      </c>
      <c r="AJ172" s="4">
        <f t="shared" si="55"/>
        <v>0</v>
      </c>
      <c r="AL172" s="4">
        <f t="shared" si="49"/>
        <v>0</v>
      </c>
      <c r="AN172" s="4">
        <f t="shared" si="50"/>
        <v>0</v>
      </c>
      <c r="AO172" s="4">
        <f t="shared" si="51"/>
        <v>0</v>
      </c>
      <c r="AP172" s="4">
        <f t="shared" si="52"/>
        <v>0</v>
      </c>
      <c r="AQ172" s="4">
        <f t="shared" si="53"/>
        <v>0</v>
      </c>
      <c r="AR172" s="4">
        <f t="shared" si="54"/>
        <v>0</v>
      </c>
      <c r="BF172" s="15"/>
      <c r="BI172" s="15"/>
    </row>
    <row r="173" spans="1:61" x14ac:dyDescent="0.2">
      <c r="A173" s="36" t="str">
        <f t="shared" si="43"/>
        <v/>
      </c>
      <c r="B173" s="20"/>
      <c r="C173" s="101">
        <f t="shared" si="39"/>
        <v>0</v>
      </c>
      <c r="D173" s="101">
        <f t="shared" si="40"/>
        <v>0</v>
      </c>
      <c r="E173" s="18"/>
      <c r="F173" s="153"/>
      <c r="G173" s="153"/>
      <c r="H173" s="150"/>
      <c r="I173" s="151"/>
      <c r="J173" s="18"/>
      <c r="K173" s="18"/>
      <c r="L173" s="18"/>
      <c r="M173" s="18"/>
      <c r="N173" s="18"/>
      <c r="O173" s="18"/>
      <c r="P173" s="18"/>
      <c r="Q173" s="18"/>
      <c r="R173" s="18"/>
      <c r="S173" s="18"/>
      <c r="T173" s="18"/>
      <c r="U173" s="18"/>
      <c r="V173" s="18"/>
      <c r="W173" s="18"/>
      <c r="X173" s="18"/>
      <c r="Y173" s="18"/>
      <c r="Z173" s="18"/>
      <c r="AA173" s="103">
        <f t="shared" si="44"/>
        <v>0</v>
      </c>
      <c r="AB173" s="134">
        <f t="shared" si="45"/>
        <v>0</v>
      </c>
      <c r="AC173" s="100">
        <f ca="1">COUNTA(Профессия_образования144_счет)</f>
        <v>1</v>
      </c>
      <c r="AD173" s="100"/>
      <c r="AE173" s="12" t="str">
        <f t="shared" si="41"/>
        <v/>
      </c>
      <c r="AF173" s="29">
        <f t="shared" si="42"/>
        <v>0</v>
      </c>
      <c r="AG173" s="4">
        <f t="shared" si="46"/>
        <v>0</v>
      </c>
      <c r="AH173" s="4">
        <f t="shared" si="47"/>
        <v>0</v>
      </c>
      <c r="AI173" s="4">
        <f t="shared" si="48"/>
        <v>0</v>
      </c>
      <c r="AJ173" s="4">
        <f t="shared" si="55"/>
        <v>0</v>
      </c>
      <c r="AL173" s="4">
        <f t="shared" si="49"/>
        <v>0</v>
      </c>
      <c r="AN173" s="4">
        <f t="shared" si="50"/>
        <v>0</v>
      </c>
      <c r="AO173" s="4">
        <f t="shared" si="51"/>
        <v>0</v>
      </c>
      <c r="AP173" s="4">
        <f t="shared" si="52"/>
        <v>0</v>
      </c>
      <c r="AQ173" s="4">
        <f t="shared" si="53"/>
        <v>0</v>
      </c>
      <c r="AR173" s="4">
        <f t="shared" si="54"/>
        <v>0</v>
      </c>
      <c r="BF173" s="15"/>
      <c r="BI173" s="15"/>
    </row>
    <row r="174" spans="1:61" x14ac:dyDescent="0.2">
      <c r="A174" s="36" t="str">
        <f t="shared" si="43"/>
        <v/>
      </c>
      <c r="B174" s="20"/>
      <c r="C174" s="101">
        <f t="shared" si="39"/>
        <v>0</v>
      </c>
      <c r="D174" s="101">
        <f t="shared" si="40"/>
        <v>0</v>
      </c>
      <c r="E174" s="21"/>
      <c r="F174" s="153"/>
      <c r="G174" s="153"/>
      <c r="H174" s="150"/>
      <c r="I174" s="151"/>
      <c r="J174" s="18"/>
      <c r="K174" s="18"/>
      <c r="L174" s="18"/>
      <c r="M174" s="18"/>
      <c r="N174" s="18"/>
      <c r="O174" s="18"/>
      <c r="P174" s="18"/>
      <c r="Q174" s="18"/>
      <c r="R174" s="18"/>
      <c r="S174" s="18"/>
      <c r="T174" s="18"/>
      <c r="U174" s="18"/>
      <c r="V174" s="18"/>
      <c r="W174" s="18"/>
      <c r="X174" s="18"/>
      <c r="Y174" s="18"/>
      <c r="Z174" s="18"/>
      <c r="AA174" s="103">
        <f t="shared" si="44"/>
        <v>0</v>
      </c>
      <c r="AB174" s="134">
        <f t="shared" si="45"/>
        <v>0</v>
      </c>
      <c r="AC174" s="100">
        <f ca="1">COUNTA(Профессия_образования145_счет)</f>
        <v>1</v>
      </c>
      <c r="AD174" s="100"/>
      <c r="AE174" s="12" t="str">
        <f t="shared" si="41"/>
        <v/>
      </c>
      <c r="AF174" s="29">
        <f t="shared" si="42"/>
        <v>0</v>
      </c>
      <c r="AG174" s="4">
        <f t="shared" si="46"/>
        <v>0</v>
      </c>
      <c r="AH174" s="4">
        <f t="shared" si="47"/>
        <v>0</v>
      </c>
      <c r="AI174" s="4">
        <f t="shared" si="48"/>
        <v>0</v>
      </c>
      <c r="AJ174" s="4">
        <f t="shared" si="55"/>
        <v>0</v>
      </c>
      <c r="AL174" s="4">
        <f t="shared" si="49"/>
        <v>0</v>
      </c>
      <c r="AN174" s="4">
        <f t="shared" si="50"/>
        <v>0</v>
      </c>
      <c r="AO174" s="4">
        <f t="shared" si="51"/>
        <v>0</v>
      </c>
      <c r="AP174" s="4">
        <f t="shared" si="52"/>
        <v>0</v>
      </c>
      <c r="AQ174" s="4">
        <f t="shared" si="53"/>
        <v>0</v>
      </c>
      <c r="AR174" s="4">
        <f t="shared" si="54"/>
        <v>0</v>
      </c>
      <c r="BF174" s="15"/>
      <c r="BI174" s="15"/>
    </row>
    <row r="175" spans="1:61" x14ac:dyDescent="0.2">
      <c r="A175" s="36" t="str">
        <f t="shared" si="43"/>
        <v/>
      </c>
      <c r="B175" s="20"/>
      <c r="C175" s="101">
        <f t="shared" si="39"/>
        <v>0</v>
      </c>
      <c r="D175" s="101">
        <f t="shared" si="40"/>
        <v>0</v>
      </c>
      <c r="E175" s="18"/>
      <c r="F175" s="153"/>
      <c r="G175" s="153"/>
      <c r="H175" s="150"/>
      <c r="I175" s="151"/>
      <c r="J175" s="18"/>
      <c r="K175" s="18"/>
      <c r="L175" s="18"/>
      <c r="M175" s="18"/>
      <c r="N175" s="18"/>
      <c r="O175" s="18"/>
      <c r="P175" s="18"/>
      <c r="Q175" s="18"/>
      <c r="R175" s="18"/>
      <c r="S175" s="18"/>
      <c r="T175" s="18"/>
      <c r="U175" s="18"/>
      <c r="V175" s="18"/>
      <c r="W175" s="18"/>
      <c r="X175" s="18"/>
      <c r="Y175" s="18"/>
      <c r="Z175" s="18"/>
      <c r="AA175" s="103">
        <f t="shared" si="44"/>
        <v>0</v>
      </c>
      <c r="AB175" s="134">
        <f t="shared" si="45"/>
        <v>0</v>
      </c>
      <c r="AC175" s="100">
        <f ca="1">COUNTA(Профессия_образования146_счет)</f>
        <v>1</v>
      </c>
      <c r="AD175" s="100"/>
      <c r="AE175" s="12" t="str">
        <f t="shared" si="41"/>
        <v/>
      </c>
      <c r="AF175" s="29">
        <f t="shared" si="42"/>
        <v>0</v>
      </c>
      <c r="AG175" s="4">
        <f t="shared" si="46"/>
        <v>0</v>
      </c>
      <c r="AH175" s="4">
        <f t="shared" si="47"/>
        <v>0</v>
      </c>
      <c r="AI175" s="4">
        <f t="shared" si="48"/>
        <v>0</v>
      </c>
      <c r="AJ175" s="4">
        <f t="shared" si="55"/>
        <v>0</v>
      </c>
      <c r="AL175" s="4">
        <f t="shared" si="49"/>
        <v>0</v>
      </c>
      <c r="AN175" s="4">
        <f t="shared" si="50"/>
        <v>0</v>
      </c>
      <c r="AO175" s="4">
        <f t="shared" si="51"/>
        <v>0</v>
      </c>
      <c r="AP175" s="4">
        <f t="shared" si="52"/>
        <v>0</v>
      </c>
      <c r="AQ175" s="4">
        <f t="shared" si="53"/>
        <v>0</v>
      </c>
      <c r="AR175" s="4">
        <f t="shared" si="54"/>
        <v>0</v>
      </c>
      <c r="BF175" s="15"/>
      <c r="BI175" s="15"/>
    </row>
    <row r="176" spans="1:61" x14ac:dyDescent="0.2">
      <c r="A176" s="36" t="str">
        <f t="shared" si="43"/>
        <v/>
      </c>
      <c r="B176" s="20"/>
      <c r="C176" s="101">
        <f t="shared" si="39"/>
        <v>0</v>
      </c>
      <c r="D176" s="101">
        <f t="shared" si="40"/>
        <v>0</v>
      </c>
      <c r="E176" s="21"/>
      <c r="F176" s="153"/>
      <c r="G176" s="153"/>
      <c r="H176" s="150"/>
      <c r="I176" s="151"/>
      <c r="J176" s="18"/>
      <c r="K176" s="18"/>
      <c r="L176" s="18"/>
      <c r="M176" s="18"/>
      <c r="N176" s="18"/>
      <c r="O176" s="18"/>
      <c r="P176" s="18"/>
      <c r="Q176" s="18"/>
      <c r="R176" s="18"/>
      <c r="S176" s="18"/>
      <c r="T176" s="18"/>
      <c r="U176" s="18"/>
      <c r="V176" s="18"/>
      <c r="W176" s="18"/>
      <c r="X176" s="18"/>
      <c r="Y176" s="18"/>
      <c r="Z176" s="18"/>
      <c r="AA176" s="103">
        <f t="shared" si="44"/>
        <v>0</v>
      </c>
      <c r="AB176" s="134">
        <f t="shared" si="45"/>
        <v>0</v>
      </c>
      <c r="AC176" s="100">
        <f ca="1">COUNTA(Профессия_образования147_счет)</f>
        <v>1</v>
      </c>
      <c r="AD176" s="100"/>
      <c r="AE176" s="12" t="str">
        <f t="shared" si="41"/>
        <v/>
      </c>
      <c r="AF176" s="29">
        <f t="shared" si="42"/>
        <v>0</v>
      </c>
      <c r="AG176" s="4">
        <f t="shared" si="46"/>
        <v>0</v>
      </c>
      <c r="AH176" s="4">
        <f t="shared" si="47"/>
        <v>0</v>
      </c>
      <c r="AI176" s="4">
        <f t="shared" si="48"/>
        <v>0</v>
      </c>
      <c r="AJ176" s="4">
        <f t="shared" si="55"/>
        <v>0</v>
      </c>
      <c r="AL176" s="4">
        <f t="shared" si="49"/>
        <v>0</v>
      </c>
      <c r="AN176" s="4">
        <f t="shared" si="50"/>
        <v>0</v>
      </c>
      <c r="AO176" s="4">
        <f t="shared" si="51"/>
        <v>0</v>
      </c>
      <c r="AP176" s="4">
        <f t="shared" si="52"/>
        <v>0</v>
      </c>
      <c r="AQ176" s="4">
        <f t="shared" si="53"/>
        <v>0</v>
      </c>
      <c r="AR176" s="4">
        <f t="shared" si="54"/>
        <v>0</v>
      </c>
      <c r="BF176" s="15"/>
      <c r="BI176" s="15"/>
    </row>
    <row r="177" spans="1:61" x14ac:dyDescent="0.2">
      <c r="A177" s="36" t="str">
        <f t="shared" si="43"/>
        <v/>
      </c>
      <c r="B177" s="20"/>
      <c r="C177" s="101">
        <f t="shared" si="39"/>
        <v>0</v>
      </c>
      <c r="D177" s="101">
        <f t="shared" si="40"/>
        <v>0</v>
      </c>
      <c r="E177" s="18"/>
      <c r="F177" s="153"/>
      <c r="G177" s="153"/>
      <c r="H177" s="150"/>
      <c r="I177" s="151"/>
      <c r="J177" s="18"/>
      <c r="K177" s="18"/>
      <c r="L177" s="18"/>
      <c r="M177" s="18"/>
      <c r="N177" s="18"/>
      <c r="O177" s="18"/>
      <c r="P177" s="18"/>
      <c r="Q177" s="18"/>
      <c r="R177" s="18"/>
      <c r="S177" s="18"/>
      <c r="T177" s="18"/>
      <c r="U177" s="18"/>
      <c r="V177" s="18"/>
      <c r="W177" s="18"/>
      <c r="X177" s="18"/>
      <c r="Y177" s="18"/>
      <c r="Z177" s="18"/>
      <c r="AA177" s="103">
        <f t="shared" si="44"/>
        <v>0</v>
      </c>
      <c r="AB177" s="134">
        <f t="shared" si="45"/>
        <v>0</v>
      </c>
      <c r="AC177" s="100">
        <f ca="1">COUNTA(Профессия_образования148_счет)</f>
        <v>1</v>
      </c>
      <c r="AD177" s="100"/>
      <c r="AE177" s="12" t="str">
        <f t="shared" si="41"/>
        <v/>
      </c>
      <c r="AF177" s="29">
        <f t="shared" si="42"/>
        <v>0</v>
      </c>
      <c r="AG177" s="4">
        <f t="shared" si="46"/>
        <v>0</v>
      </c>
      <c r="AH177" s="4">
        <f t="shared" si="47"/>
        <v>0</v>
      </c>
      <c r="AI177" s="4">
        <f t="shared" si="48"/>
        <v>0</v>
      </c>
      <c r="AJ177" s="4">
        <f t="shared" si="55"/>
        <v>0</v>
      </c>
      <c r="AL177" s="4">
        <f t="shared" si="49"/>
        <v>0</v>
      </c>
      <c r="AN177" s="4">
        <f t="shared" si="50"/>
        <v>0</v>
      </c>
      <c r="AO177" s="4">
        <f t="shared" si="51"/>
        <v>0</v>
      </c>
      <c r="AP177" s="4">
        <f t="shared" si="52"/>
        <v>0</v>
      </c>
      <c r="AQ177" s="4">
        <f t="shared" si="53"/>
        <v>0</v>
      </c>
      <c r="AR177" s="4">
        <f t="shared" si="54"/>
        <v>0</v>
      </c>
      <c r="BF177" s="15"/>
      <c r="BI177" s="15"/>
    </row>
    <row r="178" spans="1:61" x14ac:dyDescent="0.2">
      <c r="A178" s="36" t="str">
        <f t="shared" si="43"/>
        <v/>
      </c>
      <c r="B178" s="20"/>
      <c r="C178" s="101">
        <f t="shared" si="39"/>
        <v>0</v>
      </c>
      <c r="D178" s="101">
        <f t="shared" si="40"/>
        <v>0</v>
      </c>
      <c r="E178" s="21"/>
      <c r="F178" s="153"/>
      <c r="G178" s="153"/>
      <c r="H178" s="150"/>
      <c r="I178" s="151"/>
      <c r="J178" s="18"/>
      <c r="K178" s="18"/>
      <c r="L178" s="18"/>
      <c r="M178" s="18"/>
      <c r="N178" s="18"/>
      <c r="O178" s="18"/>
      <c r="P178" s="18"/>
      <c r="Q178" s="18"/>
      <c r="R178" s="18"/>
      <c r="S178" s="18"/>
      <c r="T178" s="18"/>
      <c r="U178" s="18"/>
      <c r="V178" s="18"/>
      <c r="W178" s="18"/>
      <c r="X178" s="18"/>
      <c r="Y178" s="18"/>
      <c r="Z178" s="18"/>
      <c r="AA178" s="103">
        <f t="shared" si="44"/>
        <v>0</v>
      </c>
      <c r="AB178" s="134">
        <f t="shared" si="45"/>
        <v>0</v>
      </c>
      <c r="AC178" s="100">
        <f ca="1">COUNTA(Профессия_образования149_счет)</f>
        <v>1</v>
      </c>
      <c r="AD178" s="100"/>
      <c r="AE178" s="12" t="str">
        <f t="shared" si="41"/>
        <v/>
      </c>
      <c r="AF178" s="29">
        <f t="shared" si="42"/>
        <v>0</v>
      </c>
      <c r="AG178" s="4">
        <f t="shared" si="46"/>
        <v>0</v>
      </c>
      <c r="AH178" s="4">
        <f t="shared" si="47"/>
        <v>0</v>
      </c>
      <c r="AI178" s="4">
        <f t="shared" si="48"/>
        <v>0</v>
      </c>
      <c r="AJ178" s="4">
        <f t="shared" si="55"/>
        <v>0</v>
      </c>
      <c r="AL178" s="4">
        <f t="shared" si="49"/>
        <v>0</v>
      </c>
      <c r="AN178" s="4">
        <f t="shared" si="50"/>
        <v>0</v>
      </c>
      <c r="AO178" s="4">
        <f t="shared" si="51"/>
        <v>0</v>
      </c>
      <c r="AP178" s="4">
        <f t="shared" si="52"/>
        <v>0</v>
      </c>
      <c r="AQ178" s="4">
        <f t="shared" si="53"/>
        <v>0</v>
      </c>
      <c r="AR178" s="4">
        <f t="shared" si="54"/>
        <v>0</v>
      </c>
      <c r="BF178" s="15"/>
      <c r="BI178" s="15"/>
    </row>
    <row r="179" spans="1:61" x14ac:dyDescent="0.2">
      <c r="A179" s="36" t="str">
        <f t="shared" si="43"/>
        <v/>
      </c>
      <c r="B179" s="20"/>
      <c r="C179" s="101">
        <f t="shared" si="39"/>
        <v>0</v>
      </c>
      <c r="D179" s="101">
        <f t="shared" si="40"/>
        <v>0</v>
      </c>
      <c r="E179" s="18"/>
      <c r="F179" s="153"/>
      <c r="G179" s="153"/>
      <c r="H179" s="150"/>
      <c r="I179" s="151"/>
      <c r="J179" s="18"/>
      <c r="K179" s="18"/>
      <c r="L179" s="18"/>
      <c r="M179" s="18"/>
      <c r="N179" s="18"/>
      <c r="O179" s="18"/>
      <c r="P179" s="18"/>
      <c r="Q179" s="18"/>
      <c r="R179" s="18"/>
      <c r="S179" s="18"/>
      <c r="T179" s="18"/>
      <c r="U179" s="18"/>
      <c r="V179" s="18"/>
      <c r="W179" s="18"/>
      <c r="X179" s="18"/>
      <c r="Y179" s="18"/>
      <c r="Z179" s="18"/>
      <c r="AA179" s="103">
        <f t="shared" si="44"/>
        <v>0</v>
      </c>
      <c r="AB179" s="134">
        <f t="shared" si="45"/>
        <v>0</v>
      </c>
      <c r="AC179" s="100">
        <f ca="1">COUNTA(Профессия_образования150_счет)</f>
        <v>1</v>
      </c>
      <c r="AD179" s="100"/>
      <c r="AE179" s="12" t="str">
        <f t="shared" si="41"/>
        <v/>
      </c>
      <c r="AF179" s="29">
        <f t="shared" si="42"/>
        <v>0</v>
      </c>
      <c r="AG179" s="4">
        <f t="shared" si="46"/>
        <v>0</v>
      </c>
      <c r="AH179" s="4">
        <f t="shared" si="47"/>
        <v>0</v>
      </c>
      <c r="AI179" s="4">
        <f t="shared" si="48"/>
        <v>0</v>
      </c>
      <c r="AJ179" s="4">
        <f t="shared" si="55"/>
        <v>0</v>
      </c>
      <c r="AL179" s="4">
        <f t="shared" si="49"/>
        <v>0</v>
      </c>
      <c r="AN179" s="4">
        <f t="shared" si="50"/>
        <v>0</v>
      </c>
      <c r="AO179" s="4">
        <f t="shared" si="51"/>
        <v>0</v>
      </c>
      <c r="AP179" s="4">
        <f t="shared" si="52"/>
        <v>0</v>
      </c>
      <c r="AQ179" s="4">
        <f t="shared" si="53"/>
        <v>0</v>
      </c>
      <c r="AR179" s="4">
        <f t="shared" si="54"/>
        <v>0</v>
      </c>
      <c r="BF179" s="15"/>
      <c r="BI179" s="15"/>
    </row>
    <row r="180" spans="1:61" x14ac:dyDescent="0.2">
      <c r="A180" s="36" t="str">
        <f t="shared" si="43"/>
        <v/>
      </c>
      <c r="B180" s="20"/>
      <c r="C180" s="101">
        <f t="shared" si="39"/>
        <v>0</v>
      </c>
      <c r="D180" s="101">
        <f t="shared" si="40"/>
        <v>0</v>
      </c>
      <c r="E180" s="21"/>
      <c r="F180" s="153"/>
      <c r="G180" s="153"/>
      <c r="H180" s="150"/>
      <c r="I180" s="151"/>
      <c r="J180" s="18"/>
      <c r="K180" s="18"/>
      <c r="L180" s="18"/>
      <c r="M180" s="18"/>
      <c r="N180" s="18"/>
      <c r="O180" s="18"/>
      <c r="P180" s="18"/>
      <c r="Q180" s="18"/>
      <c r="R180" s="18"/>
      <c r="S180" s="18"/>
      <c r="T180" s="18"/>
      <c r="U180" s="18"/>
      <c r="V180" s="18"/>
      <c r="W180" s="18"/>
      <c r="X180" s="18"/>
      <c r="Y180" s="18"/>
      <c r="Z180" s="18"/>
      <c r="AA180" s="103">
        <f t="shared" si="44"/>
        <v>0</v>
      </c>
      <c r="AB180" s="134">
        <f t="shared" si="45"/>
        <v>0</v>
      </c>
      <c r="AC180" s="100">
        <f ca="1">COUNTA(Профессия_образования151_счет)</f>
        <v>1</v>
      </c>
      <c r="AD180" s="100"/>
      <c r="AE180" s="12" t="str">
        <f t="shared" si="41"/>
        <v/>
      </c>
      <c r="AF180" s="29">
        <f t="shared" si="42"/>
        <v>0</v>
      </c>
      <c r="AG180" s="4">
        <f t="shared" si="46"/>
        <v>0</v>
      </c>
      <c r="AH180" s="4">
        <f t="shared" si="47"/>
        <v>0</v>
      </c>
      <c r="AI180" s="4">
        <f t="shared" si="48"/>
        <v>0</v>
      </c>
      <c r="AJ180" s="4">
        <f t="shared" si="55"/>
        <v>0</v>
      </c>
      <c r="AL180" s="4">
        <f t="shared" si="49"/>
        <v>0</v>
      </c>
      <c r="AN180" s="4">
        <f t="shared" si="50"/>
        <v>0</v>
      </c>
      <c r="AO180" s="4">
        <f t="shared" si="51"/>
        <v>0</v>
      </c>
      <c r="AP180" s="4">
        <f t="shared" si="52"/>
        <v>0</v>
      </c>
      <c r="AQ180" s="4">
        <f t="shared" si="53"/>
        <v>0</v>
      </c>
      <c r="AR180" s="4">
        <f t="shared" si="54"/>
        <v>0</v>
      </c>
      <c r="BF180" s="15"/>
      <c r="BI180" s="15"/>
    </row>
    <row r="181" spans="1:61" x14ac:dyDescent="0.2">
      <c r="A181" s="36" t="str">
        <f t="shared" si="43"/>
        <v/>
      </c>
      <c r="B181" s="20"/>
      <c r="C181" s="101">
        <f t="shared" si="39"/>
        <v>0</v>
      </c>
      <c r="D181" s="101">
        <f t="shared" si="40"/>
        <v>0</v>
      </c>
      <c r="E181" s="18"/>
      <c r="F181" s="153"/>
      <c r="G181" s="153"/>
      <c r="H181" s="150"/>
      <c r="I181" s="151"/>
      <c r="J181" s="18"/>
      <c r="K181" s="18"/>
      <c r="L181" s="18"/>
      <c r="M181" s="18"/>
      <c r="N181" s="18"/>
      <c r="O181" s="18"/>
      <c r="P181" s="18"/>
      <c r="Q181" s="18"/>
      <c r="R181" s="18"/>
      <c r="S181" s="18"/>
      <c r="T181" s="18"/>
      <c r="U181" s="18"/>
      <c r="V181" s="18"/>
      <c r="W181" s="18"/>
      <c r="X181" s="18"/>
      <c r="Y181" s="18"/>
      <c r="Z181" s="18"/>
      <c r="AA181" s="103">
        <f t="shared" si="44"/>
        <v>0</v>
      </c>
      <c r="AB181" s="134">
        <f t="shared" si="45"/>
        <v>0</v>
      </c>
      <c r="AC181" s="100">
        <f ca="1">COUNTA(Профессия_образования152_счет)</f>
        <v>1</v>
      </c>
      <c r="AD181" s="100"/>
      <c r="AE181" s="12" t="str">
        <f t="shared" si="41"/>
        <v/>
      </c>
      <c r="AF181" s="29">
        <f t="shared" si="42"/>
        <v>0</v>
      </c>
      <c r="AG181" s="4">
        <f t="shared" si="46"/>
        <v>0</v>
      </c>
      <c r="AH181" s="4">
        <f t="shared" si="47"/>
        <v>0</v>
      </c>
      <c r="AI181" s="4">
        <f t="shared" si="48"/>
        <v>0</v>
      </c>
      <c r="AJ181" s="4">
        <f t="shared" si="55"/>
        <v>0</v>
      </c>
      <c r="AL181" s="4">
        <f t="shared" si="49"/>
        <v>0</v>
      </c>
      <c r="AN181" s="4">
        <f t="shared" si="50"/>
        <v>0</v>
      </c>
      <c r="AO181" s="4">
        <f t="shared" si="51"/>
        <v>0</v>
      </c>
      <c r="AP181" s="4">
        <f t="shared" si="52"/>
        <v>0</v>
      </c>
      <c r="AQ181" s="4">
        <f t="shared" si="53"/>
        <v>0</v>
      </c>
      <c r="AR181" s="4">
        <f t="shared" si="54"/>
        <v>0</v>
      </c>
      <c r="BF181" s="15"/>
      <c r="BI181" s="15"/>
    </row>
    <row r="182" spans="1:61" x14ac:dyDescent="0.2">
      <c r="A182" s="36" t="str">
        <f t="shared" si="43"/>
        <v/>
      </c>
      <c r="B182" s="20"/>
      <c r="C182" s="101">
        <f t="shared" si="39"/>
        <v>0</v>
      </c>
      <c r="D182" s="101">
        <f t="shared" si="40"/>
        <v>0</v>
      </c>
      <c r="E182" s="21"/>
      <c r="F182" s="153"/>
      <c r="G182" s="153"/>
      <c r="H182" s="150"/>
      <c r="I182" s="151"/>
      <c r="J182" s="18"/>
      <c r="K182" s="18"/>
      <c r="L182" s="18"/>
      <c r="M182" s="18"/>
      <c r="N182" s="18"/>
      <c r="O182" s="18"/>
      <c r="P182" s="18"/>
      <c r="Q182" s="18"/>
      <c r="R182" s="18"/>
      <c r="S182" s="18"/>
      <c r="T182" s="18"/>
      <c r="U182" s="18"/>
      <c r="V182" s="18"/>
      <c r="W182" s="18"/>
      <c r="X182" s="18"/>
      <c r="Y182" s="18"/>
      <c r="Z182" s="18"/>
      <c r="AA182" s="103">
        <f t="shared" si="44"/>
        <v>0</v>
      </c>
      <c r="AB182" s="134">
        <f t="shared" si="45"/>
        <v>0</v>
      </c>
      <c r="AC182" s="100">
        <f ca="1">COUNTA(Профессия_образования153_счет)</f>
        <v>1</v>
      </c>
      <c r="AD182" s="100"/>
      <c r="AE182" s="12" t="str">
        <f t="shared" si="41"/>
        <v/>
      </c>
      <c r="AF182" s="29">
        <f t="shared" si="42"/>
        <v>0</v>
      </c>
      <c r="AG182" s="4">
        <f t="shared" si="46"/>
        <v>0</v>
      </c>
      <c r="AH182" s="4">
        <f t="shared" si="47"/>
        <v>0</v>
      </c>
      <c r="AI182" s="4">
        <f t="shared" si="48"/>
        <v>0</v>
      </c>
      <c r="AJ182" s="4">
        <f t="shared" si="55"/>
        <v>0</v>
      </c>
      <c r="AL182" s="4">
        <f t="shared" si="49"/>
        <v>0</v>
      </c>
      <c r="AN182" s="4">
        <f t="shared" si="50"/>
        <v>0</v>
      </c>
      <c r="AO182" s="4">
        <f t="shared" si="51"/>
        <v>0</v>
      </c>
      <c r="AP182" s="4">
        <f t="shared" si="52"/>
        <v>0</v>
      </c>
      <c r="AQ182" s="4">
        <f t="shared" si="53"/>
        <v>0</v>
      </c>
      <c r="AR182" s="4">
        <f t="shared" si="54"/>
        <v>0</v>
      </c>
      <c r="BF182" s="15"/>
      <c r="BI182" s="15"/>
    </row>
    <row r="183" spans="1:61" x14ac:dyDescent="0.2">
      <c r="A183" s="36" t="str">
        <f t="shared" si="43"/>
        <v/>
      </c>
      <c r="B183" s="20"/>
      <c r="C183" s="101">
        <f t="shared" si="39"/>
        <v>0</v>
      </c>
      <c r="D183" s="101">
        <f t="shared" si="40"/>
        <v>0</v>
      </c>
      <c r="E183" s="18"/>
      <c r="F183" s="153"/>
      <c r="G183" s="153"/>
      <c r="H183" s="150"/>
      <c r="I183" s="151"/>
      <c r="J183" s="18"/>
      <c r="K183" s="18"/>
      <c r="L183" s="18"/>
      <c r="M183" s="18"/>
      <c r="N183" s="18"/>
      <c r="O183" s="18"/>
      <c r="P183" s="18"/>
      <c r="Q183" s="18"/>
      <c r="R183" s="18"/>
      <c r="S183" s="18"/>
      <c r="T183" s="18"/>
      <c r="U183" s="18"/>
      <c r="V183" s="18"/>
      <c r="W183" s="18"/>
      <c r="X183" s="18"/>
      <c r="Y183" s="18"/>
      <c r="Z183" s="18"/>
      <c r="AA183" s="103">
        <f t="shared" si="44"/>
        <v>0</v>
      </c>
      <c r="AB183" s="134">
        <f t="shared" si="45"/>
        <v>0</v>
      </c>
      <c r="AC183" s="100">
        <f ca="1">COUNTA(Профессия_образования154_счет)</f>
        <v>1</v>
      </c>
      <c r="AD183" s="100"/>
      <c r="AE183" s="12" t="str">
        <f t="shared" si="41"/>
        <v/>
      </c>
      <c r="AF183" s="29">
        <f t="shared" si="42"/>
        <v>0</v>
      </c>
      <c r="AG183" s="4">
        <f t="shared" si="46"/>
        <v>0</v>
      </c>
      <c r="AH183" s="4">
        <f t="shared" si="47"/>
        <v>0</v>
      </c>
      <c r="AI183" s="4">
        <f t="shared" si="48"/>
        <v>0</v>
      </c>
      <c r="AJ183" s="4">
        <f t="shared" si="55"/>
        <v>0</v>
      </c>
      <c r="AL183" s="4">
        <f t="shared" si="49"/>
        <v>0</v>
      </c>
      <c r="AN183" s="4">
        <f t="shared" si="50"/>
        <v>0</v>
      </c>
      <c r="AO183" s="4">
        <f t="shared" si="51"/>
        <v>0</v>
      </c>
      <c r="AP183" s="4">
        <f t="shared" si="52"/>
        <v>0</v>
      </c>
      <c r="AQ183" s="4">
        <f t="shared" si="53"/>
        <v>0</v>
      </c>
      <c r="AR183" s="4">
        <f t="shared" si="54"/>
        <v>0</v>
      </c>
      <c r="BF183" s="15"/>
      <c r="BI183" s="15"/>
    </row>
    <row r="184" spans="1:61" x14ac:dyDescent="0.2">
      <c r="A184" s="36" t="str">
        <f t="shared" si="43"/>
        <v/>
      </c>
      <c r="B184" s="20"/>
      <c r="C184" s="101">
        <f t="shared" si="39"/>
        <v>0</v>
      </c>
      <c r="D184" s="101">
        <f t="shared" si="40"/>
        <v>0</v>
      </c>
      <c r="E184" s="21"/>
      <c r="F184" s="153"/>
      <c r="G184" s="153"/>
      <c r="H184" s="150"/>
      <c r="I184" s="151"/>
      <c r="J184" s="18"/>
      <c r="K184" s="18"/>
      <c r="L184" s="18"/>
      <c r="M184" s="18"/>
      <c r="N184" s="18"/>
      <c r="O184" s="18"/>
      <c r="P184" s="18"/>
      <c r="Q184" s="18"/>
      <c r="R184" s="18"/>
      <c r="S184" s="18"/>
      <c r="T184" s="18"/>
      <c r="U184" s="18"/>
      <c r="V184" s="18"/>
      <c r="W184" s="18"/>
      <c r="X184" s="18"/>
      <c r="Y184" s="18"/>
      <c r="Z184" s="18"/>
      <c r="AA184" s="103">
        <f t="shared" si="44"/>
        <v>0</v>
      </c>
      <c r="AB184" s="134">
        <f t="shared" si="45"/>
        <v>0</v>
      </c>
      <c r="AC184" s="100">
        <f ca="1">COUNTA(Профессия_образования155_счет)</f>
        <v>1</v>
      </c>
      <c r="AD184" s="100"/>
      <c r="AE184" s="12" t="str">
        <f t="shared" si="41"/>
        <v/>
      </c>
      <c r="AF184" s="29">
        <f t="shared" si="42"/>
        <v>0</v>
      </c>
      <c r="AG184" s="4">
        <f t="shared" si="46"/>
        <v>0</v>
      </c>
      <c r="AH184" s="4">
        <f t="shared" si="47"/>
        <v>0</v>
      </c>
      <c r="AI184" s="4">
        <f t="shared" si="48"/>
        <v>0</v>
      </c>
      <c r="AJ184" s="4">
        <f t="shared" si="55"/>
        <v>0</v>
      </c>
      <c r="AL184" s="4">
        <f t="shared" si="49"/>
        <v>0</v>
      </c>
      <c r="AN184" s="4">
        <f t="shared" si="50"/>
        <v>0</v>
      </c>
      <c r="AO184" s="4">
        <f t="shared" si="51"/>
        <v>0</v>
      </c>
      <c r="AP184" s="4">
        <f t="shared" si="52"/>
        <v>0</v>
      </c>
      <c r="AQ184" s="4">
        <f t="shared" si="53"/>
        <v>0</v>
      </c>
      <c r="AR184" s="4">
        <f t="shared" si="54"/>
        <v>0</v>
      </c>
      <c r="BF184" s="15"/>
      <c r="BI184" s="15"/>
    </row>
    <row r="185" spans="1:61" x14ac:dyDescent="0.2">
      <c r="A185" s="36" t="str">
        <f t="shared" si="43"/>
        <v/>
      </c>
      <c r="B185" s="20"/>
      <c r="C185" s="101">
        <f t="shared" si="39"/>
        <v>0</v>
      </c>
      <c r="D185" s="101">
        <f t="shared" si="40"/>
        <v>0</v>
      </c>
      <c r="E185" s="18"/>
      <c r="F185" s="153"/>
      <c r="G185" s="153"/>
      <c r="H185" s="150"/>
      <c r="I185" s="151"/>
      <c r="J185" s="18"/>
      <c r="K185" s="18"/>
      <c r="L185" s="18"/>
      <c r="M185" s="18"/>
      <c r="N185" s="18"/>
      <c r="O185" s="18"/>
      <c r="P185" s="18"/>
      <c r="Q185" s="18"/>
      <c r="R185" s="18"/>
      <c r="S185" s="18"/>
      <c r="T185" s="18"/>
      <c r="U185" s="18"/>
      <c r="V185" s="18"/>
      <c r="W185" s="18"/>
      <c r="X185" s="18"/>
      <c r="Y185" s="18"/>
      <c r="Z185" s="18"/>
      <c r="AA185" s="103">
        <f t="shared" si="44"/>
        <v>0</v>
      </c>
      <c r="AB185" s="134">
        <f t="shared" si="45"/>
        <v>0</v>
      </c>
      <c r="AC185" s="100">
        <f ca="1">COUNTA(Профессия_образования156_счет)</f>
        <v>1</v>
      </c>
      <c r="AD185" s="100"/>
      <c r="AE185" s="12" t="str">
        <f t="shared" si="41"/>
        <v/>
      </c>
      <c r="AF185" s="29">
        <f t="shared" si="42"/>
        <v>0</v>
      </c>
      <c r="AG185" s="4">
        <f t="shared" si="46"/>
        <v>0</v>
      </c>
      <c r="AH185" s="4">
        <f t="shared" si="47"/>
        <v>0</v>
      </c>
      <c r="AI185" s="4">
        <f t="shared" si="48"/>
        <v>0</v>
      </c>
      <c r="AJ185" s="4">
        <f t="shared" si="55"/>
        <v>0</v>
      </c>
      <c r="AL185" s="4">
        <f t="shared" si="49"/>
        <v>0</v>
      </c>
      <c r="AN185" s="4">
        <f t="shared" si="50"/>
        <v>0</v>
      </c>
      <c r="AO185" s="4">
        <f t="shared" si="51"/>
        <v>0</v>
      </c>
      <c r="AP185" s="4">
        <f t="shared" si="52"/>
        <v>0</v>
      </c>
      <c r="AQ185" s="4">
        <f t="shared" si="53"/>
        <v>0</v>
      </c>
      <c r="AR185" s="4">
        <f t="shared" si="54"/>
        <v>0</v>
      </c>
      <c r="BF185" s="15"/>
      <c r="BI185" s="15"/>
    </row>
    <row r="186" spans="1:61" x14ac:dyDescent="0.2">
      <c r="A186" s="36" t="str">
        <f t="shared" si="43"/>
        <v/>
      </c>
      <c r="B186" s="20"/>
      <c r="C186" s="101">
        <f t="shared" si="39"/>
        <v>0</v>
      </c>
      <c r="D186" s="101">
        <f t="shared" si="40"/>
        <v>0</v>
      </c>
      <c r="E186" s="21"/>
      <c r="F186" s="153"/>
      <c r="G186" s="153"/>
      <c r="H186" s="150"/>
      <c r="I186" s="151"/>
      <c r="J186" s="18"/>
      <c r="K186" s="18"/>
      <c r="L186" s="18"/>
      <c r="M186" s="18"/>
      <c r="N186" s="18"/>
      <c r="O186" s="18"/>
      <c r="P186" s="18"/>
      <c r="Q186" s="18"/>
      <c r="R186" s="18"/>
      <c r="S186" s="18"/>
      <c r="T186" s="18"/>
      <c r="U186" s="18"/>
      <c r="V186" s="18"/>
      <c r="W186" s="18"/>
      <c r="X186" s="18"/>
      <c r="Y186" s="18"/>
      <c r="Z186" s="18"/>
      <c r="AA186" s="103">
        <f t="shared" si="44"/>
        <v>0</v>
      </c>
      <c r="AB186" s="134">
        <f t="shared" si="45"/>
        <v>0</v>
      </c>
      <c r="AC186" s="35">
        <f ca="1">COUNTA(Профессия_образования157_счет)</f>
        <v>1</v>
      </c>
      <c r="AD186" s="100"/>
      <c r="AE186" s="12" t="str">
        <f t="shared" si="41"/>
        <v/>
      </c>
      <c r="AF186" s="29">
        <f t="shared" si="42"/>
        <v>0</v>
      </c>
      <c r="AG186" s="4">
        <f t="shared" si="46"/>
        <v>0</v>
      </c>
      <c r="AH186" s="4">
        <f t="shared" si="47"/>
        <v>0</v>
      </c>
      <c r="AI186" s="4">
        <f t="shared" si="48"/>
        <v>0</v>
      </c>
      <c r="AJ186" s="4">
        <f t="shared" si="55"/>
        <v>0</v>
      </c>
      <c r="AL186" s="4">
        <f t="shared" si="49"/>
        <v>0</v>
      </c>
      <c r="AN186" s="4">
        <f t="shared" si="50"/>
        <v>0</v>
      </c>
      <c r="AO186" s="4">
        <f t="shared" si="51"/>
        <v>0</v>
      </c>
      <c r="AP186" s="4">
        <f t="shared" si="52"/>
        <v>0</v>
      </c>
      <c r="AQ186" s="4">
        <f t="shared" si="53"/>
        <v>0</v>
      </c>
      <c r="AR186" s="4">
        <f t="shared" si="54"/>
        <v>0</v>
      </c>
      <c r="BF186" s="15"/>
      <c r="BI186" s="15"/>
    </row>
    <row r="187" spans="1:61" x14ac:dyDescent="0.2">
      <c r="A187" s="36" t="str">
        <f t="shared" si="43"/>
        <v/>
      </c>
      <c r="B187" s="20"/>
      <c r="C187" s="101">
        <f t="shared" si="39"/>
        <v>0</v>
      </c>
      <c r="D187" s="101">
        <f t="shared" si="40"/>
        <v>0</v>
      </c>
      <c r="E187" s="18"/>
      <c r="F187" s="153"/>
      <c r="G187" s="153"/>
      <c r="H187" s="150"/>
      <c r="I187" s="151"/>
      <c r="J187" s="18"/>
      <c r="K187" s="18"/>
      <c r="L187" s="18"/>
      <c r="M187" s="18"/>
      <c r="N187" s="18"/>
      <c r="O187" s="18"/>
      <c r="P187" s="18"/>
      <c r="Q187" s="18"/>
      <c r="R187" s="18"/>
      <c r="S187" s="18"/>
      <c r="T187" s="18"/>
      <c r="U187" s="18"/>
      <c r="V187" s="18"/>
      <c r="W187" s="18"/>
      <c r="X187" s="18"/>
      <c r="Y187" s="18"/>
      <c r="Z187" s="18"/>
      <c r="AA187" s="103">
        <f t="shared" si="44"/>
        <v>0</v>
      </c>
      <c r="AB187" s="134">
        <f t="shared" si="45"/>
        <v>0</v>
      </c>
      <c r="AC187" s="35">
        <f ca="1">COUNTA(Профессия_образования158_счет)</f>
        <v>1</v>
      </c>
      <c r="AD187" s="100"/>
      <c r="AE187" s="12" t="str">
        <f t="shared" si="41"/>
        <v/>
      </c>
      <c r="AF187" s="29">
        <f t="shared" si="42"/>
        <v>0</v>
      </c>
      <c r="AG187" s="4">
        <f t="shared" si="46"/>
        <v>0</v>
      </c>
      <c r="AH187" s="4">
        <f t="shared" si="47"/>
        <v>0</v>
      </c>
      <c r="AI187" s="4">
        <f t="shared" si="48"/>
        <v>0</v>
      </c>
      <c r="AJ187" s="4">
        <f t="shared" si="55"/>
        <v>0</v>
      </c>
      <c r="AL187" s="4">
        <f t="shared" si="49"/>
        <v>0</v>
      </c>
      <c r="AN187" s="4">
        <f t="shared" si="50"/>
        <v>0</v>
      </c>
      <c r="AO187" s="4">
        <f t="shared" si="51"/>
        <v>0</v>
      </c>
      <c r="AP187" s="4">
        <f t="shared" si="52"/>
        <v>0</v>
      </c>
      <c r="AQ187" s="4">
        <f t="shared" si="53"/>
        <v>0</v>
      </c>
      <c r="AR187" s="4">
        <f t="shared" si="54"/>
        <v>0</v>
      </c>
      <c r="BF187" s="15"/>
      <c r="BI187" s="15"/>
    </row>
    <row r="188" spans="1:61" x14ac:dyDescent="0.2">
      <c r="A188" s="36" t="str">
        <f t="shared" si="43"/>
        <v/>
      </c>
      <c r="B188" s="20"/>
      <c r="C188" s="101">
        <f t="shared" si="39"/>
        <v>0</v>
      </c>
      <c r="D188" s="101">
        <f t="shared" si="40"/>
        <v>0</v>
      </c>
      <c r="E188" s="21"/>
      <c r="F188" s="153"/>
      <c r="G188" s="153"/>
      <c r="H188" s="150"/>
      <c r="I188" s="151"/>
      <c r="J188" s="18"/>
      <c r="K188" s="18"/>
      <c r="L188" s="18"/>
      <c r="M188" s="18"/>
      <c r="N188" s="18"/>
      <c r="O188" s="18"/>
      <c r="P188" s="18"/>
      <c r="Q188" s="18"/>
      <c r="R188" s="18"/>
      <c r="S188" s="18"/>
      <c r="T188" s="18"/>
      <c r="U188" s="18"/>
      <c r="V188" s="18"/>
      <c r="W188" s="18"/>
      <c r="X188" s="18"/>
      <c r="Y188" s="18"/>
      <c r="Z188" s="18"/>
      <c r="AA188" s="103">
        <f t="shared" si="44"/>
        <v>0</v>
      </c>
      <c r="AB188" s="134">
        <f t="shared" si="45"/>
        <v>0</v>
      </c>
      <c r="AC188" s="35">
        <f ca="1">COUNTA(Профессия_образования159_счет)</f>
        <v>1</v>
      </c>
      <c r="AD188" s="100"/>
      <c r="AE188" s="12" t="str">
        <f t="shared" si="41"/>
        <v/>
      </c>
      <c r="AF188" s="29">
        <f t="shared" si="42"/>
        <v>0</v>
      </c>
      <c r="AG188" s="4">
        <f t="shared" si="46"/>
        <v>0</v>
      </c>
      <c r="AH188" s="4">
        <f t="shared" si="47"/>
        <v>0</v>
      </c>
      <c r="AI188" s="4">
        <f t="shared" si="48"/>
        <v>0</v>
      </c>
      <c r="AJ188" s="4">
        <f t="shared" si="55"/>
        <v>0</v>
      </c>
      <c r="AL188" s="4">
        <f t="shared" si="49"/>
        <v>0</v>
      </c>
      <c r="AN188" s="4">
        <f t="shared" si="50"/>
        <v>0</v>
      </c>
      <c r="AO188" s="4">
        <f t="shared" si="51"/>
        <v>0</v>
      </c>
      <c r="AP188" s="4">
        <f t="shared" si="52"/>
        <v>0</v>
      </c>
      <c r="AQ188" s="4">
        <f t="shared" si="53"/>
        <v>0</v>
      </c>
      <c r="AR188" s="4">
        <f t="shared" si="54"/>
        <v>0</v>
      </c>
      <c r="BF188" s="15"/>
      <c r="BI188" s="15"/>
    </row>
    <row r="189" spans="1:61" x14ac:dyDescent="0.2">
      <c r="A189" s="36" t="str">
        <f t="shared" si="43"/>
        <v/>
      </c>
      <c r="B189" s="20"/>
      <c r="C189" s="101">
        <f t="shared" si="39"/>
        <v>0</v>
      </c>
      <c r="D189" s="101">
        <f t="shared" si="40"/>
        <v>0</v>
      </c>
      <c r="E189" s="18"/>
      <c r="F189" s="153"/>
      <c r="G189" s="153"/>
      <c r="H189" s="150"/>
      <c r="I189" s="151"/>
      <c r="J189" s="18"/>
      <c r="K189" s="18"/>
      <c r="L189" s="18"/>
      <c r="M189" s="18"/>
      <c r="N189" s="18"/>
      <c r="O189" s="18"/>
      <c r="P189" s="18"/>
      <c r="Q189" s="18"/>
      <c r="R189" s="18"/>
      <c r="S189" s="18"/>
      <c r="T189" s="18"/>
      <c r="U189" s="18"/>
      <c r="V189" s="18"/>
      <c r="W189" s="18"/>
      <c r="X189" s="18"/>
      <c r="Y189" s="18"/>
      <c r="Z189" s="18"/>
      <c r="AA189" s="103">
        <f t="shared" si="44"/>
        <v>0</v>
      </c>
      <c r="AB189" s="134">
        <f t="shared" si="45"/>
        <v>0</v>
      </c>
      <c r="AC189" s="35">
        <f ca="1">COUNTA(Профессия_образования160_счет)</f>
        <v>1</v>
      </c>
      <c r="AD189" s="100"/>
      <c r="AE189" s="12" t="str">
        <f t="shared" si="41"/>
        <v/>
      </c>
      <c r="AF189" s="29">
        <f t="shared" si="42"/>
        <v>0</v>
      </c>
      <c r="AG189" s="4">
        <f t="shared" si="46"/>
        <v>0</v>
      </c>
      <c r="AH189" s="4">
        <f t="shared" si="47"/>
        <v>0</v>
      </c>
      <c r="AI189" s="4">
        <f t="shared" si="48"/>
        <v>0</v>
      </c>
      <c r="AJ189" s="4">
        <f t="shared" si="55"/>
        <v>0</v>
      </c>
      <c r="AL189" s="4">
        <f t="shared" si="49"/>
        <v>0</v>
      </c>
      <c r="AN189" s="4">
        <f t="shared" si="50"/>
        <v>0</v>
      </c>
      <c r="AO189" s="4">
        <f t="shared" si="51"/>
        <v>0</v>
      </c>
      <c r="AP189" s="4">
        <f t="shared" si="52"/>
        <v>0</v>
      </c>
      <c r="AQ189" s="4">
        <f t="shared" si="53"/>
        <v>0</v>
      </c>
      <c r="AR189" s="4">
        <f t="shared" si="54"/>
        <v>0</v>
      </c>
      <c r="BF189" s="15"/>
      <c r="BI189" s="15"/>
    </row>
    <row r="190" spans="1:61" x14ac:dyDescent="0.2">
      <c r="A190" s="36" t="str">
        <f t="shared" si="43"/>
        <v/>
      </c>
      <c r="B190" s="20"/>
      <c r="C190" s="101">
        <f t="shared" si="39"/>
        <v>0</v>
      </c>
      <c r="D190" s="101">
        <f t="shared" si="40"/>
        <v>0</v>
      </c>
      <c r="E190" s="21"/>
      <c r="F190" s="153"/>
      <c r="G190" s="153"/>
      <c r="H190" s="150"/>
      <c r="I190" s="151"/>
      <c r="J190" s="18"/>
      <c r="K190" s="18"/>
      <c r="L190" s="18"/>
      <c r="M190" s="18"/>
      <c r="N190" s="18"/>
      <c r="O190" s="18"/>
      <c r="P190" s="18"/>
      <c r="Q190" s="18"/>
      <c r="R190" s="18"/>
      <c r="S190" s="18"/>
      <c r="T190" s="18"/>
      <c r="U190" s="18"/>
      <c r="V190" s="18"/>
      <c r="W190" s="18"/>
      <c r="X190" s="18"/>
      <c r="Y190" s="18"/>
      <c r="Z190" s="18"/>
      <c r="AA190" s="103">
        <f t="shared" si="44"/>
        <v>0</v>
      </c>
      <c r="AB190" s="134">
        <f t="shared" si="45"/>
        <v>0</v>
      </c>
      <c r="AC190" s="35">
        <f ca="1">COUNTA(Профессия_образования161_счет)</f>
        <v>1</v>
      </c>
      <c r="AD190" s="100"/>
      <c r="AE190" s="12" t="str">
        <f t="shared" si="41"/>
        <v/>
      </c>
      <c r="AF190" s="29">
        <f t="shared" si="42"/>
        <v>0</v>
      </c>
      <c r="AG190" s="4">
        <f t="shared" si="46"/>
        <v>0</v>
      </c>
      <c r="AH190" s="4">
        <f t="shared" si="47"/>
        <v>0</v>
      </c>
      <c r="AI190" s="4">
        <f t="shared" si="48"/>
        <v>0</v>
      </c>
      <c r="AJ190" s="4">
        <f t="shared" si="55"/>
        <v>0</v>
      </c>
      <c r="AL190" s="4">
        <f t="shared" si="49"/>
        <v>0</v>
      </c>
      <c r="AN190" s="4">
        <f t="shared" si="50"/>
        <v>0</v>
      </c>
      <c r="AO190" s="4">
        <f t="shared" si="51"/>
        <v>0</v>
      </c>
      <c r="AP190" s="4">
        <f t="shared" si="52"/>
        <v>0</v>
      </c>
      <c r="AQ190" s="4">
        <f t="shared" si="53"/>
        <v>0</v>
      </c>
      <c r="AR190" s="4">
        <f t="shared" si="54"/>
        <v>0</v>
      </c>
      <c r="BF190" s="15"/>
      <c r="BI190" s="15"/>
    </row>
    <row r="191" spans="1:61" x14ac:dyDescent="0.2">
      <c r="A191" s="36" t="str">
        <f t="shared" si="43"/>
        <v/>
      </c>
      <c r="B191" s="20"/>
      <c r="C191" s="101">
        <f t="shared" si="39"/>
        <v>0</v>
      </c>
      <c r="D191" s="101">
        <f t="shared" si="40"/>
        <v>0</v>
      </c>
      <c r="E191" s="18"/>
      <c r="F191" s="153"/>
      <c r="G191" s="153"/>
      <c r="H191" s="150"/>
      <c r="I191" s="151"/>
      <c r="J191" s="18"/>
      <c r="K191" s="18"/>
      <c r="L191" s="18"/>
      <c r="M191" s="18"/>
      <c r="N191" s="18"/>
      <c r="O191" s="18"/>
      <c r="P191" s="18"/>
      <c r="Q191" s="18"/>
      <c r="R191" s="18"/>
      <c r="S191" s="18"/>
      <c r="T191" s="18"/>
      <c r="U191" s="18"/>
      <c r="V191" s="18"/>
      <c r="W191" s="18"/>
      <c r="X191" s="18"/>
      <c r="Y191" s="18"/>
      <c r="Z191" s="18"/>
      <c r="AA191" s="103">
        <f t="shared" si="44"/>
        <v>0</v>
      </c>
      <c r="AB191" s="134">
        <f t="shared" si="45"/>
        <v>0</v>
      </c>
      <c r="AC191" s="35">
        <f ca="1">COUNTA(Профессия_образования162_счет)</f>
        <v>1</v>
      </c>
      <c r="AD191" s="100"/>
      <c r="AE191" s="12" t="str">
        <f t="shared" si="41"/>
        <v/>
      </c>
      <c r="AF191" s="29">
        <f t="shared" si="42"/>
        <v>0</v>
      </c>
      <c r="AG191" s="4">
        <f t="shared" si="46"/>
        <v>0</v>
      </c>
      <c r="AH191" s="4">
        <f t="shared" si="47"/>
        <v>0</v>
      </c>
      <c r="AI191" s="4">
        <f t="shared" si="48"/>
        <v>0</v>
      </c>
      <c r="AJ191" s="4">
        <f t="shared" si="55"/>
        <v>0</v>
      </c>
      <c r="AL191" s="4">
        <f t="shared" si="49"/>
        <v>0</v>
      </c>
      <c r="AN191" s="4">
        <f t="shared" si="50"/>
        <v>0</v>
      </c>
      <c r="AO191" s="4">
        <f t="shared" si="51"/>
        <v>0</v>
      </c>
      <c r="AP191" s="4">
        <f t="shared" si="52"/>
        <v>0</v>
      </c>
      <c r="AQ191" s="4">
        <f t="shared" si="53"/>
        <v>0</v>
      </c>
      <c r="AR191" s="4">
        <f t="shared" si="54"/>
        <v>0</v>
      </c>
      <c r="BF191" s="15"/>
      <c r="BI191" s="15"/>
    </row>
    <row r="192" spans="1:61" x14ac:dyDescent="0.2">
      <c r="A192" s="36" t="str">
        <f t="shared" si="43"/>
        <v/>
      </c>
      <c r="B192" s="20"/>
      <c r="C192" s="101">
        <f t="shared" si="39"/>
        <v>0</v>
      </c>
      <c r="D192" s="101">
        <f t="shared" si="40"/>
        <v>0</v>
      </c>
      <c r="E192" s="21"/>
      <c r="F192" s="153"/>
      <c r="G192" s="153"/>
      <c r="H192" s="150"/>
      <c r="I192" s="151"/>
      <c r="J192" s="18"/>
      <c r="K192" s="18"/>
      <c r="L192" s="18"/>
      <c r="M192" s="18"/>
      <c r="N192" s="18"/>
      <c r="O192" s="18"/>
      <c r="P192" s="18"/>
      <c r="Q192" s="18"/>
      <c r="R192" s="18"/>
      <c r="S192" s="18"/>
      <c r="T192" s="18"/>
      <c r="U192" s="18"/>
      <c r="V192" s="18"/>
      <c r="W192" s="18"/>
      <c r="X192" s="18"/>
      <c r="Y192" s="18"/>
      <c r="Z192" s="18"/>
      <c r="AA192" s="103">
        <f t="shared" si="44"/>
        <v>0</v>
      </c>
      <c r="AB192" s="134">
        <f t="shared" si="45"/>
        <v>0</v>
      </c>
      <c r="AC192" s="35">
        <f ca="1">COUNTA(Профессия_образования163_счет)</f>
        <v>1</v>
      </c>
      <c r="AD192" s="100"/>
      <c r="AE192" s="12" t="str">
        <f t="shared" si="41"/>
        <v/>
      </c>
      <c r="AF192" s="29">
        <f t="shared" si="42"/>
        <v>0</v>
      </c>
      <c r="AG192" s="4">
        <f t="shared" si="46"/>
        <v>0</v>
      </c>
      <c r="AH192" s="4">
        <f t="shared" si="47"/>
        <v>0</v>
      </c>
      <c r="AI192" s="4">
        <f t="shared" si="48"/>
        <v>0</v>
      </c>
      <c r="AJ192" s="4">
        <f t="shared" si="55"/>
        <v>0</v>
      </c>
      <c r="AL192" s="4">
        <f t="shared" si="49"/>
        <v>0</v>
      </c>
      <c r="AN192" s="4">
        <f t="shared" si="50"/>
        <v>0</v>
      </c>
      <c r="AO192" s="4">
        <f t="shared" si="51"/>
        <v>0</v>
      </c>
      <c r="AP192" s="4">
        <f t="shared" si="52"/>
        <v>0</v>
      </c>
      <c r="AQ192" s="4">
        <f t="shared" si="53"/>
        <v>0</v>
      </c>
      <c r="AR192" s="4">
        <f t="shared" si="54"/>
        <v>0</v>
      </c>
      <c r="BF192" s="15"/>
      <c r="BI192" s="15"/>
    </row>
    <row r="193" spans="1:61" x14ac:dyDescent="0.2">
      <c r="A193" s="36" t="str">
        <f t="shared" si="43"/>
        <v/>
      </c>
      <c r="B193" s="20"/>
      <c r="C193" s="101">
        <f t="shared" si="39"/>
        <v>0</v>
      </c>
      <c r="D193" s="101">
        <f t="shared" si="40"/>
        <v>0</v>
      </c>
      <c r="E193" s="18"/>
      <c r="F193" s="153"/>
      <c r="G193" s="153"/>
      <c r="H193" s="150"/>
      <c r="I193" s="151"/>
      <c r="J193" s="18"/>
      <c r="K193" s="18"/>
      <c r="L193" s="18"/>
      <c r="M193" s="18"/>
      <c r="N193" s="18"/>
      <c r="O193" s="18"/>
      <c r="P193" s="18"/>
      <c r="Q193" s="18"/>
      <c r="R193" s="18"/>
      <c r="S193" s="18"/>
      <c r="T193" s="18"/>
      <c r="U193" s="18"/>
      <c r="V193" s="18"/>
      <c r="W193" s="18"/>
      <c r="X193" s="18"/>
      <c r="Y193" s="18"/>
      <c r="Z193" s="18"/>
      <c r="AA193" s="103">
        <f t="shared" si="44"/>
        <v>0</v>
      </c>
      <c r="AB193" s="134">
        <f t="shared" si="45"/>
        <v>0</v>
      </c>
      <c r="AC193" s="35">
        <f ca="1">COUNTA(Профессия_образования164_счет)</f>
        <v>1</v>
      </c>
      <c r="AD193" s="100"/>
      <c r="AE193" s="12" t="str">
        <f t="shared" si="41"/>
        <v/>
      </c>
      <c r="AF193" s="29">
        <f t="shared" si="42"/>
        <v>0</v>
      </c>
      <c r="AG193" s="4">
        <f t="shared" si="46"/>
        <v>0</v>
      </c>
      <c r="AH193" s="4">
        <f t="shared" si="47"/>
        <v>0</v>
      </c>
      <c r="AI193" s="4">
        <f t="shared" si="48"/>
        <v>0</v>
      </c>
      <c r="AJ193" s="4">
        <f t="shared" si="55"/>
        <v>0</v>
      </c>
      <c r="AL193" s="4">
        <f t="shared" si="49"/>
        <v>0</v>
      </c>
      <c r="AN193" s="4">
        <f t="shared" si="50"/>
        <v>0</v>
      </c>
      <c r="AO193" s="4">
        <f t="shared" si="51"/>
        <v>0</v>
      </c>
      <c r="AP193" s="4">
        <f t="shared" si="52"/>
        <v>0</v>
      </c>
      <c r="AQ193" s="4">
        <f t="shared" si="53"/>
        <v>0</v>
      </c>
      <c r="AR193" s="4">
        <f t="shared" si="54"/>
        <v>0</v>
      </c>
      <c r="BF193" s="15"/>
      <c r="BI193" s="15"/>
    </row>
    <row r="194" spans="1:61" x14ac:dyDescent="0.2">
      <c r="A194" s="36" t="str">
        <f t="shared" si="43"/>
        <v/>
      </c>
      <c r="B194" s="20"/>
      <c r="C194" s="101">
        <f t="shared" si="39"/>
        <v>0</v>
      </c>
      <c r="D194" s="101">
        <f t="shared" si="40"/>
        <v>0</v>
      </c>
      <c r="E194" s="21"/>
      <c r="F194" s="153"/>
      <c r="G194" s="153"/>
      <c r="H194" s="150"/>
      <c r="I194" s="151"/>
      <c r="J194" s="18"/>
      <c r="K194" s="18"/>
      <c r="L194" s="18"/>
      <c r="M194" s="18"/>
      <c r="N194" s="18"/>
      <c r="O194" s="18"/>
      <c r="P194" s="18"/>
      <c r="Q194" s="18"/>
      <c r="R194" s="18"/>
      <c r="S194" s="18"/>
      <c r="T194" s="18"/>
      <c r="U194" s="18"/>
      <c r="V194" s="18"/>
      <c r="W194" s="18"/>
      <c r="X194" s="18"/>
      <c r="Y194" s="18"/>
      <c r="Z194" s="18"/>
      <c r="AA194" s="103">
        <f t="shared" si="44"/>
        <v>0</v>
      </c>
      <c r="AB194" s="134">
        <f t="shared" si="45"/>
        <v>0</v>
      </c>
      <c r="AC194" s="35">
        <f ca="1">COUNTA(Профессия_образования165_счет)</f>
        <v>1</v>
      </c>
      <c r="AD194" s="100"/>
      <c r="AE194" s="12" t="str">
        <f t="shared" si="41"/>
        <v/>
      </c>
      <c r="AF194" s="29">
        <f t="shared" si="42"/>
        <v>0</v>
      </c>
      <c r="AG194" s="4">
        <f t="shared" si="46"/>
        <v>0</v>
      </c>
      <c r="AH194" s="4">
        <f t="shared" si="47"/>
        <v>0</v>
      </c>
      <c r="AI194" s="4">
        <f t="shared" si="48"/>
        <v>0</v>
      </c>
      <c r="AJ194" s="4">
        <f t="shared" si="55"/>
        <v>0</v>
      </c>
      <c r="AL194" s="4">
        <f t="shared" si="49"/>
        <v>0</v>
      </c>
      <c r="AN194" s="4">
        <f t="shared" si="50"/>
        <v>0</v>
      </c>
      <c r="AO194" s="4">
        <f t="shared" si="51"/>
        <v>0</v>
      </c>
      <c r="AP194" s="4">
        <f t="shared" si="52"/>
        <v>0</v>
      </c>
      <c r="AQ194" s="4">
        <f t="shared" si="53"/>
        <v>0</v>
      </c>
      <c r="AR194" s="4">
        <f t="shared" si="54"/>
        <v>0</v>
      </c>
      <c r="BF194" s="15"/>
      <c r="BI194" s="15"/>
    </row>
    <row r="195" spans="1:61" x14ac:dyDescent="0.2">
      <c r="A195" s="36" t="str">
        <f t="shared" si="43"/>
        <v/>
      </c>
      <c r="B195" s="20"/>
      <c r="C195" s="101">
        <f t="shared" si="39"/>
        <v>0</v>
      </c>
      <c r="D195" s="101">
        <f t="shared" si="40"/>
        <v>0</v>
      </c>
      <c r="E195" s="18"/>
      <c r="F195" s="153"/>
      <c r="G195" s="153"/>
      <c r="H195" s="150"/>
      <c r="I195" s="151"/>
      <c r="J195" s="18"/>
      <c r="K195" s="18"/>
      <c r="L195" s="18"/>
      <c r="M195" s="18"/>
      <c r="N195" s="18"/>
      <c r="O195" s="18"/>
      <c r="P195" s="18"/>
      <c r="Q195" s="18"/>
      <c r="R195" s="18"/>
      <c r="S195" s="18"/>
      <c r="T195" s="18"/>
      <c r="U195" s="18"/>
      <c r="V195" s="18"/>
      <c r="W195" s="18"/>
      <c r="X195" s="18"/>
      <c r="Y195" s="18"/>
      <c r="Z195" s="18"/>
      <c r="AA195" s="103">
        <f t="shared" si="44"/>
        <v>0</v>
      </c>
      <c r="AB195" s="134">
        <f t="shared" si="45"/>
        <v>0</v>
      </c>
      <c r="AC195" s="35">
        <f ca="1">COUNTA(Профессия_образования166_счет)</f>
        <v>1</v>
      </c>
      <c r="AD195" s="100"/>
      <c r="AE195" s="12" t="str">
        <f t="shared" si="41"/>
        <v/>
      </c>
      <c r="AF195" s="29">
        <f t="shared" si="42"/>
        <v>0</v>
      </c>
      <c r="AG195" s="4">
        <f t="shared" si="46"/>
        <v>0</v>
      </c>
      <c r="AH195" s="4">
        <f t="shared" si="47"/>
        <v>0</v>
      </c>
      <c r="AI195" s="4">
        <f t="shared" si="48"/>
        <v>0</v>
      </c>
      <c r="AJ195" s="4">
        <f t="shared" si="55"/>
        <v>0</v>
      </c>
      <c r="AL195" s="4">
        <f t="shared" si="49"/>
        <v>0</v>
      </c>
      <c r="AN195" s="4">
        <f t="shared" si="50"/>
        <v>0</v>
      </c>
      <c r="AO195" s="4">
        <f t="shared" si="51"/>
        <v>0</v>
      </c>
      <c r="AP195" s="4">
        <f t="shared" si="52"/>
        <v>0</v>
      </c>
      <c r="AQ195" s="4">
        <f t="shared" si="53"/>
        <v>0</v>
      </c>
      <c r="AR195" s="4">
        <f t="shared" si="54"/>
        <v>0</v>
      </c>
      <c r="BF195" s="15"/>
      <c r="BI195" s="15"/>
    </row>
    <row r="196" spans="1:61" x14ac:dyDescent="0.2">
      <c r="A196" s="36" t="str">
        <f t="shared" si="43"/>
        <v/>
      </c>
      <c r="B196" s="20"/>
      <c r="C196" s="101">
        <f t="shared" si="39"/>
        <v>0</v>
      </c>
      <c r="D196" s="101">
        <f t="shared" si="40"/>
        <v>0</v>
      </c>
      <c r="E196" s="21"/>
      <c r="F196" s="153"/>
      <c r="G196" s="153"/>
      <c r="H196" s="150"/>
      <c r="I196" s="151"/>
      <c r="J196" s="18"/>
      <c r="K196" s="18"/>
      <c r="L196" s="18"/>
      <c r="M196" s="18"/>
      <c r="N196" s="18"/>
      <c r="O196" s="18"/>
      <c r="P196" s="18"/>
      <c r="Q196" s="18"/>
      <c r="R196" s="18"/>
      <c r="S196" s="18"/>
      <c r="T196" s="18"/>
      <c r="U196" s="18"/>
      <c r="V196" s="18"/>
      <c r="W196" s="18"/>
      <c r="X196" s="18"/>
      <c r="Y196" s="18"/>
      <c r="Z196" s="18"/>
      <c r="AA196" s="103">
        <f t="shared" si="44"/>
        <v>0</v>
      </c>
      <c r="AB196" s="134">
        <f t="shared" si="45"/>
        <v>0</v>
      </c>
      <c r="AC196" s="35">
        <f ca="1">COUNTA(Профессия_образования167_счет)</f>
        <v>1</v>
      </c>
      <c r="AD196" s="100"/>
      <c r="AE196" s="12" t="str">
        <f t="shared" si="41"/>
        <v/>
      </c>
      <c r="AF196" s="29">
        <f t="shared" si="42"/>
        <v>0</v>
      </c>
      <c r="AG196" s="4">
        <f t="shared" si="46"/>
        <v>0</v>
      </c>
      <c r="AH196" s="4">
        <f t="shared" si="47"/>
        <v>0</v>
      </c>
      <c r="AI196" s="4">
        <f t="shared" si="48"/>
        <v>0</v>
      </c>
      <c r="AJ196" s="4">
        <f t="shared" si="55"/>
        <v>0</v>
      </c>
      <c r="AL196" s="4">
        <f t="shared" si="49"/>
        <v>0</v>
      </c>
      <c r="AN196" s="4">
        <f t="shared" si="50"/>
        <v>0</v>
      </c>
      <c r="AO196" s="4">
        <f t="shared" si="51"/>
        <v>0</v>
      </c>
      <c r="AP196" s="4">
        <f t="shared" si="52"/>
        <v>0</v>
      </c>
      <c r="AQ196" s="4">
        <f t="shared" si="53"/>
        <v>0</v>
      </c>
      <c r="AR196" s="4">
        <f t="shared" si="54"/>
        <v>0</v>
      </c>
      <c r="BF196" s="15"/>
      <c r="BI196" s="15"/>
    </row>
    <row r="197" spans="1:61" x14ac:dyDescent="0.2">
      <c r="A197" s="36" t="str">
        <f t="shared" si="43"/>
        <v/>
      </c>
      <c r="B197" s="20"/>
      <c r="C197" s="101">
        <f t="shared" si="39"/>
        <v>0</v>
      </c>
      <c r="D197" s="101">
        <f t="shared" si="40"/>
        <v>0</v>
      </c>
      <c r="E197" s="18"/>
      <c r="F197" s="153"/>
      <c r="G197" s="153"/>
      <c r="H197" s="150"/>
      <c r="I197" s="151"/>
      <c r="J197" s="18"/>
      <c r="K197" s="18"/>
      <c r="L197" s="18"/>
      <c r="M197" s="18"/>
      <c r="N197" s="18"/>
      <c r="O197" s="18"/>
      <c r="P197" s="18"/>
      <c r="Q197" s="18"/>
      <c r="R197" s="18"/>
      <c r="S197" s="18"/>
      <c r="T197" s="18"/>
      <c r="U197" s="18"/>
      <c r="V197" s="18"/>
      <c r="W197" s="18"/>
      <c r="X197" s="18"/>
      <c r="Y197" s="18"/>
      <c r="Z197" s="18"/>
      <c r="AA197" s="103">
        <f t="shared" si="44"/>
        <v>0</v>
      </c>
      <c r="AB197" s="134">
        <f t="shared" si="45"/>
        <v>0</v>
      </c>
      <c r="AC197" s="35">
        <f ca="1">COUNTA(Профессия_образования168_счет)</f>
        <v>1</v>
      </c>
      <c r="AD197" s="100"/>
      <c r="AE197" s="12" t="str">
        <f t="shared" si="41"/>
        <v/>
      </c>
      <c r="AF197" s="29">
        <f t="shared" si="42"/>
        <v>0</v>
      </c>
      <c r="AG197" s="4">
        <f t="shared" si="46"/>
        <v>0</v>
      </c>
      <c r="AH197" s="4">
        <f t="shared" si="47"/>
        <v>0</v>
      </c>
      <c r="AI197" s="4">
        <f t="shared" si="48"/>
        <v>0</v>
      </c>
      <c r="AJ197" s="4">
        <f t="shared" si="55"/>
        <v>0</v>
      </c>
      <c r="AL197" s="4">
        <f t="shared" si="49"/>
        <v>0</v>
      </c>
      <c r="AN197" s="4">
        <f t="shared" si="50"/>
        <v>0</v>
      </c>
      <c r="AO197" s="4">
        <f t="shared" si="51"/>
        <v>0</v>
      </c>
      <c r="AP197" s="4">
        <f t="shared" si="52"/>
        <v>0</v>
      </c>
      <c r="AQ197" s="4">
        <f t="shared" si="53"/>
        <v>0</v>
      </c>
      <c r="AR197" s="4">
        <f t="shared" si="54"/>
        <v>0</v>
      </c>
      <c r="BF197" s="15"/>
      <c r="BI197" s="15"/>
    </row>
    <row r="198" spans="1:61" x14ac:dyDescent="0.2">
      <c r="A198" s="36" t="str">
        <f t="shared" si="43"/>
        <v/>
      </c>
      <c r="B198" s="20"/>
      <c r="C198" s="101">
        <f t="shared" si="39"/>
        <v>0</v>
      </c>
      <c r="D198" s="101">
        <f t="shared" si="40"/>
        <v>0</v>
      </c>
      <c r="E198" s="21"/>
      <c r="F198" s="153"/>
      <c r="G198" s="153"/>
      <c r="H198" s="150"/>
      <c r="I198" s="151"/>
      <c r="J198" s="18"/>
      <c r="K198" s="18"/>
      <c r="L198" s="18"/>
      <c r="M198" s="18"/>
      <c r="N198" s="18"/>
      <c r="O198" s="18"/>
      <c r="P198" s="18"/>
      <c r="Q198" s="18"/>
      <c r="R198" s="18"/>
      <c r="S198" s="18"/>
      <c r="T198" s="18"/>
      <c r="U198" s="18"/>
      <c r="V198" s="18"/>
      <c r="W198" s="18"/>
      <c r="X198" s="18"/>
      <c r="Y198" s="18"/>
      <c r="Z198" s="18"/>
      <c r="AA198" s="103">
        <f t="shared" si="44"/>
        <v>0</v>
      </c>
      <c r="AB198" s="134">
        <f t="shared" si="45"/>
        <v>0</v>
      </c>
      <c r="AC198" s="35">
        <f ca="1">COUNTA(Профессия_образования169_счет)</f>
        <v>1</v>
      </c>
      <c r="AD198" s="100"/>
      <c r="AE198" s="12" t="str">
        <f t="shared" si="41"/>
        <v/>
      </c>
      <c r="AF198" s="29">
        <f t="shared" si="42"/>
        <v>0</v>
      </c>
      <c r="AG198" s="4">
        <f t="shared" si="46"/>
        <v>0</v>
      </c>
      <c r="AH198" s="4">
        <f t="shared" si="47"/>
        <v>0</v>
      </c>
      <c r="AI198" s="4">
        <f t="shared" si="48"/>
        <v>0</v>
      </c>
      <c r="AJ198" s="4">
        <f t="shared" si="55"/>
        <v>0</v>
      </c>
      <c r="AL198" s="4">
        <f t="shared" si="49"/>
        <v>0</v>
      </c>
      <c r="AN198" s="4">
        <f t="shared" si="50"/>
        <v>0</v>
      </c>
      <c r="AO198" s="4">
        <f t="shared" si="51"/>
        <v>0</v>
      </c>
      <c r="AP198" s="4">
        <f t="shared" si="52"/>
        <v>0</v>
      </c>
      <c r="AQ198" s="4">
        <f t="shared" si="53"/>
        <v>0</v>
      </c>
      <c r="AR198" s="4">
        <f t="shared" si="54"/>
        <v>0</v>
      </c>
      <c r="BF198" s="15"/>
      <c r="BI198" s="15"/>
    </row>
    <row r="199" spans="1:61" x14ac:dyDescent="0.2">
      <c r="A199" s="36" t="str">
        <f t="shared" si="43"/>
        <v/>
      </c>
      <c r="B199" s="20"/>
      <c r="C199" s="101">
        <f t="shared" si="39"/>
        <v>0</v>
      </c>
      <c r="D199" s="101">
        <f t="shared" si="40"/>
        <v>0</v>
      </c>
      <c r="E199" s="18"/>
      <c r="F199" s="153"/>
      <c r="G199" s="153"/>
      <c r="H199" s="150"/>
      <c r="I199" s="151"/>
      <c r="J199" s="18"/>
      <c r="K199" s="18"/>
      <c r="L199" s="18"/>
      <c r="M199" s="18"/>
      <c r="N199" s="18"/>
      <c r="O199" s="18"/>
      <c r="P199" s="18"/>
      <c r="Q199" s="18"/>
      <c r="R199" s="18"/>
      <c r="S199" s="18"/>
      <c r="T199" s="18"/>
      <c r="U199" s="18"/>
      <c r="V199" s="18"/>
      <c r="W199" s="18"/>
      <c r="X199" s="18"/>
      <c r="Y199" s="18"/>
      <c r="Z199" s="18"/>
      <c r="AA199" s="103">
        <f t="shared" si="44"/>
        <v>0</v>
      </c>
      <c r="AB199" s="134">
        <f t="shared" si="45"/>
        <v>0</v>
      </c>
      <c r="AC199" s="35">
        <f ca="1">COUNTA(Профессия_образования170_счет)</f>
        <v>1</v>
      </c>
      <c r="AD199" s="100"/>
      <c r="AE199" s="12" t="str">
        <f t="shared" si="41"/>
        <v/>
      </c>
      <c r="AF199" s="29">
        <f t="shared" si="42"/>
        <v>0</v>
      </c>
      <c r="AG199" s="4">
        <f t="shared" si="46"/>
        <v>0</v>
      </c>
      <c r="AH199" s="4">
        <f t="shared" si="47"/>
        <v>0</v>
      </c>
      <c r="AI199" s="4">
        <f t="shared" si="48"/>
        <v>0</v>
      </c>
      <c r="AJ199" s="4">
        <f t="shared" si="55"/>
        <v>0</v>
      </c>
      <c r="AL199" s="4">
        <f t="shared" si="49"/>
        <v>0</v>
      </c>
      <c r="AN199" s="4">
        <f t="shared" si="50"/>
        <v>0</v>
      </c>
      <c r="AO199" s="4">
        <f t="shared" si="51"/>
        <v>0</v>
      </c>
      <c r="AP199" s="4">
        <f t="shared" si="52"/>
        <v>0</v>
      </c>
      <c r="AQ199" s="4">
        <f t="shared" si="53"/>
        <v>0</v>
      </c>
      <c r="AR199" s="4">
        <f t="shared" si="54"/>
        <v>0</v>
      </c>
      <c r="BF199" s="15"/>
      <c r="BI199" s="15"/>
    </row>
    <row r="200" spans="1:61" x14ac:dyDescent="0.2">
      <c r="A200" s="36" t="str">
        <f t="shared" si="43"/>
        <v/>
      </c>
      <c r="B200" s="20"/>
      <c r="C200" s="101">
        <f t="shared" si="39"/>
        <v>0</v>
      </c>
      <c r="D200" s="101">
        <f t="shared" si="40"/>
        <v>0</v>
      </c>
      <c r="E200" s="21"/>
      <c r="F200" s="153"/>
      <c r="G200" s="153"/>
      <c r="H200" s="150"/>
      <c r="I200" s="151"/>
      <c r="J200" s="18"/>
      <c r="K200" s="18"/>
      <c r="L200" s="18"/>
      <c r="M200" s="18"/>
      <c r="N200" s="18"/>
      <c r="O200" s="18"/>
      <c r="P200" s="18"/>
      <c r="Q200" s="18"/>
      <c r="R200" s="18"/>
      <c r="S200" s="18"/>
      <c r="T200" s="18"/>
      <c r="U200" s="18"/>
      <c r="V200" s="18"/>
      <c r="W200" s="18"/>
      <c r="X200" s="18"/>
      <c r="Y200" s="18"/>
      <c r="Z200" s="18"/>
      <c r="AA200" s="103">
        <f t="shared" si="44"/>
        <v>0</v>
      </c>
      <c r="AB200" s="134">
        <f t="shared" si="45"/>
        <v>0</v>
      </c>
      <c r="AC200" s="35">
        <f ca="1">COUNTA(Профессия_образования171_счет)</f>
        <v>1</v>
      </c>
      <c r="AD200" s="100"/>
      <c r="AE200" s="12" t="str">
        <f t="shared" si="41"/>
        <v/>
      </c>
      <c r="AF200" s="29">
        <f t="shared" si="42"/>
        <v>0</v>
      </c>
      <c r="AG200" s="4">
        <f t="shared" si="46"/>
        <v>0</v>
      </c>
      <c r="AH200" s="4">
        <f t="shared" si="47"/>
        <v>0</v>
      </c>
      <c r="AI200" s="4">
        <f t="shared" si="48"/>
        <v>0</v>
      </c>
      <c r="AJ200" s="4">
        <f t="shared" si="55"/>
        <v>0</v>
      </c>
      <c r="AL200" s="4">
        <f t="shared" si="49"/>
        <v>0</v>
      </c>
      <c r="AN200" s="4">
        <f t="shared" si="50"/>
        <v>0</v>
      </c>
      <c r="AO200" s="4">
        <f t="shared" si="51"/>
        <v>0</v>
      </c>
      <c r="AP200" s="4">
        <f t="shared" si="52"/>
        <v>0</v>
      </c>
      <c r="AQ200" s="4">
        <f t="shared" si="53"/>
        <v>0</v>
      </c>
      <c r="AR200" s="4">
        <f t="shared" si="54"/>
        <v>0</v>
      </c>
      <c r="BF200" s="15"/>
      <c r="BI200" s="15"/>
    </row>
    <row r="201" spans="1:61" x14ac:dyDescent="0.2">
      <c r="A201" s="36" t="str">
        <f t="shared" si="43"/>
        <v/>
      </c>
      <c r="B201" s="20"/>
      <c r="C201" s="101">
        <f t="shared" si="39"/>
        <v>0</v>
      </c>
      <c r="D201" s="101">
        <f t="shared" si="40"/>
        <v>0</v>
      </c>
      <c r="E201" s="18"/>
      <c r="F201" s="153"/>
      <c r="G201" s="153"/>
      <c r="H201" s="150"/>
      <c r="I201" s="151"/>
      <c r="J201" s="18"/>
      <c r="K201" s="18"/>
      <c r="L201" s="18"/>
      <c r="M201" s="18"/>
      <c r="N201" s="18"/>
      <c r="O201" s="18"/>
      <c r="P201" s="18"/>
      <c r="Q201" s="18"/>
      <c r="R201" s="18"/>
      <c r="S201" s="18"/>
      <c r="T201" s="18"/>
      <c r="U201" s="18"/>
      <c r="V201" s="18"/>
      <c r="W201" s="18"/>
      <c r="X201" s="18"/>
      <c r="Y201" s="18"/>
      <c r="Z201" s="18"/>
      <c r="AA201" s="103">
        <f t="shared" si="44"/>
        <v>0</v>
      </c>
      <c r="AB201" s="134">
        <f t="shared" si="45"/>
        <v>0</v>
      </c>
      <c r="AC201" s="35">
        <f ca="1">COUNTA(Профессия_образования172_счет)</f>
        <v>1</v>
      </c>
      <c r="AD201" s="100"/>
      <c r="AE201" s="12" t="str">
        <f t="shared" si="41"/>
        <v/>
      </c>
      <c r="AF201" s="29">
        <f t="shared" si="42"/>
        <v>0</v>
      </c>
      <c r="AG201" s="4">
        <f t="shared" si="46"/>
        <v>0</v>
      </c>
      <c r="AH201" s="4">
        <f t="shared" si="47"/>
        <v>0</v>
      </c>
      <c r="AI201" s="4">
        <f t="shared" si="48"/>
        <v>0</v>
      </c>
      <c r="AJ201" s="4">
        <f t="shared" si="55"/>
        <v>0</v>
      </c>
      <c r="AL201" s="4">
        <f t="shared" si="49"/>
        <v>0</v>
      </c>
      <c r="AN201" s="4">
        <f t="shared" si="50"/>
        <v>0</v>
      </c>
      <c r="AO201" s="4">
        <f t="shared" si="51"/>
        <v>0</v>
      </c>
      <c r="AP201" s="4">
        <f t="shared" si="52"/>
        <v>0</v>
      </c>
      <c r="AQ201" s="4">
        <f t="shared" si="53"/>
        <v>0</v>
      </c>
      <c r="AR201" s="4">
        <f t="shared" si="54"/>
        <v>0</v>
      </c>
      <c r="BF201" s="15"/>
      <c r="BI201" s="15"/>
    </row>
    <row r="202" spans="1:61" x14ac:dyDescent="0.2">
      <c r="A202" s="36" t="str">
        <f t="shared" si="43"/>
        <v/>
      </c>
      <c r="B202" s="20"/>
      <c r="C202" s="101">
        <f t="shared" si="39"/>
        <v>0</v>
      </c>
      <c r="D202" s="101">
        <f t="shared" si="40"/>
        <v>0</v>
      </c>
      <c r="E202" s="21"/>
      <c r="F202" s="153"/>
      <c r="G202" s="153"/>
      <c r="H202" s="150"/>
      <c r="I202" s="151"/>
      <c r="J202" s="18"/>
      <c r="K202" s="18"/>
      <c r="L202" s="18"/>
      <c r="M202" s="18"/>
      <c r="N202" s="18"/>
      <c r="O202" s="18"/>
      <c r="P202" s="18"/>
      <c r="Q202" s="18"/>
      <c r="R202" s="18"/>
      <c r="S202" s="18"/>
      <c r="T202" s="18"/>
      <c r="U202" s="18"/>
      <c r="V202" s="18"/>
      <c r="W202" s="18"/>
      <c r="X202" s="18"/>
      <c r="Y202" s="18"/>
      <c r="Z202" s="18"/>
      <c r="AA202" s="103">
        <f t="shared" si="44"/>
        <v>0</v>
      </c>
      <c r="AB202" s="134">
        <f t="shared" si="45"/>
        <v>0</v>
      </c>
      <c r="AC202" s="35">
        <f ca="1">COUNTA(Профессия_образования173_счет)</f>
        <v>1</v>
      </c>
      <c r="AD202" s="100"/>
      <c r="AE202" s="12" t="str">
        <f t="shared" si="41"/>
        <v/>
      </c>
      <c r="AF202" s="29">
        <f t="shared" si="42"/>
        <v>0</v>
      </c>
      <c r="AG202" s="4">
        <f t="shared" si="46"/>
        <v>0</v>
      </c>
      <c r="AH202" s="4">
        <f t="shared" si="47"/>
        <v>0</v>
      </c>
      <c r="AI202" s="4">
        <f t="shared" si="48"/>
        <v>0</v>
      </c>
      <c r="AJ202" s="4">
        <f t="shared" si="55"/>
        <v>0</v>
      </c>
      <c r="AL202" s="4">
        <f t="shared" si="49"/>
        <v>0</v>
      </c>
      <c r="AN202" s="4">
        <f t="shared" si="50"/>
        <v>0</v>
      </c>
      <c r="AO202" s="4">
        <f t="shared" si="51"/>
        <v>0</v>
      </c>
      <c r="AP202" s="4">
        <f t="shared" si="52"/>
        <v>0</v>
      </c>
      <c r="AQ202" s="4">
        <f t="shared" si="53"/>
        <v>0</v>
      </c>
      <c r="AR202" s="4">
        <f t="shared" si="54"/>
        <v>0</v>
      </c>
      <c r="BF202" s="15"/>
      <c r="BI202" s="15"/>
    </row>
    <row r="203" spans="1:61" x14ac:dyDescent="0.2">
      <c r="A203" s="36" t="str">
        <f t="shared" si="43"/>
        <v/>
      </c>
      <c r="B203" s="20"/>
      <c r="C203" s="101">
        <f t="shared" si="39"/>
        <v>0</v>
      </c>
      <c r="D203" s="101">
        <f t="shared" si="40"/>
        <v>0</v>
      </c>
      <c r="E203" s="18"/>
      <c r="F203" s="153"/>
      <c r="G203" s="153"/>
      <c r="H203" s="150"/>
      <c r="I203" s="151"/>
      <c r="J203" s="18"/>
      <c r="K203" s="18"/>
      <c r="L203" s="18"/>
      <c r="M203" s="18"/>
      <c r="N203" s="18"/>
      <c r="O203" s="18"/>
      <c r="P203" s="18"/>
      <c r="Q203" s="18"/>
      <c r="R203" s="18"/>
      <c r="S203" s="18"/>
      <c r="T203" s="18"/>
      <c r="U203" s="18"/>
      <c r="V203" s="18"/>
      <c r="W203" s="18"/>
      <c r="X203" s="18"/>
      <c r="Y203" s="18"/>
      <c r="Z203" s="18"/>
      <c r="AA203" s="103">
        <f t="shared" si="44"/>
        <v>0</v>
      </c>
      <c r="AB203" s="134">
        <f t="shared" si="45"/>
        <v>0</v>
      </c>
      <c r="AC203" s="35">
        <f ca="1">COUNTA(Профессия_образования174_счет)</f>
        <v>1</v>
      </c>
      <c r="AD203" s="100"/>
      <c r="AE203" s="12" t="str">
        <f t="shared" si="41"/>
        <v/>
      </c>
      <c r="AF203" s="29">
        <f t="shared" si="42"/>
        <v>0</v>
      </c>
      <c r="AG203" s="4">
        <f t="shared" si="46"/>
        <v>0</v>
      </c>
      <c r="AH203" s="4">
        <f t="shared" si="47"/>
        <v>0</v>
      </c>
      <c r="AI203" s="4">
        <f t="shared" si="48"/>
        <v>0</v>
      </c>
      <c r="AJ203" s="4">
        <f t="shared" si="55"/>
        <v>0</v>
      </c>
      <c r="AL203" s="4">
        <f t="shared" si="49"/>
        <v>0</v>
      </c>
      <c r="AN203" s="4">
        <f t="shared" si="50"/>
        <v>0</v>
      </c>
      <c r="AO203" s="4">
        <f t="shared" si="51"/>
        <v>0</v>
      </c>
      <c r="AP203" s="4">
        <f t="shared" si="52"/>
        <v>0</v>
      </c>
      <c r="AQ203" s="4">
        <f t="shared" si="53"/>
        <v>0</v>
      </c>
      <c r="AR203" s="4">
        <f t="shared" si="54"/>
        <v>0</v>
      </c>
      <c r="BF203" s="15"/>
      <c r="BI203" s="15"/>
    </row>
    <row r="204" spans="1:61" x14ac:dyDescent="0.2">
      <c r="A204" s="36" t="str">
        <f t="shared" si="43"/>
        <v/>
      </c>
      <c r="B204" s="20"/>
      <c r="C204" s="101">
        <f t="shared" si="39"/>
        <v>0</v>
      </c>
      <c r="D204" s="101">
        <f t="shared" si="40"/>
        <v>0</v>
      </c>
      <c r="E204" s="21"/>
      <c r="F204" s="153"/>
      <c r="G204" s="153"/>
      <c r="H204" s="150"/>
      <c r="I204" s="151"/>
      <c r="J204" s="18"/>
      <c r="K204" s="18"/>
      <c r="L204" s="18"/>
      <c r="M204" s="18"/>
      <c r="N204" s="18"/>
      <c r="O204" s="18"/>
      <c r="P204" s="18"/>
      <c r="Q204" s="18"/>
      <c r="R204" s="18"/>
      <c r="S204" s="18"/>
      <c r="T204" s="18"/>
      <c r="U204" s="18"/>
      <c r="V204" s="18"/>
      <c r="W204" s="18"/>
      <c r="X204" s="18"/>
      <c r="Y204" s="18"/>
      <c r="Z204" s="18"/>
      <c r="AA204" s="103">
        <f t="shared" si="44"/>
        <v>0</v>
      </c>
      <c r="AB204" s="134">
        <f t="shared" si="45"/>
        <v>0</v>
      </c>
      <c r="AC204" s="35">
        <f ca="1">COUNTA(Профессия_образования175_счет)</f>
        <v>1</v>
      </c>
      <c r="AD204" s="100"/>
      <c r="AE204" s="12" t="str">
        <f t="shared" si="41"/>
        <v/>
      </c>
      <c r="AF204" s="29">
        <f t="shared" si="42"/>
        <v>0</v>
      </c>
      <c r="AG204" s="4">
        <f t="shared" si="46"/>
        <v>0</v>
      </c>
      <c r="AH204" s="4">
        <f t="shared" si="47"/>
        <v>0</v>
      </c>
      <c r="AI204" s="4">
        <f t="shared" si="48"/>
        <v>0</v>
      </c>
      <c r="AJ204" s="4">
        <f t="shared" si="55"/>
        <v>0</v>
      </c>
      <c r="AL204" s="4">
        <f t="shared" si="49"/>
        <v>0</v>
      </c>
      <c r="AN204" s="4">
        <f t="shared" si="50"/>
        <v>0</v>
      </c>
      <c r="AO204" s="4">
        <f t="shared" si="51"/>
        <v>0</v>
      </c>
      <c r="AP204" s="4">
        <f t="shared" si="52"/>
        <v>0</v>
      </c>
      <c r="AQ204" s="4">
        <f t="shared" si="53"/>
        <v>0</v>
      </c>
      <c r="AR204" s="4">
        <f t="shared" si="54"/>
        <v>0</v>
      </c>
      <c r="BF204" s="15"/>
      <c r="BI204" s="15"/>
    </row>
    <row r="205" spans="1:61" x14ac:dyDescent="0.2">
      <c r="A205" s="36" t="str">
        <f t="shared" si="43"/>
        <v/>
      </c>
      <c r="B205" s="20"/>
      <c r="C205" s="101">
        <f t="shared" si="39"/>
        <v>0</v>
      </c>
      <c r="D205" s="101">
        <f t="shared" si="40"/>
        <v>0</v>
      </c>
      <c r="E205" s="18"/>
      <c r="F205" s="153"/>
      <c r="G205" s="153"/>
      <c r="H205" s="150"/>
      <c r="I205" s="151"/>
      <c r="J205" s="18"/>
      <c r="K205" s="18"/>
      <c r="L205" s="18"/>
      <c r="M205" s="18"/>
      <c r="N205" s="18"/>
      <c r="O205" s="18"/>
      <c r="P205" s="18"/>
      <c r="Q205" s="18"/>
      <c r="R205" s="18"/>
      <c r="S205" s="18"/>
      <c r="T205" s="18"/>
      <c r="U205" s="18"/>
      <c r="V205" s="18"/>
      <c r="W205" s="18"/>
      <c r="X205" s="18"/>
      <c r="Y205" s="18"/>
      <c r="Z205" s="18"/>
      <c r="AA205" s="103">
        <f t="shared" si="44"/>
        <v>0</v>
      </c>
      <c r="AB205" s="134">
        <f t="shared" si="45"/>
        <v>0</v>
      </c>
      <c r="AC205" s="35">
        <f ca="1">COUNTA(Профессия_образования176_счет)</f>
        <v>1</v>
      </c>
      <c r="AD205" s="100"/>
      <c r="AE205" s="12" t="str">
        <f t="shared" si="41"/>
        <v/>
      </c>
      <c r="AF205" s="29">
        <f t="shared" si="42"/>
        <v>0</v>
      </c>
      <c r="AG205" s="4">
        <f t="shared" si="46"/>
        <v>0</v>
      </c>
      <c r="AH205" s="4">
        <f t="shared" si="47"/>
        <v>0</v>
      </c>
      <c r="AI205" s="4">
        <f t="shared" si="48"/>
        <v>0</v>
      </c>
      <c r="AJ205" s="4">
        <f t="shared" si="55"/>
        <v>0</v>
      </c>
      <c r="AL205" s="4">
        <f t="shared" si="49"/>
        <v>0</v>
      </c>
      <c r="AN205" s="4">
        <f t="shared" si="50"/>
        <v>0</v>
      </c>
      <c r="AO205" s="4">
        <f t="shared" si="51"/>
        <v>0</v>
      </c>
      <c r="AP205" s="4">
        <f t="shared" si="52"/>
        <v>0</v>
      </c>
      <c r="AQ205" s="4">
        <f t="shared" si="53"/>
        <v>0</v>
      </c>
      <c r="AR205" s="4">
        <f t="shared" si="54"/>
        <v>0</v>
      </c>
      <c r="BF205" s="15"/>
      <c r="BI205" s="15"/>
    </row>
    <row r="206" spans="1:61" x14ac:dyDescent="0.2">
      <c r="A206" s="36" t="str">
        <f t="shared" si="43"/>
        <v/>
      </c>
      <c r="B206" s="20"/>
      <c r="C206" s="101">
        <f t="shared" si="39"/>
        <v>0</v>
      </c>
      <c r="D206" s="101">
        <f t="shared" si="40"/>
        <v>0</v>
      </c>
      <c r="E206" s="21"/>
      <c r="F206" s="153"/>
      <c r="G206" s="153"/>
      <c r="H206" s="150"/>
      <c r="I206" s="151"/>
      <c r="J206" s="18"/>
      <c r="K206" s="18"/>
      <c r="L206" s="18"/>
      <c r="M206" s="18"/>
      <c r="N206" s="18"/>
      <c r="O206" s="18"/>
      <c r="P206" s="18"/>
      <c r="Q206" s="18"/>
      <c r="R206" s="18"/>
      <c r="S206" s="18"/>
      <c r="T206" s="18"/>
      <c r="U206" s="18"/>
      <c r="V206" s="18"/>
      <c r="W206" s="18"/>
      <c r="X206" s="18"/>
      <c r="Y206" s="18"/>
      <c r="Z206" s="18"/>
      <c r="AA206" s="103">
        <f t="shared" si="44"/>
        <v>0</v>
      </c>
      <c r="AB206" s="134">
        <f t="shared" si="45"/>
        <v>0</v>
      </c>
      <c r="AC206" s="35">
        <f ca="1">COUNTA(Профессия_образования177_счет)</f>
        <v>1</v>
      </c>
      <c r="AD206" s="100"/>
      <c r="AE206" s="12" t="str">
        <f t="shared" si="41"/>
        <v/>
      </c>
      <c r="AF206" s="29">
        <f t="shared" si="42"/>
        <v>0</v>
      </c>
      <c r="AG206" s="4">
        <f t="shared" si="46"/>
        <v>0</v>
      </c>
      <c r="AH206" s="4">
        <f t="shared" si="47"/>
        <v>0</v>
      </c>
      <c r="AI206" s="4">
        <f t="shared" si="48"/>
        <v>0</v>
      </c>
      <c r="AJ206" s="4">
        <f t="shared" si="55"/>
        <v>0</v>
      </c>
      <c r="AL206" s="4">
        <f t="shared" si="49"/>
        <v>0</v>
      </c>
      <c r="AN206" s="4">
        <f t="shared" si="50"/>
        <v>0</v>
      </c>
      <c r="AO206" s="4">
        <f t="shared" si="51"/>
        <v>0</v>
      </c>
      <c r="AP206" s="4">
        <f t="shared" si="52"/>
        <v>0</v>
      </c>
      <c r="AQ206" s="4">
        <f t="shared" si="53"/>
        <v>0</v>
      </c>
      <c r="AR206" s="4">
        <f t="shared" si="54"/>
        <v>0</v>
      </c>
      <c r="BF206" s="15"/>
      <c r="BI206" s="15"/>
    </row>
    <row r="207" spans="1:61" x14ac:dyDescent="0.2">
      <c r="A207" s="36" t="str">
        <f t="shared" si="43"/>
        <v/>
      </c>
      <c r="B207" s="20"/>
      <c r="C207" s="101">
        <f t="shared" si="39"/>
        <v>0</v>
      </c>
      <c r="D207" s="101">
        <f t="shared" si="40"/>
        <v>0</v>
      </c>
      <c r="E207" s="18"/>
      <c r="F207" s="153"/>
      <c r="G207" s="153"/>
      <c r="H207" s="150"/>
      <c r="I207" s="151"/>
      <c r="J207" s="18"/>
      <c r="K207" s="18"/>
      <c r="L207" s="18"/>
      <c r="M207" s="18"/>
      <c r="N207" s="18"/>
      <c r="O207" s="18"/>
      <c r="P207" s="18"/>
      <c r="Q207" s="18"/>
      <c r="R207" s="18"/>
      <c r="S207" s="18"/>
      <c r="T207" s="18"/>
      <c r="U207" s="18"/>
      <c r="V207" s="18"/>
      <c r="W207" s="18"/>
      <c r="X207" s="18"/>
      <c r="Y207" s="18"/>
      <c r="Z207" s="18"/>
      <c r="AA207" s="103">
        <f t="shared" si="44"/>
        <v>0</v>
      </c>
      <c r="AB207" s="134">
        <f t="shared" si="45"/>
        <v>0</v>
      </c>
      <c r="AC207" s="35">
        <f ca="1">COUNTA(Профессия_образования178_счет)</f>
        <v>1</v>
      </c>
      <c r="AD207" s="100"/>
      <c r="AE207" s="12" t="str">
        <f t="shared" si="41"/>
        <v/>
      </c>
      <c r="AF207" s="29">
        <f t="shared" si="42"/>
        <v>0</v>
      </c>
      <c r="AG207" s="4">
        <f t="shared" si="46"/>
        <v>0</v>
      </c>
      <c r="AH207" s="4">
        <f t="shared" si="47"/>
        <v>0</v>
      </c>
      <c r="AI207" s="4">
        <f t="shared" si="48"/>
        <v>0</v>
      </c>
      <c r="AJ207" s="4">
        <f t="shared" si="55"/>
        <v>0</v>
      </c>
      <c r="AL207" s="4">
        <f t="shared" si="49"/>
        <v>0</v>
      </c>
      <c r="AN207" s="4">
        <f t="shared" si="50"/>
        <v>0</v>
      </c>
      <c r="AO207" s="4">
        <f t="shared" si="51"/>
        <v>0</v>
      </c>
      <c r="AP207" s="4">
        <f t="shared" si="52"/>
        <v>0</v>
      </c>
      <c r="AQ207" s="4">
        <f t="shared" si="53"/>
        <v>0</v>
      </c>
      <c r="AR207" s="4">
        <f t="shared" si="54"/>
        <v>0</v>
      </c>
      <c r="BF207" s="15"/>
      <c r="BI207" s="15"/>
    </row>
    <row r="208" spans="1:61" x14ac:dyDescent="0.2">
      <c r="A208" s="36" t="str">
        <f t="shared" si="43"/>
        <v/>
      </c>
      <c r="B208" s="20"/>
      <c r="C208" s="101">
        <f t="shared" si="39"/>
        <v>0</v>
      </c>
      <c r="D208" s="101">
        <f t="shared" si="40"/>
        <v>0</v>
      </c>
      <c r="E208" s="21"/>
      <c r="F208" s="153"/>
      <c r="G208" s="153"/>
      <c r="H208" s="150"/>
      <c r="I208" s="151"/>
      <c r="J208" s="18"/>
      <c r="K208" s="18"/>
      <c r="L208" s="18"/>
      <c r="M208" s="18"/>
      <c r="N208" s="18"/>
      <c r="O208" s="18"/>
      <c r="P208" s="18"/>
      <c r="Q208" s="18"/>
      <c r="R208" s="18"/>
      <c r="S208" s="18"/>
      <c r="T208" s="18"/>
      <c r="U208" s="18"/>
      <c r="V208" s="18"/>
      <c r="W208" s="18"/>
      <c r="X208" s="18"/>
      <c r="Y208" s="18"/>
      <c r="Z208" s="18"/>
      <c r="AA208" s="103">
        <f t="shared" si="44"/>
        <v>0</v>
      </c>
      <c r="AB208" s="134">
        <f t="shared" si="45"/>
        <v>0</v>
      </c>
      <c r="AC208" s="35">
        <f ca="1">COUNTA(Профессия_образования179_счет)</f>
        <v>1</v>
      </c>
      <c r="AD208" s="100"/>
      <c r="AE208" s="12" t="str">
        <f t="shared" si="41"/>
        <v/>
      </c>
      <c r="AF208" s="29">
        <f t="shared" si="42"/>
        <v>0</v>
      </c>
      <c r="AG208" s="4">
        <f t="shared" si="46"/>
        <v>0</v>
      </c>
      <c r="AH208" s="4">
        <f t="shared" si="47"/>
        <v>0</v>
      </c>
      <c r="AI208" s="4">
        <f t="shared" si="48"/>
        <v>0</v>
      </c>
      <c r="AJ208" s="4">
        <f t="shared" si="55"/>
        <v>0</v>
      </c>
      <c r="AL208" s="4">
        <f t="shared" si="49"/>
        <v>0</v>
      </c>
      <c r="AN208" s="4">
        <f t="shared" si="50"/>
        <v>0</v>
      </c>
      <c r="AO208" s="4">
        <f t="shared" si="51"/>
        <v>0</v>
      </c>
      <c r="AP208" s="4">
        <f t="shared" si="52"/>
        <v>0</v>
      </c>
      <c r="AQ208" s="4">
        <f t="shared" si="53"/>
        <v>0</v>
      </c>
      <c r="AR208" s="4">
        <f t="shared" si="54"/>
        <v>0</v>
      </c>
      <c r="BF208" s="15"/>
      <c r="BI208" s="15"/>
    </row>
    <row r="209" spans="1:61" x14ac:dyDescent="0.2">
      <c r="A209" s="36" t="str">
        <f t="shared" si="43"/>
        <v/>
      </c>
      <c r="B209" s="20"/>
      <c r="C209" s="101">
        <f t="shared" si="39"/>
        <v>0</v>
      </c>
      <c r="D209" s="101">
        <f t="shared" si="40"/>
        <v>0</v>
      </c>
      <c r="E209" s="18"/>
      <c r="F209" s="153"/>
      <c r="G209" s="153"/>
      <c r="H209" s="150"/>
      <c r="I209" s="151"/>
      <c r="J209" s="18"/>
      <c r="K209" s="18"/>
      <c r="L209" s="18"/>
      <c r="M209" s="18"/>
      <c r="N209" s="18"/>
      <c r="O209" s="18"/>
      <c r="P209" s="18"/>
      <c r="Q209" s="18"/>
      <c r="R209" s="18"/>
      <c r="S209" s="18"/>
      <c r="T209" s="18"/>
      <c r="U209" s="18"/>
      <c r="V209" s="18"/>
      <c r="W209" s="18"/>
      <c r="X209" s="18"/>
      <c r="Y209" s="18"/>
      <c r="Z209" s="18"/>
      <c r="AA209" s="103">
        <f t="shared" si="44"/>
        <v>0</v>
      </c>
      <c r="AB209" s="134">
        <f t="shared" si="45"/>
        <v>0</v>
      </c>
      <c r="AC209" s="35">
        <f ca="1">COUNTA(Профессия_образования180_счет)</f>
        <v>1</v>
      </c>
      <c r="AD209" s="100"/>
      <c r="AE209" s="12" t="str">
        <f t="shared" si="41"/>
        <v/>
      </c>
      <c r="AF209" s="29">
        <f t="shared" si="42"/>
        <v>0</v>
      </c>
      <c r="AG209" s="4">
        <f t="shared" si="46"/>
        <v>0</v>
      </c>
      <c r="AH209" s="4">
        <f t="shared" si="47"/>
        <v>0</v>
      </c>
      <c r="AI209" s="4">
        <f t="shared" si="48"/>
        <v>0</v>
      </c>
      <c r="AJ209" s="4">
        <f t="shared" si="55"/>
        <v>0</v>
      </c>
      <c r="AL209" s="4">
        <f t="shared" si="49"/>
        <v>0</v>
      </c>
      <c r="AN209" s="4">
        <f t="shared" si="50"/>
        <v>0</v>
      </c>
      <c r="AO209" s="4">
        <f t="shared" si="51"/>
        <v>0</v>
      </c>
      <c r="AP209" s="4">
        <f t="shared" si="52"/>
        <v>0</v>
      </c>
      <c r="AQ209" s="4">
        <f t="shared" si="53"/>
        <v>0</v>
      </c>
      <c r="AR209" s="4">
        <f t="shared" si="54"/>
        <v>0</v>
      </c>
      <c r="BF209" s="15"/>
      <c r="BI209" s="15"/>
    </row>
    <row r="210" spans="1:61" x14ac:dyDescent="0.2">
      <c r="A210" s="36" t="str">
        <f t="shared" si="43"/>
        <v/>
      </c>
      <c r="B210" s="20"/>
      <c r="C210" s="101">
        <f t="shared" si="39"/>
        <v>0</v>
      </c>
      <c r="D210" s="101">
        <f t="shared" si="40"/>
        <v>0</v>
      </c>
      <c r="E210" s="21"/>
      <c r="F210" s="153"/>
      <c r="G210" s="153"/>
      <c r="H210" s="150"/>
      <c r="I210" s="151"/>
      <c r="J210" s="18"/>
      <c r="K210" s="18"/>
      <c r="L210" s="18"/>
      <c r="M210" s="18"/>
      <c r="N210" s="18"/>
      <c r="O210" s="18"/>
      <c r="P210" s="18"/>
      <c r="Q210" s="18"/>
      <c r="R210" s="18"/>
      <c r="S210" s="18"/>
      <c r="T210" s="18"/>
      <c r="U210" s="18"/>
      <c r="V210" s="18"/>
      <c r="W210" s="18"/>
      <c r="X210" s="18"/>
      <c r="Y210" s="18"/>
      <c r="Z210" s="18"/>
      <c r="AA210" s="103">
        <f t="shared" si="44"/>
        <v>0</v>
      </c>
      <c r="AB210" s="134">
        <f t="shared" si="45"/>
        <v>0</v>
      </c>
      <c r="AC210" s="35">
        <f ca="1">COUNTA(Профессия_образования181_счет)</f>
        <v>1</v>
      </c>
      <c r="AD210" s="100"/>
      <c r="AE210" s="12" t="str">
        <f t="shared" si="41"/>
        <v/>
      </c>
      <c r="AF210" s="29">
        <f t="shared" si="42"/>
        <v>0</v>
      </c>
      <c r="AG210" s="4">
        <f t="shared" si="46"/>
        <v>0</v>
      </c>
      <c r="AH210" s="4">
        <f t="shared" si="47"/>
        <v>0</v>
      </c>
      <c r="AI210" s="4">
        <f t="shared" si="48"/>
        <v>0</v>
      </c>
      <c r="AJ210" s="4">
        <f t="shared" si="55"/>
        <v>0</v>
      </c>
      <c r="AL210" s="4">
        <f t="shared" si="49"/>
        <v>0</v>
      </c>
      <c r="AN210" s="4">
        <f t="shared" si="50"/>
        <v>0</v>
      </c>
      <c r="AO210" s="4">
        <f t="shared" si="51"/>
        <v>0</v>
      </c>
      <c r="AP210" s="4">
        <f t="shared" si="52"/>
        <v>0</v>
      </c>
      <c r="AQ210" s="4">
        <f t="shared" si="53"/>
        <v>0</v>
      </c>
      <c r="AR210" s="4">
        <f t="shared" si="54"/>
        <v>0</v>
      </c>
      <c r="BF210" s="15"/>
      <c r="BI210" s="15"/>
    </row>
    <row r="211" spans="1:61" x14ac:dyDescent="0.2">
      <c r="A211" s="36" t="str">
        <f t="shared" si="43"/>
        <v/>
      </c>
      <c r="B211" s="20"/>
      <c r="C211" s="101">
        <f t="shared" si="39"/>
        <v>0</v>
      </c>
      <c r="D211" s="101">
        <f t="shared" si="40"/>
        <v>0</v>
      </c>
      <c r="E211" s="18"/>
      <c r="F211" s="153"/>
      <c r="G211" s="153"/>
      <c r="H211" s="150"/>
      <c r="I211" s="151"/>
      <c r="J211" s="18"/>
      <c r="K211" s="18"/>
      <c r="L211" s="18"/>
      <c r="M211" s="18"/>
      <c r="N211" s="18"/>
      <c r="O211" s="18"/>
      <c r="P211" s="18"/>
      <c r="Q211" s="18"/>
      <c r="R211" s="18"/>
      <c r="S211" s="18"/>
      <c r="T211" s="18"/>
      <c r="U211" s="18"/>
      <c r="V211" s="18"/>
      <c r="W211" s="18"/>
      <c r="X211" s="18"/>
      <c r="Y211" s="18"/>
      <c r="Z211" s="18"/>
      <c r="AA211" s="103">
        <f t="shared" si="44"/>
        <v>0</v>
      </c>
      <c r="AB211" s="134">
        <f t="shared" si="45"/>
        <v>0</v>
      </c>
      <c r="AC211" s="35">
        <f ca="1">COUNTA(Профессия_образования182_счет)</f>
        <v>1</v>
      </c>
      <c r="AD211" s="100"/>
      <c r="AE211" s="12" t="str">
        <f t="shared" si="41"/>
        <v/>
      </c>
      <c r="AF211" s="29">
        <f t="shared" si="42"/>
        <v>0</v>
      </c>
      <c r="AG211" s="4">
        <f t="shared" si="46"/>
        <v>0</v>
      </c>
      <c r="AH211" s="4">
        <f t="shared" si="47"/>
        <v>0</v>
      </c>
      <c r="AI211" s="4">
        <f t="shared" si="48"/>
        <v>0</v>
      </c>
      <c r="AJ211" s="4">
        <f t="shared" si="55"/>
        <v>0</v>
      </c>
      <c r="AL211" s="4">
        <f t="shared" si="49"/>
        <v>0</v>
      </c>
      <c r="AN211" s="4">
        <f t="shared" si="50"/>
        <v>0</v>
      </c>
      <c r="AO211" s="4">
        <f t="shared" si="51"/>
        <v>0</v>
      </c>
      <c r="AP211" s="4">
        <f t="shared" si="52"/>
        <v>0</v>
      </c>
      <c r="AQ211" s="4">
        <f t="shared" si="53"/>
        <v>0</v>
      </c>
      <c r="AR211" s="4">
        <f t="shared" si="54"/>
        <v>0</v>
      </c>
      <c r="BF211" s="15"/>
      <c r="BI211" s="15"/>
    </row>
    <row r="212" spans="1:61" x14ac:dyDescent="0.2">
      <c r="A212" s="36" t="str">
        <f t="shared" si="43"/>
        <v/>
      </c>
      <c r="B212" s="20"/>
      <c r="C212" s="101">
        <f t="shared" si="39"/>
        <v>0</v>
      </c>
      <c r="D212" s="101">
        <f t="shared" si="40"/>
        <v>0</v>
      </c>
      <c r="E212" s="21"/>
      <c r="F212" s="153"/>
      <c r="G212" s="153"/>
      <c r="H212" s="150"/>
      <c r="I212" s="151"/>
      <c r="J212" s="18"/>
      <c r="K212" s="18"/>
      <c r="L212" s="18"/>
      <c r="M212" s="18"/>
      <c r="N212" s="18"/>
      <c r="O212" s="18"/>
      <c r="P212" s="18"/>
      <c r="Q212" s="18"/>
      <c r="R212" s="18"/>
      <c r="S212" s="18"/>
      <c r="T212" s="18"/>
      <c r="U212" s="18"/>
      <c r="V212" s="18"/>
      <c r="W212" s="18"/>
      <c r="X212" s="18"/>
      <c r="Y212" s="18"/>
      <c r="Z212" s="18"/>
      <c r="AA212" s="103">
        <f t="shared" si="44"/>
        <v>0</v>
      </c>
      <c r="AB212" s="134">
        <f t="shared" si="45"/>
        <v>0</v>
      </c>
      <c r="AC212" s="35">
        <f ca="1">COUNTA(Профессия_образования183_счет)</f>
        <v>1</v>
      </c>
      <c r="AD212" s="100"/>
      <c r="AE212" s="12" t="str">
        <f t="shared" si="41"/>
        <v/>
      </c>
      <c r="AF212" s="29">
        <f t="shared" si="42"/>
        <v>0</v>
      </c>
      <c r="AG212" s="4">
        <f t="shared" si="46"/>
        <v>0</v>
      </c>
      <c r="AH212" s="4">
        <f t="shared" si="47"/>
        <v>0</v>
      </c>
      <c r="AI212" s="4">
        <f t="shared" si="48"/>
        <v>0</v>
      </c>
      <c r="AJ212" s="4">
        <f t="shared" si="55"/>
        <v>0</v>
      </c>
      <c r="AL212" s="4">
        <f t="shared" si="49"/>
        <v>0</v>
      </c>
      <c r="AN212" s="4">
        <f t="shared" si="50"/>
        <v>0</v>
      </c>
      <c r="AO212" s="4">
        <f t="shared" si="51"/>
        <v>0</v>
      </c>
      <c r="AP212" s="4">
        <f t="shared" si="52"/>
        <v>0</v>
      </c>
      <c r="AQ212" s="4">
        <f t="shared" si="53"/>
        <v>0</v>
      </c>
      <c r="AR212" s="4">
        <f t="shared" si="54"/>
        <v>0</v>
      </c>
      <c r="BF212" s="15"/>
      <c r="BI212" s="15"/>
    </row>
    <row r="213" spans="1:61" x14ac:dyDescent="0.2">
      <c r="A213" s="36" t="str">
        <f t="shared" si="43"/>
        <v/>
      </c>
      <c r="B213" s="20"/>
      <c r="C213" s="101">
        <f t="shared" si="39"/>
        <v>0</v>
      </c>
      <c r="D213" s="101">
        <f t="shared" si="40"/>
        <v>0</v>
      </c>
      <c r="E213" s="18"/>
      <c r="F213" s="153"/>
      <c r="G213" s="153"/>
      <c r="H213" s="150"/>
      <c r="I213" s="151"/>
      <c r="J213" s="18"/>
      <c r="K213" s="18"/>
      <c r="L213" s="18"/>
      <c r="M213" s="18"/>
      <c r="N213" s="18"/>
      <c r="O213" s="18"/>
      <c r="P213" s="18"/>
      <c r="Q213" s="18"/>
      <c r="R213" s="18"/>
      <c r="S213" s="18"/>
      <c r="T213" s="18"/>
      <c r="U213" s="18"/>
      <c r="V213" s="18"/>
      <c r="W213" s="18"/>
      <c r="X213" s="18"/>
      <c r="Y213" s="18"/>
      <c r="Z213" s="18"/>
      <c r="AA213" s="103">
        <f t="shared" si="44"/>
        <v>0</v>
      </c>
      <c r="AB213" s="134">
        <f t="shared" si="45"/>
        <v>0</v>
      </c>
      <c r="AC213" s="35">
        <f ca="1">COUNTA(Профессия_образования184_счет)</f>
        <v>1</v>
      </c>
      <c r="AD213" s="100"/>
      <c r="AE213" s="12" t="str">
        <f t="shared" si="41"/>
        <v/>
      </c>
      <c r="AF213" s="29">
        <f t="shared" si="42"/>
        <v>0</v>
      </c>
      <c r="AG213" s="4">
        <f t="shared" si="46"/>
        <v>0</v>
      </c>
      <c r="AH213" s="4">
        <f t="shared" si="47"/>
        <v>0</v>
      </c>
      <c r="AI213" s="4">
        <f t="shared" si="48"/>
        <v>0</v>
      </c>
      <c r="AJ213" s="4">
        <f t="shared" si="55"/>
        <v>0</v>
      </c>
      <c r="AL213" s="4">
        <f t="shared" si="49"/>
        <v>0</v>
      </c>
      <c r="AN213" s="4">
        <f t="shared" si="50"/>
        <v>0</v>
      </c>
      <c r="AO213" s="4">
        <f t="shared" si="51"/>
        <v>0</v>
      </c>
      <c r="AP213" s="4">
        <f t="shared" si="52"/>
        <v>0</v>
      </c>
      <c r="AQ213" s="4">
        <f t="shared" si="53"/>
        <v>0</v>
      </c>
      <c r="AR213" s="4">
        <f t="shared" si="54"/>
        <v>0</v>
      </c>
      <c r="BF213" s="15"/>
      <c r="BI213" s="15"/>
    </row>
    <row r="214" spans="1:61" x14ac:dyDescent="0.2">
      <c r="A214" s="36" t="str">
        <f t="shared" si="43"/>
        <v/>
      </c>
      <c r="B214" s="20"/>
      <c r="C214" s="101">
        <f t="shared" si="39"/>
        <v>0</v>
      </c>
      <c r="D214" s="101">
        <f t="shared" si="40"/>
        <v>0</v>
      </c>
      <c r="E214" s="21"/>
      <c r="F214" s="153"/>
      <c r="G214" s="153"/>
      <c r="H214" s="150"/>
      <c r="I214" s="151"/>
      <c r="J214" s="18"/>
      <c r="K214" s="18"/>
      <c r="L214" s="18"/>
      <c r="M214" s="18"/>
      <c r="N214" s="18"/>
      <c r="O214" s="18"/>
      <c r="P214" s="18"/>
      <c r="Q214" s="18"/>
      <c r="R214" s="18"/>
      <c r="S214" s="18"/>
      <c r="T214" s="18"/>
      <c r="U214" s="18"/>
      <c r="V214" s="18"/>
      <c r="W214" s="18"/>
      <c r="X214" s="18"/>
      <c r="Y214" s="18"/>
      <c r="Z214" s="18"/>
      <c r="AA214" s="103">
        <f t="shared" si="44"/>
        <v>0</v>
      </c>
      <c r="AB214" s="134">
        <f t="shared" si="45"/>
        <v>0</v>
      </c>
      <c r="AC214" s="35">
        <f ca="1">COUNTA(Профессия_образования185_счет)</f>
        <v>1</v>
      </c>
      <c r="AD214" s="100"/>
      <c r="AE214" s="12" t="str">
        <f t="shared" si="41"/>
        <v/>
      </c>
      <c r="AF214" s="29">
        <f t="shared" si="42"/>
        <v>0</v>
      </c>
      <c r="AG214" s="4">
        <f t="shared" si="46"/>
        <v>0</v>
      </c>
      <c r="AH214" s="4">
        <f t="shared" si="47"/>
        <v>0</v>
      </c>
      <c r="AI214" s="4">
        <f t="shared" si="48"/>
        <v>0</v>
      </c>
      <c r="AJ214" s="4">
        <f t="shared" si="55"/>
        <v>0</v>
      </c>
      <c r="AL214" s="4">
        <f t="shared" si="49"/>
        <v>0</v>
      </c>
      <c r="AN214" s="4">
        <f t="shared" si="50"/>
        <v>0</v>
      </c>
      <c r="AO214" s="4">
        <f t="shared" si="51"/>
        <v>0</v>
      </c>
      <c r="AP214" s="4">
        <f t="shared" si="52"/>
        <v>0</v>
      </c>
      <c r="AQ214" s="4">
        <f t="shared" si="53"/>
        <v>0</v>
      </c>
      <c r="AR214" s="4">
        <f t="shared" si="54"/>
        <v>0</v>
      </c>
      <c r="BF214" s="15"/>
      <c r="BI214" s="15"/>
    </row>
    <row r="215" spans="1:61" x14ac:dyDescent="0.2">
      <c r="A215" s="36" t="str">
        <f t="shared" si="43"/>
        <v/>
      </c>
      <c r="B215" s="20"/>
      <c r="C215" s="101">
        <f t="shared" si="39"/>
        <v>0</v>
      </c>
      <c r="D215" s="101">
        <f t="shared" si="40"/>
        <v>0</v>
      </c>
      <c r="E215" s="18"/>
      <c r="F215" s="153"/>
      <c r="G215" s="153"/>
      <c r="H215" s="150"/>
      <c r="I215" s="151"/>
      <c r="J215" s="18"/>
      <c r="K215" s="18"/>
      <c r="L215" s="18"/>
      <c r="M215" s="18"/>
      <c r="N215" s="18"/>
      <c r="O215" s="18"/>
      <c r="P215" s="18"/>
      <c r="Q215" s="18"/>
      <c r="R215" s="18"/>
      <c r="S215" s="18"/>
      <c r="T215" s="18"/>
      <c r="U215" s="18"/>
      <c r="V215" s="18"/>
      <c r="W215" s="18"/>
      <c r="X215" s="18"/>
      <c r="Y215" s="18"/>
      <c r="Z215" s="18"/>
      <c r="AA215" s="103">
        <f t="shared" si="44"/>
        <v>0</v>
      </c>
      <c r="AB215" s="134">
        <f t="shared" si="45"/>
        <v>0</v>
      </c>
      <c r="AC215" s="35">
        <f ca="1">COUNTA(Профессия_образования186_счет)</f>
        <v>1</v>
      </c>
      <c r="AD215" s="100"/>
      <c r="AE215" s="12" t="str">
        <f t="shared" si="41"/>
        <v/>
      </c>
      <c r="AF215" s="29">
        <f t="shared" si="42"/>
        <v>0</v>
      </c>
      <c r="AG215" s="4">
        <f t="shared" si="46"/>
        <v>0</v>
      </c>
      <c r="AH215" s="4">
        <f t="shared" si="47"/>
        <v>0</v>
      </c>
      <c r="AI215" s="4">
        <f t="shared" si="48"/>
        <v>0</v>
      </c>
      <c r="AJ215" s="4">
        <f t="shared" si="55"/>
        <v>0</v>
      </c>
      <c r="AL215" s="4">
        <f t="shared" si="49"/>
        <v>0</v>
      </c>
      <c r="AN215" s="4">
        <f t="shared" si="50"/>
        <v>0</v>
      </c>
      <c r="AO215" s="4">
        <f t="shared" si="51"/>
        <v>0</v>
      </c>
      <c r="AP215" s="4">
        <f t="shared" si="52"/>
        <v>0</v>
      </c>
      <c r="AQ215" s="4">
        <f t="shared" si="53"/>
        <v>0</v>
      </c>
      <c r="AR215" s="4">
        <f t="shared" si="54"/>
        <v>0</v>
      </c>
      <c r="BF215" s="15"/>
      <c r="BI215" s="15"/>
    </row>
    <row r="216" spans="1:61" x14ac:dyDescent="0.2">
      <c r="A216" s="36" t="str">
        <f t="shared" si="43"/>
        <v/>
      </c>
      <c r="B216" s="20"/>
      <c r="C216" s="101">
        <f t="shared" si="39"/>
        <v>0</v>
      </c>
      <c r="D216" s="101">
        <f t="shared" si="40"/>
        <v>0</v>
      </c>
      <c r="E216" s="21"/>
      <c r="F216" s="153"/>
      <c r="G216" s="153"/>
      <c r="H216" s="150"/>
      <c r="I216" s="151"/>
      <c r="J216" s="18"/>
      <c r="K216" s="18"/>
      <c r="L216" s="18"/>
      <c r="M216" s="18"/>
      <c r="N216" s="18"/>
      <c r="O216" s="18"/>
      <c r="P216" s="18"/>
      <c r="Q216" s="18"/>
      <c r="R216" s="18"/>
      <c r="S216" s="18"/>
      <c r="T216" s="18"/>
      <c r="U216" s="18"/>
      <c r="V216" s="18"/>
      <c r="W216" s="18"/>
      <c r="X216" s="18"/>
      <c r="Y216" s="18"/>
      <c r="Z216" s="18"/>
      <c r="AA216" s="103">
        <f t="shared" si="44"/>
        <v>0</v>
      </c>
      <c r="AB216" s="134">
        <f t="shared" si="45"/>
        <v>0</v>
      </c>
      <c r="AC216" s="35">
        <f ca="1">COUNTA(Профессия_образования187_счет)</f>
        <v>1</v>
      </c>
      <c r="AD216" s="100"/>
      <c r="AE216" s="12" t="str">
        <f t="shared" si="41"/>
        <v/>
      </c>
      <c r="AF216" s="29">
        <f t="shared" si="42"/>
        <v>0</v>
      </c>
      <c r="AG216" s="4">
        <f t="shared" si="46"/>
        <v>0</v>
      </c>
      <c r="AH216" s="4">
        <f t="shared" si="47"/>
        <v>0</v>
      </c>
      <c r="AI216" s="4">
        <f t="shared" si="48"/>
        <v>0</v>
      </c>
      <c r="AJ216" s="4">
        <f t="shared" si="55"/>
        <v>0</v>
      </c>
      <c r="AL216" s="4">
        <f t="shared" si="49"/>
        <v>0</v>
      </c>
      <c r="AN216" s="4">
        <f t="shared" si="50"/>
        <v>0</v>
      </c>
      <c r="AO216" s="4">
        <f t="shared" si="51"/>
        <v>0</v>
      </c>
      <c r="AP216" s="4">
        <f t="shared" si="52"/>
        <v>0</v>
      </c>
      <c r="AQ216" s="4">
        <f t="shared" si="53"/>
        <v>0</v>
      </c>
      <c r="AR216" s="4">
        <f t="shared" si="54"/>
        <v>0</v>
      </c>
      <c r="BF216" s="15"/>
      <c r="BI216" s="15"/>
    </row>
    <row r="217" spans="1:61" x14ac:dyDescent="0.2">
      <c r="A217" s="36" t="str">
        <f t="shared" si="43"/>
        <v/>
      </c>
      <c r="B217" s="20"/>
      <c r="C217" s="101">
        <f t="shared" si="39"/>
        <v>0</v>
      </c>
      <c r="D217" s="101">
        <f t="shared" si="40"/>
        <v>0</v>
      </c>
      <c r="E217" s="18"/>
      <c r="F217" s="153"/>
      <c r="G217" s="153"/>
      <c r="H217" s="150"/>
      <c r="I217" s="151"/>
      <c r="J217" s="18"/>
      <c r="K217" s="18"/>
      <c r="L217" s="18"/>
      <c r="M217" s="18"/>
      <c r="N217" s="18"/>
      <c r="O217" s="18"/>
      <c r="P217" s="18"/>
      <c r="Q217" s="18"/>
      <c r="R217" s="18"/>
      <c r="S217" s="18"/>
      <c r="T217" s="18"/>
      <c r="U217" s="18"/>
      <c r="V217" s="18"/>
      <c r="W217" s="18"/>
      <c r="X217" s="18"/>
      <c r="Y217" s="18"/>
      <c r="Z217" s="18"/>
      <c r="AA217" s="103">
        <f t="shared" si="44"/>
        <v>0</v>
      </c>
      <c r="AB217" s="134">
        <f t="shared" si="45"/>
        <v>0</v>
      </c>
      <c r="AC217" s="35">
        <f ca="1">COUNTA(Профессия_образования188_счет)</f>
        <v>1</v>
      </c>
      <c r="AD217" s="100"/>
      <c r="AE217" s="12" t="str">
        <f t="shared" si="41"/>
        <v/>
      </c>
      <c r="AF217" s="29">
        <f t="shared" si="42"/>
        <v>0</v>
      </c>
      <c r="AG217" s="4">
        <f t="shared" si="46"/>
        <v>0</v>
      </c>
      <c r="AH217" s="4">
        <f t="shared" si="47"/>
        <v>0</v>
      </c>
      <c r="AI217" s="4">
        <f t="shared" si="48"/>
        <v>0</v>
      </c>
      <c r="AJ217" s="4">
        <f t="shared" si="55"/>
        <v>0</v>
      </c>
      <c r="AL217" s="4">
        <f t="shared" si="49"/>
        <v>0</v>
      </c>
      <c r="AN217" s="4">
        <f t="shared" si="50"/>
        <v>0</v>
      </c>
      <c r="AO217" s="4">
        <f t="shared" si="51"/>
        <v>0</v>
      </c>
      <c r="AP217" s="4">
        <f t="shared" si="52"/>
        <v>0</v>
      </c>
      <c r="AQ217" s="4">
        <f t="shared" si="53"/>
        <v>0</v>
      </c>
      <c r="AR217" s="4">
        <f t="shared" si="54"/>
        <v>0</v>
      </c>
      <c r="BF217" s="15"/>
      <c r="BI217" s="15"/>
    </row>
    <row r="218" spans="1:61" x14ac:dyDescent="0.2">
      <c r="A218" s="36" t="str">
        <f t="shared" si="43"/>
        <v/>
      </c>
      <c r="B218" s="20"/>
      <c r="C218" s="101">
        <f t="shared" si="39"/>
        <v>0</v>
      </c>
      <c r="D218" s="101">
        <f t="shared" si="40"/>
        <v>0</v>
      </c>
      <c r="E218" s="21"/>
      <c r="F218" s="153"/>
      <c r="G218" s="153"/>
      <c r="H218" s="150"/>
      <c r="I218" s="151"/>
      <c r="J218" s="18"/>
      <c r="K218" s="18"/>
      <c r="L218" s="18"/>
      <c r="M218" s="18"/>
      <c r="N218" s="18"/>
      <c r="O218" s="18"/>
      <c r="P218" s="18"/>
      <c r="Q218" s="18"/>
      <c r="R218" s="18"/>
      <c r="S218" s="18"/>
      <c r="T218" s="18"/>
      <c r="U218" s="18"/>
      <c r="V218" s="18"/>
      <c r="W218" s="18"/>
      <c r="X218" s="18"/>
      <c r="Y218" s="18"/>
      <c r="Z218" s="18"/>
      <c r="AA218" s="103">
        <f t="shared" si="44"/>
        <v>0</v>
      </c>
      <c r="AB218" s="134">
        <f t="shared" si="45"/>
        <v>0</v>
      </c>
      <c r="AC218" s="35">
        <f ca="1">COUNTA(Профессия_образования189_счет)</f>
        <v>1</v>
      </c>
      <c r="AD218" s="100"/>
      <c r="AE218" s="12" t="str">
        <f t="shared" si="41"/>
        <v/>
      </c>
      <c r="AF218" s="29">
        <f t="shared" si="42"/>
        <v>0</v>
      </c>
      <c r="AG218" s="4">
        <f t="shared" si="46"/>
        <v>0</v>
      </c>
      <c r="AH218" s="4">
        <f t="shared" si="47"/>
        <v>0</v>
      </c>
      <c r="AI218" s="4">
        <f t="shared" si="48"/>
        <v>0</v>
      </c>
      <c r="AJ218" s="4">
        <f t="shared" si="55"/>
        <v>0</v>
      </c>
      <c r="AL218" s="4">
        <f t="shared" si="49"/>
        <v>0</v>
      </c>
      <c r="AN218" s="4">
        <f t="shared" si="50"/>
        <v>0</v>
      </c>
      <c r="AO218" s="4">
        <f t="shared" si="51"/>
        <v>0</v>
      </c>
      <c r="AP218" s="4">
        <f t="shared" si="52"/>
        <v>0</v>
      </c>
      <c r="AQ218" s="4">
        <f t="shared" si="53"/>
        <v>0</v>
      </c>
      <c r="AR218" s="4">
        <f t="shared" si="54"/>
        <v>0</v>
      </c>
      <c r="BF218" s="15"/>
      <c r="BI218" s="15"/>
    </row>
    <row r="219" spans="1:61" x14ac:dyDescent="0.2">
      <c r="A219" s="36" t="str">
        <f t="shared" si="43"/>
        <v/>
      </c>
      <c r="B219" s="20"/>
      <c r="C219" s="101">
        <f t="shared" si="39"/>
        <v>0</v>
      </c>
      <c r="D219" s="101">
        <f t="shared" si="40"/>
        <v>0</v>
      </c>
      <c r="E219" s="18"/>
      <c r="F219" s="153"/>
      <c r="G219" s="153"/>
      <c r="H219" s="150"/>
      <c r="I219" s="151"/>
      <c r="J219" s="18"/>
      <c r="K219" s="18"/>
      <c r="L219" s="18"/>
      <c r="M219" s="18"/>
      <c r="N219" s="18"/>
      <c r="O219" s="18"/>
      <c r="P219" s="18"/>
      <c r="Q219" s="18"/>
      <c r="R219" s="18"/>
      <c r="S219" s="18"/>
      <c r="T219" s="18"/>
      <c r="U219" s="18"/>
      <c r="V219" s="18"/>
      <c r="W219" s="18"/>
      <c r="X219" s="18"/>
      <c r="Y219" s="18"/>
      <c r="Z219" s="18"/>
      <c r="AA219" s="103">
        <f t="shared" si="44"/>
        <v>0</v>
      </c>
      <c r="AB219" s="134">
        <f t="shared" si="45"/>
        <v>0</v>
      </c>
      <c r="AC219" s="35">
        <f ca="1">COUNTA(Профессия_образования190_счет)</f>
        <v>1</v>
      </c>
      <c r="AD219" s="100"/>
      <c r="AE219" s="12" t="str">
        <f t="shared" si="41"/>
        <v/>
      </c>
      <c r="AF219" s="29">
        <f t="shared" si="42"/>
        <v>0</v>
      </c>
      <c r="AG219" s="4">
        <f t="shared" si="46"/>
        <v>0</v>
      </c>
      <c r="AH219" s="4">
        <f t="shared" si="47"/>
        <v>0</v>
      </c>
      <c r="AI219" s="4">
        <f t="shared" si="48"/>
        <v>0</v>
      </c>
      <c r="AJ219" s="4">
        <f t="shared" si="55"/>
        <v>0</v>
      </c>
      <c r="AL219" s="4">
        <f t="shared" si="49"/>
        <v>0</v>
      </c>
      <c r="AN219" s="4">
        <f t="shared" si="50"/>
        <v>0</v>
      </c>
      <c r="AO219" s="4">
        <f t="shared" si="51"/>
        <v>0</v>
      </c>
      <c r="AP219" s="4">
        <f t="shared" si="52"/>
        <v>0</v>
      </c>
      <c r="AQ219" s="4">
        <f t="shared" si="53"/>
        <v>0</v>
      </c>
      <c r="AR219" s="4">
        <f t="shared" si="54"/>
        <v>0</v>
      </c>
      <c r="BF219" s="15"/>
      <c r="BI219" s="15"/>
    </row>
    <row r="220" spans="1:61" x14ac:dyDescent="0.2">
      <c r="A220" s="36" t="str">
        <f t="shared" si="43"/>
        <v/>
      </c>
      <c r="B220" s="20"/>
      <c r="C220" s="101">
        <f t="shared" si="39"/>
        <v>0</v>
      </c>
      <c r="D220" s="101">
        <f t="shared" si="40"/>
        <v>0</v>
      </c>
      <c r="E220" s="21"/>
      <c r="F220" s="153"/>
      <c r="G220" s="153"/>
      <c r="H220" s="150"/>
      <c r="I220" s="151"/>
      <c r="J220" s="18"/>
      <c r="K220" s="18"/>
      <c r="L220" s="18"/>
      <c r="M220" s="18"/>
      <c r="N220" s="18"/>
      <c r="O220" s="18"/>
      <c r="P220" s="18"/>
      <c r="Q220" s="18"/>
      <c r="R220" s="18"/>
      <c r="S220" s="18"/>
      <c r="T220" s="18"/>
      <c r="U220" s="18"/>
      <c r="V220" s="18"/>
      <c r="W220" s="18"/>
      <c r="X220" s="18"/>
      <c r="Y220" s="18"/>
      <c r="Z220" s="18"/>
      <c r="AA220" s="103">
        <f t="shared" si="44"/>
        <v>0</v>
      </c>
      <c r="AB220" s="134">
        <f t="shared" si="45"/>
        <v>0</v>
      </c>
      <c r="AC220" s="35">
        <f ca="1">COUNTA(Профессия_образования191_счет)</f>
        <v>1</v>
      </c>
      <c r="AD220" s="100"/>
      <c r="AE220" s="12" t="str">
        <f t="shared" si="41"/>
        <v/>
      </c>
      <c r="AF220" s="29">
        <f t="shared" si="42"/>
        <v>0</v>
      </c>
      <c r="AG220" s="4">
        <f t="shared" si="46"/>
        <v>0</v>
      </c>
      <c r="AH220" s="4">
        <f t="shared" si="47"/>
        <v>0</v>
      </c>
      <c r="AI220" s="4">
        <f t="shared" si="48"/>
        <v>0</v>
      </c>
      <c r="AJ220" s="4">
        <f t="shared" si="55"/>
        <v>0</v>
      </c>
      <c r="AL220" s="4">
        <f t="shared" si="49"/>
        <v>0</v>
      </c>
      <c r="AN220" s="4">
        <f t="shared" si="50"/>
        <v>0</v>
      </c>
      <c r="AO220" s="4">
        <f t="shared" si="51"/>
        <v>0</v>
      </c>
      <c r="AP220" s="4">
        <f t="shared" si="52"/>
        <v>0</v>
      </c>
      <c r="AQ220" s="4">
        <f t="shared" si="53"/>
        <v>0</v>
      </c>
      <c r="AR220" s="4">
        <f t="shared" si="54"/>
        <v>0</v>
      </c>
      <c r="BF220" s="15"/>
      <c r="BI220" s="15"/>
    </row>
    <row r="221" spans="1:61" x14ac:dyDescent="0.2">
      <c r="A221" s="36" t="str">
        <f t="shared" si="43"/>
        <v/>
      </c>
      <c r="B221" s="20"/>
      <c r="C221" s="101">
        <f t="shared" si="39"/>
        <v>0</v>
      </c>
      <c r="D221" s="101">
        <f t="shared" si="40"/>
        <v>0</v>
      </c>
      <c r="E221" s="18"/>
      <c r="F221" s="153"/>
      <c r="G221" s="153"/>
      <c r="H221" s="150"/>
      <c r="I221" s="151"/>
      <c r="J221" s="18"/>
      <c r="K221" s="18"/>
      <c r="L221" s="18"/>
      <c r="M221" s="18"/>
      <c r="N221" s="18"/>
      <c r="O221" s="18"/>
      <c r="P221" s="18"/>
      <c r="Q221" s="18"/>
      <c r="R221" s="18"/>
      <c r="S221" s="18"/>
      <c r="T221" s="18"/>
      <c r="U221" s="18"/>
      <c r="V221" s="18"/>
      <c r="W221" s="18"/>
      <c r="X221" s="18"/>
      <c r="Y221" s="18"/>
      <c r="Z221" s="18"/>
      <c r="AA221" s="103">
        <f t="shared" si="44"/>
        <v>0</v>
      </c>
      <c r="AB221" s="134">
        <f t="shared" si="45"/>
        <v>0</v>
      </c>
      <c r="AC221" s="35">
        <f ca="1">COUNTA(Профессия_образования192_счет)</f>
        <v>1</v>
      </c>
      <c r="AD221" s="100"/>
      <c r="AE221" s="12" t="str">
        <f t="shared" si="41"/>
        <v/>
      </c>
      <c r="AF221" s="29">
        <f t="shared" si="42"/>
        <v>0</v>
      </c>
      <c r="AG221" s="4">
        <f t="shared" si="46"/>
        <v>0</v>
      </c>
      <c r="AH221" s="4">
        <f t="shared" si="47"/>
        <v>0</v>
      </c>
      <c r="AI221" s="4">
        <f t="shared" si="48"/>
        <v>0</v>
      </c>
      <c r="AJ221" s="4">
        <f t="shared" si="55"/>
        <v>0</v>
      </c>
      <c r="AL221" s="4">
        <f t="shared" si="49"/>
        <v>0</v>
      </c>
      <c r="AN221" s="4">
        <f t="shared" si="50"/>
        <v>0</v>
      </c>
      <c r="AO221" s="4">
        <f t="shared" si="51"/>
        <v>0</v>
      </c>
      <c r="AP221" s="4">
        <f t="shared" si="52"/>
        <v>0</v>
      </c>
      <c r="AQ221" s="4">
        <f t="shared" si="53"/>
        <v>0</v>
      </c>
      <c r="AR221" s="4">
        <f t="shared" si="54"/>
        <v>0</v>
      </c>
      <c r="BF221" s="15"/>
      <c r="BI221" s="15"/>
    </row>
    <row r="222" spans="1:61" x14ac:dyDescent="0.2">
      <c r="A222" s="36" t="str">
        <f t="shared" si="43"/>
        <v/>
      </c>
      <c r="B222" s="20"/>
      <c r="C222" s="101">
        <f t="shared" ref="C222:C257" si="56">IF(ISBLANK(B222),0, VLOOKUP(B222,справочник,2,FALSE))</f>
        <v>0</v>
      </c>
      <c r="D222" s="101">
        <f t="shared" ref="D222:D257" si="57">IF(ISBLANK(B222),0, VLOOKUP(B222,справочник,3,FALSE))</f>
        <v>0</v>
      </c>
      <c r="E222" s="21"/>
      <c r="F222" s="153"/>
      <c r="G222" s="153"/>
      <c r="H222" s="150"/>
      <c r="I222" s="151"/>
      <c r="J222" s="18"/>
      <c r="K222" s="18"/>
      <c r="L222" s="18"/>
      <c r="M222" s="18"/>
      <c r="N222" s="18"/>
      <c r="O222" s="18"/>
      <c r="P222" s="18"/>
      <c r="Q222" s="18"/>
      <c r="R222" s="18"/>
      <c r="S222" s="18"/>
      <c r="T222" s="18"/>
      <c r="U222" s="18"/>
      <c r="V222" s="18"/>
      <c r="W222" s="18"/>
      <c r="X222" s="18"/>
      <c r="Y222" s="18"/>
      <c r="Z222" s="18"/>
      <c r="AA222" s="103">
        <f t="shared" si="44"/>
        <v>0</v>
      </c>
      <c r="AB222" s="134">
        <f t="shared" si="45"/>
        <v>0</v>
      </c>
      <c r="AC222" s="35">
        <f ca="1">COUNTA(Профессия_образования193_счет)</f>
        <v>1</v>
      </c>
      <c r="AD222" s="100"/>
      <c r="AE222" s="12" t="str">
        <f t="shared" ref="AE222:AE257" si="58">IF(ISBLANK(B222),"", VLOOKUP(B222,справочник,4,FALSE))</f>
        <v/>
      </c>
      <c r="AF222" s="29">
        <f t="shared" ref="AF222:AF257" si="59">IF(AND(ISBLANK(B222),AG222&gt;0),1,0)</f>
        <v>0</v>
      </c>
      <c r="AG222" s="4">
        <f t="shared" si="46"/>
        <v>0</v>
      </c>
      <c r="AH222" s="4">
        <f t="shared" si="47"/>
        <v>0</v>
      </c>
      <c r="AI222" s="4">
        <f t="shared" si="48"/>
        <v>0</v>
      </c>
      <c r="AJ222" s="4">
        <f t="shared" si="55"/>
        <v>0</v>
      </c>
      <c r="AL222" s="4">
        <f t="shared" si="49"/>
        <v>0</v>
      </c>
      <c r="AN222" s="4">
        <f t="shared" si="50"/>
        <v>0</v>
      </c>
      <c r="AO222" s="4">
        <f t="shared" si="51"/>
        <v>0</v>
      </c>
      <c r="AP222" s="4">
        <f t="shared" si="52"/>
        <v>0</v>
      </c>
      <c r="AQ222" s="4">
        <f t="shared" si="53"/>
        <v>0</v>
      </c>
      <c r="AR222" s="4">
        <f t="shared" si="54"/>
        <v>0</v>
      </c>
      <c r="BF222" s="15"/>
      <c r="BI222" s="15"/>
    </row>
    <row r="223" spans="1:61" x14ac:dyDescent="0.2">
      <c r="A223" s="36" t="str">
        <f t="shared" ref="A223:A257" si="60">IF(ISBLANK(B223),"",A222+1)</f>
        <v/>
      </c>
      <c r="B223" s="20"/>
      <c r="C223" s="101">
        <f t="shared" si="56"/>
        <v>0</v>
      </c>
      <c r="D223" s="101">
        <f t="shared" si="57"/>
        <v>0</v>
      </c>
      <c r="E223" s="18"/>
      <c r="F223" s="153"/>
      <c r="G223" s="153"/>
      <c r="H223" s="150"/>
      <c r="I223" s="151"/>
      <c r="J223" s="18"/>
      <c r="K223" s="18"/>
      <c r="L223" s="18"/>
      <c r="M223" s="18"/>
      <c r="N223" s="18"/>
      <c r="O223" s="18"/>
      <c r="P223" s="18"/>
      <c r="Q223" s="18"/>
      <c r="R223" s="18"/>
      <c r="S223" s="18"/>
      <c r="T223" s="18"/>
      <c r="U223" s="18"/>
      <c r="V223" s="18"/>
      <c r="W223" s="18"/>
      <c r="X223" s="18"/>
      <c r="Y223" s="18"/>
      <c r="Z223" s="18"/>
      <c r="AA223" s="103">
        <f t="shared" ref="AA223:AA257" si="61">(J223+N223)-Y223</f>
        <v>0</v>
      </c>
      <c r="AB223" s="134">
        <f t="shared" ref="AB223:AB257" si="62">(J223+N223+P223+R223+T223+V223+X223)-(Y223+Z223)</f>
        <v>0</v>
      </c>
      <c r="AC223" s="35">
        <f ca="1">COUNTA(Профессия_образования194_счет)</f>
        <v>1</v>
      </c>
      <c r="AD223" s="100"/>
      <c r="AE223" s="12" t="str">
        <f t="shared" si="58"/>
        <v/>
      </c>
      <c r="AF223" s="29">
        <f t="shared" si="59"/>
        <v>0</v>
      </c>
      <c r="AG223" s="4">
        <f t="shared" ref="AG223:AG257" si="63">SUM(J223:Z223)</f>
        <v>0</v>
      </c>
      <c r="AH223" s="4">
        <f t="shared" ref="AH223:AH257" si="64">IF(((M223+O223+Q223+S223+U223+W223)-J223)&gt;0,1,0)</f>
        <v>0</v>
      </c>
      <c r="AI223" s="4">
        <f t="shared" ref="AI223:AI257" si="65">IF(J223-(K223+L223)&gt;=0,0,1)</f>
        <v>0</v>
      </c>
      <c r="AJ223" s="4">
        <f t="shared" si="55"/>
        <v>0</v>
      </c>
      <c r="AL223" s="4">
        <f t="shared" ref="AL223:AL257" si="66">IF(M223-L223&gt;=0,0,1)</f>
        <v>0</v>
      </c>
      <c r="AN223" s="4">
        <f t="shared" ref="AN223:AN257" si="67">IF(E223=$AL$16,1,0)</f>
        <v>0</v>
      </c>
      <c r="AO223" s="4">
        <f t="shared" ref="AO223:AO257" si="68">IF((ISBLANK(F223)),0,1)</f>
        <v>0</v>
      </c>
      <c r="AP223" s="4">
        <f t="shared" ref="AP223:AP257" si="69">IF((ISBLANK(H223)),0,1)</f>
        <v>0</v>
      </c>
      <c r="AQ223" s="4">
        <f t="shared" ref="AQ223:AQ257" si="70">AO223+AP223</f>
        <v>0</v>
      </c>
      <c r="AR223" s="4">
        <f t="shared" ref="AR223:AR257" si="71">IF(AND(ISBLANK(AN223),AQ223=0),1,0)</f>
        <v>0</v>
      </c>
      <c r="BF223" s="15"/>
      <c r="BI223" s="15"/>
    </row>
    <row r="224" spans="1:61" x14ac:dyDescent="0.2">
      <c r="A224" s="36" t="str">
        <f t="shared" si="60"/>
        <v/>
      </c>
      <c r="B224" s="20"/>
      <c r="C224" s="101">
        <f t="shared" si="56"/>
        <v>0</v>
      </c>
      <c r="D224" s="101">
        <f t="shared" si="57"/>
        <v>0</v>
      </c>
      <c r="E224" s="21"/>
      <c r="F224" s="153"/>
      <c r="G224" s="153"/>
      <c r="H224" s="150"/>
      <c r="I224" s="151"/>
      <c r="J224" s="18"/>
      <c r="K224" s="18"/>
      <c r="L224" s="18"/>
      <c r="M224" s="18"/>
      <c r="N224" s="18"/>
      <c r="O224" s="18"/>
      <c r="P224" s="18"/>
      <c r="Q224" s="18"/>
      <c r="R224" s="18"/>
      <c r="S224" s="18"/>
      <c r="T224" s="18"/>
      <c r="U224" s="18"/>
      <c r="V224" s="18"/>
      <c r="W224" s="18"/>
      <c r="X224" s="18"/>
      <c r="Y224" s="18"/>
      <c r="Z224" s="18"/>
      <c r="AA224" s="103">
        <f t="shared" si="61"/>
        <v>0</v>
      </c>
      <c r="AB224" s="134">
        <f t="shared" si="62"/>
        <v>0</v>
      </c>
      <c r="AC224" s="35">
        <f ca="1">COUNTA(Профессия_образования195_счет)</f>
        <v>1</v>
      </c>
      <c r="AD224" s="100"/>
      <c r="AE224" s="12" t="str">
        <f t="shared" si="58"/>
        <v/>
      </c>
      <c r="AF224" s="29">
        <f t="shared" si="59"/>
        <v>0</v>
      </c>
      <c r="AG224" s="4">
        <f t="shared" si="63"/>
        <v>0</v>
      </c>
      <c r="AH224" s="4">
        <f t="shared" si="64"/>
        <v>0</v>
      </c>
      <c r="AI224" s="4">
        <f t="shared" si="65"/>
        <v>0</v>
      </c>
      <c r="AJ224" s="4">
        <f t="shared" ref="AJ224:AJ258" si="72">IF(((Y224+Z224)-J224)&gt;0,1,0)</f>
        <v>0</v>
      </c>
      <c r="AL224" s="4">
        <f t="shared" si="66"/>
        <v>0</v>
      </c>
      <c r="AN224" s="4">
        <f t="shared" si="67"/>
        <v>0</v>
      </c>
      <c r="AO224" s="4">
        <f t="shared" si="68"/>
        <v>0</v>
      </c>
      <c r="AP224" s="4">
        <f t="shared" si="69"/>
        <v>0</v>
      </c>
      <c r="AQ224" s="4">
        <f t="shared" si="70"/>
        <v>0</v>
      </c>
      <c r="AR224" s="4">
        <f t="shared" si="71"/>
        <v>0</v>
      </c>
      <c r="BF224" s="15"/>
      <c r="BI224" s="15"/>
    </row>
    <row r="225" spans="1:61" x14ac:dyDescent="0.2">
      <c r="A225" s="36" t="str">
        <f t="shared" si="60"/>
        <v/>
      </c>
      <c r="B225" s="20"/>
      <c r="C225" s="101">
        <f t="shared" si="56"/>
        <v>0</v>
      </c>
      <c r="D225" s="101">
        <f t="shared" si="57"/>
        <v>0</v>
      </c>
      <c r="E225" s="18"/>
      <c r="F225" s="153"/>
      <c r="G225" s="153"/>
      <c r="H225" s="150"/>
      <c r="I225" s="151"/>
      <c r="J225" s="18"/>
      <c r="K225" s="18"/>
      <c r="L225" s="18"/>
      <c r="M225" s="18"/>
      <c r="N225" s="18"/>
      <c r="O225" s="18"/>
      <c r="P225" s="18"/>
      <c r="Q225" s="18"/>
      <c r="R225" s="18"/>
      <c r="S225" s="18"/>
      <c r="T225" s="18"/>
      <c r="U225" s="18"/>
      <c r="V225" s="18"/>
      <c r="W225" s="18"/>
      <c r="X225" s="18"/>
      <c r="Y225" s="18"/>
      <c r="Z225" s="18"/>
      <c r="AA225" s="103">
        <f t="shared" si="61"/>
        <v>0</v>
      </c>
      <c r="AB225" s="134">
        <f t="shared" si="62"/>
        <v>0</v>
      </c>
      <c r="AC225" s="35">
        <f ca="1">COUNTA(Профессия_образования196_счет)</f>
        <v>1</v>
      </c>
      <c r="AD225" s="100"/>
      <c r="AE225" s="12" t="str">
        <f t="shared" si="58"/>
        <v/>
      </c>
      <c r="AF225" s="29">
        <f t="shared" si="59"/>
        <v>0</v>
      </c>
      <c r="AG225" s="4">
        <f t="shared" si="63"/>
        <v>0</v>
      </c>
      <c r="AH225" s="4">
        <f t="shared" si="64"/>
        <v>0</v>
      </c>
      <c r="AI225" s="4">
        <f t="shared" si="65"/>
        <v>0</v>
      </c>
      <c r="AJ225" s="4">
        <f t="shared" si="72"/>
        <v>0</v>
      </c>
      <c r="AL225" s="4">
        <f t="shared" si="66"/>
        <v>0</v>
      </c>
      <c r="AN225" s="4">
        <f t="shared" si="67"/>
        <v>0</v>
      </c>
      <c r="AO225" s="4">
        <f t="shared" si="68"/>
        <v>0</v>
      </c>
      <c r="AP225" s="4">
        <f t="shared" si="69"/>
        <v>0</v>
      </c>
      <c r="AQ225" s="4">
        <f t="shared" si="70"/>
        <v>0</v>
      </c>
      <c r="AR225" s="4">
        <f t="shared" si="71"/>
        <v>0</v>
      </c>
      <c r="BF225" s="15"/>
      <c r="BI225" s="15"/>
    </row>
    <row r="226" spans="1:61" x14ac:dyDescent="0.2">
      <c r="A226" s="36" t="str">
        <f t="shared" si="60"/>
        <v/>
      </c>
      <c r="B226" s="20"/>
      <c r="C226" s="101">
        <f t="shared" si="56"/>
        <v>0</v>
      </c>
      <c r="D226" s="101">
        <f t="shared" si="57"/>
        <v>0</v>
      </c>
      <c r="E226" s="21"/>
      <c r="F226" s="153"/>
      <c r="G226" s="153"/>
      <c r="H226" s="150"/>
      <c r="I226" s="151"/>
      <c r="J226" s="18"/>
      <c r="K226" s="18"/>
      <c r="L226" s="18"/>
      <c r="M226" s="18"/>
      <c r="N226" s="18"/>
      <c r="O226" s="18"/>
      <c r="P226" s="18"/>
      <c r="Q226" s="18"/>
      <c r="R226" s="18"/>
      <c r="S226" s="18"/>
      <c r="T226" s="18"/>
      <c r="U226" s="18"/>
      <c r="V226" s="18"/>
      <c r="W226" s="18"/>
      <c r="X226" s="18"/>
      <c r="Y226" s="18"/>
      <c r="Z226" s="18"/>
      <c r="AA226" s="103">
        <f t="shared" si="61"/>
        <v>0</v>
      </c>
      <c r="AB226" s="134">
        <f t="shared" si="62"/>
        <v>0</v>
      </c>
      <c r="AC226" s="35">
        <f ca="1">COUNTA(Профессия_образования197_счет)</f>
        <v>1</v>
      </c>
      <c r="AD226" s="100"/>
      <c r="AE226" s="12" t="str">
        <f t="shared" si="58"/>
        <v/>
      </c>
      <c r="AF226" s="29">
        <f t="shared" si="59"/>
        <v>0</v>
      </c>
      <c r="AG226" s="4">
        <f t="shared" si="63"/>
        <v>0</v>
      </c>
      <c r="AH226" s="4">
        <f t="shared" si="64"/>
        <v>0</v>
      </c>
      <c r="AI226" s="4">
        <f t="shared" si="65"/>
        <v>0</v>
      </c>
      <c r="AJ226" s="4">
        <f t="shared" si="72"/>
        <v>0</v>
      </c>
      <c r="AL226" s="4">
        <f t="shared" si="66"/>
        <v>0</v>
      </c>
      <c r="AN226" s="4">
        <f t="shared" si="67"/>
        <v>0</v>
      </c>
      <c r="AO226" s="4">
        <f t="shared" si="68"/>
        <v>0</v>
      </c>
      <c r="AP226" s="4">
        <f t="shared" si="69"/>
        <v>0</v>
      </c>
      <c r="AQ226" s="4">
        <f t="shared" si="70"/>
        <v>0</v>
      </c>
      <c r="AR226" s="4">
        <f t="shared" si="71"/>
        <v>0</v>
      </c>
      <c r="BF226" s="15"/>
      <c r="BI226" s="15"/>
    </row>
    <row r="227" spans="1:61" x14ac:dyDescent="0.2">
      <c r="A227" s="36" t="str">
        <f t="shared" si="60"/>
        <v/>
      </c>
      <c r="B227" s="20"/>
      <c r="C227" s="101">
        <f t="shared" si="56"/>
        <v>0</v>
      </c>
      <c r="D227" s="101">
        <f t="shared" si="57"/>
        <v>0</v>
      </c>
      <c r="E227" s="18"/>
      <c r="F227" s="153"/>
      <c r="G227" s="153"/>
      <c r="H227" s="150"/>
      <c r="I227" s="151"/>
      <c r="J227" s="18"/>
      <c r="K227" s="18"/>
      <c r="L227" s="18"/>
      <c r="M227" s="18"/>
      <c r="N227" s="18"/>
      <c r="O227" s="18"/>
      <c r="P227" s="18"/>
      <c r="Q227" s="18"/>
      <c r="R227" s="18"/>
      <c r="S227" s="18"/>
      <c r="T227" s="18"/>
      <c r="U227" s="18"/>
      <c r="V227" s="18"/>
      <c r="W227" s="18"/>
      <c r="X227" s="18"/>
      <c r="Y227" s="18"/>
      <c r="Z227" s="18"/>
      <c r="AA227" s="103">
        <f t="shared" si="61"/>
        <v>0</v>
      </c>
      <c r="AB227" s="134">
        <f t="shared" si="62"/>
        <v>0</v>
      </c>
      <c r="AC227" s="35">
        <f ca="1">COUNTA(Профессия_образования198_счет)</f>
        <v>1</v>
      </c>
      <c r="AD227" s="100"/>
      <c r="AE227" s="12" t="str">
        <f t="shared" si="58"/>
        <v/>
      </c>
      <c r="AF227" s="29">
        <f t="shared" si="59"/>
        <v>0</v>
      </c>
      <c r="AG227" s="4">
        <f t="shared" si="63"/>
        <v>0</v>
      </c>
      <c r="AH227" s="4">
        <f t="shared" si="64"/>
        <v>0</v>
      </c>
      <c r="AI227" s="4">
        <f t="shared" si="65"/>
        <v>0</v>
      </c>
      <c r="AJ227" s="4">
        <f t="shared" si="72"/>
        <v>0</v>
      </c>
      <c r="AL227" s="4">
        <f t="shared" si="66"/>
        <v>0</v>
      </c>
      <c r="AN227" s="4">
        <f t="shared" si="67"/>
        <v>0</v>
      </c>
      <c r="AO227" s="4">
        <f t="shared" si="68"/>
        <v>0</v>
      </c>
      <c r="AP227" s="4">
        <f t="shared" si="69"/>
        <v>0</v>
      </c>
      <c r="AQ227" s="4">
        <f t="shared" si="70"/>
        <v>0</v>
      </c>
      <c r="AR227" s="4">
        <f t="shared" si="71"/>
        <v>0</v>
      </c>
      <c r="BF227" s="15"/>
      <c r="BI227" s="15"/>
    </row>
    <row r="228" spans="1:61" x14ac:dyDescent="0.2">
      <c r="A228" s="36" t="str">
        <f t="shared" si="60"/>
        <v/>
      </c>
      <c r="B228" s="20"/>
      <c r="C228" s="101">
        <f t="shared" si="56"/>
        <v>0</v>
      </c>
      <c r="D228" s="101">
        <f t="shared" si="57"/>
        <v>0</v>
      </c>
      <c r="E228" s="21"/>
      <c r="F228" s="153"/>
      <c r="G228" s="153"/>
      <c r="H228" s="150"/>
      <c r="I228" s="151"/>
      <c r="J228" s="18"/>
      <c r="K228" s="18"/>
      <c r="L228" s="18"/>
      <c r="M228" s="18"/>
      <c r="N228" s="18"/>
      <c r="O228" s="18"/>
      <c r="P228" s="18"/>
      <c r="Q228" s="18"/>
      <c r="R228" s="18"/>
      <c r="S228" s="18"/>
      <c r="T228" s="18"/>
      <c r="U228" s="18"/>
      <c r="V228" s="18"/>
      <c r="W228" s="18"/>
      <c r="X228" s="18"/>
      <c r="Y228" s="18"/>
      <c r="Z228" s="18"/>
      <c r="AA228" s="103">
        <f t="shared" si="61"/>
        <v>0</v>
      </c>
      <c r="AB228" s="134">
        <f t="shared" si="62"/>
        <v>0</v>
      </c>
      <c r="AC228" s="35">
        <f ca="1">COUNTA(Профессия_образования199_счет)</f>
        <v>1</v>
      </c>
      <c r="AD228" s="100"/>
      <c r="AE228" s="12" t="str">
        <f t="shared" si="58"/>
        <v/>
      </c>
      <c r="AF228" s="29">
        <f t="shared" si="59"/>
        <v>0</v>
      </c>
      <c r="AG228" s="4">
        <f t="shared" si="63"/>
        <v>0</v>
      </c>
      <c r="AH228" s="4">
        <f t="shared" si="64"/>
        <v>0</v>
      </c>
      <c r="AI228" s="4">
        <f t="shared" si="65"/>
        <v>0</v>
      </c>
      <c r="AJ228" s="4">
        <f t="shared" si="72"/>
        <v>0</v>
      </c>
      <c r="AL228" s="4">
        <f t="shared" si="66"/>
        <v>0</v>
      </c>
      <c r="AN228" s="4">
        <f t="shared" si="67"/>
        <v>0</v>
      </c>
      <c r="AO228" s="4">
        <f t="shared" si="68"/>
        <v>0</v>
      </c>
      <c r="AP228" s="4">
        <f t="shared" si="69"/>
        <v>0</v>
      </c>
      <c r="AQ228" s="4">
        <f t="shared" si="70"/>
        <v>0</v>
      </c>
      <c r="AR228" s="4">
        <f t="shared" si="71"/>
        <v>0</v>
      </c>
      <c r="BF228" s="15"/>
      <c r="BI228" s="15"/>
    </row>
    <row r="229" spans="1:61" x14ac:dyDescent="0.2">
      <c r="A229" s="36" t="str">
        <f t="shared" si="60"/>
        <v/>
      </c>
      <c r="B229" s="20"/>
      <c r="C229" s="101">
        <f t="shared" si="56"/>
        <v>0</v>
      </c>
      <c r="D229" s="101">
        <f t="shared" si="57"/>
        <v>0</v>
      </c>
      <c r="E229" s="18"/>
      <c r="F229" s="153"/>
      <c r="G229" s="153"/>
      <c r="H229" s="150"/>
      <c r="I229" s="151"/>
      <c r="J229" s="18"/>
      <c r="K229" s="18"/>
      <c r="L229" s="18"/>
      <c r="M229" s="18"/>
      <c r="N229" s="18"/>
      <c r="O229" s="18"/>
      <c r="P229" s="18"/>
      <c r="Q229" s="18"/>
      <c r="R229" s="18"/>
      <c r="S229" s="18"/>
      <c r="T229" s="18"/>
      <c r="U229" s="18"/>
      <c r="V229" s="18"/>
      <c r="W229" s="18"/>
      <c r="X229" s="18"/>
      <c r="Y229" s="18"/>
      <c r="Z229" s="18"/>
      <c r="AA229" s="103">
        <f t="shared" si="61"/>
        <v>0</v>
      </c>
      <c r="AB229" s="134">
        <f t="shared" si="62"/>
        <v>0</v>
      </c>
      <c r="AC229" s="35">
        <f ca="1">COUNTA(Профессия_образования200_счет)</f>
        <v>1</v>
      </c>
      <c r="AD229" s="100"/>
      <c r="AE229" s="12" t="str">
        <f t="shared" si="58"/>
        <v/>
      </c>
      <c r="AF229" s="29">
        <f t="shared" si="59"/>
        <v>0</v>
      </c>
      <c r="AG229" s="4">
        <f t="shared" si="63"/>
        <v>0</v>
      </c>
      <c r="AH229" s="4">
        <f t="shared" si="64"/>
        <v>0</v>
      </c>
      <c r="AI229" s="4">
        <f t="shared" si="65"/>
        <v>0</v>
      </c>
      <c r="AJ229" s="4">
        <f t="shared" si="72"/>
        <v>0</v>
      </c>
      <c r="AL229" s="4">
        <f t="shared" si="66"/>
        <v>0</v>
      </c>
      <c r="AN229" s="4">
        <f t="shared" si="67"/>
        <v>0</v>
      </c>
      <c r="AO229" s="4">
        <f t="shared" si="68"/>
        <v>0</v>
      </c>
      <c r="AP229" s="4">
        <f t="shared" si="69"/>
        <v>0</v>
      </c>
      <c r="AQ229" s="4">
        <f t="shared" si="70"/>
        <v>0</v>
      </c>
      <c r="AR229" s="4">
        <f t="shared" si="71"/>
        <v>0</v>
      </c>
      <c r="BF229" s="15"/>
      <c r="BI229" s="15"/>
    </row>
    <row r="230" spans="1:61" x14ac:dyDescent="0.2">
      <c r="A230" s="36" t="str">
        <f t="shared" si="60"/>
        <v/>
      </c>
      <c r="B230" s="20"/>
      <c r="C230" s="101">
        <f t="shared" si="56"/>
        <v>0</v>
      </c>
      <c r="D230" s="101">
        <f t="shared" si="57"/>
        <v>0</v>
      </c>
      <c r="E230" s="21"/>
      <c r="F230" s="153"/>
      <c r="G230" s="153"/>
      <c r="H230" s="150"/>
      <c r="I230" s="151"/>
      <c r="J230" s="18"/>
      <c r="K230" s="18"/>
      <c r="L230" s="18"/>
      <c r="M230" s="18"/>
      <c r="N230" s="18"/>
      <c r="O230" s="18"/>
      <c r="P230" s="18"/>
      <c r="Q230" s="18"/>
      <c r="R230" s="18"/>
      <c r="S230" s="18"/>
      <c r="T230" s="18"/>
      <c r="U230" s="18"/>
      <c r="V230" s="18"/>
      <c r="W230" s="18"/>
      <c r="X230" s="18"/>
      <c r="Y230" s="18"/>
      <c r="Z230" s="18"/>
      <c r="AA230" s="103">
        <f t="shared" si="61"/>
        <v>0</v>
      </c>
      <c r="AB230" s="134">
        <f t="shared" si="62"/>
        <v>0</v>
      </c>
      <c r="AC230" s="35">
        <f ca="1">COUNTA(Профессия_образования201_счет)</f>
        <v>1</v>
      </c>
      <c r="AD230" s="100"/>
      <c r="AE230" s="12" t="str">
        <f t="shared" si="58"/>
        <v/>
      </c>
      <c r="AF230" s="29">
        <f t="shared" si="59"/>
        <v>0</v>
      </c>
      <c r="AG230" s="4">
        <f t="shared" si="63"/>
        <v>0</v>
      </c>
      <c r="AH230" s="4">
        <f t="shared" si="64"/>
        <v>0</v>
      </c>
      <c r="AI230" s="4">
        <f t="shared" si="65"/>
        <v>0</v>
      </c>
      <c r="AJ230" s="4">
        <f t="shared" si="72"/>
        <v>0</v>
      </c>
      <c r="AL230" s="4">
        <f t="shared" si="66"/>
        <v>0</v>
      </c>
      <c r="AN230" s="4">
        <f t="shared" si="67"/>
        <v>0</v>
      </c>
      <c r="AO230" s="4">
        <f t="shared" si="68"/>
        <v>0</v>
      </c>
      <c r="AP230" s="4">
        <f t="shared" si="69"/>
        <v>0</v>
      </c>
      <c r="AQ230" s="4">
        <f t="shared" si="70"/>
        <v>0</v>
      </c>
      <c r="AR230" s="4">
        <f t="shared" si="71"/>
        <v>0</v>
      </c>
      <c r="BF230" s="15"/>
      <c r="BI230" s="15"/>
    </row>
    <row r="231" spans="1:61" x14ac:dyDescent="0.2">
      <c r="A231" s="36" t="str">
        <f t="shared" si="60"/>
        <v/>
      </c>
      <c r="B231" s="20"/>
      <c r="C231" s="101">
        <f t="shared" si="56"/>
        <v>0</v>
      </c>
      <c r="D231" s="101">
        <f t="shared" si="57"/>
        <v>0</v>
      </c>
      <c r="E231" s="18"/>
      <c r="F231" s="153"/>
      <c r="G231" s="153"/>
      <c r="H231" s="150"/>
      <c r="I231" s="151"/>
      <c r="J231" s="18"/>
      <c r="K231" s="18"/>
      <c r="L231" s="18"/>
      <c r="M231" s="18"/>
      <c r="N231" s="18"/>
      <c r="O231" s="18"/>
      <c r="P231" s="18"/>
      <c r="Q231" s="18"/>
      <c r="R231" s="18"/>
      <c r="S231" s="18"/>
      <c r="T231" s="18"/>
      <c r="U231" s="18"/>
      <c r="V231" s="18"/>
      <c r="W231" s="18"/>
      <c r="X231" s="18"/>
      <c r="Y231" s="18"/>
      <c r="Z231" s="18"/>
      <c r="AA231" s="103">
        <f t="shared" si="61"/>
        <v>0</v>
      </c>
      <c r="AB231" s="134">
        <f t="shared" si="62"/>
        <v>0</v>
      </c>
      <c r="AC231" s="35">
        <f ca="1">COUNTA(Профессия_образования202_счет)</f>
        <v>1</v>
      </c>
      <c r="AD231" s="100"/>
      <c r="AE231" s="12" t="str">
        <f t="shared" si="58"/>
        <v/>
      </c>
      <c r="AF231" s="29">
        <f t="shared" si="59"/>
        <v>0</v>
      </c>
      <c r="AG231" s="4">
        <f t="shared" si="63"/>
        <v>0</v>
      </c>
      <c r="AH231" s="4">
        <f t="shared" si="64"/>
        <v>0</v>
      </c>
      <c r="AI231" s="4">
        <f t="shared" si="65"/>
        <v>0</v>
      </c>
      <c r="AJ231" s="4">
        <f t="shared" si="72"/>
        <v>0</v>
      </c>
      <c r="AL231" s="4">
        <f t="shared" si="66"/>
        <v>0</v>
      </c>
      <c r="AN231" s="4">
        <f t="shared" si="67"/>
        <v>0</v>
      </c>
      <c r="AO231" s="4">
        <f t="shared" si="68"/>
        <v>0</v>
      </c>
      <c r="AP231" s="4">
        <f t="shared" si="69"/>
        <v>0</v>
      </c>
      <c r="AQ231" s="4">
        <f t="shared" si="70"/>
        <v>0</v>
      </c>
      <c r="AR231" s="4">
        <f t="shared" si="71"/>
        <v>0</v>
      </c>
      <c r="BF231" s="15"/>
      <c r="BI231" s="15"/>
    </row>
    <row r="232" spans="1:61" x14ac:dyDescent="0.2">
      <c r="A232" s="36" t="str">
        <f t="shared" si="60"/>
        <v/>
      </c>
      <c r="B232" s="20"/>
      <c r="C232" s="101">
        <f t="shared" si="56"/>
        <v>0</v>
      </c>
      <c r="D232" s="101">
        <f t="shared" si="57"/>
        <v>0</v>
      </c>
      <c r="E232" s="21"/>
      <c r="F232" s="153"/>
      <c r="G232" s="153"/>
      <c r="H232" s="150"/>
      <c r="I232" s="151"/>
      <c r="J232" s="18"/>
      <c r="K232" s="18"/>
      <c r="L232" s="18"/>
      <c r="M232" s="18"/>
      <c r="N232" s="18"/>
      <c r="O232" s="18"/>
      <c r="P232" s="18"/>
      <c r="Q232" s="18"/>
      <c r="R232" s="18"/>
      <c r="S232" s="18"/>
      <c r="T232" s="18"/>
      <c r="U232" s="18"/>
      <c r="V232" s="18"/>
      <c r="W232" s="18"/>
      <c r="X232" s="18"/>
      <c r="Y232" s="18"/>
      <c r="Z232" s="18"/>
      <c r="AA232" s="103">
        <f t="shared" si="61"/>
        <v>0</v>
      </c>
      <c r="AB232" s="134">
        <f t="shared" si="62"/>
        <v>0</v>
      </c>
      <c r="AC232" s="35">
        <f ca="1">COUNTA(Профессия_образования203_счет)</f>
        <v>1</v>
      </c>
      <c r="AD232" s="100"/>
      <c r="AE232" s="12" t="str">
        <f t="shared" si="58"/>
        <v/>
      </c>
      <c r="AF232" s="29">
        <f t="shared" si="59"/>
        <v>0</v>
      </c>
      <c r="AG232" s="4">
        <f t="shared" si="63"/>
        <v>0</v>
      </c>
      <c r="AH232" s="4">
        <f t="shared" si="64"/>
        <v>0</v>
      </c>
      <c r="AI232" s="4">
        <f t="shared" si="65"/>
        <v>0</v>
      </c>
      <c r="AJ232" s="4">
        <f t="shared" si="72"/>
        <v>0</v>
      </c>
      <c r="AL232" s="4">
        <f t="shared" si="66"/>
        <v>0</v>
      </c>
      <c r="AN232" s="4">
        <f t="shared" si="67"/>
        <v>0</v>
      </c>
      <c r="AO232" s="4">
        <f t="shared" si="68"/>
        <v>0</v>
      </c>
      <c r="AP232" s="4">
        <f t="shared" si="69"/>
        <v>0</v>
      </c>
      <c r="AQ232" s="4">
        <f t="shared" si="70"/>
        <v>0</v>
      </c>
      <c r="AR232" s="4">
        <f t="shared" si="71"/>
        <v>0</v>
      </c>
      <c r="BF232" s="15"/>
      <c r="BI232" s="15"/>
    </row>
    <row r="233" spans="1:61" x14ac:dyDescent="0.2">
      <c r="A233" s="36" t="str">
        <f t="shared" si="60"/>
        <v/>
      </c>
      <c r="B233" s="20"/>
      <c r="C233" s="101">
        <f t="shared" si="56"/>
        <v>0</v>
      </c>
      <c r="D233" s="101">
        <f t="shared" si="57"/>
        <v>0</v>
      </c>
      <c r="E233" s="18"/>
      <c r="F233" s="153"/>
      <c r="G233" s="153"/>
      <c r="H233" s="150"/>
      <c r="I233" s="151"/>
      <c r="J233" s="18"/>
      <c r="K233" s="18"/>
      <c r="L233" s="18"/>
      <c r="M233" s="18"/>
      <c r="N233" s="18"/>
      <c r="O233" s="18"/>
      <c r="P233" s="18"/>
      <c r="Q233" s="18"/>
      <c r="R233" s="18"/>
      <c r="S233" s="18"/>
      <c r="T233" s="18"/>
      <c r="U233" s="18"/>
      <c r="V233" s="18"/>
      <c r="W233" s="18"/>
      <c r="X233" s="18"/>
      <c r="Y233" s="18"/>
      <c r="Z233" s="18"/>
      <c r="AA233" s="103">
        <f t="shared" si="61"/>
        <v>0</v>
      </c>
      <c r="AB233" s="134">
        <f t="shared" si="62"/>
        <v>0</v>
      </c>
      <c r="AC233" s="35">
        <f ca="1">COUNTA(Профессия_образования204_счет)</f>
        <v>1</v>
      </c>
      <c r="AD233" s="100"/>
      <c r="AE233" s="12" t="str">
        <f t="shared" si="58"/>
        <v/>
      </c>
      <c r="AF233" s="29">
        <f t="shared" si="59"/>
        <v>0</v>
      </c>
      <c r="AG233" s="4">
        <f t="shared" si="63"/>
        <v>0</v>
      </c>
      <c r="AH233" s="4">
        <f t="shared" si="64"/>
        <v>0</v>
      </c>
      <c r="AI233" s="4">
        <f t="shared" si="65"/>
        <v>0</v>
      </c>
      <c r="AJ233" s="4">
        <f t="shared" si="72"/>
        <v>0</v>
      </c>
      <c r="AL233" s="4">
        <f t="shared" si="66"/>
        <v>0</v>
      </c>
      <c r="AN233" s="4">
        <f t="shared" si="67"/>
        <v>0</v>
      </c>
      <c r="AO233" s="4">
        <f t="shared" si="68"/>
        <v>0</v>
      </c>
      <c r="AP233" s="4">
        <f t="shared" si="69"/>
        <v>0</v>
      </c>
      <c r="AQ233" s="4">
        <f t="shared" si="70"/>
        <v>0</v>
      </c>
      <c r="AR233" s="4">
        <f t="shared" si="71"/>
        <v>0</v>
      </c>
      <c r="BF233" s="15"/>
      <c r="BI233" s="15"/>
    </row>
    <row r="234" spans="1:61" x14ac:dyDescent="0.2">
      <c r="A234" s="36" t="str">
        <f t="shared" si="60"/>
        <v/>
      </c>
      <c r="B234" s="20"/>
      <c r="C234" s="101">
        <f t="shared" si="56"/>
        <v>0</v>
      </c>
      <c r="D234" s="101">
        <f t="shared" si="57"/>
        <v>0</v>
      </c>
      <c r="E234" s="21"/>
      <c r="F234" s="153"/>
      <c r="G234" s="153"/>
      <c r="H234" s="150"/>
      <c r="I234" s="151"/>
      <c r="J234" s="18"/>
      <c r="K234" s="18"/>
      <c r="L234" s="18"/>
      <c r="M234" s="18"/>
      <c r="N234" s="18"/>
      <c r="O234" s="18"/>
      <c r="P234" s="18"/>
      <c r="Q234" s="18"/>
      <c r="R234" s="18"/>
      <c r="S234" s="18"/>
      <c r="T234" s="18"/>
      <c r="U234" s="18"/>
      <c r="V234" s="18"/>
      <c r="W234" s="18"/>
      <c r="X234" s="18"/>
      <c r="Y234" s="18"/>
      <c r="Z234" s="18"/>
      <c r="AA234" s="103">
        <f t="shared" si="61"/>
        <v>0</v>
      </c>
      <c r="AB234" s="134">
        <f t="shared" si="62"/>
        <v>0</v>
      </c>
      <c r="AC234" s="35">
        <f ca="1">COUNTA(Профессия_образования205_счет)</f>
        <v>1</v>
      </c>
      <c r="AD234" s="100"/>
      <c r="AE234" s="12" t="str">
        <f t="shared" si="58"/>
        <v/>
      </c>
      <c r="AF234" s="29">
        <f t="shared" si="59"/>
        <v>0</v>
      </c>
      <c r="AG234" s="4">
        <f t="shared" si="63"/>
        <v>0</v>
      </c>
      <c r="AH234" s="4">
        <f t="shared" si="64"/>
        <v>0</v>
      </c>
      <c r="AI234" s="4">
        <f t="shared" si="65"/>
        <v>0</v>
      </c>
      <c r="AJ234" s="4">
        <f t="shared" si="72"/>
        <v>0</v>
      </c>
      <c r="AL234" s="4">
        <f t="shared" si="66"/>
        <v>0</v>
      </c>
      <c r="AN234" s="4">
        <f t="shared" si="67"/>
        <v>0</v>
      </c>
      <c r="AO234" s="4">
        <f t="shared" si="68"/>
        <v>0</v>
      </c>
      <c r="AP234" s="4">
        <f t="shared" si="69"/>
        <v>0</v>
      </c>
      <c r="AQ234" s="4">
        <f t="shared" si="70"/>
        <v>0</v>
      </c>
      <c r="AR234" s="4">
        <f t="shared" si="71"/>
        <v>0</v>
      </c>
      <c r="BF234" s="15"/>
      <c r="BI234" s="15"/>
    </row>
    <row r="235" spans="1:61" x14ac:dyDescent="0.2">
      <c r="A235" s="36" t="str">
        <f t="shared" si="60"/>
        <v/>
      </c>
      <c r="B235" s="20"/>
      <c r="C235" s="101">
        <f t="shared" si="56"/>
        <v>0</v>
      </c>
      <c r="D235" s="101">
        <f t="shared" si="57"/>
        <v>0</v>
      </c>
      <c r="E235" s="18"/>
      <c r="F235" s="153"/>
      <c r="G235" s="153"/>
      <c r="H235" s="150"/>
      <c r="I235" s="151"/>
      <c r="J235" s="18"/>
      <c r="K235" s="18"/>
      <c r="L235" s="18"/>
      <c r="M235" s="18"/>
      <c r="N235" s="18"/>
      <c r="O235" s="18"/>
      <c r="P235" s="18"/>
      <c r="Q235" s="18"/>
      <c r="R235" s="18"/>
      <c r="S235" s="18"/>
      <c r="T235" s="18"/>
      <c r="U235" s="18"/>
      <c r="V235" s="18"/>
      <c r="W235" s="18"/>
      <c r="X235" s="18"/>
      <c r="Y235" s="18"/>
      <c r="Z235" s="18"/>
      <c r="AA235" s="103">
        <f t="shared" si="61"/>
        <v>0</v>
      </c>
      <c r="AB235" s="134">
        <f t="shared" si="62"/>
        <v>0</v>
      </c>
      <c r="AC235" s="35">
        <f ca="1">COUNTA(Профессия_образования206_счет)</f>
        <v>1</v>
      </c>
      <c r="AD235" s="100"/>
      <c r="AE235" s="12" t="str">
        <f t="shared" si="58"/>
        <v/>
      </c>
      <c r="AF235" s="29">
        <f t="shared" si="59"/>
        <v>0</v>
      </c>
      <c r="AG235" s="4">
        <f t="shared" si="63"/>
        <v>0</v>
      </c>
      <c r="AH235" s="4">
        <f t="shared" si="64"/>
        <v>0</v>
      </c>
      <c r="AI235" s="4">
        <f t="shared" si="65"/>
        <v>0</v>
      </c>
      <c r="AJ235" s="4">
        <f t="shared" si="72"/>
        <v>0</v>
      </c>
      <c r="AL235" s="4">
        <f t="shared" si="66"/>
        <v>0</v>
      </c>
      <c r="AN235" s="4">
        <f t="shared" si="67"/>
        <v>0</v>
      </c>
      <c r="AO235" s="4">
        <f t="shared" si="68"/>
        <v>0</v>
      </c>
      <c r="AP235" s="4">
        <f t="shared" si="69"/>
        <v>0</v>
      </c>
      <c r="AQ235" s="4">
        <f t="shared" si="70"/>
        <v>0</v>
      </c>
      <c r="AR235" s="4">
        <f t="shared" si="71"/>
        <v>0</v>
      </c>
      <c r="BF235" s="15"/>
      <c r="BI235" s="15"/>
    </row>
    <row r="236" spans="1:61" x14ac:dyDescent="0.2">
      <c r="A236" s="36" t="str">
        <f t="shared" si="60"/>
        <v/>
      </c>
      <c r="B236" s="20"/>
      <c r="C236" s="101">
        <f t="shared" si="56"/>
        <v>0</v>
      </c>
      <c r="D236" s="101">
        <f t="shared" si="57"/>
        <v>0</v>
      </c>
      <c r="E236" s="21"/>
      <c r="F236" s="153"/>
      <c r="G236" s="153"/>
      <c r="H236" s="150"/>
      <c r="I236" s="151"/>
      <c r="J236" s="18"/>
      <c r="K236" s="18"/>
      <c r="L236" s="18"/>
      <c r="M236" s="18"/>
      <c r="N236" s="18"/>
      <c r="O236" s="18"/>
      <c r="P236" s="18"/>
      <c r="Q236" s="18"/>
      <c r="R236" s="18"/>
      <c r="S236" s="18"/>
      <c r="T236" s="18"/>
      <c r="U236" s="18"/>
      <c r="V236" s="18"/>
      <c r="W236" s="18"/>
      <c r="X236" s="18"/>
      <c r="Y236" s="18"/>
      <c r="Z236" s="18"/>
      <c r="AA236" s="103">
        <f t="shared" si="61"/>
        <v>0</v>
      </c>
      <c r="AB236" s="134">
        <f t="shared" si="62"/>
        <v>0</v>
      </c>
      <c r="AC236" s="35">
        <f ca="1">COUNTA(Профессия_образования207_счет)</f>
        <v>1</v>
      </c>
      <c r="AD236" s="100"/>
      <c r="AE236" s="12" t="str">
        <f t="shared" si="58"/>
        <v/>
      </c>
      <c r="AF236" s="29">
        <f t="shared" si="59"/>
        <v>0</v>
      </c>
      <c r="AG236" s="4">
        <f t="shared" si="63"/>
        <v>0</v>
      </c>
      <c r="AH236" s="4">
        <f t="shared" si="64"/>
        <v>0</v>
      </c>
      <c r="AI236" s="4">
        <f t="shared" si="65"/>
        <v>0</v>
      </c>
      <c r="AJ236" s="4">
        <f t="shared" si="72"/>
        <v>0</v>
      </c>
      <c r="AL236" s="4">
        <f t="shared" si="66"/>
        <v>0</v>
      </c>
      <c r="AN236" s="4">
        <f t="shared" si="67"/>
        <v>0</v>
      </c>
      <c r="AO236" s="4">
        <f t="shared" si="68"/>
        <v>0</v>
      </c>
      <c r="AP236" s="4">
        <f t="shared" si="69"/>
        <v>0</v>
      </c>
      <c r="AQ236" s="4">
        <f t="shared" si="70"/>
        <v>0</v>
      </c>
      <c r="AR236" s="4">
        <f t="shared" si="71"/>
        <v>0</v>
      </c>
      <c r="BF236" s="15"/>
      <c r="BI236" s="15"/>
    </row>
    <row r="237" spans="1:61" x14ac:dyDescent="0.2">
      <c r="A237" s="36" t="str">
        <f t="shared" si="60"/>
        <v/>
      </c>
      <c r="B237" s="20"/>
      <c r="C237" s="101">
        <f t="shared" si="56"/>
        <v>0</v>
      </c>
      <c r="D237" s="101">
        <f t="shared" si="57"/>
        <v>0</v>
      </c>
      <c r="E237" s="18"/>
      <c r="F237" s="153"/>
      <c r="G237" s="153"/>
      <c r="H237" s="150"/>
      <c r="I237" s="151"/>
      <c r="J237" s="18"/>
      <c r="K237" s="18"/>
      <c r="L237" s="18"/>
      <c r="M237" s="18"/>
      <c r="N237" s="18"/>
      <c r="O237" s="18"/>
      <c r="P237" s="18"/>
      <c r="Q237" s="18"/>
      <c r="R237" s="18"/>
      <c r="S237" s="18"/>
      <c r="T237" s="18"/>
      <c r="U237" s="18"/>
      <c r="V237" s="18"/>
      <c r="W237" s="18"/>
      <c r="X237" s="18"/>
      <c r="Y237" s="18"/>
      <c r="Z237" s="18"/>
      <c r="AA237" s="103">
        <f t="shared" si="61"/>
        <v>0</v>
      </c>
      <c r="AB237" s="134">
        <f t="shared" si="62"/>
        <v>0</v>
      </c>
      <c r="AC237" s="35">
        <f ca="1">COUNTA(Профессия_образования208_счет)</f>
        <v>1</v>
      </c>
      <c r="AD237" s="100"/>
      <c r="AE237" s="12" t="str">
        <f t="shared" si="58"/>
        <v/>
      </c>
      <c r="AF237" s="29">
        <f t="shared" si="59"/>
        <v>0</v>
      </c>
      <c r="AG237" s="4">
        <f t="shared" si="63"/>
        <v>0</v>
      </c>
      <c r="AH237" s="4">
        <f t="shared" si="64"/>
        <v>0</v>
      </c>
      <c r="AI237" s="4">
        <f t="shared" si="65"/>
        <v>0</v>
      </c>
      <c r="AJ237" s="4">
        <f t="shared" si="72"/>
        <v>0</v>
      </c>
      <c r="AL237" s="4">
        <f t="shared" si="66"/>
        <v>0</v>
      </c>
      <c r="AN237" s="4">
        <f t="shared" si="67"/>
        <v>0</v>
      </c>
      <c r="AO237" s="4">
        <f t="shared" si="68"/>
        <v>0</v>
      </c>
      <c r="AP237" s="4">
        <f t="shared" si="69"/>
        <v>0</v>
      </c>
      <c r="AQ237" s="4">
        <f t="shared" si="70"/>
        <v>0</v>
      </c>
      <c r="AR237" s="4">
        <f t="shared" si="71"/>
        <v>0</v>
      </c>
      <c r="BF237" s="15"/>
      <c r="BI237" s="15"/>
    </row>
    <row r="238" spans="1:61" x14ac:dyDescent="0.2">
      <c r="A238" s="36" t="str">
        <f t="shared" si="60"/>
        <v/>
      </c>
      <c r="B238" s="20"/>
      <c r="C238" s="101">
        <f t="shared" si="56"/>
        <v>0</v>
      </c>
      <c r="D238" s="101">
        <f t="shared" si="57"/>
        <v>0</v>
      </c>
      <c r="E238" s="21"/>
      <c r="F238" s="153"/>
      <c r="G238" s="153"/>
      <c r="H238" s="150"/>
      <c r="I238" s="151"/>
      <c r="J238" s="18"/>
      <c r="K238" s="18"/>
      <c r="L238" s="18"/>
      <c r="M238" s="18"/>
      <c r="N238" s="18"/>
      <c r="O238" s="18"/>
      <c r="P238" s="18"/>
      <c r="Q238" s="18"/>
      <c r="R238" s="18"/>
      <c r="S238" s="18"/>
      <c r="T238" s="18"/>
      <c r="U238" s="18"/>
      <c r="V238" s="18"/>
      <c r="W238" s="18"/>
      <c r="X238" s="18"/>
      <c r="Y238" s="18"/>
      <c r="Z238" s="18"/>
      <c r="AA238" s="103">
        <f t="shared" si="61"/>
        <v>0</v>
      </c>
      <c r="AB238" s="134">
        <f t="shared" si="62"/>
        <v>0</v>
      </c>
      <c r="AC238" s="35">
        <f ca="1">COUNTA(Профессия_образования209_счет)</f>
        <v>1</v>
      </c>
      <c r="AD238" s="100"/>
      <c r="AE238" s="12" t="str">
        <f t="shared" si="58"/>
        <v/>
      </c>
      <c r="AF238" s="29">
        <f t="shared" si="59"/>
        <v>0</v>
      </c>
      <c r="AG238" s="4">
        <f t="shared" si="63"/>
        <v>0</v>
      </c>
      <c r="AH238" s="4">
        <f t="shared" si="64"/>
        <v>0</v>
      </c>
      <c r="AI238" s="4">
        <f t="shared" si="65"/>
        <v>0</v>
      </c>
      <c r="AJ238" s="4">
        <f t="shared" si="72"/>
        <v>0</v>
      </c>
      <c r="AL238" s="4">
        <f t="shared" si="66"/>
        <v>0</v>
      </c>
      <c r="AN238" s="4">
        <f t="shared" si="67"/>
        <v>0</v>
      </c>
      <c r="AO238" s="4">
        <f t="shared" si="68"/>
        <v>0</v>
      </c>
      <c r="AP238" s="4">
        <f t="shared" si="69"/>
        <v>0</v>
      </c>
      <c r="AQ238" s="4">
        <f t="shared" si="70"/>
        <v>0</v>
      </c>
      <c r="AR238" s="4">
        <f t="shared" si="71"/>
        <v>0</v>
      </c>
      <c r="BF238" s="15"/>
      <c r="BI238" s="15"/>
    </row>
    <row r="239" spans="1:61" x14ac:dyDescent="0.2">
      <c r="A239" s="36" t="str">
        <f t="shared" si="60"/>
        <v/>
      </c>
      <c r="B239" s="20"/>
      <c r="C239" s="101">
        <f t="shared" si="56"/>
        <v>0</v>
      </c>
      <c r="D239" s="101">
        <f t="shared" si="57"/>
        <v>0</v>
      </c>
      <c r="E239" s="18"/>
      <c r="F239" s="153"/>
      <c r="G239" s="153"/>
      <c r="H239" s="150"/>
      <c r="I239" s="151"/>
      <c r="J239" s="18"/>
      <c r="K239" s="18"/>
      <c r="L239" s="18"/>
      <c r="M239" s="18"/>
      <c r="N239" s="18"/>
      <c r="O239" s="18"/>
      <c r="P239" s="18"/>
      <c r="Q239" s="18"/>
      <c r="R239" s="18"/>
      <c r="S239" s="18"/>
      <c r="T239" s="18"/>
      <c r="U239" s="18"/>
      <c r="V239" s="18"/>
      <c r="W239" s="18"/>
      <c r="X239" s="18"/>
      <c r="Y239" s="18"/>
      <c r="Z239" s="18"/>
      <c r="AA239" s="103">
        <f t="shared" si="61"/>
        <v>0</v>
      </c>
      <c r="AB239" s="134">
        <f t="shared" si="62"/>
        <v>0</v>
      </c>
      <c r="AC239" s="35">
        <f ca="1">COUNTA(Профессия_образования210_счет)</f>
        <v>1</v>
      </c>
      <c r="AD239" s="100"/>
      <c r="AE239" s="12" t="str">
        <f t="shared" si="58"/>
        <v/>
      </c>
      <c r="AF239" s="29">
        <f t="shared" si="59"/>
        <v>0</v>
      </c>
      <c r="AG239" s="4">
        <f t="shared" si="63"/>
        <v>0</v>
      </c>
      <c r="AH239" s="4">
        <f t="shared" si="64"/>
        <v>0</v>
      </c>
      <c r="AI239" s="4">
        <f t="shared" si="65"/>
        <v>0</v>
      </c>
      <c r="AJ239" s="4">
        <f t="shared" si="72"/>
        <v>0</v>
      </c>
      <c r="AL239" s="4">
        <f t="shared" si="66"/>
        <v>0</v>
      </c>
      <c r="AN239" s="4">
        <f t="shared" si="67"/>
        <v>0</v>
      </c>
      <c r="AO239" s="4">
        <f t="shared" si="68"/>
        <v>0</v>
      </c>
      <c r="AP239" s="4">
        <f t="shared" si="69"/>
        <v>0</v>
      </c>
      <c r="AQ239" s="4">
        <f t="shared" si="70"/>
        <v>0</v>
      </c>
      <c r="AR239" s="4">
        <f t="shared" si="71"/>
        <v>0</v>
      </c>
      <c r="BF239" s="15"/>
      <c r="BI239" s="15"/>
    </row>
    <row r="240" spans="1:61" x14ac:dyDescent="0.2">
      <c r="A240" s="36" t="str">
        <f t="shared" si="60"/>
        <v/>
      </c>
      <c r="B240" s="20"/>
      <c r="C240" s="101">
        <f t="shared" si="56"/>
        <v>0</v>
      </c>
      <c r="D240" s="101">
        <f t="shared" si="57"/>
        <v>0</v>
      </c>
      <c r="E240" s="21"/>
      <c r="F240" s="153"/>
      <c r="G240" s="153"/>
      <c r="H240" s="150"/>
      <c r="I240" s="151"/>
      <c r="J240" s="18"/>
      <c r="K240" s="18"/>
      <c r="L240" s="18"/>
      <c r="M240" s="18"/>
      <c r="N240" s="18"/>
      <c r="O240" s="18"/>
      <c r="P240" s="18"/>
      <c r="Q240" s="18"/>
      <c r="R240" s="18"/>
      <c r="S240" s="18"/>
      <c r="T240" s="18"/>
      <c r="U240" s="18"/>
      <c r="V240" s="18"/>
      <c r="W240" s="18"/>
      <c r="X240" s="18"/>
      <c r="Y240" s="18"/>
      <c r="Z240" s="18"/>
      <c r="AA240" s="103">
        <f t="shared" si="61"/>
        <v>0</v>
      </c>
      <c r="AB240" s="134">
        <f t="shared" si="62"/>
        <v>0</v>
      </c>
      <c r="AC240" s="35">
        <f ca="1">COUNTA(Профессия_образования211_счет)</f>
        <v>1</v>
      </c>
      <c r="AD240" s="100"/>
      <c r="AE240" s="12" t="str">
        <f t="shared" si="58"/>
        <v/>
      </c>
      <c r="AF240" s="29">
        <f t="shared" si="59"/>
        <v>0</v>
      </c>
      <c r="AG240" s="4">
        <f t="shared" si="63"/>
        <v>0</v>
      </c>
      <c r="AH240" s="4">
        <f t="shared" si="64"/>
        <v>0</v>
      </c>
      <c r="AI240" s="4">
        <f t="shared" si="65"/>
        <v>0</v>
      </c>
      <c r="AJ240" s="4">
        <f t="shared" si="72"/>
        <v>0</v>
      </c>
      <c r="AL240" s="4">
        <f t="shared" si="66"/>
        <v>0</v>
      </c>
      <c r="AN240" s="4">
        <f t="shared" si="67"/>
        <v>0</v>
      </c>
      <c r="AO240" s="4">
        <f t="shared" si="68"/>
        <v>0</v>
      </c>
      <c r="AP240" s="4">
        <f t="shared" si="69"/>
        <v>0</v>
      </c>
      <c r="AQ240" s="4">
        <f t="shared" si="70"/>
        <v>0</v>
      </c>
      <c r="AR240" s="4">
        <f t="shared" si="71"/>
        <v>0</v>
      </c>
      <c r="BF240" s="15"/>
      <c r="BI240" s="15"/>
    </row>
    <row r="241" spans="1:61" x14ac:dyDescent="0.2">
      <c r="A241" s="36" t="str">
        <f t="shared" si="60"/>
        <v/>
      </c>
      <c r="B241" s="20"/>
      <c r="C241" s="101">
        <f t="shared" si="56"/>
        <v>0</v>
      </c>
      <c r="D241" s="101">
        <f t="shared" si="57"/>
        <v>0</v>
      </c>
      <c r="E241" s="18"/>
      <c r="F241" s="153"/>
      <c r="G241" s="153"/>
      <c r="H241" s="150"/>
      <c r="I241" s="151"/>
      <c r="J241" s="18"/>
      <c r="K241" s="18"/>
      <c r="L241" s="18"/>
      <c r="M241" s="18"/>
      <c r="N241" s="18"/>
      <c r="O241" s="18"/>
      <c r="P241" s="18"/>
      <c r="Q241" s="18"/>
      <c r="R241" s="18"/>
      <c r="S241" s="18"/>
      <c r="T241" s="18"/>
      <c r="U241" s="18"/>
      <c r="V241" s="18"/>
      <c r="W241" s="18"/>
      <c r="X241" s="18"/>
      <c r="Y241" s="18"/>
      <c r="Z241" s="18"/>
      <c r="AA241" s="103">
        <f t="shared" si="61"/>
        <v>0</v>
      </c>
      <c r="AB241" s="134">
        <f t="shared" si="62"/>
        <v>0</v>
      </c>
      <c r="AC241" s="35">
        <f ca="1">COUNTA(Профессия_образования212_счет)</f>
        <v>1</v>
      </c>
      <c r="AD241" s="100"/>
      <c r="AE241" s="12" t="str">
        <f t="shared" si="58"/>
        <v/>
      </c>
      <c r="AF241" s="29">
        <f t="shared" si="59"/>
        <v>0</v>
      </c>
      <c r="AG241" s="4">
        <f t="shared" si="63"/>
        <v>0</v>
      </c>
      <c r="AH241" s="4">
        <f t="shared" si="64"/>
        <v>0</v>
      </c>
      <c r="AI241" s="4">
        <f t="shared" si="65"/>
        <v>0</v>
      </c>
      <c r="AJ241" s="4">
        <f t="shared" si="72"/>
        <v>0</v>
      </c>
      <c r="AL241" s="4">
        <f t="shared" si="66"/>
        <v>0</v>
      </c>
      <c r="AN241" s="4">
        <f t="shared" si="67"/>
        <v>0</v>
      </c>
      <c r="AO241" s="4">
        <f t="shared" si="68"/>
        <v>0</v>
      </c>
      <c r="AP241" s="4">
        <f t="shared" si="69"/>
        <v>0</v>
      </c>
      <c r="AQ241" s="4">
        <f t="shared" si="70"/>
        <v>0</v>
      </c>
      <c r="AR241" s="4">
        <f t="shared" si="71"/>
        <v>0</v>
      </c>
      <c r="BF241" s="15"/>
      <c r="BI241" s="15"/>
    </row>
    <row r="242" spans="1:61" x14ac:dyDescent="0.2">
      <c r="A242" s="36" t="str">
        <f t="shared" si="60"/>
        <v/>
      </c>
      <c r="B242" s="20"/>
      <c r="C242" s="101">
        <f t="shared" si="56"/>
        <v>0</v>
      </c>
      <c r="D242" s="101">
        <f t="shared" si="57"/>
        <v>0</v>
      </c>
      <c r="E242" s="21"/>
      <c r="F242" s="153"/>
      <c r="G242" s="153"/>
      <c r="H242" s="150"/>
      <c r="I242" s="151"/>
      <c r="J242" s="18"/>
      <c r="K242" s="18"/>
      <c r="L242" s="18"/>
      <c r="M242" s="18"/>
      <c r="N242" s="18"/>
      <c r="O242" s="18"/>
      <c r="P242" s="18"/>
      <c r="Q242" s="18"/>
      <c r="R242" s="18"/>
      <c r="S242" s="18"/>
      <c r="T242" s="18"/>
      <c r="U242" s="18"/>
      <c r="V242" s="18"/>
      <c r="W242" s="18"/>
      <c r="X242" s="18"/>
      <c r="Y242" s="18"/>
      <c r="Z242" s="18"/>
      <c r="AA242" s="103">
        <f t="shared" si="61"/>
        <v>0</v>
      </c>
      <c r="AB242" s="134">
        <f t="shared" si="62"/>
        <v>0</v>
      </c>
      <c r="AC242" s="35">
        <f ca="1">COUNTA(Профессия_образования213_счет)</f>
        <v>1</v>
      </c>
      <c r="AD242" s="100"/>
      <c r="AE242" s="12" t="str">
        <f t="shared" si="58"/>
        <v/>
      </c>
      <c r="AF242" s="29">
        <f t="shared" si="59"/>
        <v>0</v>
      </c>
      <c r="AG242" s="4">
        <f t="shared" si="63"/>
        <v>0</v>
      </c>
      <c r="AH242" s="4">
        <f t="shared" si="64"/>
        <v>0</v>
      </c>
      <c r="AI242" s="4">
        <f t="shared" si="65"/>
        <v>0</v>
      </c>
      <c r="AJ242" s="4">
        <f t="shared" si="72"/>
        <v>0</v>
      </c>
      <c r="AL242" s="4">
        <f t="shared" si="66"/>
        <v>0</v>
      </c>
      <c r="AN242" s="4">
        <f t="shared" si="67"/>
        <v>0</v>
      </c>
      <c r="AO242" s="4">
        <f t="shared" si="68"/>
        <v>0</v>
      </c>
      <c r="AP242" s="4">
        <f t="shared" si="69"/>
        <v>0</v>
      </c>
      <c r="AQ242" s="4">
        <f t="shared" si="70"/>
        <v>0</v>
      </c>
      <c r="AR242" s="4">
        <f t="shared" si="71"/>
        <v>0</v>
      </c>
      <c r="BF242" s="15"/>
      <c r="BI242" s="15"/>
    </row>
    <row r="243" spans="1:61" x14ac:dyDescent="0.2">
      <c r="A243" s="36" t="str">
        <f t="shared" si="60"/>
        <v/>
      </c>
      <c r="B243" s="20"/>
      <c r="C243" s="101">
        <f t="shared" si="56"/>
        <v>0</v>
      </c>
      <c r="D243" s="101">
        <f t="shared" si="57"/>
        <v>0</v>
      </c>
      <c r="E243" s="18"/>
      <c r="F243" s="153"/>
      <c r="G243" s="153"/>
      <c r="H243" s="150"/>
      <c r="I243" s="151"/>
      <c r="J243" s="18"/>
      <c r="K243" s="18"/>
      <c r="L243" s="18"/>
      <c r="M243" s="18"/>
      <c r="N243" s="18"/>
      <c r="O243" s="18"/>
      <c r="P243" s="18"/>
      <c r="Q243" s="18"/>
      <c r="R243" s="18"/>
      <c r="S243" s="18"/>
      <c r="T243" s="18"/>
      <c r="U243" s="18"/>
      <c r="V243" s="18"/>
      <c r="W243" s="18"/>
      <c r="X243" s="18"/>
      <c r="Y243" s="18"/>
      <c r="Z243" s="18"/>
      <c r="AA243" s="103">
        <f t="shared" si="61"/>
        <v>0</v>
      </c>
      <c r="AB243" s="134">
        <f t="shared" si="62"/>
        <v>0</v>
      </c>
      <c r="AC243" s="35">
        <f ca="1">COUNTA(Профессия_образования214_счет)</f>
        <v>1</v>
      </c>
      <c r="AD243" s="100"/>
      <c r="AE243" s="12" t="str">
        <f t="shared" si="58"/>
        <v/>
      </c>
      <c r="AF243" s="29">
        <f t="shared" si="59"/>
        <v>0</v>
      </c>
      <c r="AG243" s="4">
        <f t="shared" si="63"/>
        <v>0</v>
      </c>
      <c r="AH243" s="4">
        <f t="shared" si="64"/>
        <v>0</v>
      </c>
      <c r="AI243" s="4">
        <f t="shared" si="65"/>
        <v>0</v>
      </c>
      <c r="AJ243" s="4">
        <f t="shared" si="72"/>
        <v>0</v>
      </c>
      <c r="AL243" s="4">
        <f t="shared" si="66"/>
        <v>0</v>
      </c>
      <c r="AN243" s="4">
        <f t="shared" si="67"/>
        <v>0</v>
      </c>
      <c r="AO243" s="4">
        <f t="shared" si="68"/>
        <v>0</v>
      </c>
      <c r="AP243" s="4">
        <f t="shared" si="69"/>
        <v>0</v>
      </c>
      <c r="AQ243" s="4">
        <f t="shared" si="70"/>
        <v>0</v>
      </c>
      <c r="AR243" s="4">
        <f t="shared" si="71"/>
        <v>0</v>
      </c>
      <c r="BF243" s="15"/>
      <c r="BI243" s="15"/>
    </row>
    <row r="244" spans="1:61" x14ac:dyDescent="0.2">
      <c r="A244" s="36" t="str">
        <f t="shared" si="60"/>
        <v/>
      </c>
      <c r="B244" s="20"/>
      <c r="C244" s="101">
        <f t="shared" si="56"/>
        <v>0</v>
      </c>
      <c r="D244" s="101">
        <f t="shared" si="57"/>
        <v>0</v>
      </c>
      <c r="E244" s="21"/>
      <c r="F244" s="153"/>
      <c r="G244" s="153"/>
      <c r="H244" s="150"/>
      <c r="I244" s="151"/>
      <c r="J244" s="18"/>
      <c r="K244" s="18"/>
      <c r="L244" s="18"/>
      <c r="M244" s="18"/>
      <c r="N244" s="18"/>
      <c r="O244" s="18"/>
      <c r="P244" s="18"/>
      <c r="Q244" s="18"/>
      <c r="R244" s="18"/>
      <c r="S244" s="18"/>
      <c r="T244" s="18"/>
      <c r="U244" s="18"/>
      <c r="V244" s="18"/>
      <c r="W244" s="18"/>
      <c r="X244" s="18"/>
      <c r="Y244" s="18"/>
      <c r="Z244" s="18"/>
      <c r="AA244" s="103">
        <f t="shared" si="61"/>
        <v>0</v>
      </c>
      <c r="AB244" s="134">
        <f t="shared" si="62"/>
        <v>0</v>
      </c>
      <c r="AC244" s="35">
        <f ca="1">COUNTA(Профессия_образования215_счет)</f>
        <v>1</v>
      </c>
      <c r="AD244" s="100"/>
      <c r="AE244" s="12" t="str">
        <f t="shared" si="58"/>
        <v/>
      </c>
      <c r="AF244" s="29">
        <f t="shared" si="59"/>
        <v>0</v>
      </c>
      <c r="AG244" s="4">
        <f t="shared" si="63"/>
        <v>0</v>
      </c>
      <c r="AH244" s="4">
        <f t="shared" si="64"/>
        <v>0</v>
      </c>
      <c r="AI244" s="4">
        <f t="shared" si="65"/>
        <v>0</v>
      </c>
      <c r="AJ244" s="4">
        <f t="shared" si="72"/>
        <v>0</v>
      </c>
      <c r="AL244" s="4">
        <f t="shared" si="66"/>
        <v>0</v>
      </c>
      <c r="AN244" s="4">
        <f t="shared" si="67"/>
        <v>0</v>
      </c>
      <c r="AO244" s="4">
        <f t="shared" si="68"/>
        <v>0</v>
      </c>
      <c r="AP244" s="4">
        <f t="shared" si="69"/>
        <v>0</v>
      </c>
      <c r="AQ244" s="4">
        <f t="shared" si="70"/>
        <v>0</v>
      </c>
      <c r="AR244" s="4">
        <f t="shared" si="71"/>
        <v>0</v>
      </c>
      <c r="BF244" s="15"/>
      <c r="BI244" s="15"/>
    </row>
    <row r="245" spans="1:61" x14ac:dyDescent="0.2">
      <c r="A245" s="36" t="str">
        <f t="shared" si="60"/>
        <v/>
      </c>
      <c r="B245" s="20"/>
      <c r="C245" s="101">
        <f t="shared" si="56"/>
        <v>0</v>
      </c>
      <c r="D245" s="101">
        <f t="shared" si="57"/>
        <v>0</v>
      </c>
      <c r="E245" s="18"/>
      <c r="F245" s="153"/>
      <c r="G245" s="153"/>
      <c r="H245" s="150"/>
      <c r="I245" s="151"/>
      <c r="J245" s="18"/>
      <c r="K245" s="18"/>
      <c r="L245" s="18"/>
      <c r="M245" s="18"/>
      <c r="N245" s="18"/>
      <c r="O245" s="18"/>
      <c r="P245" s="18"/>
      <c r="Q245" s="18"/>
      <c r="R245" s="18"/>
      <c r="S245" s="18"/>
      <c r="T245" s="18"/>
      <c r="U245" s="18"/>
      <c r="V245" s="18"/>
      <c r="W245" s="18"/>
      <c r="X245" s="18"/>
      <c r="Y245" s="18"/>
      <c r="Z245" s="18"/>
      <c r="AA245" s="103">
        <f t="shared" si="61"/>
        <v>0</v>
      </c>
      <c r="AB245" s="134">
        <f t="shared" si="62"/>
        <v>0</v>
      </c>
      <c r="AC245" s="35">
        <f ca="1">COUNTA(Профессия_образования216_счет)</f>
        <v>1</v>
      </c>
      <c r="AD245" s="100"/>
      <c r="AE245" s="12" t="str">
        <f t="shared" si="58"/>
        <v/>
      </c>
      <c r="AF245" s="29">
        <f t="shared" si="59"/>
        <v>0</v>
      </c>
      <c r="AG245" s="4">
        <f t="shared" si="63"/>
        <v>0</v>
      </c>
      <c r="AH245" s="4">
        <f t="shared" si="64"/>
        <v>0</v>
      </c>
      <c r="AI245" s="4">
        <f t="shared" si="65"/>
        <v>0</v>
      </c>
      <c r="AJ245" s="4">
        <f t="shared" si="72"/>
        <v>0</v>
      </c>
      <c r="AL245" s="4">
        <f t="shared" si="66"/>
        <v>0</v>
      </c>
      <c r="AN245" s="4">
        <f t="shared" si="67"/>
        <v>0</v>
      </c>
      <c r="AO245" s="4">
        <f t="shared" si="68"/>
        <v>0</v>
      </c>
      <c r="AP245" s="4">
        <f t="shared" si="69"/>
        <v>0</v>
      </c>
      <c r="AQ245" s="4">
        <f t="shared" si="70"/>
        <v>0</v>
      </c>
      <c r="AR245" s="4">
        <f t="shared" si="71"/>
        <v>0</v>
      </c>
      <c r="BF245" s="15"/>
      <c r="BI245" s="15"/>
    </row>
    <row r="246" spans="1:61" x14ac:dyDescent="0.2">
      <c r="A246" s="36" t="str">
        <f t="shared" si="60"/>
        <v/>
      </c>
      <c r="B246" s="20"/>
      <c r="C246" s="101">
        <f t="shared" si="56"/>
        <v>0</v>
      </c>
      <c r="D246" s="101">
        <f t="shared" si="57"/>
        <v>0</v>
      </c>
      <c r="E246" s="21"/>
      <c r="F246" s="153"/>
      <c r="G246" s="153"/>
      <c r="H246" s="150"/>
      <c r="I246" s="151"/>
      <c r="J246" s="18"/>
      <c r="K246" s="18"/>
      <c r="L246" s="18"/>
      <c r="M246" s="18"/>
      <c r="N246" s="18"/>
      <c r="O246" s="18"/>
      <c r="P246" s="18"/>
      <c r="Q246" s="18"/>
      <c r="R246" s="18"/>
      <c r="S246" s="18"/>
      <c r="T246" s="18"/>
      <c r="U246" s="18"/>
      <c r="V246" s="18"/>
      <c r="W246" s="18"/>
      <c r="X246" s="18"/>
      <c r="Y246" s="18"/>
      <c r="Z246" s="18"/>
      <c r="AA246" s="103">
        <f t="shared" si="61"/>
        <v>0</v>
      </c>
      <c r="AB246" s="134">
        <f t="shared" si="62"/>
        <v>0</v>
      </c>
      <c r="AC246" s="35">
        <f ca="1">COUNTA(Профессия_образования217_счет)</f>
        <v>1</v>
      </c>
      <c r="AD246" s="100"/>
      <c r="AE246" s="12" t="str">
        <f t="shared" si="58"/>
        <v/>
      </c>
      <c r="AF246" s="29">
        <f t="shared" si="59"/>
        <v>0</v>
      </c>
      <c r="AG246" s="4">
        <f t="shared" si="63"/>
        <v>0</v>
      </c>
      <c r="AH246" s="4">
        <f t="shared" si="64"/>
        <v>0</v>
      </c>
      <c r="AI246" s="4">
        <f t="shared" si="65"/>
        <v>0</v>
      </c>
      <c r="AJ246" s="4">
        <f t="shared" si="72"/>
        <v>0</v>
      </c>
      <c r="AL246" s="4">
        <f t="shared" si="66"/>
        <v>0</v>
      </c>
      <c r="AN246" s="4">
        <f t="shared" si="67"/>
        <v>0</v>
      </c>
      <c r="AO246" s="4">
        <f t="shared" si="68"/>
        <v>0</v>
      </c>
      <c r="AP246" s="4">
        <f t="shared" si="69"/>
        <v>0</v>
      </c>
      <c r="AQ246" s="4">
        <f t="shared" si="70"/>
        <v>0</v>
      </c>
      <c r="AR246" s="4">
        <f t="shared" si="71"/>
        <v>0</v>
      </c>
      <c r="BF246" s="15"/>
      <c r="BI246" s="15"/>
    </row>
    <row r="247" spans="1:61" x14ac:dyDescent="0.2">
      <c r="A247" s="36" t="str">
        <f t="shared" si="60"/>
        <v/>
      </c>
      <c r="B247" s="20"/>
      <c r="C247" s="101">
        <f t="shared" si="56"/>
        <v>0</v>
      </c>
      <c r="D247" s="101">
        <f t="shared" si="57"/>
        <v>0</v>
      </c>
      <c r="E247" s="18"/>
      <c r="F247" s="153"/>
      <c r="G247" s="153"/>
      <c r="H247" s="150"/>
      <c r="I247" s="151"/>
      <c r="J247" s="18"/>
      <c r="K247" s="18"/>
      <c r="L247" s="18"/>
      <c r="M247" s="18"/>
      <c r="N247" s="18"/>
      <c r="O247" s="18"/>
      <c r="P247" s="18"/>
      <c r="Q247" s="18"/>
      <c r="R247" s="18"/>
      <c r="S247" s="18"/>
      <c r="T247" s="18"/>
      <c r="U247" s="18"/>
      <c r="V247" s="18"/>
      <c r="W247" s="18"/>
      <c r="X247" s="18"/>
      <c r="Y247" s="18"/>
      <c r="Z247" s="18"/>
      <c r="AA247" s="103">
        <f t="shared" si="61"/>
        <v>0</v>
      </c>
      <c r="AB247" s="134">
        <f t="shared" si="62"/>
        <v>0</v>
      </c>
      <c r="AC247" s="35">
        <f ca="1">COUNTA(Профессия_образования218_счет)</f>
        <v>1</v>
      </c>
      <c r="AD247" s="100"/>
      <c r="AE247" s="12" t="str">
        <f t="shared" si="58"/>
        <v/>
      </c>
      <c r="AF247" s="29">
        <f t="shared" si="59"/>
        <v>0</v>
      </c>
      <c r="AG247" s="4">
        <f t="shared" si="63"/>
        <v>0</v>
      </c>
      <c r="AH247" s="4">
        <f t="shared" si="64"/>
        <v>0</v>
      </c>
      <c r="AI247" s="4">
        <f t="shared" si="65"/>
        <v>0</v>
      </c>
      <c r="AJ247" s="4">
        <f t="shared" si="72"/>
        <v>0</v>
      </c>
      <c r="AL247" s="4">
        <f t="shared" si="66"/>
        <v>0</v>
      </c>
      <c r="AN247" s="4">
        <f t="shared" si="67"/>
        <v>0</v>
      </c>
      <c r="AO247" s="4">
        <f t="shared" si="68"/>
        <v>0</v>
      </c>
      <c r="AP247" s="4">
        <f t="shared" si="69"/>
        <v>0</v>
      </c>
      <c r="AQ247" s="4">
        <f t="shared" si="70"/>
        <v>0</v>
      </c>
      <c r="AR247" s="4">
        <f t="shared" si="71"/>
        <v>0</v>
      </c>
      <c r="BF247" s="15"/>
      <c r="BI247" s="15"/>
    </row>
    <row r="248" spans="1:61" x14ac:dyDescent="0.2">
      <c r="A248" s="36" t="str">
        <f t="shared" si="60"/>
        <v/>
      </c>
      <c r="B248" s="20"/>
      <c r="C248" s="101">
        <f t="shared" si="56"/>
        <v>0</v>
      </c>
      <c r="D248" s="101">
        <f t="shared" si="57"/>
        <v>0</v>
      </c>
      <c r="E248" s="21"/>
      <c r="F248" s="153"/>
      <c r="G248" s="153"/>
      <c r="H248" s="150"/>
      <c r="I248" s="151"/>
      <c r="J248" s="18"/>
      <c r="K248" s="18"/>
      <c r="L248" s="18"/>
      <c r="M248" s="18"/>
      <c r="N248" s="18"/>
      <c r="O248" s="18"/>
      <c r="P248" s="18"/>
      <c r="Q248" s="18"/>
      <c r="R248" s="18"/>
      <c r="S248" s="18"/>
      <c r="T248" s="18"/>
      <c r="U248" s="18"/>
      <c r="V248" s="18"/>
      <c r="W248" s="18"/>
      <c r="X248" s="18"/>
      <c r="Y248" s="18"/>
      <c r="Z248" s="18"/>
      <c r="AA248" s="103">
        <f t="shared" si="61"/>
        <v>0</v>
      </c>
      <c r="AB248" s="134">
        <f t="shared" si="62"/>
        <v>0</v>
      </c>
      <c r="AC248" s="35">
        <f ca="1">COUNTA(Профессия_образования219_счет)</f>
        <v>1</v>
      </c>
      <c r="AD248" s="100"/>
      <c r="AE248" s="12" t="str">
        <f t="shared" si="58"/>
        <v/>
      </c>
      <c r="AF248" s="29">
        <f t="shared" si="59"/>
        <v>0</v>
      </c>
      <c r="AG248" s="4">
        <f t="shared" si="63"/>
        <v>0</v>
      </c>
      <c r="AH248" s="4">
        <f t="shared" si="64"/>
        <v>0</v>
      </c>
      <c r="AI248" s="4">
        <f t="shared" si="65"/>
        <v>0</v>
      </c>
      <c r="AJ248" s="4">
        <f t="shared" si="72"/>
        <v>0</v>
      </c>
      <c r="AL248" s="4">
        <f t="shared" si="66"/>
        <v>0</v>
      </c>
      <c r="AN248" s="4">
        <f t="shared" si="67"/>
        <v>0</v>
      </c>
      <c r="AO248" s="4">
        <f t="shared" si="68"/>
        <v>0</v>
      </c>
      <c r="AP248" s="4">
        <f t="shared" si="69"/>
        <v>0</v>
      </c>
      <c r="AQ248" s="4">
        <f t="shared" si="70"/>
        <v>0</v>
      </c>
      <c r="AR248" s="4">
        <f t="shared" si="71"/>
        <v>0</v>
      </c>
      <c r="BF248" s="15"/>
      <c r="BI248" s="15"/>
    </row>
    <row r="249" spans="1:61" x14ac:dyDescent="0.2">
      <c r="A249" s="36" t="str">
        <f t="shared" si="60"/>
        <v/>
      </c>
      <c r="B249" s="20"/>
      <c r="C249" s="101">
        <f t="shared" si="56"/>
        <v>0</v>
      </c>
      <c r="D249" s="101">
        <f t="shared" si="57"/>
        <v>0</v>
      </c>
      <c r="E249" s="18"/>
      <c r="F249" s="153"/>
      <c r="G249" s="153"/>
      <c r="H249" s="150"/>
      <c r="I249" s="151"/>
      <c r="J249" s="18"/>
      <c r="K249" s="18"/>
      <c r="L249" s="18"/>
      <c r="M249" s="18"/>
      <c r="N249" s="18"/>
      <c r="O249" s="18"/>
      <c r="P249" s="18"/>
      <c r="Q249" s="18"/>
      <c r="R249" s="18"/>
      <c r="S249" s="18"/>
      <c r="T249" s="18"/>
      <c r="U249" s="18"/>
      <c r="V249" s="18"/>
      <c r="W249" s="18"/>
      <c r="X249" s="18"/>
      <c r="Y249" s="18"/>
      <c r="Z249" s="18"/>
      <c r="AA249" s="103">
        <f t="shared" si="61"/>
        <v>0</v>
      </c>
      <c r="AB249" s="134">
        <f t="shared" si="62"/>
        <v>0</v>
      </c>
      <c r="AC249" s="35">
        <f ca="1">COUNTA(Профессия_образования220_счет)</f>
        <v>1</v>
      </c>
      <c r="AD249" s="100"/>
      <c r="AE249" s="12" t="str">
        <f t="shared" si="58"/>
        <v/>
      </c>
      <c r="AF249" s="29">
        <f t="shared" si="59"/>
        <v>0</v>
      </c>
      <c r="AG249" s="4">
        <f t="shared" si="63"/>
        <v>0</v>
      </c>
      <c r="AH249" s="4">
        <f t="shared" si="64"/>
        <v>0</v>
      </c>
      <c r="AI249" s="4">
        <f t="shared" si="65"/>
        <v>0</v>
      </c>
      <c r="AJ249" s="4">
        <f t="shared" si="72"/>
        <v>0</v>
      </c>
      <c r="AL249" s="4">
        <f t="shared" si="66"/>
        <v>0</v>
      </c>
      <c r="AN249" s="4">
        <f t="shared" si="67"/>
        <v>0</v>
      </c>
      <c r="AO249" s="4">
        <f t="shared" si="68"/>
        <v>0</v>
      </c>
      <c r="AP249" s="4">
        <f t="shared" si="69"/>
        <v>0</v>
      </c>
      <c r="AQ249" s="4">
        <f t="shared" si="70"/>
        <v>0</v>
      </c>
      <c r="AR249" s="4">
        <f t="shared" si="71"/>
        <v>0</v>
      </c>
      <c r="BF249" s="15"/>
      <c r="BI249" s="15"/>
    </row>
    <row r="250" spans="1:61" x14ac:dyDescent="0.2">
      <c r="A250" s="36" t="str">
        <f t="shared" si="60"/>
        <v/>
      </c>
      <c r="B250" s="20"/>
      <c r="C250" s="101">
        <f t="shared" si="56"/>
        <v>0</v>
      </c>
      <c r="D250" s="101">
        <f t="shared" si="57"/>
        <v>0</v>
      </c>
      <c r="E250" s="21"/>
      <c r="F250" s="153"/>
      <c r="G250" s="153"/>
      <c r="H250" s="150"/>
      <c r="I250" s="151"/>
      <c r="J250" s="18"/>
      <c r="K250" s="18"/>
      <c r="L250" s="18"/>
      <c r="M250" s="18"/>
      <c r="N250" s="18"/>
      <c r="O250" s="18"/>
      <c r="P250" s="18"/>
      <c r="Q250" s="18"/>
      <c r="R250" s="18"/>
      <c r="S250" s="18"/>
      <c r="T250" s="18"/>
      <c r="U250" s="18"/>
      <c r="V250" s="18"/>
      <c r="W250" s="18"/>
      <c r="X250" s="18"/>
      <c r="Y250" s="18"/>
      <c r="Z250" s="18"/>
      <c r="AA250" s="103">
        <f t="shared" si="61"/>
        <v>0</v>
      </c>
      <c r="AB250" s="134">
        <f t="shared" si="62"/>
        <v>0</v>
      </c>
      <c r="AC250" s="35">
        <f ca="1">COUNTA(Профессия_образования221_счет)</f>
        <v>1</v>
      </c>
      <c r="AD250" s="100"/>
      <c r="AE250" s="12" t="str">
        <f t="shared" si="58"/>
        <v/>
      </c>
      <c r="AF250" s="29">
        <f t="shared" si="59"/>
        <v>0</v>
      </c>
      <c r="AG250" s="4">
        <f t="shared" si="63"/>
        <v>0</v>
      </c>
      <c r="AH250" s="4">
        <f t="shared" si="64"/>
        <v>0</v>
      </c>
      <c r="AI250" s="4">
        <f t="shared" si="65"/>
        <v>0</v>
      </c>
      <c r="AJ250" s="4">
        <f t="shared" si="72"/>
        <v>0</v>
      </c>
      <c r="AL250" s="4">
        <f t="shared" si="66"/>
        <v>0</v>
      </c>
      <c r="AN250" s="4">
        <f t="shared" si="67"/>
        <v>0</v>
      </c>
      <c r="AO250" s="4">
        <f t="shared" si="68"/>
        <v>0</v>
      </c>
      <c r="AP250" s="4">
        <f t="shared" si="69"/>
        <v>0</v>
      </c>
      <c r="AQ250" s="4">
        <f t="shared" si="70"/>
        <v>0</v>
      </c>
      <c r="AR250" s="4">
        <f t="shared" si="71"/>
        <v>0</v>
      </c>
      <c r="BF250" s="15"/>
      <c r="BI250" s="15"/>
    </row>
    <row r="251" spans="1:61" x14ac:dyDescent="0.2">
      <c r="A251" s="36" t="str">
        <f t="shared" si="60"/>
        <v/>
      </c>
      <c r="B251" s="20"/>
      <c r="C251" s="101">
        <f t="shared" si="56"/>
        <v>0</v>
      </c>
      <c r="D251" s="101">
        <f t="shared" si="57"/>
        <v>0</v>
      </c>
      <c r="E251" s="18"/>
      <c r="F251" s="153"/>
      <c r="G251" s="153"/>
      <c r="H251" s="150"/>
      <c r="I251" s="151"/>
      <c r="J251" s="18"/>
      <c r="K251" s="18"/>
      <c r="L251" s="18"/>
      <c r="M251" s="18"/>
      <c r="N251" s="18"/>
      <c r="O251" s="18"/>
      <c r="P251" s="18"/>
      <c r="Q251" s="18"/>
      <c r="R251" s="18"/>
      <c r="S251" s="18"/>
      <c r="T251" s="18"/>
      <c r="U251" s="18"/>
      <c r="V251" s="18"/>
      <c r="W251" s="18"/>
      <c r="X251" s="18"/>
      <c r="Y251" s="18"/>
      <c r="Z251" s="18"/>
      <c r="AA251" s="103">
        <f t="shared" si="61"/>
        <v>0</v>
      </c>
      <c r="AB251" s="134">
        <f t="shared" si="62"/>
        <v>0</v>
      </c>
      <c r="AC251" s="35">
        <f ca="1">COUNTA(Профессия_образования222_счет)</f>
        <v>1</v>
      </c>
      <c r="AD251" s="100"/>
      <c r="AE251" s="12" t="str">
        <f t="shared" si="58"/>
        <v/>
      </c>
      <c r="AF251" s="29">
        <f t="shared" si="59"/>
        <v>0</v>
      </c>
      <c r="AG251" s="4">
        <f t="shared" si="63"/>
        <v>0</v>
      </c>
      <c r="AH251" s="4">
        <f t="shared" si="64"/>
        <v>0</v>
      </c>
      <c r="AI251" s="4">
        <f t="shared" si="65"/>
        <v>0</v>
      </c>
      <c r="AJ251" s="4">
        <f t="shared" si="72"/>
        <v>0</v>
      </c>
      <c r="AL251" s="4">
        <f t="shared" si="66"/>
        <v>0</v>
      </c>
      <c r="AN251" s="4">
        <f t="shared" si="67"/>
        <v>0</v>
      </c>
      <c r="AO251" s="4">
        <f t="shared" si="68"/>
        <v>0</v>
      </c>
      <c r="AP251" s="4">
        <f t="shared" si="69"/>
        <v>0</v>
      </c>
      <c r="AQ251" s="4">
        <f t="shared" si="70"/>
        <v>0</v>
      </c>
      <c r="AR251" s="4">
        <f t="shared" si="71"/>
        <v>0</v>
      </c>
      <c r="BF251" s="15"/>
      <c r="BI251" s="15"/>
    </row>
    <row r="252" spans="1:61" x14ac:dyDescent="0.2">
      <c r="A252" s="36" t="str">
        <f t="shared" si="60"/>
        <v/>
      </c>
      <c r="B252" s="20"/>
      <c r="C252" s="101">
        <f t="shared" si="56"/>
        <v>0</v>
      </c>
      <c r="D252" s="101">
        <f t="shared" si="57"/>
        <v>0</v>
      </c>
      <c r="E252" s="21"/>
      <c r="F252" s="153"/>
      <c r="G252" s="153"/>
      <c r="H252" s="150"/>
      <c r="I252" s="151"/>
      <c r="J252" s="18"/>
      <c r="K252" s="18"/>
      <c r="L252" s="18"/>
      <c r="M252" s="18"/>
      <c r="N252" s="18"/>
      <c r="O252" s="18"/>
      <c r="P252" s="18"/>
      <c r="Q252" s="18"/>
      <c r="R252" s="18"/>
      <c r="S252" s="18"/>
      <c r="T252" s="18"/>
      <c r="U252" s="18"/>
      <c r="V252" s="18"/>
      <c r="W252" s="18"/>
      <c r="X252" s="18"/>
      <c r="Y252" s="18"/>
      <c r="Z252" s="18"/>
      <c r="AA252" s="103">
        <f t="shared" si="61"/>
        <v>0</v>
      </c>
      <c r="AB252" s="134">
        <f t="shared" si="62"/>
        <v>0</v>
      </c>
      <c r="AC252" s="35">
        <f ca="1">COUNTA(Профессия_образования223_счет)</f>
        <v>1</v>
      </c>
      <c r="AD252" s="100"/>
      <c r="AE252" s="12" t="str">
        <f t="shared" si="58"/>
        <v/>
      </c>
      <c r="AF252" s="29">
        <f t="shared" si="59"/>
        <v>0</v>
      </c>
      <c r="AG252" s="4">
        <f t="shared" si="63"/>
        <v>0</v>
      </c>
      <c r="AH252" s="4">
        <f t="shared" si="64"/>
        <v>0</v>
      </c>
      <c r="AI252" s="4">
        <f t="shared" si="65"/>
        <v>0</v>
      </c>
      <c r="AJ252" s="4">
        <f t="shared" si="72"/>
        <v>0</v>
      </c>
      <c r="AL252" s="4">
        <f t="shared" si="66"/>
        <v>0</v>
      </c>
      <c r="AN252" s="4">
        <f t="shared" si="67"/>
        <v>0</v>
      </c>
      <c r="AO252" s="4">
        <f t="shared" si="68"/>
        <v>0</v>
      </c>
      <c r="AP252" s="4">
        <f t="shared" si="69"/>
        <v>0</v>
      </c>
      <c r="AQ252" s="4">
        <f t="shared" si="70"/>
        <v>0</v>
      </c>
      <c r="AR252" s="4">
        <f t="shared" si="71"/>
        <v>0</v>
      </c>
      <c r="BF252" s="15"/>
      <c r="BI252" s="15"/>
    </row>
    <row r="253" spans="1:61" x14ac:dyDescent="0.2">
      <c r="A253" s="36" t="str">
        <f t="shared" si="60"/>
        <v/>
      </c>
      <c r="B253" s="20"/>
      <c r="C253" s="101">
        <f t="shared" si="56"/>
        <v>0</v>
      </c>
      <c r="D253" s="101">
        <f t="shared" si="57"/>
        <v>0</v>
      </c>
      <c r="E253" s="18"/>
      <c r="F253" s="153"/>
      <c r="G253" s="153"/>
      <c r="H253" s="150"/>
      <c r="I253" s="151"/>
      <c r="J253" s="18"/>
      <c r="K253" s="18"/>
      <c r="L253" s="18"/>
      <c r="M253" s="18"/>
      <c r="N253" s="18"/>
      <c r="O253" s="18"/>
      <c r="P253" s="18"/>
      <c r="Q253" s="18"/>
      <c r="R253" s="18"/>
      <c r="S253" s="18"/>
      <c r="T253" s="18"/>
      <c r="U253" s="18"/>
      <c r="V253" s="18"/>
      <c r="W253" s="18"/>
      <c r="X253" s="18"/>
      <c r="Y253" s="18"/>
      <c r="Z253" s="18"/>
      <c r="AA253" s="103">
        <f t="shared" si="61"/>
        <v>0</v>
      </c>
      <c r="AB253" s="134">
        <f t="shared" si="62"/>
        <v>0</v>
      </c>
      <c r="AC253" s="35">
        <f ca="1">COUNTA(Профессия_образования224_счет)</f>
        <v>1</v>
      </c>
      <c r="AD253" s="100"/>
      <c r="AE253" s="12" t="str">
        <f t="shared" si="58"/>
        <v/>
      </c>
      <c r="AF253" s="29">
        <f t="shared" si="59"/>
        <v>0</v>
      </c>
      <c r="AG253" s="4">
        <f t="shared" si="63"/>
        <v>0</v>
      </c>
      <c r="AH253" s="4">
        <f t="shared" si="64"/>
        <v>0</v>
      </c>
      <c r="AI253" s="4">
        <f t="shared" si="65"/>
        <v>0</v>
      </c>
      <c r="AJ253" s="4">
        <f t="shared" si="72"/>
        <v>0</v>
      </c>
      <c r="AL253" s="4">
        <f t="shared" si="66"/>
        <v>0</v>
      </c>
      <c r="AN253" s="4">
        <f t="shared" si="67"/>
        <v>0</v>
      </c>
      <c r="AO253" s="4">
        <f t="shared" si="68"/>
        <v>0</v>
      </c>
      <c r="AP253" s="4">
        <f t="shared" si="69"/>
        <v>0</v>
      </c>
      <c r="AQ253" s="4">
        <f t="shared" si="70"/>
        <v>0</v>
      </c>
      <c r="AR253" s="4">
        <f t="shared" si="71"/>
        <v>0</v>
      </c>
      <c r="BF253" s="15"/>
      <c r="BI253" s="15"/>
    </row>
    <row r="254" spans="1:61" x14ac:dyDescent="0.2">
      <c r="A254" s="36" t="str">
        <f t="shared" si="60"/>
        <v/>
      </c>
      <c r="B254" s="20"/>
      <c r="C254" s="101">
        <f t="shared" si="56"/>
        <v>0</v>
      </c>
      <c r="D254" s="101">
        <f t="shared" si="57"/>
        <v>0</v>
      </c>
      <c r="E254" s="21"/>
      <c r="F254" s="153"/>
      <c r="G254" s="153"/>
      <c r="H254" s="150"/>
      <c r="I254" s="151"/>
      <c r="J254" s="18"/>
      <c r="K254" s="18"/>
      <c r="L254" s="18"/>
      <c r="M254" s="18"/>
      <c r="N254" s="18"/>
      <c r="O254" s="18"/>
      <c r="P254" s="18"/>
      <c r="Q254" s="18"/>
      <c r="R254" s="18"/>
      <c r="S254" s="18"/>
      <c r="T254" s="18"/>
      <c r="U254" s="18"/>
      <c r="V254" s="18"/>
      <c r="W254" s="18"/>
      <c r="X254" s="18"/>
      <c r="Y254" s="18"/>
      <c r="Z254" s="18"/>
      <c r="AA254" s="103">
        <f t="shared" si="61"/>
        <v>0</v>
      </c>
      <c r="AB254" s="134">
        <f t="shared" si="62"/>
        <v>0</v>
      </c>
      <c r="AC254" s="35">
        <f ca="1">COUNTA(Профессия_образования225_счет)</f>
        <v>1</v>
      </c>
      <c r="AD254" s="100"/>
      <c r="AE254" s="12" t="str">
        <f t="shared" si="58"/>
        <v/>
      </c>
      <c r="AF254" s="29">
        <f t="shared" si="59"/>
        <v>0</v>
      </c>
      <c r="AG254" s="4">
        <f t="shared" si="63"/>
        <v>0</v>
      </c>
      <c r="AH254" s="4">
        <f t="shared" si="64"/>
        <v>0</v>
      </c>
      <c r="AI254" s="4">
        <f t="shared" si="65"/>
        <v>0</v>
      </c>
      <c r="AJ254" s="4">
        <f t="shared" si="72"/>
        <v>0</v>
      </c>
      <c r="AL254" s="4">
        <f t="shared" si="66"/>
        <v>0</v>
      </c>
      <c r="AN254" s="4">
        <f t="shared" si="67"/>
        <v>0</v>
      </c>
      <c r="AO254" s="4">
        <f t="shared" si="68"/>
        <v>0</v>
      </c>
      <c r="AP254" s="4">
        <f t="shared" si="69"/>
        <v>0</v>
      </c>
      <c r="AQ254" s="4">
        <f t="shared" si="70"/>
        <v>0</v>
      </c>
      <c r="AR254" s="4">
        <f t="shared" si="71"/>
        <v>0</v>
      </c>
      <c r="BF254" s="15"/>
      <c r="BI254" s="15"/>
    </row>
    <row r="255" spans="1:61" x14ac:dyDescent="0.2">
      <c r="A255" s="36" t="str">
        <f t="shared" si="60"/>
        <v/>
      </c>
      <c r="B255" s="20"/>
      <c r="C255" s="101">
        <f t="shared" si="56"/>
        <v>0</v>
      </c>
      <c r="D255" s="101">
        <f t="shared" si="57"/>
        <v>0</v>
      </c>
      <c r="E255" s="18"/>
      <c r="F255" s="153"/>
      <c r="G255" s="153"/>
      <c r="H255" s="150"/>
      <c r="I255" s="151"/>
      <c r="J255" s="18"/>
      <c r="K255" s="18"/>
      <c r="L255" s="18"/>
      <c r="M255" s="18"/>
      <c r="N255" s="18"/>
      <c r="O255" s="18"/>
      <c r="P255" s="18"/>
      <c r="Q255" s="18"/>
      <c r="R255" s="18"/>
      <c r="S255" s="18"/>
      <c r="T255" s="18"/>
      <c r="U255" s="18"/>
      <c r="V255" s="18"/>
      <c r="W255" s="18"/>
      <c r="X255" s="18"/>
      <c r="Y255" s="18"/>
      <c r="Z255" s="18"/>
      <c r="AA255" s="103">
        <f t="shared" si="61"/>
        <v>0</v>
      </c>
      <c r="AB255" s="134">
        <f t="shared" si="62"/>
        <v>0</v>
      </c>
      <c r="AC255" s="35">
        <f ca="1">COUNTA(Профессия_образования226_счет)</f>
        <v>1</v>
      </c>
      <c r="AD255" s="100"/>
      <c r="AE255" s="12" t="str">
        <f t="shared" si="58"/>
        <v/>
      </c>
      <c r="AF255" s="29">
        <f t="shared" si="59"/>
        <v>0</v>
      </c>
      <c r="AG255" s="4">
        <f t="shared" si="63"/>
        <v>0</v>
      </c>
      <c r="AH255" s="4">
        <f t="shared" si="64"/>
        <v>0</v>
      </c>
      <c r="AI255" s="4">
        <f t="shared" si="65"/>
        <v>0</v>
      </c>
      <c r="AJ255" s="4">
        <f t="shared" si="72"/>
        <v>0</v>
      </c>
      <c r="AL255" s="4">
        <f t="shared" si="66"/>
        <v>0</v>
      </c>
      <c r="AN255" s="4">
        <f t="shared" si="67"/>
        <v>0</v>
      </c>
      <c r="AO255" s="4">
        <f t="shared" si="68"/>
        <v>0</v>
      </c>
      <c r="AP255" s="4">
        <f t="shared" si="69"/>
        <v>0</v>
      </c>
      <c r="AQ255" s="4">
        <f t="shared" si="70"/>
        <v>0</v>
      </c>
      <c r="AR255" s="4">
        <f t="shared" si="71"/>
        <v>0</v>
      </c>
      <c r="BF255" s="15"/>
      <c r="BI255" s="15"/>
    </row>
    <row r="256" spans="1:61" x14ac:dyDescent="0.2">
      <c r="A256" s="36" t="str">
        <f t="shared" si="60"/>
        <v/>
      </c>
      <c r="B256" s="20"/>
      <c r="C256" s="101">
        <f t="shared" si="56"/>
        <v>0</v>
      </c>
      <c r="D256" s="101">
        <f t="shared" si="57"/>
        <v>0</v>
      </c>
      <c r="E256" s="21"/>
      <c r="F256" s="153"/>
      <c r="G256" s="153"/>
      <c r="H256" s="150"/>
      <c r="I256" s="151"/>
      <c r="J256" s="18"/>
      <c r="K256" s="18"/>
      <c r="L256" s="18"/>
      <c r="M256" s="18"/>
      <c r="N256" s="18"/>
      <c r="O256" s="18"/>
      <c r="P256" s="18"/>
      <c r="Q256" s="18"/>
      <c r="R256" s="18"/>
      <c r="S256" s="18"/>
      <c r="T256" s="18"/>
      <c r="U256" s="18"/>
      <c r="V256" s="18"/>
      <c r="W256" s="18"/>
      <c r="X256" s="18"/>
      <c r="Y256" s="18"/>
      <c r="Z256" s="18"/>
      <c r="AA256" s="103">
        <f t="shared" si="61"/>
        <v>0</v>
      </c>
      <c r="AB256" s="134">
        <f t="shared" si="62"/>
        <v>0</v>
      </c>
      <c r="AC256" s="35">
        <f ca="1">COUNTA(Профессия_образования227_счет)</f>
        <v>1</v>
      </c>
      <c r="AD256" s="100"/>
      <c r="AE256" s="12" t="str">
        <f t="shared" si="58"/>
        <v/>
      </c>
      <c r="AF256" s="29">
        <f t="shared" si="59"/>
        <v>0</v>
      </c>
      <c r="AG256" s="4">
        <f t="shared" si="63"/>
        <v>0</v>
      </c>
      <c r="AH256" s="4">
        <f t="shared" si="64"/>
        <v>0</v>
      </c>
      <c r="AI256" s="4">
        <f t="shared" si="65"/>
        <v>0</v>
      </c>
      <c r="AJ256" s="4">
        <f t="shared" si="72"/>
        <v>0</v>
      </c>
      <c r="AL256" s="4">
        <f t="shared" si="66"/>
        <v>0</v>
      </c>
      <c r="AN256" s="4">
        <f t="shared" si="67"/>
        <v>0</v>
      </c>
      <c r="AO256" s="4">
        <f t="shared" si="68"/>
        <v>0</v>
      </c>
      <c r="AP256" s="4">
        <f t="shared" si="69"/>
        <v>0</v>
      </c>
      <c r="AQ256" s="4">
        <f t="shared" si="70"/>
        <v>0</v>
      </c>
      <c r="AR256" s="4">
        <f t="shared" si="71"/>
        <v>0</v>
      </c>
      <c r="BF256" s="15"/>
      <c r="BI256" s="15"/>
    </row>
    <row r="257" spans="1:61" ht="13.5" thickBot="1" x14ac:dyDescent="0.25">
      <c r="A257" s="37" t="str">
        <f t="shared" si="60"/>
        <v/>
      </c>
      <c r="B257" s="135"/>
      <c r="C257" s="102">
        <f t="shared" si="56"/>
        <v>0</v>
      </c>
      <c r="D257" s="102">
        <f t="shared" si="57"/>
        <v>0</v>
      </c>
      <c r="E257" s="30"/>
      <c r="F257" s="159"/>
      <c r="G257" s="159"/>
      <c r="H257" s="139"/>
      <c r="I257" s="140"/>
      <c r="J257" s="30"/>
      <c r="K257" s="30"/>
      <c r="L257" s="30"/>
      <c r="M257" s="30"/>
      <c r="N257" s="30"/>
      <c r="O257" s="30"/>
      <c r="P257" s="30"/>
      <c r="Q257" s="30"/>
      <c r="R257" s="30"/>
      <c r="S257" s="30"/>
      <c r="T257" s="30"/>
      <c r="U257" s="30"/>
      <c r="V257" s="30"/>
      <c r="W257" s="30"/>
      <c r="X257" s="30"/>
      <c r="Y257" s="30"/>
      <c r="Z257" s="30"/>
      <c r="AA257" s="136">
        <f t="shared" si="61"/>
        <v>0</v>
      </c>
      <c r="AB257" s="137">
        <f t="shared" si="62"/>
        <v>0</v>
      </c>
      <c r="AC257" s="35">
        <f ca="1">COUNTA(Профессия_образования228_счет)</f>
        <v>1</v>
      </c>
      <c r="AD257" s="100"/>
      <c r="AE257" s="12" t="str">
        <f t="shared" si="58"/>
        <v/>
      </c>
      <c r="AF257" s="29">
        <f t="shared" si="59"/>
        <v>0</v>
      </c>
      <c r="AG257" s="4">
        <f t="shared" si="63"/>
        <v>0</v>
      </c>
      <c r="AH257" s="4">
        <f t="shared" si="64"/>
        <v>0</v>
      </c>
      <c r="AI257" s="4">
        <f t="shared" si="65"/>
        <v>0</v>
      </c>
      <c r="AJ257" s="4">
        <f t="shared" si="72"/>
        <v>0</v>
      </c>
      <c r="AL257" s="4">
        <f t="shared" si="66"/>
        <v>0</v>
      </c>
      <c r="AN257" s="4">
        <f t="shared" si="67"/>
        <v>0</v>
      </c>
      <c r="AO257" s="4">
        <f t="shared" si="68"/>
        <v>0</v>
      </c>
      <c r="AP257" s="4">
        <f t="shared" si="69"/>
        <v>0</v>
      </c>
      <c r="AQ257" s="4">
        <f t="shared" si="70"/>
        <v>0</v>
      </c>
      <c r="AR257" s="4">
        <f t="shared" si="71"/>
        <v>0</v>
      </c>
      <c r="BF257" s="15"/>
      <c r="BI257" s="15"/>
    </row>
    <row r="258" spans="1:61" x14ac:dyDescent="0.2">
      <c r="AJ258" s="4">
        <f t="shared" si="72"/>
        <v>0</v>
      </c>
      <c r="BF258" s="15"/>
    </row>
    <row r="259" spans="1:61" x14ac:dyDescent="0.2">
      <c r="BF259" s="15"/>
    </row>
    <row r="260" spans="1:61" x14ac:dyDescent="0.2">
      <c r="BF260" s="15"/>
    </row>
    <row r="261" spans="1:61" x14ac:dyDescent="0.2">
      <c r="BF261" s="15"/>
    </row>
    <row r="262" spans="1:61" x14ac:dyDescent="0.2">
      <c r="BF262" s="15"/>
    </row>
    <row r="263" spans="1:61" x14ac:dyDescent="0.2">
      <c r="BF263" s="15"/>
    </row>
    <row r="264" spans="1:61" x14ac:dyDescent="0.2">
      <c r="BF264" s="15"/>
    </row>
    <row r="265" spans="1:61" x14ac:dyDescent="0.2">
      <c r="BF265" s="15"/>
    </row>
  </sheetData>
  <sheetProtection password="82BC" sheet="1"/>
  <dataConsolidate/>
  <mergeCells count="573">
    <mergeCell ref="A16:A17"/>
    <mergeCell ref="B16:C17"/>
    <mergeCell ref="Y21:Z21"/>
    <mergeCell ref="Y12:Z12"/>
    <mergeCell ref="A2:AB2"/>
    <mergeCell ref="Y5:Z6"/>
    <mergeCell ref="C3:X3"/>
    <mergeCell ref="Y3:Z3"/>
    <mergeCell ref="D10:E10"/>
    <mergeCell ref="D11:E11"/>
    <mergeCell ref="A3:B3"/>
    <mergeCell ref="A6:B6"/>
    <mergeCell ref="A7:B7"/>
    <mergeCell ref="D13:E13"/>
    <mergeCell ref="A4:B5"/>
    <mergeCell ref="AA3:AB3"/>
    <mergeCell ref="AA5:AB6"/>
    <mergeCell ref="Y14:Z14"/>
    <mergeCell ref="R5:X6"/>
    <mergeCell ref="D15:E15"/>
    <mergeCell ref="AA17:AB17"/>
    <mergeCell ref="AA18:AB18"/>
    <mergeCell ref="AA15:AB15"/>
    <mergeCell ref="AA16:AB16"/>
    <mergeCell ref="A1:AB1"/>
    <mergeCell ref="A20:B20"/>
    <mergeCell ref="A21:B21"/>
    <mergeCell ref="A22:B22"/>
    <mergeCell ref="A23:B23"/>
    <mergeCell ref="B12:C13"/>
    <mergeCell ref="Y13:Z13"/>
    <mergeCell ref="A12:A13"/>
    <mergeCell ref="A14:A15"/>
    <mergeCell ref="Y7:Z7"/>
    <mergeCell ref="C4:C5"/>
    <mergeCell ref="Y11:Z11"/>
    <mergeCell ref="Y9:Z10"/>
    <mergeCell ref="Y8:Z8"/>
    <mergeCell ref="AA12:AB12"/>
    <mergeCell ref="AA8:AB8"/>
    <mergeCell ref="D12:E12"/>
    <mergeCell ref="R12:X12"/>
    <mergeCell ref="AA11:AB11"/>
    <mergeCell ref="AA9:AB10"/>
    <mergeCell ref="R23:X23"/>
    <mergeCell ref="R15:X15"/>
    <mergeCell ref="D17:E17"/>
    <mergeCell ref="D18:E18"/>
    <mergeCell ref="A25:A27"/>
    <mergeCell ref="B25:B27"/>
    <mergeCell ref="C25:C27"/>
    <mergeCell ref="A18:B18"/>
    <mergeCell ref="C23:H23"/>
    <mergeCell ref="Y20:Z20"/>
    <mergeCell ref="Y19:Z19"/>
    <mergeCell ref="Y18:Z18"/>
    <mergeCell ref="Q26:R26"/>
    <mergeCell ref="R20:X20"/>
    <mergeCell ref="F18:G18"/>
    <mergeCell ref="C20:H20"/>
    <mergeCell ref="E25:E27"/>
    <mergeCell ref="J25:J27"/>
    <mergeCell ref="O26:P26"/>
    <mergeCell ref="H25:I27"/>
    <mergeCell ref="F25:G27"/>
    <mergeCell ref="Y23:Z23"/>
    <mergeCell ref="Y25:Y27"/>
    <mergeCell ref="K26:K27"/>
    <mergeCell ref="L26:L27"/>
    <mergeCell ref="K25:L25"/>
    <mergeCell ref="Y22:Z22"/>
    <mergeCell ref="C22:H22"/>
    <mergeCell ref="AC25:AD26"/>
    <mergeCell ref="Z25:Z27"/>
    <mergeCell ref="AA14:AB14"/>
    <mergeCell ref="Y17:Z17"/>
    <mergeCell ref="Y16:Z16"/>
    <mergeCell ref="Y15:Z15"/>
    <mergeCell ref="AA25:AA27"/>
    <mergeCell ref="AB25:AB27"/>
    <mergeCell ref="AA23:AB23"/>
    <mergeCell ref="AA19:AB19"/>
    <mergeCell ref="AA21:AB21"/>
    <mergeCell ref="AA22:AB22"/>
    <mergeCell ref="F28:G28"/>
    <mergeCell ref="H28:I28"/>
    <mergeCell ref="F29:G29"/>
    <mergeCell ref="H29:I29"/>
    <mergeCell ref="AA7:AB7"/>
    <mergeCell ref="AA13:AB13"/>
    <mergeCell ref="AA20:AB20"/>
    <mergeCell ref="R13:X13"/>
    <mergeCell ref="R14:X14"/>
    <mergeCell ref="M26:N26"/>
    <mergeCell ref="R7:X7"/>
    <mergeCell ref="R8:X8"/>
    <mergeCell ref="R9:X10"/>
    <mergeCell ref="R11:X11"/>
    <mergeCell ref="R21:X21"/>
    <mergeCell ref="R16:X16"/>
    <mergeCell ref="R17:X17"/>
    <mergeCell ref="R18:X18"/>
    <mergeCell ref="R19:X19"/>
    <mergeCell ref="S26:T26"/>
    <mergeCell ref="U26:V26"/>
    <mergeCell ref="M25:X25"/>
    <mergeCell ref="R22:X22"/>
    <mergeCell ref="W26:X26"/>
    <mergeCell ref="F40:G40"/>
    <mergeCell ref="F41:G41"/>
    <mergeCell ref="F42:G42"/>
    <mergeCell ref="F43:G43"/>
    <mergeCell ref="F44:G44"/>
    <mergeCell ref="F45:G45"/>
    <mergeCell ref="F46:G46"/>
    <mergeCell ref="F47:G47"/>
    <mergeCell ref="F30:G30"/>
    <mergeCell ref="F31:G31"/>
    <mergeCell ref="F32:G32"/>
    <mergeCell ref="F33:G33"/>
    <mergeCell ref="F34:G34"/>
    <mergeCell ref="F35:G35"/>
    <mergeCell ref="F36:G36"/>
    <mergeCell ref="F37:G37"/>
    <mergeCell ref="F38:G38"/>
    <mergeCell ref="F48:G48"/>
    <mergeCell ref="F49:G49"/>
    <mergeCell ref="F50:G50"/>
    <mergeCell ref="F51:G51"/>
    <mergeCell ref="F52:G52"/>
    <mergeCell ref="F53:G53"/>
    <mergeCell ref="F54:G54"/>
    <mergeCell ref="F55:G55"/>
    <mergeCell ref="F56:G56"/>
    <mergeCell ref="F57:G57"/>
    <mergeCell ref="F58:G58"/>
    <mergeCell ref="F59:G59"/>
    <mergeCell ref="F60:G60"/>
    <mergeCell ref="F61:G61"/>
    <mergeCell ref="F62:G62"/>
    <mergeCell ref="F63:G63"/>
    <mergeCell ref="F64:G64"/>
    <mergeCell ref="F65:G65"/>
    <mergeCell ref="F66:G66"/>
    <mergeCell ref="F67:G67"/>
    <mergeCell ref="F68:G68"/>
    <mergeCell ref="F69:G69"/>
    <mergeCell ref="F70:G70"/>
    <mergeCell ref="F71:G71"/>
    <mergeCell ref="F72:G72"/>
    <mergeCell ref="F73:G73"/>
    <mergeCell ref="F74:G74"/>
    <mergeCell ref="F75:G75"/>
    <mergeCell ref="F76:G76"/>
    <mergeCell ref="F77:G77"/>
    <mergeCell ref="F78:G78"/>
    <mergeCell ref="F79:G79"/>
    <mergeCell ref="F80:G80"/>
    <mergeCell ref="F81:G81"/>
    <mergeCell ref="F82:G82"/>
    <mergeCell ref="F83:G83"/>
    <mergeCell ref="F84:G84"/>
    <mergeCell ref="F85:G85"/>
    <mergeCell ref="F86:G86"/>
    <mergeCell ref="F87:G87"/>
    <mergeCell ref="F88:G88"/>
    <mergeCell ref="F89:G89"/>
    <mergeCell ref="F90:G90"/>
    <mergeCell ref="F91:G91"/>
    <mergeCell ref="F92:G92"/>
    <mergeCell ref="F93:G93"/>
    <mergeCell ref="F94:G94"/>
    <mergeCell ref="F95:G95"/>
    <mergeCell ref="F96:G96"/>
    <mergeCell ref="F97:G97"/>
    <mergeCell ref="F98:G98"/>
    <mergeCell ref="F99:G99"/>
    <mergeCell ref="F100:G100"/>
    <mergeCell ref="F101:G101"/>
    <mergeCell ref="F102:G102"/>
    <mergeCell ref="F103:G103"/>
    <mergeCell ref="F104:G104"/>
    <mergeCell ref="F105:G105"/>
    <mergeCell ref="F106:G106"/>
    <mergeCell ref="F107:G107"/>
    <mergeCell ref="F108:G108"/>
    <mergeCell ref="F109:G109"/>
    <mergeCell ref="F110:G110"/>
    <mergeCell ref="F111:G111"/>
    <mergeCell ref="F112:G112"/>
    <mergeCell ref="F113:G113"/>
    <mergeCell ref="F114:G114"/>
    <mergeCell ref="F115:G115"/>
    <mergeCell ref="F116:G116"/>
    <mergeCell ref="F117:G117"/>
    <mergeCell ref="F118:G118"/>
    <mergeCell ref="F119:G119"/>
    <mergeCell ref="F120:G120"/>
    <mergeCell ref="F121:G121"/>
    <mergeCell ref="F122:G122"/>
    <mergeCell ref="F123:G123"/>
    <mergeCell ref="F124:G124"/>
    <mergeCell ref="F125:G125"/>
    <mergeCell ref="F126:G126"/>
    <mergeCell ref="F127:G127"/>
    <mergeCell ref="F128:G128"/>
    <mergeCell ref="F129:G129"/>
    <mergeCell ref="F130:G130"/>
    <mergeCell ref="F131:G131"/>
    <mergeCell ref="F132:G132"/>
    <mergeCell ref="F133:G133"/>
    <mergeCell ref="F134:G134"/>
    <mergeCell ref="F135:G135"/>
    <mergeCell ref="F136:G136"/>
    <mergeCell ref="F137:G137"/>
    <mergeCell ref="F138:G138"/>
    <mergeCell ref="F139:G139"/>
    <mergeCell ref="F140:G140"/>
    <mergeCell ref="F141:G141"/>
    <mergeCell ref="F142:G142"/>
    <mergeCell ref="F143:G143"/>
    <mergeCell ref="F144:G144"/>
    <mergeCell ref="F145:G145"/>
    <mergeCell ref="F146:G146"/>
    <mergeCell ref="F147:G147"/>
    <mergeCell ref="F148:G148"/>
    <mergeCell ref="F149:G149"/>
    <mergeCell ref="F150:G150"/>
    <mergeCell ref="F151:G151"/>
    <mergeCell ref="F152:G152"/>
    <mergeCell ref="F153:G153"/>
    <mergeCell ref="F154:G154"/>
    <mergeCell ref="F155:G155"/>
    <mergeCell ref="F156:G156"/>
    <mergeCell ref="F157:G157"/>
    <mergeCell ref="F158:G158"/>
    <mergeCell ref="F159:G159"/>
    <mergeCell ref="F160:G160"/>
    <mergeCell ref="F161:G161"/>
    <mergeCell ref="F162:G162"/>
    <mergeCell ref="F163:G163"/>
    <mergeCell ref="F164:G164"/>
    <mergeCell ref="F165:G165"/>
    <mergeCell ref="F166:G166"/>
    <mergeCell ref="F167:G167"/>
    <mergeCell ref="F168:G168"/>
    <mergeCell ref="F169:G169"/>
    <mergeCell ref="F170:G170"/>
    <mergeCell ref="F171:G171"/>
    <mergeCell ref="F172:G172"/>
    <mergeCell ref="F173:G173"/>
    <mergeCell ref="F174:G174"/>
    <mergeCell ref="F175:G175"/>
    <mergeCell ref="F176:G176"/>
    <mergeCell ref="F177:G177"/>
    <mergeCell ref="F178:G178"/>
    <mergeCell ref="F179:G179"/>
    <mergeCell ref="F180:G180"/>
    <mergeCell ref="F181:G181"/>
    <mergeCell ref="F182:G182"/>
    <mergeCell ref="F183:G183"/>
    <mergeCell ref="F184:G184"/>
    <mergeCell ref="F185:G185"/>
    <mergeCell ref="F186:G186"/>
    <mergeCell ref="F187:G187"/>
    <mergeCell ref="F188:G188"/>
    <mergeCell ref="F189:G189"/>
    <mergeCell ref="F190:G190"/>
    <mergeCell ref="F191:G191"/>
    <mergeCell ref="F192:G192"/>
    <mergeCell ref="F193:G193"/>
    <mergeCell ref="F194:G194"/>
    <mergeCell ref="F195:G195"/>
    <mergeCell ref="F196:G196"/>
    <mergeCell ref="F197:G197"/>
    <mergeCell ref="F198:G198"/>
    <mergeCell ref="F199:G199"/>
    <mergeCell ref="F200:G200"/>
    <mergeCell ref="F201:G201"/>
    <mergeCell ref="F202:G202"/>
    <mergeCell ref="F203:G203"/>
    <mergeCell ref="F204:G204"/>
    <mergeCell ref="F205:G205"/>
    <mergeCell ref="F206:G206"/>
    <mergeCell ref="F207:G207"/>
    <mergeCell ref="F208:G208"/>
    <mergeCell ref="F209:G209"/>
    <mergeCell ref="F210:G210"/>
    <mergeCell ref="F211:G211"/>
    <mergeCell ref="F212:G212"/>
    <mergeCell ref="F213:G213"/>
    <mergeCell ref="F214:G214"/>
    <mergeCell ref="F215:G215"/>
    <mergeCell ref="F216:G216"/>
    <mergeCell ref="F217:G217"/>
    <mergeCell ref="F218:G218"/>
    <mergeCell ref="F219:G219"/>
    <mergeCell ref="F220:G220"/>
    <mergeCell ref="F221:G221"/>
    <mergeCell ref="F222:G222"/>
    <mergeCell ref="F223:G223"/>
    <mergeCell ref="F224:G224"/>
    <mergeCell ref="F225:G225"/>
    <mergeCell ref="F226:G226"/>
    <mergeCell ref="F227:G227"/>
    <mergeCell ref="F228:G228"/>
    <mergeCell ref="F229:G229"/>
    <mergeCell ref="F230:G230"/>
    <mergeCell ref="F231:G231"/>
    <mergeCell ref="F232:G232"/>
    <mergeCell ref="F233:G233"/>
    <mergeCell ref="F234:G234"/>
    <mergeCell ref="F235:G235"/>
    <mergeCell ref="F236:G236"/>
    <mergeCell ref="F237:G237"/>
    <mergeCell ref="F238:G238"/>
    <mergeCell ref="F239:G239"/>
    <mergeCell ref="F240:G240"/>
    <mergeCell ref="F241:G241"/>
    <mergeCell ref="F242:G242"/>
    <mergeCell ref="F243:G243"/>
    <mergeCell ref="F244:G244"/>
    <mergeCell ref="F245:G245"/>
    <mergeCell ref="F246:G246"/>
    <mergeCell ref="F247:G247"/>
    <mergeCell ref="F248:G248"/>
    <mergeCell ref="F249:G249"/>
    <mergeCell ref="F250:G250"/>
    <mergeCell ref="F251:G251"/>
    <mergeCell ref="F252:G252"/>
    <mergeCell ref="F253:G253"/>
    <mergeCell ref="F254:G254"/>
    <mergeCell ref="F255:G255"/>
    <mergeCell ref="F256:G256"/>
    <mergeCell ref="F257:G257"/>
    <mergeCell ref="H30:I30"/>
    <mergeCell ref="H31:I31"/>
    <mergeCell ref="H32:I32"/>
    <mergeCell ref="H33:I33"/>
    <mergeCell ref="H34:I34"/>
    <mergeCell ref="H35:I35"/>
    <mergeCell ref="H36:I36"/>
    <mergeCell ref="H37:I37"/>
    <mergeCell ref="H38:I38"/>
    <mergeCell ref="H39:I39"/>
    <mergeCell ref="H40:I40"/>
    <mergeCell ref="H41:I41"/>
    <mergeCell ref="H42:I42"/>
    <mergeCell ref="H43:I43"/>
    <mergeCell ref="H44:I44"/>
    <mergeCell ref="H45:I45"/>
    <mergeCell ref="H46:I46"/>
    <mergeCell ref="H47:I47"/>
    <mergeCell ref="H48:I48"/>
    <mergeCell ref="H49:I49"/>
    <mergeCell ref="H50:I50"/>
    <mergeCell ref="H51:I51"/>
    <mergeCell ref="H52:I52"/>
    <mergeCell ref="H53:I53"/>
    <mergeCell ref="H54:I54"/>
    <mergeCell ref="H55:I55"/>
    <mergeCell ref="H56:I56"/>
    <mergeCell ref="H57:I57"/>
    <mergeCell ref="H58:I58"/>
    <mergeCell ref="H59:I59"/>
    <mergeCell ref="H60:I60"/>
    <mergeCell ref="H61:I61"/>
    <mergeCell ref="H62:I62"/>
    <mergeCell ref="H63:I63"/>
    <mergeCell ref="H64:I64"/>
    <mergeCell ref="H65:I65"/>
    <mergeCell ref="H66:I66"/>
    <mergeCell ref="H67:I67"/>
    <mergeCell ref="H68:I68"/>
    <mergeCell ref="H69:I69"/>
    <mergeCell ref="H70:I70"/>
    <mergeCell ref="H71:I71"/>
    <mergeCell ref="H72:I72"/>
    <mergeCell ref="H73:I73"/>
    <mergeCell ref="H74:I74"/>
    <mergeCell ref="H75:I75"/>
    <mergeCell ref="H76:I76"/>
    <mergeCell ref="H77:I77"/>
    <mergeCell ref="H78:I78"/>
    <mergeCell ref="H79:I79"/>
    <mergeCell ref="H80:I80"/>
    <mergeCell ref="H81:I81"/>
    <mergeCell ref="H82:I82"/>
    <mergeCell ref="H83:I83"/>
    <mergeCell ref="H84:I84"/>
    <mergeCell ref="H85:I85"/>
    <mergeCell ref="H86:I86"/>
    <mergeCell ref="H87:I87"/>
    <mergeCell ref="H88:I88"/>
    <mergeCell ref="H89:I89"/>
    <mergeCell ref="H90:I90"/>
    <mergeCell ref="H91:I91"/>
    <mergeCell ref="H92:I92"/>
    <mergeCell ref="H93:I93"/>
    <mergeCell ref="H94:I94"/>
    <mergeCell ref="H95:I95"/>
    <mergeCell ref="H96:I96"/>
    <mergeCell ref="H97:I97"/>
    <mergeCell ref="H98:I98"/>
    <mergeCell ref="H99:I99"/>
    <mergeCell ref="H100:I100"/>
    <mergeCell ref="H101:I101"/>
    <mergeCell ref="H102:I102"/>
    <mergeCell ref="H103:I103"/>
    <mergeCell ref="H104:I104"/>
    <mergeCell ref="H105:I105"/>
    <mergeCell ref="H106:I106"/>
    <mergeCell ref="H107:I107"/>
    <mergeCell ref="H108:I108"/>
    <mergeCell ref="H109:I109"/>
    <mergeCell ref="H110:I110"/>
    <mergeCell ref="H111:I111"/>
    <mergeCell ref="H112:I112"/>
    <mergeCell ref="H113:I113"/>
    <mergeCell ref="H114:I114"/>
    <mergeCell ref="H115:I115"/>
    <mergeCell ref="H116:I116"/>
    <mergeCell ref="H117:I117"/>
    <mergeCell ref="H118:I118"/>
    <mergeCell ref="H119:I119"/>
    <mergeCell ref="H120:I120"/>
    <mergeCell ref="H121:I121"/>
    <mergeCell ref="H122:I122"/>
    <mergeCell ref="H123:I123"/>
    <mergeCell ref="H124:I124"/>
    <mergeCell ref="H125:I125"/>
    <mergeCell ref="H126:I126"/>
    <mergeCell ref="H127:I127"/>
    <mergeCell ref="H128:I128"/>
    <mergeCell ref="H129:I129"/>
    <mergeCell ref="H130:I130"/>
    <mergeCell ref="H131:I131"/>
    <mergeCell ref="H132:I132"/>
    <mergeCell ref="H133:I133"/>
    <mergeCell ref="H134:I134"/>
    <mergeCell ref="H135:I135"/>
    <mergeCell ref="H136:I136"/>
    <mergeCell ref="H137:I137"/>
    <mergeCell ref="H138:I138"/>
    <mergeCell ref="H139:I139"/>
    <mergeCell ref="H140:I140"/>
    <mergeCell ref="H141:I141"/>
    <mergeCell ref="H142:I142"/>
    <mergeCell ref="H143:I143"/>
    <mergeCell ref="H144:I144"/>
    <mergeCell ref="H145:I145"/>
    <mergeCell ref="H146:I146"/>
    <mergeCell ref="H147:I147"/>
    <mergeCell ref="H148:I148"/>
    <mergeCell ref="H149:I149"/>
    <mergeCell ref="H150:I150"/>
    <mergeCell ref="H151:I151"/>
    <mergeCell ref="H152:I152"/>
    <mergeCell ref="H153:I153"/>
    <mergeCell ref="H154:I154"/>
    <mergeCell ref="H155:I155"/>
    <mergeCell ref="H156:I156"/>
    <mergeCell ref="H157:I157"/>
    <mergeCell ref="H158:I158"/>
    <mergeCell ref="H159:I159"/>
    <mergeCell ref="H160:I160"/>
    <mergeCell ref="H161:I161"/>
    <mergeCell ref="H162:I162"/>
    <mergeCell ref="H163:I163"/>
    <mergeCell ref="H164:I164"/>
    <mergeCell ref="H165:I165"/>
    <mergeCell ref="H166:I166"/>
    <mergeCell ref="H167:I167"/>
    <mergeCell ref="H168:I168"/>
    <mergeCell ref="H169:I169"/>
    <mergeCell ref="H170:I170"/>
    <mergeCell ref="H171:I171"/>
    <mergeCell ref="H172:I172"/>
    <mergeCell ref="H173:I173"/>
    <mergeCell ref="H174:I174"/>
    <mergeCell ref="H175:I175"/>
    <mergeCell ref="H176:I176"/>
    <mergeCell ref="H177:I177"/>
    <mergeCell ref="H178:I178"/>
    <mergeCell ref="H179:I179"/>
    <mergeCell ref="H180:I180"/>
    <mergeCell ref="H181:I181"/>
    <mergeCell ref="H182:I182"/>
    <mergeCell ref="H183:I183"/>
    <mergeCell ref="H184:I184"/>
    <mergeCell ref="H185:I185"/>
    <mergeCell ref="H186:I186"/>
    <mergeCell ref="H187:I187"/>
    <mergeCell ref="H188:I188"/>
    <mergeCell ref="H189:I189"/>
    <mergeCell ref="H190:I190"/>
    <mergeCell ref="H191:I191"/>
    <mergeCell ref="H192:I192"/>
    <mergeCell ref="H193:I193"/>
    <mergeCell ref="H194:I194"/>
    <mergeCell ref="H195:I195"/>
    <mergeCell ref="H196:I196"/>
    <mergeCell ref="H197:I197"/>
    <mergeCell ref="H198:I198"/>
    <mergeCell ref="H199:I199"/>
    <mergeCell ref="H200:I200"/>
    <mergeCell ref="H201:I201"/>
    <mergeCell ref="H202:I202"/>
    <mergeCell ref="H203:I203"/>
    <mergeCell ref="H204:I204"/>
    <mergeCell ref="H205:I205"/>
    <mergeCell ref="H206:I206"/>
    <mergeCell ref="H207:I207"/>
    <mergeCell ref="H208:I208"/>
    <mergeCell ref="H209:I209"/>
    <mergeCell ref="H210:I210"/>
    <mergeCell ref="H211:I211"/>
    <mergeCell ref="H212:I212"/>
    <mergeCell ref="H213:I213"/>
    <mergeCell ref="H214:I214"/>
    <mergeCell ref="H215:I215"/>
    <mergeCell ref="H216:I216"/>
    <mergeCell ref="H217:I217"/>
    <mergeCell ref="H218:I218"/>
    <mergeCell ref="H219:I219"/>
    <mergeCell ref="H220:I220"/>
    <mergeCell ref="H221:I221"/>
    <mergeCell ref="H222:I222"/>
    <mergeCell ref="H223:I223"/>
    <mergeCell ref="H224:I224"/>
    <mergeCell ref="H225:I225"/>
    <mergeCell ref="H226:I226"/>
    <mergeCell ref="H227:I227"/>
    <mergeCell ref="H228:I228"/>
    <mergeCell ref="H229:I229"/>
    <mergeCell ref="H230:I230"/>
    <mergeCell ref="H247:I247"/>
    <mergeCell ref="H248:I248"/>
    <mergeCell ref="H249:I249"/>
    <mergeCell ref="H250:I250"/>
    <mergeCell ref="H231:I231"/>
    <mergeCell ref="H232:I232"/>
    <mergeCell ref="H233:I233"/>
    <mergeCell ref="H234:I234"/>
    <mergeCell ref="H235:I235"/>
    <mergeCell ref="H236:I236"/>
    <mergeCell ref="H237:I237"/>
    <mergeCell ref="H238:I238"/>
    <mergeCell ref="H239:I239"/>
    <mergeCell ref="H257:I257"/>
    <mergeCell ref="F8:G8"/>
    <mergeCell ref="F15:G15"/>
    <mergeCell ref="A19:H19"/>
    <mergeCell ref="A10:A11"/>
    <mergeCell ref="B10:C11"/>
    <mergeCell ref="H251:I251"/>
    <mergeCell ref="H252:I252"/>
    <mergeCell ref="H253:I253"/>
    <mergeCell ref="H254:I254"/>
    <mergeCell ref="B14:C15"/>
    <mergeCell ref="C21:H21"/>
    <mergeCell ref="I8:L8"/>
    <mergeCell ref="D25:D27"/>
    <mergeCell ref="D14:E14"/>
    <mergeCell ref="H240:I240"/>
    <mergeCell ref="H241:I241"/>
    <mergeCell ref="H242:I242"/>
    <mergeCell ref="H243:I243"/>
    <mergeCell ref="H244:I244"/>
    <mergeCell ref="H255:I255"/>
    <mergeCell ref="H256:I256"/>
    <mergeCell ref="H245:I245"/>
    <mergeCell ref="H246:I246"/>
  </mergeCells>
  <phoneticPr fontId="1" type="noConversion"/>
  <conditionalFormatting sqref="Y3:Z3">
    <cfRule type="expression" dxfId="275" priority="304" stopIfTrue="1">
      <formula>$Y$3=$AH$3</formula>
    </cfRule>
  </conditionalFormatting>
  <conditionalFormatting sqref="R5:AB7">
    <cfRule type="expression" dxfId="274" priority="303" stopIfTrue="1">
      <formula>$Y$3=$AH$3</formula>
    </cfRule>
  </conditionalFormatting>
  <conditionalFormatting sqref="R8:X10 Y9:Z10 AA8:AB10 F8:G8 F9:F14 F16:F17 A19:H19 R21:X23">
    <cfRule type="expression" dxfId="273" priority="302" stopIfTrue="1">
      <formula>$Y$3=$AH$3</formula>
    </cfRule>
  </conditionalFormatting>
  <conditionalFormatting sqref="A3:B7 C7 A20:B23 A25:AB29">
    <cfRule type="expression" dxfId="272" priority="301" stopIfTrue="1">
      <formula>$Y$3=$AH$3</formula>
    </cfRule>
  </conditionalFormatting>
  <conditionalFormatting sqref="N30:N257 P30:P257 R30:R257 T30:T257 V30:V257 X30:X257 AA30:AB257">
    <cfRule type="expression" dxfId="271" priority="300" stopIfTrue="1">
      <formula>$Y$3=$AH$3</formula>
    </cfRule>
  </conditionalFormatting>
  <conditionalFormatting sqref="Y7:Z7">
    <cfRule type="cellIs" dxfId="270" priority="299" stopIfTrue="1" operator="notEqual">
      <formula>$J$29</formula>
    </cfRule>
  </conditionalFormatting>
  <conditionalFormatting sqref="R11:X20">
    <cfRule type="duplicateValues" dxfId="269" priority="298" stopIfTrue="1"/>
  </conditionalFormatting>
  <conditionalFormatting sqref="R11:X11">
    <cfRule type="expression" dxfId="268" priority="297" stopIfTrue="1">
      <formula>$Q$11&lt;&gt;0</formula>
    </cfRule>
  </conditionalFormatting>
  <conditionalFormatting sqref="R12:X12">
    <cfRule type="expression" dxfId="267" priority="296" stopIfTrue="1">
      <formula>$Q$12&lt;&gt;0</formula>
    </cfRule>
  </conditionalFormatting>
  <conditionalFormatting sqref="R13:X13">
    <cfRule type="expression" dxfId="266" priority="295" stopIfTrue="1">
      <formula>$Q$13&lt;&gt;0</formula>
    </cfRule>
  </conditionalFormatting>
  <conditionalFormatting sqref="R14:X14">
    <cfRule type="expression" dxfId="265" priority="294" stopIfTrue="1">
      <formula>$Q$14&lt;&gt;0</formula>
    </cfRule>
  </conditionalFormatting>
  <conditionalFormatting sqref="R15:X15">
    <cfRule type="expression" dxfId="264" priority="293" stopIfTrue="1">
      <formula>$Q$15&lt;&gt;0</formula>
    </cfRule>
  </conditionalFormatting>
  <conditionalFormatting sqref="R16:X16">
    <cfRule type="expression" dxfId="263" priority="292" stopIfTrue="1">
      <formula>$Q$16&lt;&gt;0</formula>
    </cfRule>
  </conditionalFormatting>
  <conditionalFormatting sqref="R17:X17">
    <cfRule type="expression" dxfId="262" priority="291" stopIfTrue="1">
      <formula>$Q$17&lt;&gt;0</formula>
    </cfRule>
  </conditionalFormatting>
  <conditionalFormatting sqref="R18:X18">
    <cfRule type="expression" dxfId="261" priority="290" stopIfTrue="1">
      <formula>$Q$18&lt;&gt;0</formula>
    </cfRule>
  </conditionalFormatting>
  <conditionalFormatting sqref="R19:X19">
    <cfRule type="expression" dxfId="260" priority="289" stopIfTrue="1">
      <formula>$Q$19&lt;&gt;0</formula>
    </cfRule>
  </conditionalFormatting>
  <conditionalFormatting sqref="R20:X20">
    <cfRule type="expression" dxfId="259" priority="288" stopIfTrue="1">
      <formula>$Q$20&lt;&gt;0</formula>
    </cfRule>
  </conditionalFormatting>
  <conditionalFormatting sqref="B30:B257">
    <cfRule type="duplicateValues" dxfId="258" priority="287" stopIfTrue="1"/>
  </conditionalFormatting>
  <conditionalFormatting sqref="Y11:Z11">
    <cfRule type="expression" dxfId="257" priority="286" stopIfTrue="1">
      <formula>$AF$11&lt;&gt;0</formula>
    </cfRule>
  </conditionalFormatting>
  <conditionalFormatting sqref="Y12:Z12">
    <cfRule type="expression" dxfId="256" priority="285" stopIfTrue="1">
      <formula>$AF$12&lt;&gt;0</formula>
    </cfRule>
  </conditionalFormatting>
  <conditionalFormatting sqref="Y13:Z13">
    <cfRule type="expression" dxfId="255" priority="284" stopIfTrue="1">
      <formula>$AF$13&lt;&gt;0</formula>
    </cfRule>
  </conditionalFormatting>
  <conditionalFormatting sqref="Y14:Z14">
    <cfRule type="expression" dxfId="254" priority="283" stopIfTrue="1">
      <formula>$AF$14&lt;&gt;0</formula>
    </cfRule>
  </conditionalFormatting>
  <conditionalFormatting sqref="Y15:Z15">
    <cfRule type="expression" dxfId="253" priority="282" stopIfTrue="1">
      <formula>$AF$15&lt;&gt;0</formula>
    </cfRule>
  </conditionalFormatting>
  <conditionalFormatting sqref="Y16:Z16">
    <cfRule type="expression" dxfId="252" priority="281" stopIfTrue="1">
      <formula>$AF$16&lt;&gt;0</formula>
    </cfRule>
  </conditionalFormatting>
  <conditionalFormatting sqref="Y17:Z17">
    <cfRule type="expression" dxfId="251" priority="280" stopIfTrue="1">
      <formula>$AF$17&lt;&gt;0</formula>
    </cfRule>
  </conditionalFormatting>
  <conditionalFormatting sqref="Y18:Z18">
    <cfRule type="expression" dxfId="250" priority="279" stopIfTrue="1">
      <formula>$AF$18&lt;&gt;0</formula>
    </cfRule>
  </conditionalFormatting>
  <conditionalFormatting sqref="Y19:Z19">
    <cfRule type="expression" dxfId="249" priority="278" stopIfTrue="1">
      <formula>$AF$19&lt;&gt;0</formula>
    </cfRule>
  </conditionalFormatting>
  <conditionalFormatting sqref="Y20:Z20">
    <cfRule type="expression" dxfId="248" priority="277" stopIfTrue="1">
      <formula>$AF$20&lt;&gt;0</formula>
    </cfRule>
  </conditionalFormatting>
  <conditionalFormatting sqref="AA11:AB11">
    <cfRule type="expression" dxfId="247" priority="276" stopIfTrue="1">
      <formula>$AA$11&gt;$Y$11</formula>
    </cfRule>
  </conditionalFormatting>
  <conditionalFormatting sqref="AA12:AB12">
    <cfRule type="expression" dxfId="246" priority="275" stopIfTrue="1">
      <formula>$AA$12&gt;$Y$12</formula>
    </cfRule>
  </conditionalFormatting>
  <conditionalFormatting sqref="AA13:AB13">
    <cfRule type="expression" dxfId="245" priority="274" stopIfTrue="1">
      <formula>$AA$13&gt;$Y$13</formula>
    </cfRule>
  </conditionalFormatting>
  <conditionalFormatting sqref="AA14:AB14">
    <cfRule type="expression" dxfId="244" priority="273" stopIfTrue="1">
      <formula>$AA$14&gt;$Y$14</formula>
    </cfRule>
  </conditionalFormatting>
  <conditionalFormatting sqref="AA15:AB15">
    <cfRule type="expression" dxfId="243" priority="272" stopIfTrue="1">
      <formula>$AA$15&gt;$Y$15</formula>
    </cfRule>
  </conditionalFormatting>
  <conditionalFormatting sqref="AA16:AB16">
    <cfRule type="expression" dxfId="242" priority="271" stopIfTrue="1">
      <formula>$AA$16&gt;$Y$16</formula>
    </cfRule>
  </conditionalFormatting>
  <conditionalFormatting sqref="AA17:AB17">
    <cfRule type="expression" dxfId="241" priority="270" stopIfTrue="1">
      <formula>$AA$17&gt;$Y$17</formula>
    </cfRule>
  </conditionalFormatting>
  <conditionalFormatting sqref="AA18:AB18">
    <cfRule type="expression" dxfId="240" priority="269" stopIfTrue="1">
      <formula>$AA$18&gt;$Y$18</formula>
    </cfRule>
  </conditionalFormatting>
  <conditionalFormatting sqref="AA19:AB19">
    <cfRule type="expression" dxfId="239" priority="268" stopIfTrue="1">
      <formula>$AA$19&gt;$Y$19</formula>
    </cfRule>
  </conditionalFormatting>
  <conditionalFormatting sqref="AA20:AB20">
    <cfRule type="expression" dxfId="238" priority="267" stopIfTrue="1">
      <formula>$AA$20&gt;$Y$20</formula>
    </cfRule>
  </conditionalFormatting>
  <conditionalFormatting sqref="Y21:Z21">
    <cfRule type="expression" dxfId="237" priority="266" stopIfTrue="1">
      <formula>$Y$21&lt;($Y$22+$Y$23)</formula>
    </cfRule>
  </conditionalFormatting>
  <conditionalFormatting sqref="AA21:AB21">
    <cfRule type="expression" dxfId="236" priority="262" stopIfTrue="1">
      <formula>$AA$21&lt;($AA$22+$AA$23)</formula>
    </cfRule>
    <cfRule type="expression" dxfId="235" priority="265" stopIfTrue="1">
      <formula>$AA$21&gt;$Y$21</formula>
    </cfRule>
  </conditionalFormatting>
  <conditionalFormatting sqref="AA22:AB22">
    <cfRule type="expression" dxfId="234" priority="264" stopIfTrue="1">
      <formula>$AA$22&gt;$Y$22</formula>
    </cfRule>
  </conditionalFormatting>
  <conditionalFormatting sqref="AA23:AB23">
    <cfRule type="expression" dxfId="233" priority="263" stopIfTrue="1">
      <formula>$AA$23&gt;$Y$23</formula>
    </cfRule>
  </conditionalFormatting>
  <conditionalFormatting sqref="G9:G14">
    <cfRule type="expression" dxfId="232" priority="259" stopIfTrue="1">
      <formula>$F$15&lt;&gt;$J$29</formula>
    </cfRule>
  </conditionalFormatting>
  <conditionalFormatting sqref="G16:G17">
    <cfRule type="expression" dxfId="231" priority="258" stopIfTrue="1">
      <formula>$F$18&lt;&gt;$J$29</formula>
    </cfRule>
  </conditionalFormatting>
  <conditionalFormatting sqref="AB30:AB257">
    <cfRule type="cellIs" dxfId="230" priority="257" stopIfTrue="1" operator="lessThan">
      <formula>0</formula>
    </cfRule>
  </conditionalFormatting>
  <conditionalFormatting sqref="AA30:AA257">
    <cfRule type="cellIs" dxfId="229" priority="256" stopIfTrue="1" operator="lessThan">
      <formula>0</formula>
    </cfRule>
  </conditionalFormatting>
  <conditionalFormatting sqref="B30">
    <cfRule type="expression" dxfId="228" priority="255" stopIfTrue="1">
      <formula>AF30&lt;&gt;0</formula>
    </cfRule>
  </conditionalFormatting>
  <conditionalFormatting sqref="B31">
    <cfRule type="expression" dxfId="227" priority="254" stopIfTrue="1">
      <formula>AF31&lt;&gt;0</formula>
    </cfRule>
  </conditionalFormatting>
  <conditionalFormatting sqref="B32">
    <cfRule type="expression" dxfId="226" priority="249" stopIfTrue="1">
      <formula>AF32&lt;&gt;0</formula>
    </cfRule>
  </conditionalFormatting>
  <conditionalFormatting sqref="B33">
    <cfRule type="expression" dxfId="225" priority="247" stopIfTrue="1">
      <formula>AF33&lt;&gt;0</formula>
    </cfRule>
  </conditionalFormatting>
  <conditionalFormatting sqref="B34">
    <cfRule type="expression" dxfId="224" priority="245" stopIfTrue="1">
      <formula>AF34&lt;&gt;0</formula>
    </cfRule>
  </conditionalFormatting>
  <conditionalFormatting sqref="B35">
    <cfRule type="expression" dxfId="223" priority="243" stopIfTrue="1">
      <formula>AF35&lt;&gt;0</formula>
    </cfRule>
  </conditionalFormatting>
  <conditionalFormatting sqref="B36">
    <cfRule type="expression" dxfId="222" priority="227" stopIfTrue="1">
      <formula>AF36&lt;&gt;0</formula>
    </cfRule>
  </conditionalFormatting>
  <conditionalFormatting sqref="B37">
    <cfRule type="expression" dxfId="221" priority="226" stopIfTrue="1">
      <formula>AF37&lt;&gt;0</formula>
    </cfRule>
  </conditionalFormatting>
  <conditionalFormatting sqref="B38">
    <cfRule type="expression" dxfId="220" priority="225" stopIfTrue="1">
      <formula>AF38&lt;&gt;0</formula>
    </cfRule>
  </conditionalFormatting>
  <conditionalFormatting sqref="B39">
    <cfRule type="expression" dxfId="219" priority="224" stopIfTrue="1">
      <formula>AF39&lt;&gt;0</formula>
    </cfRule>
  </conditionalFormatting>
  <conditionalFormatting sqref="B40">
    <cfRule type="expression" dxfId="218" priority="222" stopIfTrue="1">
      <formula>AF40&lt;&gt;0</formula>
    </cfRule>
  </conditionalFormatting>
  <conditionalFormatting sqref="B41">
    <cfRule type="expression" dxfId="217" priority="219" stopIfTrue="1">
      <formula>AF41&lt;&gt;0</formula>
    </cfRule>
  </conditionalFormatting>
  <conditionalFormatting sqref="B42">
    <cfRule type="expression" dxfId="216" priority="217" stopIfTrue="1">
      <formula>AF42&lt;&gt;0</formula>
    </cfRule>
  </conditionalFormatting>
  <conditionalFormatting sqref="B43">
    <cfRule type="expression" dxfId="215" priority="216" stopIfTrue="1">
      <formula>AF43&lt;&gt;0</formula>
    </cfRule>
  </conditionalFormatting>
  <conditionalFormatting sqref="B44">
    <cfRule type="expression" dxfId="214" priority="215" stopIfTrue="1">
      <formula>AF44&lt;&gt;0</formula>
    </cfRule>
  </conditionalFormatting>
  <conditionalFormatting sqref="B45">
    <cfRule type="expression" dxfId="213" priority="214" stopIfTrue="1">
      <formula>AF45&lt;&gt;0</formula>
    </cfRule>
  </conditionalFormatting>
  <conditionalFormatting sqref="B46">
    <cfRule type="expression" dxfId="212" priority="213" stopIfTrue="1">
      <formula>AF46&lt;&gt;0</formula>
    </cfRule>
  </conditionalFormatting>
  <conditionalFormatting sqref="B47">
    <cfRule type="expression" dxfId="211" priority="212" stopIfTrue="1">
      <formula>AF47&lt;&gt;0</formula>
    </cfRule>
  </conditionalFormatting>
  <conditionalFormatting sqref="B48">
    <cfRule type="expression" dxfId="210" priority="211" stopIfTrue="1">
      <formula>AF48&lt;&gt;0</formula>
    </cfRule>
  </conditionalFormatting>
  <conditionalFormatting sqref="B49">
    <cfRule type="expression" dxfId="209" priority="210" stopIfTrue="1">
      <formula>AF49&lt;&gt;0</formula>
    </cfRule>
  </conditionalFormatting>
  <conditionalFormatting sqref="B50">
    <cfRule type="expression" dxfId="208" priority="209" stopIfTrue="1">
      <formula>AF50&lt;&gt;0</formula>
    </cfRule>
  </conditionalFormatting>
  <conditionalFormatting sqref="B51">
    <cfRule type="expression" dxfId="207" priority="208" stopIfTrue="1">
      <formula>AF51&lt;&gt;0</formula>
    </cfRule>
  </conditionalFormatting>
  <conditionalFormatting sqref="B52">
    <cfRule type="expression" dxfId="206" priority="207" stopIfTrue="1">
      <formula>AF52&lt;&gt;0</formula>
    </cfRule>
  </conditionalFormatting>
  <conditionalFormatting sqref="B53">
    <cfRule type="expression" dxfId="205" priority="206" stopIfTrue="1">
      <formula>AF53&lt;&gt;0</formula>
    </cfRule>
  </conditionalFormatting>
  <conditionalFormatting sqref="B54">
    <cfRule type="expression" dxfId="204" priority="205" stopIfTrue="1">
      <formula>AF54&lt;&gt;0</formula>
    </cfRule>
  </conditionalFormatting>
  <conditionalFormatting sqref="B55">
    <cfRule type="expression" dxfId="203" priority="204" stopIfTrue="1">
      <formula>AF55&lt;&gt;0</formula>
    </cfRule>
  </conditionalFormatting>
  <conditionalFormatting sqref="B56">
    <cfRule type="expression" dxfId="202" priority="203" stopIfTrue="1">
      <formula>AF56&lt;&gt;0</formula>
    </cfRule>
  </conditionalFormatting>
  <conditionalFormatting sqref="B57">
    <cfRule type="expression" dxfId="201" priority="202" stopIfTrue="1">
      <formula>AF57&lt;&gt;0</formula>
    </cfRule>
  </conditionalFormatting>
  <conditionalFormatting sqref="B58">
    <cfRule type="expression" dxfId="200" priority="201" stopIfTrue="1">
      <formula>AF58&lt;&gt;0</formula>
    </cfRule>
  </conditionalFormatting>
  <conditionalFormatting sqref="B59">
    <cfRule type="expression" dxfId="199" priority="200" stopIfTrue="1">
      <formula>AF59&lt;&gt;0</formula>
    </cfRule>
  </conditionalFormatting>
  <conditionalFormatting sqref="B60">
    <cfRule type="expression" dxfId="198" priority="199" stopIfTrue="1">
      <formula>AF60&lt;&gt;0</formula>
    </cfRule>
  </conditionalFormatting>
  <conditionalFormatting sqref="B61">
    <cfRule type="expression" dxfId="197" priority="198" stopIfTrue="1">
      <formula>AF61&lt;&gt;0</formula>
    </cfRule>
  </conditionalFormatting>
  <conditionalFormatting sqref="B62">
    <cfRule type="expression" dxfId="196" priority="197" stopIfTrue="1">
      <formula>AF62&lt;&gt;0</formula>
    </cfRule>
  </conditionalFormatting>
  <conditionalFormatting sqref="B63">
    <cfRule type="expression" dxfId="195" priority="196" stopIfTrue="1">
      <formula>AF63&lt;&gt;0</formula>
    </cfRule>
  </conditionalFormatting>
  <conditionalFormatting sqref="B64">
    <cfRule type="expression" dxfId="194" priority="195" stopIfTrue="1">
      <formula>AF64&lt;&gt;0</formula>
    </cfRule>
  </conditionalFormatting>
  <conditionalFormatting sqref="B65">
    <cfRule type="expression" dxfId="193" priority="194" stopIfTrue="1">
      <formula>AF65&lt;&gt;0</formula>
    </cfRule>
  </conditionalFormatting>
  <conditionalFormatting sqref="B66">
    <cfRule type="expression" dxfId="192" priority="193" stopIfTrue="1">
      <formula>AF66&lt;&gt;0</formula>
    </cfRule>
  </conditionalFormatting>
  <conditionalFormatting sqref="B67">
    <cfRule type="expression" dxfId="191" priority="192" stopIfTrue="1">
      <formula>AF67&lt;&gt;0</formula>
    </cfRule>
  </conditionalFormatting>
  <conditionalFormatting sqref="B68">
    <cfRule type="expression" dxfId="190" priority="191" stopIfTrue="1">
      <formula>AF68&lt;&gt;0</formula>
    </cfRule>
  </conditionalFormatting>
  <conditionalFormatting sqref="B69">
    <cfRule type="expression" dxfId="189" priority="190" stopIfTrue="1">
      <formula>AF69&lt;&gt;0</formula>
    </cfRule>
  </conditionalFormatting>
  <conditionalFormatting sqref="B70">
    <cfRule type="expression" dxfId="188" priority="189" stopIfTrue="1">
      <formula>AF70&lt;&gt;0</formula>
    </cfRule>
  </conditionalFormatting>
  <conditionalFormatting sqref="B71">
    <cfRule type="expression" dxfId="187" priority="188" stopIfTrue="1">
      <formula>AF71&lt;&gt;0</formula>
    </cfRule>
  </conditionalFormatting>
  <conditionalFormatting sqref="B72">
    <cfRule type="expression" dxfId="186" priority="187" stopIfTrue="1">
      <formula>AF72&lt;&gt;0</formula>
    </cfRule>
  </conditionalFormatting>
  <conditionalFormatting sqref="B73">
    <cfRule type="expression" dxfId="185" priority="186" stopIfTrue="1">
      <formula>AF73&lt;&gt;0</formula>
    </cfRule>
  </conditionalFormatting>
  <conditionalFormatting sqref="B74">
    <cfRule type="expression" dxfId="184" priority="185" stopIfTrue="1">
      <formula>AF74&lt;&gt;0</formula>
    </cfRule>
  </conditionalFormatting>
  <conditionalFormatting sqref="B75">
    <cfRule type="expression" dxfId="183" priority="184" stopIfTrue="1">
      <formula>AF75&lt;&gt;0</formula>
    </cfRule>
  </conditionalFormatting>
  <conditionalFormatting sqref="B76">
    <cfRule type="expression" dxfId="182" priority="183" stopIfTrue="1">
      <formula>AF76&lt;&gt;0</formula>
    </cfRule>
  </conditionalFormatting>
  <conditionalFormatting sqref="B77">
    <cfRule type="expression" dxfId="181" priority="182" stopIfTrue="1">
      <formula>AF77&lt;&gt;0</formula>
    </cfRule>
  </conditionalFormatting>
  <conditionalFormatting sqref="B78">
    <cfRule type="expression" dxfId="180" priority="181" stopIfTrue="1">
      <formula>AF78&lt;&gt;0</formula>
    </cfRule>
  </conditionalFormatting>
  <conditionalFormatting sqref="B79">
    <cfRule type="expression" dxfId="179" priority="180" stopIfTrue="1">
      <formula>AF79&lt;&gt;0</formula>
    </cfRule>
  </conditionalFormatting>
  <conditionalFormatting sqref="B80">
    <cfRule type="expression" dxfId="178" priority="179" stopIfTrue="1">
      <formula>AF80&lt;&gt;0</formula>
    </cfRule>
  </conditionalFormatting>
  <conditionalFormatting sqref="B81">
    <cfRule type="expression" dxfId="177" priority="178" stopIfTrue="1">
      <formula>AF81&lt;&gt;0</formula>
    </cfRule>
  </conditionalFormatting>
  <conditionalFormatting sqref="B82">
    <cfRule type="expression" dxfId="176" priority="177" stopIfTrue="1">
      <formula>AF82&lt;&gt;0</formula>
    </cfRule>
  </conditionalFormatting>
  <conditionalFormatting sqref="B83">
    <cfRule type="expression" dxfId="175" priority="176" stopIfTrue="1">
      <formula>AF83&lt;&gt;0</formula>
    </cfRule>
  </conditionalFormatting>
  <conditionalFormatting sqref="B84">
    <cfRule type="expression" dxfId="174" priority="175" stopIfTrue="1">
      <formula>AF84&lt;&gt;0</formula>
    </cfRule>
  </conditionalFormatting>
  <conditionalFormatting sqref="B85">
    <cfRule type="expression" dxfId="173" priority="174" stopIfTrue="1">
      <formula>AF85&lt;&gt;0</formula>
    </cfRule>
  </conditionalFormatting>
  <conditionalFormatting sqref="B86">
    <cfRule type="expression" dxfId="172" priority="173" stopIfTrue="1">
      <formula>AF86&lt;&gt;0</formula>
    </cfRule>
  </conditionalFormatting>
  <conditionalFormatting sqref="B87">
    <cfRule type="expression" dxfId="171" priority="172" stopIfTrue="1">
      <formula>AF87&lt;&gt;0</formula>
    </cfRule>
  </conditionalFormatting>
  <conditionalFormatting sqref="B88">
    <cfRule type="expression" dxfId="170" priority="171" stopIfTrue="1">
      <formula>AF88&lt;&gt;0</formula>
    </cfRule>
  </conditionalFormatting>
  <conditionalFormatting sqref="B89">
    <cfRule type="expression" dxfId="169" priority="170" stopIfTrue="1">
      <formula>AF89&lt;&gt;0</formula>
    </cfRule>
  </conditionalFormatting>
  <conditionalFormatting sqref="B90">
    <cfRule type="expression" dxfId="168" priority="169" stopIfTrue="1">
      <formula>AF90&lt;&gt;0</formula>
    </cfRule>
  </conditionalFormatting>
  <conditionalFormatting sqref="B91">
    <cfRule type="expression" dxfId="167" priority="168" stopIfTrue="1">
      <formula>AF91&lt;&gt;0</formula>
    </cfRule>
  </conditionalFormatting>
  <conditionalFormatting sqref="B92">
    <cfRule type="expression" dxfId="166" priority="167" stopIfTrue="1">
      <formula>AF92&lt;&gt;0</formula>
    </cfRule>
  </conditionalFormatting>
  <conditionalFormatting sqref="B93">
    <cfRule type="expression" dxfId="165" priority="166" stopIfTrue="1">
      <formula>AF93&lt;&gt;0</formula>
    </cfRule>
  </conditionalFormatting>
  <conditionalFormatting sqref="B94">
    <cfRule type="expression" dxfId="164" priority="165" stopIfTrue="1">
      <formula>AF94&lt;&gt;0</formula>
    </cfRule>
  </conditionalFormatting>
  <conditionalFormatting sqref="B95">
    <cfRule type="expression" dxfId="163" priority="164" stopIfTrue="1">
      <formula>AF95&lt;&gt;0</formula>
    </cfRule>
  </conditionalFormatting>
  <conditionalFormatting sqref="B96">
    <cfRule type="expression" dxfId="162" priority="163" stopIfTrue="1">
      <formula>AF96&lt;&gt;0</formula>
    </cfRule>
  </conditionalFormatting>
  <conditionalFormatting sqref="B97">
    <cfRule type="expression" dxfId="161" priority="162" stopIfTrue="1">
      <formula>AF97&lt;&gt;0</formula>
    </cfRule>
  </conditionalFormatting>
  <conditionalFormatting sqref="B98">
    <cfRule type="expression" dxfId="160" priority="161" stopIfTrue="1">
      <formula>AF98&lt;&gt;0</formula>
    </cfRule>
  </conditionalFormatting>
  <conditionalFormatting sqref="B99">
    <cfRule type="expression" dxfId="159" priority="160" stopIfTrue="1">
      <formula>AF99&lt;&gt;0</formula>
    </cfRule>
  </conditionalFormatting>
  <conditionalFormatting sqref="B100">
    <cfRule type="expression" dxfId="158" priority="159" stopIfTrue="1">
      <formula>AF100&lt;&gt;0</formula>
    </cfRule>
  </conditionalFormatting>
  <conditionalFormatting sqref="B101">
    <cfRule type="expression" dxfId="157" priority="158" stopIfTrue="1">
      <formula>AF101&lt;&gt;0</formula>
    </cfRule>
  </conditionalFormatting>
  <conditionalFormatting sqref="B102">
    <cfRule type="expression" dxfId="156" priority="157" stopIfTrue="1">
      <formula>AF102&lt;&gt;0</formula>
    </cfRule>
  </conditionalFormatting>
  <conditionalFormatting sqref="B103">
    <cfRule type="expression" dxfId="155" priority="156" stopIfTrue="1">
      <formula>AF103&lt;&gt;0</formula>
    </cfRule>
  </conditionalFormatting>
  <conditionalFormatting sqref="B104">
    <cfRule type="expression" dxfId="154" priority="155" stopIfTrue="1">
      <formula>AF104&lt;&gt;0</formula>
    </cfRule>
  </conditionalFormatting>
  <conditionalFormatting sqref="B105">
    <cfRule type="expression" dxfId="153" priority="154" stopIfTrue="1">
      <formula>AF105&lt;&gt;0</formula>
    </cfRule>
  </conditionalFormatting>
  <conditionalFormatting sqref="B106">
    <cfRule type="expression" dxfId="152" priority="153" stopIfTrue="1">
      <formula>AF106&lt;&gt;0</formula>
    </cfRule>
  </conditionalFormatting>
  <conditionalFormatting sqref="B107">
    <cfRule type="expression" dxfId="151" priority="152" stopIfTrue="1">
      <formula>AF107&lt;&gt;0</formula>
    </cfRule>
  </conditionalFormatting>
  <conditionalFormatting sqref="B108">
    <cfRule type="expression" dxfId="150" priority="151" stopIfTrue="1">
      <formula>AF108&lt;&gt;0</formula>
    </cfRule>
  </conditionalFormatting>
  <conditionalFormatting sqref="B109">
    <cfRule type="expression" dxfId="149" priority="150" stopIfTrue="1">
      <formula>AF109&lt;&gt;0</formula>
    </cfRule>
  </conditionalFormatting>
  <conditionalFormatting sqref="B110">
    <cfRule type="expression" dxfId="148" priority="149" stopIfTrue="1">
      <formula>AF110&lt;&gt;0</formula>
    </cfRule>
  </conditionalFormatting>
  <conditionalFormatting sqref="B111">
    <cfRule type="expression" dxfId="147" priority="148" stopIfTrue="1">
      <formula>AF111&lt;&gt;0</formula>
    </cfRule>
  </conditionalFormatting>
  <conditionalFormatting sqref="B112">
    <cfRule type="expression" dxfId="146" priority="147" stopIfTrue="1">
      <formula>AF112&lt;&gt;0</formula>
    </cfRule>
  </conditionalFormatting>
  <conditionalFormatting sqref="B113">
    <cfRule type="expression" dxfId="145" priority="146" stopIfTrue="1">
      <formula>AF113&lt;&gt;0</formula>
    </cfRule>
  </conditionalFormatting>
  <conditionalFormatting sqref="B114">
    <cfRule type="expression" dxfId="144" priority="145" stopIfTrue="1">
      <formula>AF114&lt;&gt;0</formula>
    </cfRule>
  </conditionalFormatting>
  <conditionalFormatting sqref="B115">
    <cfRule type="expression" dxfId="143" priority="144" stopIfTrue="1">
      <formula>AF115&lt;&gt;0</formula>
    </cfRule>
  </conditionalFormatting>
  <conditionalFormatting sqref="B116">
    <cfRule type="expression" dxfId="142" priority="143" stopIfTrue="1">
      <formula>AF116&lt;&gt;0</formula>
    </cfRule>
  </conditionalFormatting>
  <conditionalFormatting sqref="B117">
    <cfRule type="expression" dxfId="141" priority="142" stopIfTrue="1">
      <formula>AF117&lt;&gt;0</formula>
    </cfRule>
  </conditionalFormatting>
  <conditionalFormatting sqref="B118">
    <cfRule type="expression" dxfId="140" priority="141" stopIfTrue="1">
      <formula>AF118&lt;&gt;0</formula>
    </cfRule>
  </conditionalFormatting>
  <conditionalFormatting sqref="B119">
    <cfRule type="expression" dxfId="139" priority="140" stopIfTrue="1">
      <formula>AF119&lt;&gt;0</formula>
    </cfRule>
  </conditionalFormatting>
  <conditionalFormatting sqref="B120">
    <cfRule type="expression" dxfId="138" priority="139" stopIfTrue="1">
      <formula>AF120&lt;&gt;0</formula>
    </cfRule>
  </conditionalFormatting>
  <conditionalFormatting sqref="B121">
    <cfRule type="expression" dxfId="137" priority="138" stopIfTrue="1">
      <formula>AF121&lt;&gt;0</formula>
    </cfRule>
  </conditionalFormatting>
  <conditionalFormatting sqref="B122">
    <cfRule type="expression" dxfId="136" priority="137" stopIfTrue="1">
      <formula>AF122&lt;&gt;0</formula>
    </cfRule>
  </conditionalFormatting>
  <conditionalFormatting sqref="B123">
    <cfRule type="expression" dxfId="135" priority="136" stopIfTrue="1">
      <formula>AF123&lt;&gt;0</formula>
    </cfRule>
  </conditionalFormatting>
  <conditionalFormatting sqref="B124">
    <cfRule type="expression" dxfId="134" priority="135" stopIfTrue="1">
      <formula>AF124&lt;&gt;0</formula>
    </cfRule>
  </conditionalFormatting>
  <conditionalFormatting sqref="B125">
    <cfRule type="expression" dxfId="133" priority="134" stopIfTrue="1">
      <formula>AF125&lt;&gt;0</formula>
    </cfRule>
  </conditionalFormatting>
  <conditionalFormatting sqref="B126">
    <cfRule type="expression" dxfId="132" priority="133" stopIfTrue="1">
      <formula>AF126&lt;&gt;0</formula>
    </cfRule>
  </conditionalFormatting>
  <conditionalFormatting sqref="B127">
    <cfRule type="expression" dxfId="131" priority="132" stopIfTrue="1">
      <formula>AF127&lt;&gt;0</formula>
    </cfRule>
  </conditionalFormatting>
  <conditionalFormatting sqref="B128">
    <cfRule type="expression" dxfId="130" priority="131" stopIfTrue="1">
      <formula>AF128&lt;&gt;0</formula>
    </cfRule>
  </conditionalFormatting>
  <conditionalFormatting sqref="B129">
    <cfRule type="expression" dxfId="129" priority="130" stopIfTrue="1">
      <formula>AF129&lt;&gt;0</formula>
    </cfRule>
  </conditionalFormatting>
  <conditionalFormatting sqref="B130">
    <cfRule type="expression" dxfId="128" priority="129" stopIfTrue="1">
      <formula>AF130&lt;&gt;0</formula>
    </cfRule>
  </conditionalFormatting>
  <conditionalFormatting sqref="B131">
    <cfRule type="expression" dxfId="127" priority="128" stopIfTrue="1">
      <formula>AF131&lt;&gt;0</formula>
    </cfRule>
  </conditionalFormatting>
  <conditionalFormatting sqref="B132">
    <cfRule type="expression" dxfId="126" priority="127" stopIfTrue="1">
      <formula>AF132&lt;&gt;0</formula>
    </cfRule>
  </conditionalFormatting>
  <conditionalFormatting sqref="B133">
    <cfRule type="expression" dxfId="125" priority="126" stopIfTrue="1">
      <formula>AF133&lt;&gt;0</formula>
    </cfRule>
  </conditionalFormatting>
  <conditionalFormatting sqref="B134">
    <cfRule type="expression" dxfId="124" priority="125" stopIfTrue="1">
      <formula>AF134&lt;&gt;0</formula>
    </cfRule>
  </conditionalFormatting>
  <conditionalFormatting sqref="B135">
    <cfRule type="expression" dxfId="123" priority="124" stopIfTrue="1">
      <formula>AF135&lt;&gt;0</formula>
    </cfRule>
  </conditionalFormatting>
  <conditionalFormatting sqref="B136">
    <cfRule type="expression" dxfId="122" priority="123" stopIfTrue="1">
      <formula>AF136&lt;&gt;0</formula>
    </cfRule>
  </conditionalFormatting>
  <conditionalFormatting sqref="B137">
    <cfRule type="expression" dxfId="121" priority="122" stopIfTrue="1">
      <formula>AF137&lt;&gt;0</formula>
    </cfRule>
  </conditionalFormatting>
  <conditionalFormatting sqref="B138">
    <cfRule type="expression" dxfId="120" priority="121" stopIfTrue="1">
      <formula>AF138&lt;&gt;0</formula>
    </cfRule>
  </conditionalFormatting>
  <conditionalFormatting sqref="B139">
    <cfRule type="expression" dxfId="119" priority="120" stopIfTrue="1">
      <formula>AF139&lt;&gt;0</formula>
    </cfRule>
  </conditionalFormatting>
  <conditionalFormatting sqref="B140">
    <cfRule type="expression" dxfId="118" priority="119" stopIfTrue="1">
      <formula>AF140&lt;&gt;0</formula>
    </cfRule>
  </conditionalFormatting>
  <conditionalFormatting sqref="B141">
    <cfRule type="expression" dxfId="117" priority="118" stopIfTrue="1">
      <formula>AF141&lt;&gt;0</formula>
    </cfRule>
  </conditionalFormatting>
  <conditionalFormatting sqref="B142">
    <cfRule type="expression" dxfId="116" priority="117" stopIfTrue="1">
      <formula>AF142&lt;&gt;0</formula>
    </cfRule>
  </conditionalFormatting>
  <conditionalFormatting sqref="B143">
    <cfRule type="expression" dxfId="115" priority="116" stopIfTrue="1">
      <formula>AF143&lt;&gt;0</formula>
    </cfRule>
  </conditionalFormatting>
  <conditionalFormatting sqref="B144">
    <cfRule type="expression" dxfId="114" priority="115" stopIfTrue="1">
      <formula>AF144&lt;&gt;0</formula>
    </cfRule>
  </conditionalFormatting>
  <conditionalFormatting sqref="B145">
    <cfRule type="expression" dxfId="113" priority="114" stopIfTrue="1">
      <formula>AF145&lt;&gt;0</formula>
    </cfRule>
  </conditionalFormatting>
  <conditionalFormatting sqref="B146">
    <cfRule type="expression" dxfId="112" priority="113" stopIfTrue="1">
      <formula>AF146&lt;&gt;0</formula>
    </cfRule>
  </conditionalFormatting>
  <conditionalFormatting sqref="B147">
    <cfRule type="expression" dxfId="111" priority="112" stopIfTrue="1">
      <formula>AF147&lt;&gt;0</formula>
    </cfRule>
  </conditionalFormatting>
  <conditionalFormatting sqref="B148">
    <cfRule type="expression" dxfId="110" priority="111" stopIfTrue="1">
      <formula>AF148&lt;&gt;0</formula>
    </cfRule>
  </conditionalFormatting>
  <conditionalFormatting sqref="B149">
    <cfRule type="expression" dxfId="109" priority="110" stopIfTrue="1">
      <formula>AF149&lt;&gt;0</formula>
    </cfRule>
  </conditionalFormatting>
  <conditionalFormatting sqref="B150">
    <cfRule type="expression" dxfId="108" priority="109" stopIfTrue="1">
      <formula>AF150&lt;&gt;0</formula>
    </cfRule>
  </conditionalFormatting>
  <conditionalFormatting sqref="B151">
    <cfRule type="expression" dxfId="107" priority="108" stopIfTrue="1">
      <formula>AF151&lt;&gt;0</formula>
    </cfRule>
  </conditionalFormatting>
  <conditionalFormatting sqref="B152">
    <cfRule type="expression" dxfId="106" priority="107" stopIfTrue="1">
      <formula>AF152&lt;&gt;0</formula>
    </cfRule>
  </conditionalFormatting>
  <conditionalFormatting sqref="B153">
    <cfRule type="expression" dxfId="105" priority="106" stopIfTrue="1">
      <formula>AF153&lt;&gt;0</formula>
    </cfRule>
  </conditionalFormatting>
  <conditionalFormatting sqref="B154">
    <cfRule type="expression" dxfId="104" priority="105" stopIfTrue="1">
      <formula>AF154&lt;&gt;0</formula>
    </cfRule>
  </conditionalFormatting>
  <conditionalFormatting sqref="B155">
    <cfRule type="expression" dxfId="103" priority="104" stopIfTrue="1">
      <formula>AF155&lt;&gt;0</formula>
    </cfRule>
  </conditionalFormatting>
  <conditionalFormatting sqref="B156">
    <cfRule type="expression" dxfId="102" priority="103" stopIfTrue="1">
      <formula>AF156&lt;&gt;0</formula>
    </cfRule>
  </conditionalFormatting>
  <conditionalFormatting sqref="B157">
    <cfRule type="expression" dxfId="101" priority="102" stopIfTrue="1">
      <formula>AF157&lt;&gt;0</formula>
    </cfRule>
  </conditionalFormatting>
  <conditionalFormatting sqref="B158">
    <cfRule type="expression" dxfId="100" priority="101" stopIfTrue="1">
      <formula>AF158&lt;&gt;0</formula>
    </cfRule>
  </conditionalFormatting>
  <conditionalFormatting sqref="B159">
    <cfRule type="expression" dxfId="99" priority="100" stopIfTrue="1">
      <formula>AF159&lt;&gt;0</formula>
    </cfRule>
  </conditionalFormatting>
  <conditionalFormatting sqref="B160">
    <cfRule type="expression" dxfId="98" priority="99" stopIfTrue="1">
      <formula>AF160&lt;&gt;0</formula>
    </cfRule>
  </conditionalFormatting>
  <conditionalFormatting sqref="B161">
    <cfRule type="expression" dxfId="97" priority="98" stopIfTrue="1">
      <formula>AF161&lt;&gt;0</formula>
    </cfRule>
  </conditionalFormatting>
  <conditionalFormatting sqref="B162">
    <cfRule type="expression" dxfId="96" priority="97" stopIfTrue="1">
      <formula>AF162&lt;&gt;0</formula>
    </cfRule>
  </conditionalFormatting>
  <conditionalFormatting sqref="B163">
    <cfRule type="expression" dxfId="95" priority="96" stopIfTrue="1">
      <formula>AF163&lt;&gt;0</formula>
    </cfRule>
  </conditionalFormatting>
  <conditionalFormatting sqref="B164">
    <cfRule type="expression" dxfId="94" priority="95" stopIfTrue="1">
      <formula>AF164&lt;&gt;0</formula>
    </cfRule>
  </conditionalFormatting>
  <conditionalFormatting sqref="B165">
    <cfRule type="expression" dxfId="93" priority="94" stopIfTrue="1">
      <formula>AF165&lt;&gt;0</formula>
    </cfRule>
  </conditionalFormatting>
  <conditionalFormatting sqref="B166">
    <cfRule type="expression" dxfId="92" priority="93" stopIfTrue="1">
      <formula>AF166&lt;&gt;0</formula>
    </cfRule>
  </conditionalFormatting>
  <conditionalFormatting sqref="B167">
    <cfRule type="expression" dxfId="91" priority="92" stopIfTrue="1">
      <formula>AF167&lt;&gt;0</formula>
    </cfRule>
  </conditionalFormatting>
  <conditionalFormatting sqref="B168">
    <cfRule type="expression" dxfId="90" priority="91" stopIfTrue="1">
      <formula>AF168&lt;&gt;0</formula>
    </cfRule>
  </conditionalFormatting>
  <conditionalFormatting sqref="B169">
    <cfRule type="expression" dxfId="89" priority="90" stopIfTrue="1">
      <formula>AF169&lt;&gt;0</formula>
    </cfRule>
  </conditionalFormatting>
  <conditionalFormatting sqref="B170">
    <cfRule type="expression" dxfId="88" priority="89" stopIfTrue="1">
      <formula>AF170&lt;&gt;0</formula>
    </cfRule>
  </conditionalFormatting>
  <conditionalFormatting sqref="B171">
    <cfRule type="expression" dxfId="87" priority="88" stopIfTrue="1">
      <formula>AF171&lt;&gt;0</formula>
    </cfRule>
  </conditionalFormatting>
  <conditionalFormatting sqref="B172">
    <cfRule type="expression" dxfId="86" priority="87" stopIfTrue="1">
      <formula>AF172&lt;&gt;0</formula>
    </cfRule>
  </conditionalFormatting>
  <conditionalFormatting sqref="B173">
    <cfRule type="expression" dxfId="85" priority="86" stopIfTrue="1">
      <formula>AF173&lt;&gt;0</formula>
    </cfRule>
  </conditionalFormatting>
  <conditionalFormatting sqref="B174">
    <cfRule type="expression" dxfId="84" priority="85" stopIfTrue="1">
      <formula>AF174&lt;&gt;0</formula>
    </cfRule>
  </conditionalFormatting>
  <conditionalFormatting sqref="B175">
    <cfRule type="expression" dxfId="83" priority="84" stopIfTrue="1">
      <formula>AF175&lt;&gt;0</formula>
    </cfRule>
  </conditionalFormatting>
  <conditionalFormatting sqref="B176">
    <cfRule type="expression" dxfId="82" priority="83" stopIfTrue="1">
      <formula>AF176&lt;&gt;0</formula>
    </cfRule>
  </conditionalFormatting>
  <conditionalFormatting sqref="B177">
    <cfRule type="expression" dxfId="81" priority="82" stopIfTrue="1">
      <formula>AF177&lt;&gt;0</formula>
    </cfRule>
  </conditionalFormatting>
  <conditionalFormatting sqref="B178">
    <cfRule type="expression" dxfId="80" priority="81" stopIfTrue="1">
      <formula>AF178&lt;&gt;0</formula>
    </cfRule>
  </conditionalFormatting>
  <conditionalFormatting sqref="B179">
    <cfRule type="expression" dxfId="79" priority="80" stopIfTrue="1">
      <formula>AF179&lt;&gt;0</formula>
    </cfRule>
  </conditionalFormatting>
  <conditionalFormatting sqref="B180">
    <cfRule type="expression" dxfId="78" priority="79" stopIfTrue="1">
      <formula>AF180&lt;&gt;0</formula>
    </cfRule>
  </conditionalFormatting>
  <conditionalFormatting sqref="B181">
    <cfRule type="expression" dxfId="77" priority="78" stopIfTrue="1">
      <formula>AF181&lt;&gt;0</formula>
    </cfRule>
  </conditionalFormatting>
  <conditionalFormatting sqref="B182">
    <cfRule type="expression" dxfId="76" priority="77" stopIfTrue="1">
      <formula>AF182&lt;&gt;0</formula>
    </cfRule>
  </conditionalFormatting>
  <conditionalFormatting sqref="B183">
    <cfRule type="expression" dxfId="75" priority="76" stopIfTrue="1">
      <formula>AF183&lt;&gt;0</formula>
    </cfRule>
  </conditionalFormatting>
  <conditionalFormatting sqref="B184">
    <cfRule type="expression" dxfId="74" priority="75" stopIfTrue="1">
      <formula>AF184&lt;&gt;0</formula>
    </cfRule>
  </conditionalFormatting>
  <conditionalFormatting sqref="B185">
    <cfRule type="expression" dxfId="73" priority="74" stopIfTrue="1">
      <formula>AF185&lt;&gt;0</formula>
    </cfRule>
  </conditionalFormatting>
  <conditionalFormatting sqref="B186">
    <cfRule type="expression" dxfId="72" priority="73" stopIfTrue="1">
      <formula>AF186&lt;&gt;0</formula>
    </cfRule>
  </conditionalFormatting>
  <conditionalFormatting sqref="B187">
    <cfRule type="expression" dxfId="71" priority="72" stopIfTrue="1">
      <formula>AF187&lt;&gt;0</formula>
    </cfRule>
  </conditionalFormatting>
  <conditionalFormatting sqref="B188">
    <cfRule type="expression" dxfId="70" priority="71" stopIfTrue="1">
      <formula>AF188&lt;&gt;0</formula>
    </cfRule>
  </conditionalFormatting>
  <conditionalFormatting sqref="B189">
    <cfRule type="expression" dxfId="69" priority="70" stopIfTrue="1">
      <formula>AF189&lt;&gt;0</formula>
    </cfRule>
  </conditionalFormatting>
  <conditionalFormatting sqref="B190">
    <cfRule type="expression" dxfId="68" priority="69" stopIfTrue="1">
      <formula>AF190&lt;&gt;0</formula>
    </cfRule>
  </conditionalFormatting>
  <conditionalFormatting sqref="B191">
    <cfRule type="expression" dxfId="67" priority="68" stopIfTrue="1">
      <formula>AF191&lt;&gt;0</formula>
    </cfRule>
  </conditionalFormatting>
  <conditionalFormatting sqref="B192">
    <cfRule type="expression" dxfId="66" priority="67" stopIfTrue="1">
      <formula>AF192&lt;&gt;0</formula>
    </cfRule>
  </conditionalFormatting>
  <conditionalFormatting sqref="B193">
    <cfRule type="expression" dxfId="65" priority="66" stopIfTrue="1">
      <formula>AF193&lt;&gt;0</formula>
    </cfRule>
  </conditionalFormatting>
  <conditionalFormatting sqref="B194">
    <cfRule type="expression" dxfId="64" priority="65" stopIfTrue="1">
      <formula>AF194&lt;&gt;0</formula>
    </cfRule>
  </conditionalFormatting>
  <conditionalFormatting sqref="B195">
    <cfRule type="expression" dxfId="63" priority="64" stopIfTrue="1">
      <formula>AF195&lt;&gt;0</formula>
    </cfRule>
  </conditionalFormatting>
  <conditionalFormatting sqref="B196">
    <cfRule type="expression" dxfId="62" priority="63" stopIfTrue="1">
      <formula>AF196&lt;&gt;0</formula>
    </cfRule>
  </conditionalFormatting>
  <conditionalFormatting sqref="B197">
    <cfRule type="expression" dxfId="61" priority="62" stopIfTrue="1">
      <formula>AF197&lt;&gt;0</formula>
    </cfRule>
  </conditionalFormatting>
  <conditionalFormatting sqref="B198">
    <cfRule type="expression" dxfId="60" priority="61" stopIfTrue="1">
      <formula>AF198&lt;&gt;0</formula>
    </cfRule>
  </conditionalFormatting>
  <conditionalFormatting sqref="B199">
    <cfRule type="expression" dxfId="59" priority="60" stopIfTrue="1">
      <formula>AF199&lt;&gt;0</formula>
    </cfRule>
  </conditionalFormatting>
  <conditionalFormatting sqref="B200">
    <cfRule type="expression" dxfId="58" priority="59" stopIfTrue="1">
      <formula>AF200&lt;&gt;0</formula>
    </cfRule>
  </conditionalFormatting>
  <conditionalFormatting sqref="B201">
    <cfRule type="expression" dxfId="57" priority="58" stopIfTrue="1">
      <formula>AF201&lt;&gt;0</formula>
    </cfRule>
  </conditionalFormatting>
  <conditionalFormatting sqref="B202">
    <cfRule type="expression" dxfId="56" priority="57" stopIfTrue="1">
      <formula>AF202&lt;&gt;0</formula>
    </cfRule>
  </conditionalFormatting>
  <conditionalFormatting sqref="B203">
    <cfRule type="expression" dxfId="55" priority="56" stopIfTrue="1">
      <formula>AF203&lt;&gt;0</formula>
    </cfRule>
  </conditionalFormatting>
  <conditionalFormatting sqref="B204">
    <cfRule type="expression" dxfId="54" priority="55" stopIfTrue="1">
      <formula>AF204&lt;&gt;0</formula>
    </cfRule>
  </conditionalFormatting>
  <conditionalFormatting sqref="B205">
    <cfRule type="expression" dxfId="53" priority="54" stopIfTrue="1">
      <formula>AF205&lt;&gt;0</formula>
    </cfRule>
  </conditionalFormatting>
  <conditionalFormatting sqref="B206">
    <cfRule type="expression" dxfId="52" priority="53" stopIfTrue="1">
      <formula>AF206&lt;&gt;0</formula>
    </cfRule>
  </conditionalFormatting>
  <conditionalFormatting sqref="B207">
    <cfRule type="expression" dxfId="51" priority="52" stopIfTrue="1">
      <formula>AF207&lt;&gt;0</formula>
    </cfRule>
  </conditionalFormatting>
  <conditionalFormatting sqref="B208">
    <cfRule type="expression" dxfId="50" priority="51" stopIfTrue="1">
      <formula>AF208&lt;&gt;0</formula>
    </cfRule>
  </conditionalFormatting>
  <conditionalFormatting sqref="B209">
    <cfRule type="expression" dxfId="49" priority="50" stopIfTrue="1">
      <formula>AF209&lt;&gt;0</formula>
    </cfRule>
  </conditionalFormatting>
  <conditionalFormatting sqref="B210">
    <cfRule type="expression" dxfId="48" priority="49" stopIfTrue="1">
      <formula>AF210&lt;&gt;0</formula>
    </cfRule>
  </conditionalFormatting>
  <conditionalFormatting sqref="B211">
    <cfRule type="expression" dxfId="47" priority="48" stopIfTrue="1">
      <formula>AF211&lt;&gt;0</formula>
    </cfRule>
  </conditionalFormatting>
  <conditionalFormatting sqref="B212">
    <cfRule type="expression" dxfId="46" priority="47" stopIfTrue="1">
      <formula>AF212&lt;&gt;0</formula>
    </cfRule>
  </conditionalFormatting>
  <conditionalFormatting sqref="B213">
    <cfRule type="expression" dxfId="45" priority="46" stopIfTrue="1">
      <formula>AF213&lt;&gt;0</formula>
    </cfRule>
  </conditionalFormatting>
  <conditionalFormatting sqref="B214">
    <cfRule type="expression" dxfId="44" priority="45" stopIfTrue="1">
      <formula>AF214&lt;&gt;0</formula>
    </cfRule>
  </conditionalFormatting>
  <conditionalFormatting sqref="B215">
    <cfRule type="expression" dxfId="43" priority="44" stopIfTrue="1">
      <formula>AF215&lt;&gt;0</formula>
    </cfRule>
  </conditionalFormatting>
  <conditionalFormatting sqref="B216">
    <cfRule type="expression" dxfId="42" priority="43" stopIfTrue="1">
      <formula>AF216&lt;&gt;0</formula>
    </cfRule>
  </conditionalFormatting>
  <conditionalFormatting sqref="B217">
    <cfRule type="expression" dxfId="41" priority="42" stopIfTrue="1">
      <formula>AF217&lt;&gt;0</formula>
    </cfRule>
  </conditionalFormatting>
  <conditionalFormatting sqref="B218">
    <cfRule type="expression" dxfId="40" priority="41" stopIfTrue="1">
      <formula>AF218&lt;&gt;0</formula>
    </cfRule>
  </conditionalFormatting>
  <conditionalFormatting sqref="B219">
    <cfRule type="expression" dxfId="39" priority="40" stopIfTrue="1">
      <formula>AF219&lt;&gt;0</formula>
    </cfRule>
  </conditionalFormatting>
  <conditionalFormatting sqref="B220">
    <cfRule type="expression" dxfId="38" priority="39" stopIfTrue="1">
      <formula>AF220&lt;&gt;0</formula>
    </cfRule>
  </conditionalFormatting>
  <conditionalFormatting sqref="B221">
    <cfRule type="expression" dxfId="37" priority="38" stopIfTrue="1">
      <formula>AF221&lt;&gt;0</formula>
    </cfRule>
  </conditionalFormatting>
  <conditionalFormatting sqref="B222">
    <cfRule type="expression" dxfId="36" priority="37" stopIfTrue="1">
      <formula>AF222&lt;&gt;0</formula>
    </cfRule>
  </conditionalFormatting>
  <conditionalFormatting sqref="B223">
    <cfRule type="expression" dxfId="35" priority="36" stopIfTrue="1">
      <formula>AF223&lt;&gt;0</formula>
    </cfRule>
  </conditionalFormatting>
  <conditionalFormatting sqref="B224">
    <cfRule type="expression" dxfId="34" priority="35" stopIfTrue="1">
      <formula>AF224&lt;&gt;0</formula>
    </cfRule>
  </conditionalFormatting>
  <conditionalFormatting sqref="B225">
    <cfRule type="expression" dxfId="33" priority="34" stopIfTrue="1">
      <formula>AF225&lt;&gt;0</formula>
    </cfRule>
  </conditionalFormatting>
  <conditionalFormatting sqref="B226">
    <cfRule type="expression" dxfId="32" priority="33" stopIfTrue="1">
      <formula>AF226&lt;&gt;0</formula>
    </cfRule>
  </conditionalFormatting>
  <conditionalFormatting sqref="B227">
    <cfRule type="expression" dxfId="31" priority="32" stopIfTrue="1">
      <formula>AF227&lt;&gt;0</formula>
    </cfRule>
  </conditionalFormatting>
  <conditionalFormatting sqref="B228">
    <cfRule type="expression" dxfId="30" priority="31" stopIfTrue="1">
      <formula>AF228&lt;&gt;0</formula>
    </cfRule>
  </conditionalFormatting>
  <conditionalFormatting sqref="B229">
    <cfRule type="expression" dxfId="29" priority="30" stopIfTrue="1">
      <formula>AF229&lt;&gt;0</formula>
    </cfRule>
  </conditionalFormatting>
  <conditionalFormatting sqref="B230">
    <cfRule type="expression" dxfId="28" priority="29" stopIfTrue="1">
      <formula>AF230&lt;&gt;0</formula>
    </cfRule>
  </conditionalFormatting>
  <conditionalFormatting sqref="B231">
    <cfRule type="expression" dxfId="27" priority="28" stopIfTrue="1">
      <formula>AF231&lt;&gt;0</formula>
    </cfRule>
  </conditionalFormatting>
  <conditionalFormatting sqref="B232">
    <cfRule type="expression" dxfId="26" priority="27" stopIfTrue="1">
      <formula>AF232&lt;&gt;0</formula>
    </cfRule>
  </conditionalFormatting>
  <conditionalFormatting sqref="B233">
    <cfRule type="expression" dxfId="25" priority="26" stopIfTrue="1">
      <formula>AF233&lt;&gt;0</formula>
    </cfRule>
  </conditionalFormatting>
  <conditionalFormatting sqref="B234">
    <cfRule type="expression" dxfId="24" priority="25" stopIfTrue="1">
      <formula>AF234&lt;&gt;0</formula>
    </cfRule>
  </conditionalFormatting>
  <conditionalFormatting sqref="B235">
    <cfRule type="expression" dxfId="23" priority="24" stopIfTrue="1">
      <formula>AF235&lt;&gt;0</formula>
    </cfRule>
  </conditionalFormatting>
  <conditionalFormatting sqref="B236">
    <cfRule type="expression" dxfId="22" priority="23" stopIfTrue="1">
      <formula>AF236&lt;&gt;0</formula>
    </cfRule>
  </conditionalFormatting>
  <conditionalFormatting sqref="B237">
    <cfRule type="expression" dxfId="21" priority="22" stopIfTrue="1">
      <formula>AF237&lt;&gt;0</formula>
    </cfRule>
  </conditionalFormatting>
  <conditionalFormatting sqref="B238">
    <cfRule type="expression" dxfId="20" priority="21" stopIfTrue="1">
      <formula>AF238&lt;&gt;0</formula>
    </cfRule>
  </conditionalFormatting>
  <conditionalFormatting sqref="B239">
    <cfRule type="expression" dxfId="19" priority="20" stopIfTrue="1">
      <formula>AF239&lt;&gt;0</formula>
    </cfRule>
  </conditionalFormatting>
  <conditionalFormatting sqref="B240">
    <cfRule type="expression" dxfId="18" priority="19" stopIfTrue="1">
      <formula>AF240&lt;&gt;0</formula>
    </cfRule>
  </conditionalFormatting>
  <conditionalFormatting sqref="B241">
    <cfRule type="expression" dxfId="17" priority="18" stopIfTrue="1">
      <formula>AF241&lt;&gt;0</formula>
    </cfRule>
  </conditionalFormatting>
  <conditionalFormatting sqref="B242">
    <cfRule type="expression" dxfId="16" priority="17" stopIfTrue="1">
      <formula>AF242&lt;&gt;0</formula>
    </cfRule>
  </conditionalFormatting>
  <conditionalFormatting sqref="B243">
    <cfRule type="expression" dxfId="15" priority="16" stopIfTrue="1">
      <formula>AF243&lt;&gt;0</formula>
    </cfRule>
  </conditionalFormatting>
  <conditionalFormatting sqref="B244">
    <cfRule type="expression" dxfId="14" priority="15" stopIfTrue="1">
      <formula>AF244&lt;&gt;0</formula>
    </cfRule>
  </conditionalFormatting>
  <conditionalFormatting sqref="B245">
    <cfRule type="expression" dxfId="13" priority="14" stopIfTrue="1">
      <formula>AF245&lt;&gt;0</formula>
    </cfRule>
  </conditionalFormatting>
  <conditionalFormatting sqref="B246">
    <cfRule type="expression" dxfId="12" priority="13" stopIfTrue="1">
      <formula>AF246&lt;&gt;0</formula>
    </cfRule>
  </conditionalFormatting>
  <conditionalFormatting sqref="B247">
    <cfRule type="expression" dxfId="11" priority="12" stopIfTrue="1">
      <formula>AF247&lt;&gt;0</formula>
    </cfRule>
  </conditionalFormatting>
  <conditionalFormatting sqref="B248">
    <cfRule type="expression" dxfId="10" priority="11" stopIfTrue="1">
      <formula>AF248&lt;&gt;0</formula>
    </cfRule>
  </conditionalFormatting>
  <conditionalFormatting sqref="B249">
    <cfRule type="expression" dxfId="9" priority="10" stopIfTrue="1">
      <formula>AF249&lt;&gt;0</formula>
    </cfRule>
  </conditionalFormatting>
  <conditionalFormatting sqref="B250">
    <cfRule type="expression" dxfId="8" priority="9" stopIfTrue="1">
      <formula>AF250&lt;&gt;0</formula>
    </cfRule>
  </conditionalFormatting>
  <conditionalFormatting sqref="B251">
    <cfRule type="expression" dxfId="7" priority="8" stopIfTrue="1">
      <formula>AF251&lt;&gt;0</formula>
    </cfRule>
  </conditionalFormatting>
  <conditionalFormatting sqref="B252">
    <cfRule type="expression" dxfId="6" priority="7" stopIfTrue="1">
      <formula>AF252&lt;&gt;0</formula>
    </cfRule>
  </conditionalFormatting>
  <conditionalFormatting sqref="B253">
    <cfRule type="expression" dxfId="5" priority="6" stopIfTrue="1">
      <formula>AF253&lt;&gt;0</formula>
    </cfRule>
  </conditionalFormatting>
  <conditionalFormatting sqref="B254">
    <cfRule type="expression" dxfId="4" priority="5" stopIfTrue="1">
      <formula>AF254&lt;&gt;0</formula>
    </cfRule>
  </conditionalFormatting>
  <conditionalFormatting sqref="B255">
    <cfRule type="expression" dxfId="3" priority="4" stopIfTrue="1">
      <formula>AF255&lt;&gt;0</formula>
    </cfRule>
  </conditionalFormatting>
  <conditionalFormatting sqref="B256">
    <cfRule type="expression" dxfId="2" priority="3" stopIfTrue="1">
      <formula>AF256&lt;&gt;0</formula>
    </cfRule>
  </conditionalFormatting>
  <conditionalFormatting sqref="B257">
    <cfRule type="expression" dxfId="1" priority="2" stopIfTrue="1">
      <formula>AF257&lt;&gt;0</formula>
    </cfRule>
  </conditionalFormatting>
  <conditionalFormatting sqref="C30:D257">
    <cfRule type="cellIs" dxfId="0" priority="1" stopIfTrue="1" operator="greaterThan">
      <formula>0</formula>
    </cfRule>
  </conditionalFormatting>
  <dataValidations count="243">
    <dataValidation type="whole" allowBlank="1" showInputMessage="1" showErrorMessage="1" errorTitle="Ошибка" error="Допускается ввод целого положительного чмсла" sqref="C8:C9">
      <formula1>1</formula1>
      <formula2>3000</formula2>
    </dataValidation>
    <dataValidation type="list" allowBlank="1" showInputMessage="1" showErrorMessage="1" sqref="B30:B257">
      <formula1>профессии</formula1>
    </dataValidation>
    <dataValidation type="list" allowBlank="1" showInputMessage="1" showErrorMessage="1" sqref="C4:C5">
      <formula1>ОКВЭД</formula1>
    </dataValidation>
    <dataValidation type="list" allowBlank="1" showInputMessage="1" showErrorMessage="1" sqref="C6">
      <formula1>ОКФС</formula1>
    </dataValidation>
    <dataValidation allowBlank="1" showInputMessage="1" showErrorMessage="1" errorTitle="Ошибка" error="Допускается ввод целого положительного чмсла" sqref="C7"/>
    <dataValidation type="whole" allowBlank="1" showInputMessage="1" showErrorMessage="1" errorTitle="Ошибка" error="Допускается ввод целого положительного чмсла" sqref="AA8:AB8">
      <formula1>0</formula1>
      <formula2>30000</formula2>
    </dataValidation>
    <dataValidation type="list" allowBlank="1" showInputMessage="1" showErrorMessage="1" sqref="R11:R20">
      <formula1>районы</formula1>
    </dataValidation>
    <dataValidation type="whole" allowBlank="1" showInputMessage="1" showErrorMessage="1" sqref="J30:AD257">
      <formula1>0</formula1>
      <formula2>3000</formula2>
    </dataValidation>
    <dataValidation allowBlank="1" showInputMessage="1" showErrorMessage="1" errorTitle="Ошибка" error="Итоговое число  меньше суммы по регионам." sqref="AC9:AD10"/>
    <dataValidation type="whole" allowBlank="1" showInputMessage="1" showErrorMessage="1" errorTitle="Ошибка" error="Допускается ввод целого положительного числа" sqref="AC11">
      <formula1>0</formula1>
      <formula2>10000</formula2>
    </dataValidation>
    <dataValidation type="list" allowBlank="1" showInputMessage="1" showErrorMessage="1" sqref="Y3:Z3">
      <formula1>$AH$3:$AH$4</formula1>
    </dataValidation>
    <dataValidation type="list" allowBlank="1" showInputMessage="1" showErrorMessage="1" sqref="H30:I257">
      <formula1>Направления_подготовки</formula1>
    </dataValidation>
    <dataValidation type="list" allowBlank="1" showInputMessage="1" showErrorMessage="1" sqref="E30:E257">
      <formula1>уровень_образования</formula1>
    </dataValidation>
    <dataValidation type="list" allowBlank="1" showInputMessage="1" showErrorMessage="1" sqref="F30:G30">
      <formula1>Профессия_образования1</formula1>
    </dataValidation>
    <dataValidation type="list" allowBlank="1" showInputMessage="1" showErrorMessage="1" sqref="F31:G31">
      <formula1>Профессия_образования2</formula1>
    </dataValidation>
    <dataValidation type="list" allowBlank="1" showInputMessage="1" showErrorMessage="1" sqref="F32:G32">
      <formula1>Профессия_образования3</formula1>
    </dataValidation>
    <dataValidation type="list" allowBlank="1" showInputMessage="1" showErrorMessage="1" sqref="F33:G33">
      <formula1>Профессия_образования4</formula1>
    </dataValidation>
    <dataValidation type="list" allowBlank="1" showInputMessage="1" showErrorMessage="1" sqref="F34:G34">
      <formula1>Профессия_образования5</formula1>
    </dataValidation>
    <dataValidation type="list" allowBlank="1" showInputMessage="1" showErrorMessage="1" sqref="F35:G35">
      <formula1>Профессия_образования6</formula1>
    </dataValidation>
    <dataValidation type="list" allowBlank="1" showInputMessage="1" showErrorMessage="1" sqref="F36:G36">
      <formula1>Профессия_образования7</formula1>
    </dataValidation>
    <dataValidation type="list" allowBlank="1" showInputMessage="1" showErrorMessage="1" sqref="F37:G37">
      <formula1>Профессия_образования8</formula1>
    </dataValidation>
    <dataValidation type="list" allowBlank="1" showInputMessage="1" showErrorMessage="1" sqref="F38:G38">
      <formula1>Профессия_образования9</formula1>
    </dataValidation>
    <dataValidation type="list" allowBlank="1" showInputMessage="1" showErrorMessage="1" sqref="F39:G39">
      <formula1>Профессия_образования10</formula1>
    </dataValidation>
    <dataValidation type="list" allowBlank="1" showInputMessage="1" showErrorMessage="1" sqref="F40:G40">
      <formula1>Профессия_образования11</formula1>
    </dataValidation>
    <dataValidation type="list" allowBlank="1" showInputMessage="1" showErrorMessage="1" sqref="F41:G41">
      <formula1>Профессия_образования12</formula1>
    </dataValidation>
    <dataValidation type="list" allowBlank="1" showInputMessage="1" showErrorMessage="1" sqref="F42:G42">
      <formula1>Профессия_образования13</formula1>
    </dataValidation>
    <dataValidation type="list" allowBlank="1" showInputMessage="1" showErrorMessage="1" sqref="F43:G43">
      <formula1>Профессия_образования14</formula1>
    </dataValidation>
    <dataValidation type="list" allowBlank="1" showInputMessage="1" showErrorMessage="1" sqref="F44:G44">
      <formula1>Профессия_образования15</formula1>
    </dataValidation>
    <dataValidation type="list" allowBlank="1" showInputMessage="1" showErrorMessage="1" sqref="F45:G45">
      <formula1>Профессия_образования16</formula1>
    </dataValidation>
    <dataValidation type="list" allowBlank="1" showInputMessage="1" showErrorMessage="1" sqref="F46:G46">
      <formula1>Профессия_образования17</formula1>
    </dataValidation>
    <dataValidation type="list" allowBlank="1" showInputMessage="1" showErrorMessage="1" sqref="F47:G47">
      <formula1>Профессия_образования18</formula1>
    </dataValidation>
    <dataValidation type="list" allowBlank="1" showInputMessage="1" showErrorMessage="1" sqref="F48:G48">
      <formula1>Профессия_образования19</formula1>
    </dataValidation>
    <dataValidation type="list" allowBlank="1" showInputMessage="1" showErrorMessage="1" sqref="F49:G49">
      <formula1>Профессия_образования20</formula1>
    </dataValidation>
    <dataValidation type="list" allowBlank="1" showInputMessage="1" showErrorMessage="1" sqref="F50:G50">
      <formula1>Профессия_образования21</formula1>
    </dataValidation>
    <dataValidation type="list" allowBlank="1" showInputMessage="1" showErrorMessage="1" sqref="F51:G51">
      <formula1>Профессия_образования22</formula1>
    </dataValidation>
    <dataValidation type="list" allowBlank="1" showInputMessage="1" showErrorMessage="1" sqref="F52:G52">
      <formula1>Профессия_образования23</formula1>
    </dataValidation>
    <dataValidation type="list" allowBlank="1" showInputMessage="1" showErrorMessage="1" sqref="F53:G53">
      <formula1>Профессия_образования24</formula1>
    </dataValidation>
    <dataValidation type="list" allowBlank="1" showInputMessage="1" showErrorMessage="1" sqref="F54:G54">
      <formula1>Профессия_образования25</formula1>
    </dataValidation>
    <dataValidation type="list" allowBlank="1" showInputMessage="1" showErrorMessage="1" sqref="F55:G55">
      <formula1>Профессия_образования26</formula1>
    </dataValidation>
    <dataValidation type="list" allowBlank="1" showInputMessage="1" showErrorMessage="1" sqref="F56:G56">
      <formula1>Профессия_образования27</formula1>
    </dataValidation>
    <dataValidation type="list" allowBlank="1" showInputMessage="1" showErrorMessage="1" sqref="F57:G57">
      <formula1>Профессия_образования28</formula1>
    </dataValidation>
    <dataValidation type="list" allowBlank="1" showInputMessage="1" showErrorMessage="1" sqref="F58:G58">
      <formula1>Профессия_образования29</formula1>
    </dataValidation>
    <dataValidation type="list" allowBlank="1" showInputMessage="1" showErrorMessage="1" sqref="F59:G59">
      <formula1>Профессия_образования30</formula1>
    </dataValidation>
    <dataValidation type="list" allowBlank="1" showInputMessage="1" showErrorMessage="1" sqref="F60:G60">
      <formula1>Профессия_образования31</formula1>
    </dataValidation>
    <dataValidation type="list" allowBlank="1" showInputMessage="1" showErrorMessage="1" sqref="F61:G61">
      <formula1>Профессия_образования32</formula1>
    </dataValidation>
    <dataValidation type="list" allowBlank="1" showInputMessage="1" showErrorMessage="1" sqref="F62:G62">
      <formula1>Профессия_образования33</formula1>
    </dataValidation>
    <dataValidation type="list" allowBlank="1" showInputMessage="1" showErrorMessage="1" sqref="F63:G63">
      <formula1>Профессия_образования34</formula1>
    </dataValidation>
    <dataValidation type="list" allowBlank="1" showInputMessage="1" showErrorMessage="1" sqref="F64:G64">
      <formula1>Профессия_образования35</formula1>
    </dataValidation>
    <dataValidation type="list" allowBlank="1" showInputMessage="1" showErrorMessage="1" sqref="F65:G65">
      <formula1>Профессия_образования36</formula1>
    </dataValidation>
    <dataValidation type="list" allowBlank="1" showInputMessage="1" showErrorMessage="1" sqref="F66:G66">
      <formula1>Профессия_образования37</formula1>
    </dataValidation>
    <dataValidation type="list" allowBlank="1" showInputMessage="1" showErrorMessage="1" sqref="F67:G67">
      <formula1>Профессия_образования38</formula1>
    </dataValidation>
    <dataValidation type="list" allowBlank="1" showInputMessage="1" showErrorMessage="1" sqref="F68:G68">
      <formula1>Профессия_образования39</formula1>
    </dataValidation>
    <dataValidation type="list" allowBlank="1" showInputMessage="1" showErrorMessage="1" sqref="F69:G69">
      <formula1>Профессия_образования40</formula1>
    </dataValidation>
    <dataValidation type="list" allowBlank="1" showInputMessage="1" showErrorMessage="1" sqref="F70:G70">
      <formula1>Профессия_образования41</formula1>
    </dataValidation>
    <dataValidation type="list" allowBlank="1" showInputMessage="1" showErrorMessage="1" sqref="F71:G71">
      <formula1>Профессия_образования42</formula1>
    </dataValidation>
    <dataValidation type="list" allowBlank="1" showInputMessage="1" showErrorMessage="1" sqref="F72:G72">
      <formula1>Профессия_образования43</formula1>
    </dataValidation>
    <dataValidation type="list" allowBlank="1" showInputMessage="1" showErrorMessage="1" sqref="F73:G73">
      <formula1>Профессия_образования44</formula1>
    </dataValidation>
    <dataValidation type="list" allowBlank="1" showInputMessage="1" showErrorMessage="1" sqref="F74:G74">
      <formula1>Профессия_образования45</formula1>
    </dataValidation>
    <dataValidation type="list" allowBlank="1" showInputMessage="1" showErrorMessage="1" sqref="F75:G75">
      <formula1>Профессия_образования46</formula1>
    </dataValidation>
    <dataValidation type="list" allowBlank="1" showInputMessage="1" showErrorMessage="1" sqref="F76:G76">
      <formula1>Профессия_образования47</formula1>
    </dataValidation>
    <dataValidation type="list" allowBlank="1" showInputMessage="1" showErrorMessage="1" sqref="F77:G77">
      <formula1>Профессия_образования48</formula1>
    </dataValidation>
    <dataValidation type="list" allowBlank="1" showInputMessage="1" showErrorMessage="1" sqref="F78:G78">
      <formula1>Профессия_образования49</formula1>
    </dataValidation>
    <dataValidation type="list" allowBlank="1" showInputMessage="1" showErrorMessage="1" sqref="F79:G79">
      <formula1>Профессия_образования50</formula1>
    </dataValidation>
    <dataValidation type="list" allowBlank="1" showInputMessage="1" showErrorMessage="1" sqref="F80:G80">
      <formula1>Профессия_образования51</formula1>
    </dataValidation>
    <dataValidation type="list" allowBlank="1" showInputMessage="1" showErrorMessage="1" sqref="F81:G81">
      <formula1>Профессия_образования52</formula1>
    </dataValidation>
    <dataValidation type="list" allowBlank="1" showInputMessage="1" showErrorMessage="1" sqref="F82:G82">
      <formula1>Профессия_образования53</formula1>
    </dataValidation>
    <dataValidation type="list" allowBlank="1" showInputMessage="1" showErrorMessage="1" sqref="F83:G83">
      <formula1>Профессия_образования54</formula1>
    </dataValidation>
    <dataValidation type="list" allowBlank="1" showInputMessage="1" showErrorMessage="1" sqref="F84:G84">
      <formula1>Профессия_образования55</formula1>
    </dataValidation>
    <dataValidation type="list" allowBlank="1" showInputMessage="1" showErrorMessage="1" sqref="F85:G85">
      <formula1>Профессия_образования56</formula1>
    </dataValidation>
    <dataValidation type="list" allowBlank="1" showInputMessage="1" showErrorMessage="1" sqref="F86:G86">
      <formula1>Профессия_образования57</formula1>
    </dataValidation>
    <dataValidation type="list" allowBlank="1" showInputMessage="1" showErrorMessage="1" sqref="F87:G87">
      <formula1>Профессия_образования58</formula1>
    </dataValidation>
    <dataValidation type="list" allowBlank="1" showInputMessage="1" showErrorMessage="1" sqref="F88:G88">
      <formula1>Профессия_образования59</formula1>
    </dataValidation>
    <dataValidation type="list" allowBlank="1" showInputMessage="1" showErrorMessage="1" sqref="F89:G89">
      <formula1>Профессия_образования60</formula1>
    </dataValidation>
    <dataValidation type="list" allowBlank="1" showInputMessage="1" showErrorMessage="1" sqref="F90:G90">
      <formula1>Профессия_образования61</formula1>
    </dataValidation>
    <dataValidation type="list" allowBlank="1" showInputMessage="1" showErrorMessage="1" sqref="F91:G91">
      <formula1>Профессия_образования62</formula1>
    </dataValidation>
    <dataValidation type="list" allowBlank="1" showInputMessage="1" showErrorMessage="1" sqref="F92:G92">
      <formula1>Профессия_образования63</formula1>
    </dataValidation>
    <dataValidation type="list" allowBlank="1" showInputMessage="1" showErrorMessage="1" sqref="F93:G93">
      <formula1>Профессия_образования64</formula1>
    </dataValidation>
    <dataValidation type="list" allowBlank="1" showInputMessage="1" showErrorMessage="1" sqref="F94:G94">
      <formula1>Профессия_образования65</formula1>
    </dataValidation>
    <dataValidation type="list" allowBlank="1" showInputMessage="1" showErrorMessage="1" sqref="F95:G95">
      <formula1>Профессия_образования66</formula1>
    </dataValidation>
    <dataValidation type="list" allowBlank="1" showInputMessage="1" showErrorMessage="1" sqref="F96:G96">
      <formula1>Профессия_образования67</formula1>
    </dataValidation>
    <dataValidation type="list" allowBlank="1" showInputMessage="1" showErrorMessage="1" sqref="F97:G97">
      <formula1>Профессия_образования68</formula1>
    </dataValidation>
    <dataValidation type="list" allowBlank="1" showInputMessage="1" showErrorMessage="1" sqref="F98:G98">
      <formula1>Профессия_образования69</formula1>
    </dataValidation>
    <dataValidation type="list" allowBlank="1" showInputMessage="1" showErrorMessage="1" sqref="F99:G99">
      <formula1>Профессия_образования70</formula1>
    </dataValidation>
    <dataValidation type="list" allowBlank="1" showInputMessage="1" showErrorMessage="1" sqref="F100:G100">
      <formula1>Профессия_образования71</formula1>
    </dataValidation>
    <dataValidation type="list" allowBlank="1" showInputMessage="1" showErrorMessage="1" sqref="F101:G101">
      <formula1>Профессия_образования72</formula1>
    </dataValidation>
    <dataValidation type="list" allowBlank="1" showInputMessage="1" showErrorMessage="1" sqref="F102:G102">
      <formula1>Профессия_образования73</formula1>
    </dataValidation>
    <dataValidation type="list" allowBlank="1" showInputMessage="1" showErrorMessage="1" sqref="F103:G103">
      <formula1>Профессия_образования74</formula1>
    </dataValidation>
    <dataValidation type="list" allowBlank="1" showInputMessage="1" showErrorMessage="1" sqref="F104:G104">
      <formula1>Профессия_образования75</formula1>
    </dataValidation>
    <dataValidation type="list" allowBlank="1" showInputMessage="1" showErrorMessage="1" sqref="F105:G105">
      <formula1>Профессия_образования76</formula1>
    </dataValidation>
    <dataValidation type="list" allowBlank="1" showInputMessage="1" showErrorMessage="1" sqref="F106:G106">
      <formula1>Профессия_образования77</formula1>
    </dataValidation>
    <dataValidation type="list" allowBlank="1" showInputMessage="1" showErrorMessage="1" sqref="F107:G107">
      <formula1>Профессия_образования78</formula1>
    </dataValidation>
    <dataValidation type="list" allowBlank="1" showInputMessage="1" showErrorMessage="1" sqref="F108:G108">
      <formula1>Профессия_образования79</formula1>
    </dataValidation>
    <dataValidation type="list" allowBlank="1" showInputMessage="1" showErrorMessage="1" sqref="F109:G109">
      <formula1>Профессия_образования80</formula1>
    </dataValidation>
    <dataValidation type="list" allowBlank="1" showInputMessage="1" showErrorMessage="1" sqref="F110:G110">
      <formula1>Профессия_образования81</formula1>
    </dataValidation>
    <dataValidation type="list" allowBlank="1" showInputMessage="1" showErrorMessage="1" sqref="F111:G111">
      <formula1>Профессия_образования82</formula1>
    </dataValidation>
    <dataValidation type="list" allowBlank="1" showInputMessage="1" showErrorMessage="1" sqref="F112:G112">
      <formula1>Профессия_образования83</formula1>
    </dataValidation>
    <dataValidation type="list" allowBlank="1" showInputMessage="1" showErrorMessage="1" sqref="F113:G113">
      <formula1>Профессия_образования84</formula1>
    </dataValidation>
    <dataValidation type="list" allowBlank="1" showInputMessage="1" showErrorMessage="1" sqref="F114:G114">
      <formula1>Профессия_образования85</formula1>
    </dataValidation>
    <dataValidation type="list" allowBlank="1" showInputMessage="1" showErrorMessage="1" sqref="F115:G115">
      <formula1>Профессия_образования86</formula1>
    </dataValidation>
    <dataValidation type="list" allowBlank="1" showInputMessage="1" showErrorMessage="1" sqref="F116:G116">
      <formula1>Профессия_образования87</formula1>
    </dataValidation>
    <dataValidation type="list" allowBlank="1" showInputMessage="1" showErrorMessage="1" sqref="F117:G117">
      <formula1>Профессия_образования88</formula1>
    </dataValidation>
    <dataValidation type="list" allowBlank="1" showInputMessage="1" showErrorMessage="1" sqref="F118:G118">
      <formula1>Профессия_образования89</formula1>
    </dataValidation>
    <dataValidation type="list" allowBlank="1" showInputMessage="1" showErrorMessage="1" sqref="F119:G119">
      <formula1>Профессия_образования90</formula1>
    </dataValidation>
    <dataValidation type="list" allowBlank="1" showInputMessage="1" showErrorMessage="1" sqref="F120:G120">
      <formula1>Профессия_образования91</formula1>
    </dataValidation>
    <dataValidation type="list" allowBlank="1" showInputMessage="1" showErrorMessage="1" sqref="F121:G121">
      <formula1>Профессия_образования92</formula1>
    </dataValidation>
    <dataValidation type="list" allowBlank="1" showInputMessage="1" showErrorMessage="1" sqref="F122:G122">
      <formula1>Профессия_образования93</formula1>
    </dataValidation>
    <dataValidation type="list" allowBlank="1" showInputMessage="1" showErrorMessage="1" sqref="F123:G123">
      <formula1>Профессия_образования94</formula1>
    </dataValidation>
    <dataValidation type="list" allowBlank="1" showInputMessage="1" showErrorMessage="1" sqref="F124:G124">
      <formula1>Профессия_образования95</formula1>
    </dataValidation>
    <dataValidation type="list" allowBlank="1" showInputMessage="1" showErrorMessage="1" sqref="F125:G125">
      <formula1>Профессия_образования96</formula1>
    </dataValidation>
    <dataValidation type="list" allowBlank="1" showInputMessage="1" showErrorMessage="1" sqref="F126:G126">
      <formula1>Профессия_образования97</formula1>
    </dataValidation>
    <dataValidation type="list" allowBlank="1" showInputMessage="1" showErrorMessage="1" sqref="F127:G127">
      <formula1>Профессия_образования98</formula1>
    </dataValidation>
    <dataValidation type="list" allowBlank="1" showInputMessage="1" showErrorMessage="1" sqref="F128:G128">
      <formula1>Профессия_образования99</formula1>
    </dataValidation>
    <dataValidation type="list" allowBlank="1" showInputMessage="1" showErrorMessage="1" sqref="F129:G129">
      <formula1>Профессия_образования100</formula1>
    </dataValidation>
    <dataValidation type="list" allowBlank="1" showInputMessage="1" showErrorMessage="1" sqref="F130:G130">
      <formula1>Профессия_образования101</formula1>
    </dataValidation>
    <dataValidation type="list" allowBlank="1" showInputMessage="1" showErrorMessage="1" sqref="F131:G131">
      <formula1>Профессия_образования102</formula1>
    </dataValidation>
    <dataValidation type="list" allowBlank="1" showInputMessage="1" showErrorMessage="1" sqref="F132:G132">
      <formula1>Профессия_образования103</formula1>
    </dataValidation>
    <dataValidation type="list" allowBlank="1" showInputMessage="1" showErrorMessage="1" sqref="F133:G133">
      <formula1>Профессия_образования104</formula1>
    </dataValidation>
    <dataValidation type="list" allowBlank="1" showInputMessage="1" showErrorMessage="1" sqref="F134:G134">
      <formula1>Профессия_образования105</formula1>
    </dataValidation>
    <dataValidation type="list" allowBlank="1" showInputMessage="1" showErrorMessage="1" sqref="F135:G135">
      <formula1>Профессия_образования106</formula1>
    </dataValidation>
    <dataValidation type="list" allowBlank="1" showInputMessage="1" showErrorMessage="1" sqref="F136:G136">
      <formula1>Профессия_образования107</formula1>
    </dataValidation>
    <dataValidation type="list" allowBlank="1" showInputMessage="1" showErrorMessage="1" sqref="F137:G137">
      <formula1>Профессия_образования108</formula1>
    </dataValidation>
    <dataValidation type="list" allowBlank="1" showInputMessage="1" showErrorMessage="1" sqref="F138:G138">
      <formula1>Профессия_образования109</formula1>
    </dataValidation>
    <dataValidation type="list" allowBlank="1" showInputMessage="1" showErrorMessage="1" sqref="F139:G139">
      <formula1>Профессия_образования110</formula1>
    </dataValidation>
    <dataValidation type="list" allowBlank="1" showInputMessage="1" showErrorMessage="1" sqref="F140:G140">
      <formula1>Профессия_образования111</formula1>
    </dataValidation>
    <dataValidation type="list" allowBlank="1" showInputMessage="1" showErrorMessage="1" sqref="F141:G141">
      <formula1>Профессия_образования112</formula1>
    </dataValidation>
    <dataValidation type="list" allowBlank="1" showInputMessage="1" showErrorMessage="1" sqref="F142:G142">
      <formula1>Профессия_образования113</formula1>
    </dataValidation>
    <dataValidation type="list" allowBlank="1" showInputMessage="1" showErrorMessage="1" sqref="F143:G143">
      <formula1>Профессия_образования114</formula1>
    </dataValidation>
    <dataValidation type="list" allowBlank="1" showInputMessage="1" showErrorMessage="1" sqref="F144:G144">
      <formula1>Профессия_образования115</formula1>
    </dataValidation>
    <dataValidation type="list" allowBlank="1" showInputMessage="1" showErrorMessage="1" sqref="F145:G145">
      <formula1>Профессия_образования116</formula1>
    </dataValidation>
    <dataValidation type="list" allowBlank="1" showInputMessage="1" showErrorMessage="1" sqref="F146:G146">
      <formula1>Профессия_образования117</formula1>
    </dataValidation>
    <dataValidation type="list" allowBlank="1" showInputMessage="1" showErrorMessage="1" sqref="F147:G147">
      <formula1>Профессия_образования118</formula1>
    </dataValidation>
    <dataValidation type="list" allowBlank="1" showInputMessage="1" showErrorMessage="1" sqref="F148:G148">
      <formula1>Профессия_образования119</formula1>
    </dataValidation>
    <dataValidation type="list" allowBlank="1" showInputMessage="1" showErrorMessage="1" sqref="F149:G149">
      <formula1>Профессия_образования120</formula1>
    </dataValidation>
    <dataValidation type="list" allowBlank="1" showInputMessage="1" showErrorMessage="1" sqref="F150:G150">
      <formula1>Профессия_образования121</formula1>
    </dataValidation>
    <dataValidation type="list" allowBlank="1" showInputMessage="1" showErrorMessage="1" sqref="F151:G151">
      <formula1>Профессия_образования122</formula1>
    </dataValidation>
    <dataValidation type="list" allowBlank="1" showInputMessage="1" showErrorMessage="1" sqref="F152:G152">
      <formula1>Профессия_образования123</formula1>
    </dataValidation>
    <dataValidation type="list" allowBlank="1" showInputMessage="1" showErrorMessage="1" sqref="F153:G153">
      <formula1>Профессия_образования124</formula1>
    </dataValidation>
    <dataValidation type="list" allowBlank="1" showInputMessage="1" showErrorMessage="1" sqref="F154:G154">
      <formula1>Профессия_образования125</formula1>
    </dataValidation>
    <dataValidation type="list" allowBlank="1" showInputMessage="1" showErrorMessage="1" sqref="F155:G155">
      <formula1>Профессия_образования126</formula1>
    </dataValidation>
    <dataValidation type="list" allowBlank="1" showInputMessage="1" showErrorMessage="1" sqref="F156:G156">
      <formula1>Профессия_образования127</formula1>
    </dataValidation>
    <dataValidation type="list" allowBlank="1" showInputMessage="1" showErrorMessage="1" sqref="F157:G157">
      <formula1>Профессия_образования128</formula1>
    </dataValidation>
    <dataValidation type="list" allowBlank="1" showInputMessage="1" showErrorMessage="1" sqref="F158:G158">
      <formula1>Профессия_образования129</formula1>
    </dataValidation>
    <dataValidation type="list" allowBlank="1" showInputMessage="1" showErrorMessage="1" sqref="F159:G159">
      <formula1>Профессия_образования130</formula1>
    </dataValidation>
    <dataValidation type="list" allowBlank="1" showInputMessage="1" showErrorMessage="1" sqref="F160:G160">
      <formula1>Профессия_образования131</formula1>
    </dataValidation>
    <dataValidation type="list" allowBlank="1" showInputMessage="1" showErrorMessage="1" sqref="F161:G161">
      <formula1>Профессия_образования132</formula1>
    </dataValidation>
    <dataValidation type="list" allowBlank="1" showInputMessage="1" showErrorMessage="1" sqref="F162:G162">
      <formula1>Профессия_образования133</formula1>
    </dataValidation>
    <dataValidation type="list" allowBlank="1" showInputMessage="1" showErrorMessage="1" sqref="F163:G163">
      <formula1>Профессия_образования134</formula1>
    </dataValidation>
    <dataValidation type="list" allowBlank="1" showInputMessage="1" showErrorMessage="1" sqref="F164:G164">
      <formula1>Профессия_образования135</formula1>
    </dataValidation>
    <dataValidation type="list" allowBlank="1" showInputMessage="1" showErrorMessage="1" sqref="F165:G165">
      <formula1>Профессия_образования136</formula1>
    </dataValidation>
    <dataValidation type="list" allowBlank="1" showInputMessage="1" showErrorMessage="1" sqref="F166:G166">
      <formula1>Профессия_образования137</formula1>
    </dataValidation>
    <dataValidation type="list" allowBlank="1" showInputMessage="1" showErrorMessage="1" sqref="F167:G167">
      <formula1>Профессия_образования138</formula1>
    </dataValidation>
    <dataValidation type="list" allowBlank="1" showInputMessage="1" showErrorMessage="1" sqref="F168:G168">
      <formula1>Профессия_образования139</formula1>
    </dataValidation>
    <dataValidation type="list" allowBlank="1" showInputMessage="1" showErrorMessage="1" sqref="F169:G169">
      <formula1>Профессия_образования140</formula1>
    </dataValidation>
    <dataValidation type="list" allowBlank="1" showInputMessage="1" showErrorMessage="1" sqref="F170:G170">
      <formula1>Профессия_образования141</formula1>
    </dataValidation>
    <dataValidation type="list" allowBlank="1" showInputMessage="1" showErrorMessage="1" sqref="F171:G171">
      <formula1>Профессия_образования142</formula1>
    </dataValidation>
    <dataValidation type="list" allowBlank="1" showInputMessage="1" showErrorMessage="1" sqref="F172:G172">
      <formula1>Профессия_образования143</formula1>
    </dataValidation>
    <dataValidation type="list" allowBlank="1" showInputMessage="1" showErrorMessage="1" sqref="F173:G173">
      <formula1>Профессия_образования144</formula1>
    </dataValidation>
    <dataValidation type="list" allowBlank="1" showInputMessage="1" showErrorMessage="1" sqref="F174:G174">
      <formula1>Профессия_образования145</formula1>
    </dataValidation>
    <dataValidation type="list" allowBlank="1" showInputMessage="1" showErrorMessage="1" sqref="F175:G175">
      <formula1>Профессия_образования146</formula1>
    </dataValidation>
    <dataValidation type="list" allowBlank="1" showInputMessage="1" showErrorMessage="1" sqref="F176:G176">
      <formula1>Профессия_образования147</formula1>
    </dataValidation>
    <dataValidation type="list" allowBlank="1" showInputMessage="1" showErrorMessage="1" sqref="F177:G177">
      <formula1>Профессия_образования148</formula1>
    </dataValidation>
    <dataValidation type="list" allowBlank="1" showInputMessage="1" showErrorMessage="1" sqref="F178:G178">
      <formula1>Профессия_образования149</formula1>
    </dataValidation>
    <dataValidation type="list" allowBlank="1" showInputMessage="1" showErrorMessage="1" sqref="F179:G179">
      <formula1>Профессия_образования150</formula1>
    </dataValidation>
    <dataValidation type="list" allowBlank="1" showInputMessage="1" showErrorMessage="1" sqref="F180:G180">
      <formula1>Профессия_образования151</formula1>
    </dataValidation>
    <dataValidation type="list" allowBlank="1" showInputMessage="1" showErrorMessage="1" sqref="F181:G181">
      <formula1>Профессия_образования152</formula1>
    </dataValidation>
    <dataValidation type="list" allowBlank="1" showInputMessage="1" showErrorMessage="1" sqref="F182:G182">
      <formula1>Профессия_образования153</formula1>
    </dataValidation>
    <dataValidation type="list" allowBlank="1" showInputMessage="1" showErrorMessage="1" sqref="F183:G183">
      <formula1>Профессия_образования154</formula1>
    </dataValidation>
    <dataValidation type="list" allowBlank="1" showInputMessage="1" showErrorMessage="1" sqref="F184:G184">
      <formula1>Профессия_образования155</formula1>
    </dataValidation>
    <dataValidation type="list" allowBlank="1" showInputMessage="1" showErrorMessage="1" sqref="F185:G185">
      <formula1>Профессия_образования156</formula1>
    </dataValidation>
    <dataValidation type="list" allowBlank="1" showInputMessage="1" showErrorMessage="1" sqref="F186:G186">
      <formula1>Профессия_образования157</formula1>
    </dataValidation>
    <dataValidation type="list" allowBlank="1" showInputMessage="1" showErrorMessage="1" sqref="F187:G187">
      <formula1>Профессия_образования158</formula1>
    </dataValidation>
    <dataValidation type="list" allowBlank="1" showInputMessage="1" showErrorMessage="1" sqref="F188:G188">
      <formula1>Профессия_образования159</formula1>
    </dataValidation>
    <dataValidation type="list" allowBlank="1" showInputMessage="1" showErrorMessage="1" sqref="F189:G189">
      <formula1>Профессия_образования160</formula1>
    </dataValidation>
    <dataValidation type="list" allowBlank="1" showInputMessage="1" showErrorMessage="1" sqref="F190:G190">
      <formula1>Профессия_образования161</formula1>
    </dataValidation>
    <dataValidation type="list" allowBlank="1" showInputMessage="1" showErrorMessage="1" sqref="F191:G191">
      <formula1>Профессия_образования162</formula1>
    </dataValidation>
    <dataValidation type="list" allowBlank="1" showInputMessage="1" showErrorMessage="1" sqref="F192:G192">
      <formula1>Профессия_образования163</formula1>
    </dataValidation>
    <dataValidation type="list" allowBlank="1" showInputMessage="1" showErrorMessage="1" sqref="F193:G193">
      <formula1>Профессия_образования164</formula1>
    </dataValidation>
    <dataValidation type="list" allowBlank="1" showInputMessage="1" showErrorMessage="1" sqref="F194:G194">
      <formula1>Профессия_образования165</formula1>
    </dataValidation>
    <dataValidation type="list" allowBlank="1" showInputMessage="1" showErrorMessage="1" sqref="F195:G195">
      <formula1>Профессия_образования166</formula1>
    </dataValidation>
    <dataValidation type="list" allowBlank="1" showInputMessage="1" showErrorMessage="1" sqref="F196:G196">
      <formula1>Профессия_образования167</formula1>
    </dataValidation>
    <dataValidation type="list" allowBlank="1" showInputMessage="1" showErrorMessage="1" sqref="F197:G197">
      <formula1>Профессия_образования168</formula1>
    </dataValidation>
    <dataValidation type="list" allowBlank="1" showInputMessage="1" showErrorMessage="1" sqref="F198:G198">
      <formula1>Профессия_образования169</formula1>
    </dataValidation>
    <dataValidation type="list" allowBlank="1" showInputMessage="1" showErrorMessage="1" sqref="F199:G199">
      <formula1>Профессия_образования170</formula1>
    </dataValidation>
    <dataValidation type="list" allowBlank="1" showInputMessage="1" showErrorMessage="1" sqref="F200:G200">
      <formula1>Профессия_образования171</formula1>
    </dataValidation>
    <dataValidation type="list" allowBlank="1" showInputMessage="1" showErrorMessage="1" sqref="F201:G201">
      <formula1>Профессия_образования172</formula1>
    </dataValidation>
    <dataValidation type="list" allowBlank="1" showInputMessage="1" showErrorMessage="1" sqref="F202:G202">
      <formula1>Профессия_образования173</formula1>
    </dataValidation>
    <dataValidation type="list" allowBlank="1" showInputMessage="1" showErrorMessage="1" sqref="F203:G203">
      <formula1>Профессия_образования174</formula1>
    </dataValidation>
    <dataValidation type="list" allowBlank="1" showInputMessage="1" showErrorMessage="1" sqref="F204:G204">
      <formula1>Профессия_образования175</formula1>
    </dataValidation>
    <dataValidation type="list" allowBlank="1" showInputMessage="1" showErrorMessage="1" sqref="F205:G205">
      <formula1>Профессия_образования176</formula1>
    </dataValidation>
    <dataValidation type="list" allowBlank="1" showInputMessage="1" showErrorMessage="1" sqref="F206:G206">
      <formula1>Профессия_образования177</formula1>
    </dataValidation>
    <dataValidation type="list" allowBlank="1" showInputMessage="1" showErrorMessage="1" sqref="F207:G207">
      <formula1>Профессия_образования178</formula1>
    </dataValidation>
    <dataValidation type="list" allowBlank="1" showInputMessage="1" showErrorMessage="1" sqref="F208:G208">
      <formula1>Профессия_образования179</formula1>
    </dataValidation>
    <dataValidation type="list" allowBlank="1" showInputMessage="1" showErrorMessage="1" sqref="F209:G209">
      <formula1>Профессия_образования180</formula1>
    </dataValidation>
    <dataValidation type="list" allowBlank="1" showInputMessage="1" showErrorMessage="1" sqref="F210:G210">
      <formula1>Профессия_образования181</formula1>
    </dataValidation>
    <dataValidation type="list" allowBlank="1" showInputMessage="1" showErrorMessage="1" sqref="F211:G211">
      <formula1>Профессия_образования182</formula1>
    </dataValidation>
    <dataValidation type="list" allowBlank="1" showInputMessage="1" showErrorMessage="1" sqref="F212:G212">
      <formula1>Профессия_образования183</formula1>
    </dataValidation>
    <dataValidation type="list" allowBlank="1" showInputMessage="1" showErrorMessage="1" sqref="F213:G213">
      <formula1>Профессия_образования184</formula1>
    </dataValidation>
    <dataValidation type="list" allowBlank="1" showInputMessage="1" showErrorMessage="1" sqref="F214:G214">
      <formula1>Профессия_образования185</formula1>
    </dataValidation>
    <dataValidation type="list" allowBlank="1" showInputMessage="1" showErrorMessage="1" sqref="F215:G215">
      <formula1>Профессия_образования186</formula1>
    </dataValidation>
    <dataValidation type="list" allowBlank="1" showInputMessage="1" showErrorMessage="1" sqref="F216:G216">
      <formula1>Профессия_образования187</formula1>
    </dataValidation>
    <dataValidation type="list" allowBlank="1" showInputMessage="1" showErrorMessage="1" sqref="F217:G217">
      <formula1>Профессия_образования188</formula1>
    </dataValidation>
    <dataValidation type="list" allowBlank="1" showInputMessage="1" showErrorMessage="1" sqref="F218:G218">
      <formula1>Профессия_образования189</formula1>
    </dataValidation>
    <dataValidation type="list" allowBlank="1" showInputMessage="1" showErrorMessage="1" sqref="F219:G219">
      <formula1>Профессия_образования190</formula1>
    </dataValidation>
    <dataValidation type="list" allowBlank="1" showInputMessage="1" showErrorMessage="1" sqref="F220:G220">
      <formula1>Профессия_образования191</formula1>
    </dataValidation>
    <dataValidation type="list" allowBlank="1" showInputMessage="1" showErrorMessage="1" sqref="F221:G221">
      <formula1>Профессия_образования192</formula1>
    </dataValidation>
    <dataValidation type="list" allowBlank="1" showInputMessage="1" showErrorMessage="1" sqref="F222:G222">
      <formula1>Профессия_образования193</formula1>
    </dataValidation>
    <dataValidation type="list" allowBlank="1" showInputMessage="1" showErrorMessage="1" sqref="F223:G223">
      <formula1>Профессия_образования194</formula1>
    </dataValidation>
    <dataValidation type="list" allowBlank="1" showInputMessage="1" showErrorMessage="1" sqref="F224:G224">
      <formula1>Профессия_образования195</formula1>
    </dataValidation>
    <dataValidation type="list" allowBlank="1" showInputMessage="1" showErrorMessage="1" sqref="F225:G225">
      <formula1>Профессия_образования196</formula1>
    </dataValidation>
    <dataValidation type="list" allowBlank="1" showInputMessage="1" showErrorMessage="1" sqref="F226:G226">
      <formula1>Профессия_образования197</formula1>
    </dataValidation>
    <dataValidation type="list" allowBlank="1" showInputMessage="1" showErrorMessage="1" sqref="F227:G227">
      <formula1>Профессия_образования198</formula1>
    </dataValidation>
    <dataValidation type="list" allowBlank="1" showInputMessage="1" showErrorMessage="1" sqref="F228:G228">
      <formula1>Профессия_образования199</formula1>
    </dataValidation>
    <dataValidation type="list" allowBlank="1" showInputMessage="1" showErrorMessage="1" sqref="F229:G229">
      <formula1>Профессия_образования200</formula1>
    </dataValidation>
    <dataValidation type="list" allowBlank="1" showInputMessage="1" showErrorMessage="1" sqref="F230:G230">
      <formula1>Профессия_образования201</formula1>
    </dataValidation>
    <dataValidation type="list" allowBlank="1" showInputMessage="1" showErrorMessage="1" sqref="F231:G231">
      <formula1>Профессия_образования202</formula1>
    </dataValidation>
    <dataValidation type="list" allowBlank="1" showInputMessage="1" showErrorMessage="1" sqref="F232:G232">
      <formula1>Профессия_образования203</formula1>
    </dataValidation>
    <dataValidation type="list" allowBlank="1" showInputMessage="1" showErrorMessage="1" sqref="F233:G233">
      <formula1>Профессия_образования204</formula1>
    </dataValidation>
    <dataValidation type="list" allowBlank="1" showInputMessage="1" showErrorMessage="1" sqref="F234:G234">
      <formula1>Профессия_образования205</formula1>
    </dataValidation>
    <dataValidation type="list" allowBlank="1" showInputMessage="1" showErrorMessage="1" sqref="F235:G235">
      <formula1>Профессия_образования206</formula1>
    </dataValidation>
    <dataValidation type="list" allowBlank="1" showInputMessage="1" showErrorMessage="1" sqref="F236:G236">
      <formula1>Профессия_образования207</formula1>
    </dataValidation>
    <dataValidation type="list" allowBlank="1" showInputMessage="1" showErrorMessage="1" sqref="F237:G237">
      <formula1>Профессия_образования208</formula1>
    </dataValidation>
    <dataValidation type="list" allowBlank="1" showInputMessage="1" showErrorMessage="1" sqref="F238:G238">
      <formula1>Профессия_образования209</formula1>
    </dataValidation>
    <dataValidation type="list" allowBlank="1" showInputMessage="1" showErrorMessage="1" sqref="F239:G239">
      <formula1>Профессия_образования210</formula1>
    </dataValidation>
    <dataValidation type="list" allowBlank="1" showInputMessage="1" showErrorMessage="1" sqref="F240:G240">
      <formula1>Профессия_образования211</formula1>
    </dataValidation>
    <dataValidation type="list" allowBlank="1" showInputMessage="1" showErrorMessage="1" sqref="F241:G241">
      <formula1>Профессия_образования212</formula1>
    </dataValidation>
    <dataValidation type="list" allowBlank="1" showInputMessage="1" showErrorMessage="1" sqref="F242:G242">
      <formula1>Профессия_образования213</formula1>
    </dataValidation>
    <dataValidation type="list" allowBlank="1" showInputMessage="1" showErrorMessage="1" sqref="F243:G243">
      <formula1>Профессия_образования214</formula1>
    </dataValidation>
    <dataValidation type="list" allowBlank="1" showInputMessage="1" showErrorMessage="1" sqref="F244:G244">
      <formula1>Профессия_образования215</formula1>
    </dataValidation>
    <dataValidation type="list" allowBlank="1" showInputMessage="1" showErrorMessage="1" sqref="F245:G245">
      <formula1>Профессия_образования216</formula1>
    </dataValidation>
    <dataValidation type="list" allowBlank="1" showInputMessage="1" showErrorMessage="1" sqref="F246:G246">
      <formula1>Профессия_образования217</formula1>
    </dataValidation>
    <dataValidation type="list" allowBlank="1" showInputMessage="1" showErrorMessage="1" sqref="F247:G247">
      <formula1>Профессия_образования218</formula1>
    </dataValidation>
    <dataValidation type="list" allowBlank="1" showInputMessage="1" showErrorMessage="1" sqref="F248:G248">
      <formula1>Профессия_образования219</formula1>
    </dataValidation>
    <dataValidation type="list" allowBlank="1" showInputMessage="1" showErrorMessage="1" sqref="F249:G249">
      <formula1>Профессия_образования220</formula1>
    </dataValidation>
    <dataValidation type="list" allowBlank="1" showInputMessage="1" showErrorMessage="1" sqref="F250:G250">
      <formula1>Профессия_образования221</formula1>
    </dataValidation>
    <dataValidation type="list" allowBlank="1" showInputMessage="1" showErrorMessage="1" sqref="F251:G251">
      <formula1>Профессия_образования222</formula1>
    </dataValidation>
    <dataValidation type="list" allowBlank="1" showInputMessage="1" showErrorMessage="1" sqref="F252:G252">
      <formula1>Профессия_образования223</formula1>
    </dataValidation>
    <dataValidation type="list" allowBlank="1" showInputMessage="1" showErrorMessage="1" sqref="F253:G253">
      <formula1>Профессия_образования224</formula1>
    </dataValidation>
    <dataValidation type="list" allowBlank="1" showInputMessage="1" showErrorMessage="1" sqref="F254:G254">
      <formula1>Профессия_образования225</formula1>
    </dataValidation>
    <dataValidation type="list" allowBlank="1" showInputMessage="1" showErrorMessage="1" sqref="F255:G255">
      <formula1>Профессия_образования226</formula1>
    </dataValidation>
    <dataValidation type="list" allowBlank="1" showInputMessage="1" showErrorMessage="1" sqref="F256:G256">
      <formula1>Профессия_образования227</formula1>
    </dataValidation>
    <dataValidation type="list" allowBlank="1" showInputMessage="1" showErrorMessage="1" sqref="F257:G257">
      <formula1>Профессия_образования228</formula1>
    </dataValidation>
    <dataValidation type="whole" allowBlank="1" showInputMessage="1" showErrorMessage="1" sqref="Y11:AB23 G9:G14 G16:G17">
      <formula1>0</formula1>
      <formula2>10000</formula2>
    </dataValidation>
    <dataValidation type="whole" allowBlank="1" showInputMessage="1" showErrorMessage="1" sqref="Y8:Z8">
      <formula1>0</formula1>
      <formula2>30000</formula2>
    </dataValidation>
  </dataValidations>
  <pageMargins left="0.19685039370078741" right="0.15748031496062992" top="0.19685039370078741" bottom="0.19685039370078741" header="0" footer="0"/>
  <pageSetup paperSize="9" scale="39" fitToHeight="0" orientation="landscape" r:id="rId1"/>
  <headerFooter alignWithMargins="0">
    <oddFooter>&amp;LИсполнитель __________________________&amp;R_______________________
расшифровка</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2">
    <tabColor rgb="FFFFFF00"/>
  </sheetPr>
  <dimension ref="A1:R9562"/>
  <sheetViews>
    <sheetView topLeftCell="A993" workbookViewId="0">
      <selection activeCell="A9562" sqref="A9562:IV9562"/>
    </sheetView>
  </sheetViews>
  <sheetFormatPr defaultRowHeight="12.75" x14ac:dyDescent="0.2"/>
  <cols>
    <col min="1" max="1" width="9.140625" style="3"/>
    <col min="2" max="2" width="83.5703125" style="3" bestFit="1" customWidth="1"/>
    <col min="3" max="3" width="19" style="3" customWidth="1"/>
    <col min="4" max="4" width="9.140625" style="3"/>
    <col min="5" max="5" width="9.140625" style="3" hidden="1" customWidth="1"/>
    <col min="6" max="7" width="9.140625" hidden="1" customWidth="1"/>
    <col min="8" max="8" width="26" hidden="1" customWidth="1"/>
    <col min="9" max="9" width="9.140625" hidden="1" customWidth="1"/>
    <col min="10" max="13" width="9.140625" customWidth="1"/>
    <col min="18" max="18" width="0" hidden="1" customWidth="1"/>
    <col min="19" max="19" width="10.28515625" bestFit="1" customWidth="1"/>
  </cols>
  <sheetData>
    <row r="1" spans="1:18" ht="13.5" x14ac:dyDescent="0.25">
      <c r="A1" s="2"/>
      <c r="B1" s="2" t="s">
        <v>750</v>
      </c>
      <c r="C1" s="116">
        <v>100035</v>
      </c>
      <c r="D1" s="117">
        <v>7332</v>
      </c>
      <c r="E1" s="2">
        <v>1</v>
      </c>
      <c r="H1" s="1" t="s">
        <v>9369</v>
      </c>
      <c r="I1">
        <v>1</v>
      </c>
    </row>
    <row r="2" spans="1:18" ht="13.5" x14ac:dyDescent="0.25">
      <c r="A2" s="2"/>
      <c r="B2" s="2" t="s">
        <v>7210</v>
      </c>
      <c r="C2" s="116">
        <v>100050</v>
      </c>
      <c r="D2" s="117">
        <v>7515</v>
      </c>
      <c r="E2" s="2">
        <v>2</v>
      </c>
      <c r="H2" s="1" t="s">
        <v>9331</v>
      </c>
      <c r="I2">
        <v>2</v>
      </c>
    </row>
    <row r="3" spans="1:18" ht="13.5" x14ac:dyDescent="0.25">
      <c r="A3" s="2"/>
      <c r="B3" s="2" t="s">
        <v>751</v>
      </c>
      <c r="C3" s="116">
        <v>100054</v>
      </c>
      <c r="D3" s="117">
        <v>7515</v>
      </c>
      <c r="E3" s="2">
        <v>3</v>
      </c>
      <c r="H3" s="1" t="s">
        <v>9370</v>
      </c>
      <c r="I3">
        <v>3</v>
      </c>
    </row>
    <row r="4" spans="1:18" ht="13.5" x14ac:dyDescent="0.25">
      <c r="A4" s="2"/>
      <c r="B4" s="2" t="s">
        <v>752</v>
      </c>
      <c r="C4" s="116">
        <v>100073</v>
      </c>
      <c r="D4" s="117">
        <v>7515</v>
      </c>
      <c r="E4" s="2">
        <v>4</v>
      </c>
      <c r="H4" s="1" t="s">
        <v>9332</v>
      </c>
      <c r="I4">
        <v>4</v>
      </c>
    </row>
    <row r="5" spans="1:18" ht="13.5" x14ac:dyDescent="0.25">
      <c r="A5" s="2"/>
      <c r="B5" s="2" t="s">
        <v>753</v>
      </c>
      <c r="C5" s="116">
        <v>100088</v>
      </c>
      <c r="D5" s="117">
        <v>7515</v>
      </c>
      <c r="E5" s="2">
        <v>5</v>
      </c>
      <c r="H5" s="1" t="s">
        <v>9333</v>
      </c>
      <c r="I5">
        <v>5</v>
      </c>
    </row>
    <row r="6" spans="1:18" ht="13.5" x14ac:dyDescent="0.25">
      <c r="A6" s="2"/>
      <c r="B6" s="2" t="s">
        <v>754</v>
      </c>
      <c r="C6" s="116">
        <v>100105</v>
      </c>
      <c r="D6" s="117">
        <v>7515</v>
      </c>
      <c r="E6" s="2">
        <v>6</v>
      </c>
      <c r="H6" s="1" t="s">
        <v>9334</v>
      </c>
      <c r="I6">
        <v>6</v>
      </c>
    </row>
    <row r="7" spans="1:18" ht="13.5" x14ac:dyDescent="0.25">
      <c r="A7" s="2"/>
      <c r="B7" s="2" t="s">
        <v>755</v>
      </c>
      <c r="C7" s="116">
        <v>100124</v>
      </c>
      <c r="D7" s="117">
        <v>7515</v>
      </c>
      <c r="E7" s="2">
        <v>7</v>
      </c>
      <c r="H7" s="1" t="s">
        <v>9371</v>
      </c>
      <c r="I7">
        <v>7</v>
      </c>
    </row>
    <row r="8" spans="1:18" ht="13.5" x14ac:dyDescent="0.25">
      <c r="A8" s="2"/>
      <c r="B8" s="2" t="s">
        <v>757</v>
      </c>
      <c r="C8" s="116">
        <v>300183</v>
      </c>
      <c r="D8" s="117">
        <v>8122</v>
      </c>
      <c r="E8" s="2">
        <v>8</v>
      </c>
      <c r="H8" s="1" t="s">
        <v>9335</v>
      </c>
      <c r="I8">
        <v>8</v>
      </c>
    </row>
    <row r="9" spans="1:18" ht="13.5" x14ac:dyDescent="0.25">
      <c r="A9" s="2"/>
      <c r="B9" s="2" t="s">
        <v>757</v>
      </c>
      <c r="C9" s="116">
        <v>100143</v>
      </c>
      <c r="D9" s="117">
        <v>8139</v>
      </c>
      <c r="E9" s="2">
        <v>9</v>
      </c>
      <c r="H9" s="1" t="s">
        <v>9336</v>
      </c>
      <c r="I9">
        <v>9</v>
      </c>
    </row>
    <row r="10" spans="1:18" ht="13.5" x14ac:dyDescent="0.25">
      <c r="A10" s="2"/>
      <c r="B10" s="2" t="s">
        <v>758</v>
      </c>
      <c r="C10" s="116">
        <v>100162</v>
      </c>
      <c r="D10" s="117">
        <v>8122</v>
      </c>
      <c r="E10" s="2">
        <v>10</v>
      </c>
      <c r="H10" s="1" t="s">
        <v>9337</v>
      </c>
      <c r="I10">
        <v>10</v>
      </c>
    </row>
    <row r="11" spans="1:18" ht="13.5" x14ac:dyDescent="0.25">
      <c r="A11" s="2"/>
      <c r="B11" s="2" t="s">
        <v>759</v>
      </c>
      <c r="C11" s="116">
        <v>100177</v>
      </c>
      <c r="D11" s="117">
        <v>8112</v>
      </c>
      <c r="E11" s="2">
        <v>11</v>
      </c>
      <c r="H11" s="1" t="s">
        <v>9338</v>
      </c>
      <c r="I11">
        <v>11</v>
      </c>
    </row>
    <row r="12" spans="1:18" ht="13.5" x14ac:dyDescent="0.25">
      <c r="A12" s="2"/>
      <c r="B12" s="2" t="s">
        <v>756</v>
      </c>
      <c r="C12" s="116">
        <v>100139</v>
      </c>
      <c r="D12" s="117">
        <v>8152</v>
      </c>
      <c r="E12" s="2">
        <v>12</v>
      </c>
      <c r="H12" s="1" t="s">
        <v>9339</v>
      </c>
      <c r="I12">
        <v>12</v>
      </c>
    </row>
    <row r="13" spans="1:18" ht="13.5" x14ac:dyDescent="0.25">
      <c r="A13" s="2"/>
      <c r="B13" s="2" t="s">
        <v>760</v>
      </c>
      <c r="C13" s="116">
        <v>100196</v>
      </c>
      <c r="D13" s="117">
        <v>8290</v>
      </c>
      <c r="E13" s="2">
        <v>13</v>
      </c>
      <c r="H13" s="1" t="s">
        <v>9340</v>
      </c>
      <c r="I13">
        <v>13</v>
      </c>
    </row>
    <row r="14" spans="1:18" ht="13.5" x14ac:dyDescent="0.25">
      <c r="A14" s="2"/>
      <c r="B14" s="2" t="s">
        <v>660</v>
      </c>
      <c r="C14" s="116">
        <v>100213</v>
      </c>
      <c r="D14" s="117">
        <v>8211</v>
      </c>
      <c r="E14" s="2">
        <v>14</v>
      </c>
      <c r="H14" s="1" t="s">
        <v>9341</v>
      </c>
      <c r="I14">
        <v>14</v>
      </c>
      <c r="R14" t="s">
        <v>13134</v>
      </c>
    </row>
    <row r="15" spans="1:18" ht="13.5" x14ac:dyDescent="0.25">
      <c r="A15" s="2"/>
      <c r="B15" s="2" t="s">
        <v>761</v>
      </c>
      <c r="C15" s="116">
        <v>100232</v>
      </c>
      <c r="D15" s="117">
        <v>8224</v>
      </c>
      <c r="E15" s="2">
        <v>15</v>
      </c>
      <c r="H15" s="1" t="s">
        <v>9342</v>
      </c>
      <c r="I15">
        <v>15</v>
      </c>
    </row>
    <row r="16" spans="1:18" ht="13.5" x14ac:dyDescent="0.25">
      <c r="A16" s="2"/>
      <c r="B16" s="2" t="s">
        <v>762</v>
      </c>
      <c r="C16" s="116">
        <v>100251</v>
      </c>
      <c r="D16" s="117">
        <v>7280</v>
      </c>
      <c r="E16" s="2">
        <v>16</v>
      </c>
      <c r="H16" s="1" t="s">
        <v>9343</v>
      </c>
      <c r="I16">
        <v>16</v>
      </c>
    </row>
    <row r="17" spans="1:9" ht="13.5" x14ac:dyDescent="0.25">
      <c r="A17" s="2"/>
      <c r="B17" s="2" t="s">
        <v>763</v>
      </c>
      <c r="C17" s="116">
        <v>100270</v>
      </c>
      <c r="D17" s="117">
        <v>8143</v>
      </c>
      <c r="E17" s="2">
        <v>17</v>
      </c>
      <c r="H17" s="1" t="s">
        <v>9344</v>
      </c>
      <c r="I17">
        <v>17</v>
      </c>
    </row>
    <row r="18" spans="1:9" ht="13.5" x14ac:dyDescent="0.25">
      <c r="A18" s="2"/>
      <c r="B18" s="2" t="s">
        <v>764</v>
      </c>
      <c r="C18" s="116">
        <v>100285</v>
      </c>
      <c r="D18" s="117">
        <v>8141</v>
      </c>
      <c r="E18" s="2">
        <v>18</v>
      </c>
      <c r="H18" s="1" t="s">
        <v>9345</v>
      </c>
      <c r="I18">
        <v>18</v>
      </c>
    </row>
    <row r="19" spans="1:9" ht="13.5" x14ac:dyDescent="0.25">
      <c r="A19" s="2"/>
      <c r="B19" s="2" t="s">
        <v>765</v>
      </c>
      <c r="C19" s="116">
        <v>100302</v>
      </c>
      <c r="D19" s="117">
        <v>8211</v>
      </c>
      <c r="E19" s="2">
        <v>19</v>
      </c>
      <c r="H19" s="1" t="s">
        <v>9372</v>
      </c>
      <c r="I19">
        <v>19</v>
      </c>
    </row>
    <row r="20" spans="1:9" ht="13.5" x14ac:dyDescent="0.25">
      <c r="A20" s="2"/>
      <c r="B20" s="2" t="s">
        <v>766</v>
      </c>
      <c r="C20" s="116">
        <v>100321</v>
      </c>
      <c r="D20" s="117">
        <v>7312</v>
      </c>
      <c r="E20" s="2">
        <v>20</v>
      </c>
      <c r="H20" s="1" t="s">
        <v>9346</v>
      </c>
      <c r="I20">
        <v>20</v>
      </c>
    </row>
    <row r="21" spans="1:9" ht="13.5" x14ac:dyDescent="0.25">
      <c r="A21" s="2"/>
      <c r="B21" s="2" t="s">
        <v>767</v>
      </c>
      <c r="C21" s="116">
        <v>100368</v>
      </c>
      <c r="D21" s="117">
        <v>8211</v>
      </c>
      <c r="E21" s="2">
        <v>21</v>
      </c>
      <c r="H21" s="1" t="s">
        <v>9347</v>
      </c>
      <c r="I21">
        <v>21</v>
      </c>
    </row>
    <row r="22" spans="1:9" ht="13.5" x14ac:dyDescent="0.25">
      <c r="A22" s="2"/>
      <c r="B22" s="2" t="s">
        <v>768</v>
      </c>
      <c r="C22" s="116">
        <v>100389</v>
      </c>
      <c r="D22" s="117">
        <v>8211</v>
      </c>
      <c r="E22" s="2">
        <v>22</v>
      </c>
      <c r="H22" s="1" t="s">
        <v>9348</v>
      </c>
      <c r="I22">
        <v>22</v>
      </c>
    </row>
    <row r="23" spans="1:9" ht="13.5" x14ac:dyDescent="0.25">
      <c r="A23" s="2"/>
      <c r="B23" s="2" t="s">
        <v>769</v>
      </c>
      <c r="C23" s="116">
        <v>100393</v>
      </c>
      <c r="D23" s="117">
        <v>8211</v>
      </c>
      <c r="E23" s="2">
        <v>23</v>
      </c>
      <c r="H23" s="1" t="s">
        <v>9349</v>
      </c>
      <c r="I23">
        <v>23</v>
      </c>
    </row>
    <row r="24" spans="1:9" ht="13.5" x14ac:dyDescent="0.25">
      <c r="A24" s="2"/>
      <c r="B24" s="2" t="s">
        <v>1627</v>
      </c>
      <c r="C24" s="116">
        <v>185119</v>
      </c>
      <c r="D24" s="117">
        <v>7231</v>
      </c>
      <c r="E24" s="2">
        <v>24</v>
      </c>
      <c r="H24" s="1" t="s">
        <v>9350</v>
      </c>
      <c r="I24">
        <v>24</v>
      </c>
    </row>
    <row r="25" spans="1:9" ht="13.5" x14ac:dyDescent="0.25">
      <c r="A25" s="2"/>
      <c r="B25" s="2" t="s">
        <v>661</v>
      </c>
      <c r="C25" s="116">
        <v>100400</v>
      </c>
      <c r="D25" s="117">
        <v>7231</v>
      </c>
      <c r="E25" s="2">
        <v>25</v>
      </c>
      <c r="H25" s="1" t="s">
        <v>9351</v>
      </c>
      <c r="I25">
        <v>25</v>
      </c>
    </row>
    <row r="26" spans="1:9" ht="13.5" x14ac:dyDescent="0.25">
      <c r="A26" s="2"/>
      <c r="B26" s="2" t="s">
        <v>7211</v>
      </c>
      <c r="C26" s="116">
        <v>100405</v>
      </c>
      <c r="D26" s="117">
        <v>7137</v>
      </c>
      <c r="E26" s="2">
        <v>26</v>
      </c>
      <c r="H26" s="1" t="s">
        <v>9352</v>
      </c>
      <c r="I26">
        <v>26</v>
      </c>
    </row>
    <row r="27" spans="1:9" ht="13.5" x14ac:dyDescent="0.25">
      <c r="A27" s="2"/>
      <c r="B27" s="2" t="s">
        <v>5035</v>
      </c>
      <c r="C27" s="116">
        <v>200017</v>
      </c>
      <c r="D27" s="117">
        <v>3429</v>
      </c>
      <c r="E27" s="2">
        <v>27</v>
      </c>
      <c r="H27" s="1" t="s">
        <v>9353</v>
      </c>
      <c r="I27">
        <v>27</v>
      </c>
    </row>
    <row r="28" spans="1:9" ht="13.5" x14ac:dyDescent="0.25">
      <c r="A28" s="2"/>
      <c r="B28" s="2" t="s">
        <v>5036</v>
      </c>
      <c r="C28" s="116">
        <v>200021</v>
      </c>
      <c r="D28" s="117">
        <v>3415</v>
      </c>
      <c r="E28" s="2">
        <v>28</v>
      </c>
      <c r="H28" s="1" t="s">
        <v>9354</v>
      </c>
      <c r="I28">
        <v>28</v>
      </c>
    </row>
    <row r="29" spans="1:9" ht="13.5" x14ac:dyDescent="0.25">
      <c r="A29" s="2"/>
      <c r="B29" s="2" t="s">
        <v>5037</v>
      </c>
      <c r="C29" s="116">
        <v>200040</v>
      </c>
      <c r="D29" s="117">
        <v>3415</v>
      </c>
      <c r="E29" s="2">
        <v>29</v>
      </c>
      <c r="H29" s="1" t="s">
        <v>9355</v>
      </c>
      <c r="I29">
        <v>29</v>
      </c>
    </row>
    <row r="30" spans="1:9" ht="13.5" x14ac:dyDescent="0.25">
      <c r="A30" s="2"/>
      <c r="B30" s="2" t="s">
        <v>5038</v>
      </c>
      <c r="C30" s="116">
        <v>200074</v>
      </c>
      <c r="D30" s="117">
        <v>3415</v>
      </c>
      <c r="E30" s="2">
        <v>30</v>
      </c>
      <c r="H30" s="1" t="s">
        <v>9356</v>
      </c>
      <c r="I30">
        <v>30</v>
      </c>
    </row>
    <row r="31" spans="1:9" ht="13.5" x14ac:dyDescent="0.25">
      <c r="A31" s="2"/>
      <c r="B31" s="2" t="s">
        <v>5039</v>
      </c>
      <c r="C31" s="116">
        <v>200106</v>
      </c>
      <c r="D31" s="117">
        <v>4221</v>
      </c>
      <c r="E31" s="2">
        <v>31</v>
      </c>
      <c r="H31" s="1" t="s">
        <v>9357</v>
      </c>
      <c r="I31">
        <v>31</v>
      </c>
    </row>
    <row r="32" spans="1:9" ht="13.5" x14ac:dyDescent="0.25">
      <c r="A32" s="2"/>
      <c r="B32" s="2" t="s">
        <v>5040</v>
      </c>
      <c r="C32" s="116">
        <v>200144</v>
      </c>
      <c r="D32" s="117">
        <v>4221</v>
      </c>
      <c r="E32" s="2">
        <v>32</v>
      </c>
      <c r="H32" s="1" t="s">
        <v>9358</v>
      </c>
      <c r="I32">
        <v>32</v>
      </c>
    </row>
    <row r="33" spans="1:9" ht="13.5" x14ac:dyDescent="0.25">
      <c r="A33" s="2"/>
      <c r="B33" s="2" t="s">
        <v>5041</v>
      </c>
      <c r="C33" s="116">
        <v>200159</v>
      </c>
      <c r="D33" s="117">
        <v>3416</v>
      </c>
      <c r="E33" s="2">
        <v>33</v>
      </c>
      <c r="H33" s="1" t="s">
        <v>9373</v>
      </c>
      <c r="I33">
        <v>33</v>
      </c>
    </row>
    <row r="34" spans="1:9" ht="13.5" x14ac:dyDescent="0.25">
      <c r="A34" s="2"/>
      <c r="B34" s="2" t="s">
        <v>7540</v>
      </c>
      <c r="C34" s="116">
        <v>200045</v>
      </c>
      <c r="D34" s="117">
        <v>2413</v>
      </c>
      <c r="E34" s="2">
        <v>34</v>
      </c>
      <c r="H34" s="1" t="s">
        <v>9359</v>
      </c>
      <c r="I34">
        <v>34</v>
      </c>
    </row>
    <row r="35" spans="1:9" ht="13.5" x14ac:dyDescent="0.25">
      <c r="A35" s="2"/>
      <c r="B35" s="2" t="s">
        <v>5042</v>
      </c>
      <c r="C35" s="116">
        <v>200197</v>
      </c>
      <c r="D35" s="117">
        <v>4221</v>
      </c>
      <c r="E35" s="2">
        <v>35</v>
      </c>
      <c r="H35" s="1" t="s">
        <v>9360</v>
      </c>
      <c r="I35">
        <v>35</v>
      </c>
    </row>
    <row r="36" spans="1:9" ht="13.5" x14ac:dyDescent="0.25">
      <c r="A36" s="2"/>
      <c r="B36" s="2" t="s">
        <v>5043</v>
      </c>
      <c r="C36" s="116">
        <v>200207</v>
      </c>
      <c r="D36" s="117">
        <v>4221</v>
      </c>
      <c r="E36" s="2">
        <v>36</v>
      </c>
      <c r="H36" s="1" t="s">
        <v>9361</v>
      </c>
      <c r="I36">
        <v>36</v>
      </c>
    </row>
    <row r="37" spans="1:9" ht="13.5" x14ac:dyDescent="0.25">
      <c r="A37" s="2"/>
      <c r="B37" s="2" t="s">
        <v>5044</v>
      </c>
      <c r="C37" s="116">
        <v>200229</v>
      </c>
      <c r="D37" s="117">
        <v>4133</v>
      </c>
      <c r="E37" s="2">
        <v>37</v>
      </c>
      <c r="H37" s="1" t="s">
        <v>9362</v>
      </c>
      <c r="I37">
        <v>37</v>
      </c>
    </row>
    <row r="38" spans="1:9" ht="13.5" x14ac:dyDescent="0.25">
      <c r="A38" s="2"/>
      <c r="B38" s="2" t="s">
        <v>5045</v>
      </c>
      <c r="C38" s="116">
        <v>200252</v>
      </c>
      <c r="D38" s="117">
        <v>4221</v>
      </c>
      <c r="E38" s="2">
        <v>38</v>
      </c>
      <c r="H38" s="1" t="s">
        <v>9363</v>
      </c>
      <c r="I38">
        <v>38</v>
      </c>
    </row>
    <row r="39" spans="1:9" ht="13.5" x14ac:dyDescent="0.25">
      <c r="A39" s="2"/>
      <c r="B39" s="2" t="s">
        <v>5046</v>
      </c>
      <c r="C39" s="116">
        <v>200267</v>
      </c>
      <c r="D39" s="117">
        <v>3413</v>
      </c>
      <c r="E39" s="2">
        <v>39</v>
      </c>
      <c r="H39" s="1" t="s">
        <v>9364</v>
      </c>
      <c r="I39">
        <v>39</v>
      </c>
    </row>
    <row r="40" spans="1:9" ht="13.5" x14ac:dyDescent="0.25">
      <c r="A40" s="2"/>
      <c r="B40" s="2" t="s">
        <v>5047</v>
      </c>
      <c r="C40" s="116">
        <v>200286</v>
      </c>
      <c r="D40" s="117">
        <v>4133</v>
      </c>
      <c r="E40" s="2">
        <v>40</v>
      </c>
      <c r="H40" s="1" t="s">
        <v>9365</v>
      </c>
      <c r="I40">
        <v>40</v>
      </c>
    </row>
    <row r="41" spans="1:9" ht="13.5" x14ac:dyDescent="0.25">
      <c r="A41" s="2"/>
      <c r="B41" s="2" t="s">
        <v>5048</v>
      </c>
      <c r="C41" s="116">
        <v>200318</v>
      </c>
      <c r="D41" s="117">
        <v>3416</v>
      </c>
      <c r="E41" s="2">
        <v>41</v>
      </c>
      <c r="H41" s="1" t="s">
        <v>9366</v>
      </c>
      <c r="I41">
        <v>41</v>
      </c>
    </row>
    <row r="42" spans="1:9" ht="13.5" x14ac:dyDescent="0.25">
      <c r="A42" s="2"/>
      <c r="B42" s="2" t="s">
        <v>5049</v>
      </c>
      <c r="C42" s="116">
        <v>200322</v>
      </c>
      <c r="D42" s="117">
        <v>3415</v>
      </c>
      <c r="E42" s="2">
        <v>42</v>
      </c>
      <c r="H42" s="1" t="s">
        <v>9367</v>
      </c>
      <c r="I42">
        <v>42</v>
      </c>
    </row>
    <row r="43" spans="1:9" ht="13.5" x14ac:dyDescent="0.25">
      <c r="A43" s="2"/>
      <c r="B43" s="2" t="s">
        <v>5050</v>
      </c>
      <c r="C43" s="116">
        <v>200341</v>
      </c>
      <c r="D43" s="117">
        <v>3412</v>
      </c>
      <c r="E43" s="2">
        <v>43</v>
      </c>
      <c r="H43" s="1" t="s">
        <v>9374</v>
      </c>
      <c r="I43">
        <v>43</v>
      </c>
    </row>
    <row r="44" spans="1:9" ht="13.5" x14ac:dyDescent="0.25">
      <c r="A44" s="2"/>
      <c r="B44" s="2" t="s">
        <v>5051</v>
      </c>
      <c r="C44" s="116">
        <v>200356</v>
      </c>
      <c r="D44" s="117">
        <v>3415</v>
      </c>
      <c r="E44" s="2">
        <v>44</v>
      </c>
      <c r="H44" s="1" t="s">
        <v>9368</v>
      </c>
      <c r="I44">
        <v>44</v>
      </c>
    </row>
    <row r="45" spans="1:9" ht="13.5" x14ac:dyDescent="0.25">
      <c r="A45" s="2"/>
      <c r="B45" s="2" t="s">
        <v>662</v>
      </c>
      <c r="C45" s="116">
        <v>100410</v>
      </c>
      <c r="D45" s="117">
        <v>8112</v>
      </c>
      <c r="E45" s="2">
        <v>45</v>
      </c>
    </row>
    <row r="46" spans="1:9" ht="13.5" x14ac:dyDescent="0.25">
      <c r="A46" s="2"/>
      <c r="B46" s="2" t="s">
        <v>5052</v>
      </c>
      <c r="C46" s="116">
        <v>200360</v>
      </c>
      <c r="D46" s="117">
        <v>2213</v>
      </c>
      <c r="E46" s="2">
        <v>46</v>
      </c>
    </row>
    <row r="47" spans="1:9" ht="13.5" x14ac:dyDescent="0.25">
      <c r="A47" s="2"/>
      <c r="B47" s="2" t="s">
        <v>5053</v>
      </c>
      <c r="C47" s="116">
        <v>200375</v>
      </c>
      <c r="D47" s="117">
        <v>3212</v>
      </c>
      <c r="E47" s="2">
        <v>47</v>
      </c>
    </row>
    <row r="48" spans="1:9" ht="13.5" x14ac:dyDescent="0.25">
      <c r="A48" s="2"/>
      <c r="B48" s="2" t="s">
        <v>5054</v>
      </c>
      <c r="C48" s="116">
        <v>200383</v>
      </c>
      <c r="D48" s="117">
        <v>2112</v>
      </c>
      <c r="E48" s="2">
        <v>48</v>
      </c>
    </row>
    <row r="49" spans="1:5" ht="13.5" x14ac:dyDescent="0.25">
      <c r="A49" s="2"/>
      <c r="B49" s="2" t="s">
        <v>5055</v>
      </c>
      <c r="C49" s="116">
        <v>200407</v>
      </c>
      <c r="D49" s="117">
        <v>2213</v>
      </c>
      <c r="E49" s="2">
        <v>49</v>
      </c>
    </row>
    <row r="50" spans="1:5" ht="13.5" x14ac:dyDescent="0.25">
      <c r="A50" s="2"/>
      <c r="B50" s="2" t="s">
        <v>5056</v>
      </c>
      <c r="C50" s="116">
        <v>200411</v>
      </c>
      <c r="D50" s="117">
        <v>3212</v>
      </c>
      <c r="E50" s="2">
        <v>50</v>
      </c>
    </row>
    <row r="51" spans="1:5" ht="13.5" x14ac:dyDescent="0.25">
      <c r="A51" s="2"/>
      <c r="B51" s="2" t="s">
        <v>5058</v>
      </c>
      <c r="C51" s="116">
        <v>200483</v>
      </c>
      <c r="D51" s="117">
        <v>3212</v>
      </c>
      <c r="E51" s="2">
        <v>51</v>
      </c>
    </row>
    <row r="52" spans="1:5" ht="13.5" x14ac:dyDescent="0.25">
      <c r="A52" s="2"/>
      <c r="B52" s="2" t="s">
        <v>5057</v>
      </c>
      <c r="C52" s="116">
        <v>200479</v>
      </c>
      <c r="D52" s="117">
        <v>2213</v>
      </c>
      <c r="E52" s="2">
        <v>52</v>
      </c>
    </row>
    <row r="53" spans="1:5" ht="13.5" x14ac:dyDescent="0.25">
      <c r="A53" s="2"/>
      <c r="B53" s="2" t="s">
        <v>5059</v>
      </c>
      <c r="C53" s="116">
        <v>200500</v>
      </c>
      <c r="D53" s="117">
        <v>2213</v>
      </c>
      <c r="E53" s="2">
        <v>53</v>
      </c>
    </row>
    <row r="54" spans="1:5" ht="13.5" x14ac:dyDescent="0.25">
      <c r="A54" s="2"/>
      <c r="B54" s="2" t="s">
        <v>5060</v>
      </c>
      <c r="C54" s="116">
        <v>200515</v>
      </c>
      <c r="D54" s="117">
        <v>3212</v>
      </c>
      <c r="E54" s="2">
        <v>54</v>
      </c>
    </row>
    <row r="55" spans="1:5" ht="13.5" x14ac:dyDescent="0.25">
      <c r="A55" s="2"/>
      <c r="B55" s="2" t="s">
        <v>5061</v>
      </c>
      <c r="C55" s="116">
        <v>200534</v>
      </c>
      <c r="D55" s="117">
        <v>2213</v>
      </c>
      <c r="E55" s="2">
        <v>55</v>
      </c>
    </row>
    <row r="56" spans="1:5" ht="13.5" x14ac:dyDescent="0.25">
      <c r="A56" s="2"/>
      <c r="B56" s="2" t="s">
        <v>5062</v>
      </c>
      <c r="C56" s="116">
        <v>200549</v>
      </c>
      <c r="D56" s="117">
        <v>3212</v>
      </c>
      <c r="E56" s="2">
        <v>56</v>
      </c>
    </row>
    <row r="57" spans="1:5" ht="13.5" x14ac:dyDescent="0.25">
      <c r="A57" s="2"/>
      <c r="B57" s="2" t="s">
        <v>7541</v>
      </c>
      <c r="C57" s="116">
        <v>200548</v>
      </c>
      <c r="D57" s="117">
        <v>2213</v>
      </c>
      <c r="E57" s="2">
        <v>57</v>
      </c>
    </row>
    <row r="58" spans="1:5" ht="13.5" x14ac:dyDescent="0.25">
      <c r="A58" s="2"/>
      <c r="B58" s="2" t="s">
        <v>5063</v>
      </c>
      <c r="C58" s="116">
        <v>200568</v>
      </c>
      <c r="D58" s="117">
        <v>2213</v>
      </c>
      <c r="E58" s="2">
        <v>58</v>
      </c>
    </row>
    <row r="59" spans="1:5" ht="13.5" x14ac:dyDescent="0.25">
      <c r="A59" s="2"/>
      <c r="B59" s="2" t="s">
        <v>5064</v>
      </c>
      <c r="C59" s="116">
        <v>200572</v>
      </c>
      <c r="D59" s="117">
        <v>3212</v>
      </c>
      <c r="E59" s="2">
        <v>59</v>
      </c>
    </row>
    <row r="60" spans="1:5" ht="13.5" x14ac:dyDescent="0.25">
      <c r="A60" s="2"/>
      <c r="B60" s="2" t="s">
        <v>5065</v>
      </c>
      <c r="C60" s="116">
        <v>200591</v>
      </c>
      <c r="D60" s="117">
        <v>2421</v>
      </c>
      <c r="E60" s="2">
        <v>60</v>
      </c>
    </row>
    <row r="61" spans="1:5" ht="13.5" x14ac:dyDescent="0.25">
      <c r="A61" s="2"/>
      <c r="B61" s="2" t="s">
        <v>5066</v>
      </c>
      <c r="C61" s="116">
        <v>200619</v>
      </c>
      <c r="D61" s="117">
        <v>1120</v>
      </c>
      <c r="E61" s="2">
        <v>61</v>
      </c>
    </row>
    <row r="62" spans="1:5" ht="13.5" x14ac:dyDescent="0.25">
      <c r="A62" s="2"/>
      <c r="B62" s="2" t="s">
        <v>5067</v>
      </c>
      <c r="C62" s="116">
        <v>200623</v>
      </c>
      <c r="D62" s="117">
        <v>3431</v>
      </c>
      <c r="E62" s="2">
        <v>62</v>
      </c>
    </row>
    <row r="63" spans="1:5" ht="13.5" x14ac:dyDescent="0.25">
      <c r="A63" s="2"/>
      <c r="B63" s="2" t="s">
        <v>9104</v>
      </c>
      <c r="C63" s="116">
        <v>400644</v>
      </c>
      <c r="D63" s="117">
        <v>2139</v>
      </c>
      <c r="E63" s="2">
        <v>63</v>
      </c>
    </row>
    <row r="64" spans="1:5" ht="13.5" x14ac:dyDescent="0.25">
      <c r="A64" s="2"/>
      <c r="B64" s="2" t="s">
        <v>9105</v>
      </c>
      <c r="C64" s="116">
        <v>400678</v>
      </c>
      <c r="D64" s="117">
        <v>2131</v>
      </c>
      <c r="E64" s="2">
        <v>64</v>
      </c>
    </row>
    <row r="65" spans="1:5" ht="13.5" x14ac:dyDescent="0.25">
      <c r="A65" s="2"/>
      <c r="B65" s="2" t="s">
        <v>5068</v>
      </c>
      <c r="C65" s="116">
        <v>200638</v>
      </c>
      <c r="D65" s="117">
        <v>3431</v>
      </c>
      <c r="E65" s="2">
        <v>65</v>
      </c>
    </row>
    <row r="66" spans="1:5" ht="13.5" x14ac:dyDescent="0.25">
      <c r="A66" s="2"/>
      <c r="B66" s="2" t="s">
        <v>5069</v>
      </c>
      <c r="C66" s="116">
        <v>200657</v>
      </c>
      <c r="D66" s="117">
        <v>3431</v>
      </c>
      <c r="E66" s="2">
        <v>66</v>
      </c>
    </row>
    <row r="67" spans="1:5" ht="13.5" x14ac:dyDescent="0.25">
      <c r="A67" s="2"/>
      <c r="B67" s="2" t="s">
        <v>5070</v>
      </c>
      <c r="C67" s="116">
        <v>200680</v>
      </c>
      <c r="D67" s="117">
        <v>3431</v>
      </c>
      <c r="E67" s="2">
        <v>67</v>
      </c>
    </row>
    <row r="68" spans="1:5" ht="13.5" x14ac:dyDescent="0.25">
      <c r="A68" s="2"/>
      <c r="B68" s="2" t="s">
        <v>9106</v>
      </c>
      <c r="C68" s="116">
        <v>400697</v>
      </c>
      <c r="D68" s="117">
        <v>3431</v>
      </c>
      <c r="E68" s="2">
        <v>68</v>
      </c>
    </row>
    <row r="69" spans="1:5" ht="13.5" x14ac:dyDescent="0.25">
      <c r="A69" s="2"/>
      <c r="B69" s="2" t="s">
        <v>9107</v>
      </c>
      <c r="C69" s="116">
        <v>400700</v>
      </c>
      <c r="D69" s="117">
        <v>2139</v>
      </c>
      <c r="E69" s="2">
        <v>69</v>
      </c>
    </row>
    <row r="70" spans="1:5" ht="13.5" x14ac:dyDescent="0.25">
      <c r="A70" s="2"/>
      <c r="B70" s="2" t="s">
        <v>5071</v>
      </c>
      <c r="C70" s="116">
        <v>200712</v>
      </c>
      <c r="D70" s="117">
        <v>3431</v>
      </c>
      <c r="E70" s="2">
        <v>70</v>
      </c>
    </row>
    <row r="71" spans="1:5" ht="13.5" x14ac:dyDescent="0.25">
      <c r="A71" s="2"/>
      <c r="B71" s="2" t="s">
        <v>7542</v>
      </c>
      <c r="C71" s="116">
        <v>200711</v>
      </c>
      <c r="D71" s="117">
        <v>3431</v>
      </c>
      <c r="E71" s="2">
        <v>71</v>
      </c>
    </row>
    <row r="72" spans="1:5" ht="13.5" x14ac:dyDescent="0.25">
      <c r="A72" s="2"/>
      <c r="B72" s="2" t="s">
        <v>4301</v>
      </c>
      <c r="C72" s="116">
        <v>200731</v>
      </c>
      <c r="D72" s="117">
        <v>1120</v>
      </c>
      <c r="E72" s="2">
        <v>72</v>
      </c>
    </row>
    <row r="73" spans="1:5" ht="13.5" x14ac:dyDescent="0.25">
      <c r="A73" s="2"/>
      <c r="B73" s="2" t="s">
        <v>5072</v>
      </c>
      <c r="C73" s="116">
        <v>200746</v>
      </c>
      <c r="D73" s="117">
        <v>3431</v>
      </c>
      <c r="E73" s="2">
        <v>73</v>
      </c>
    </row>
    <row r="74" spans="1:5" ht="13.5" x14ac:dyDescent="0.25">
      <c r="A74" s="2"/>
      <c r="B74" s="2" t="s">
        <v>7543</v>
      </c>
      <c r="C74" s="116">
        <v>200713</v>
      </c>
      <c r="D74" s="117">
        <v>3431</v>
      </c>
      <c r="E74" s="2">
        <v>74</v>
      </c>
    </row>
    <row r="75" spans="1:5" ht="13.5" x14ac:dyDescent="0.25">
      <c r="A75" s="2"/>
      <c r="B75" s="2" t="s">
        <v>5073</v>
      </c>
      <c r="C75" s="116">
        <v>200779</v>
      </c>
      <c r="D75" s="117">
        <v>3431</v>
      </c>
      <c r="E75" s="2">
        <v>75</v>
      </c>
    </row>
    <row r="76" spans="1:5" ht="13.5" x14ac:dyDescent="0.25">
      <c r="A76" s="2"/>
      <c r="B76" s="2" t="s">
        <v>5074</v>
      </c>
      <c r="C76" s="116">
        <v>200801</v>
      </c>
      <c r="D76" s="117">
        <v>1210</v>
      </c>
      <c r="E76" s="2">
        <v>76</v>
      </c>
    </row>
    <row r="77" spans="1:5" ht="13.5" x14ac:dyDescent="0.25">
      <c r="A77" s="2"/>
      <c r="B77" s="2" t="s">
        <v>770</v>
      </c>
      <c r="C77" s="116">
        <v>100434</v>
      </c>
      <c r="D77" s="117">
        <v>8223</v>
      </c>
      <c r="E77" s="2">
        <v>77</v>
      </c>
    </row>
    <row r="78" spans="1:5" ht="13.5" x14ac:dyDescent="0.25">
      <c r="A78" s="2"/>
      <c r="B78" s="2" t="s">
        <v>771</v>
      </c>
      <c r="C78" s="116">
        <v>100459</v>
      </c>
      <c r="D78" s="117">
        <v>7344</v>
      </c>
      <c r="E78" s="2">
        <v>78</v>
      </c>
    </row>
    <row r="79" spans="1:5" ht="13.5" x14ac:dyDescent="0.25">
      <c r="A79" s="2"/>
      <c r="B79" s="2" t="s">
        <v>5075</v>
      </c>
      <c r="C79" s="116">
        <v>200835</v>
      </c>
      <c r="D79" s="117">
        <v>3473</v>
      </c>
      <c r="E79" s="2">
        <v>79</v>
      </c>
    </row>
    <row r="80" spans="1:5" ht="13.5" x14ac:dyDescent="0.25">
      <c r="A80" s="2"/>
      <c r="B80" s="2" t="s">
        <v>663</v>
      </c>
      <c r="C80" s="116">
        <v>100478</v>
      </c>
      <c r="D80" s="117">
        <v>7233</v>
      </c>
      <c r="E80" s="2">
        <v>80</v>
      </c>
    </row>
    <row r="81" spans="1:5" ht="13.5" x14ac:dyDescent="0.25">
      <c r="A81" s="2"/>
      <c r="B81" s="2" t="s">
        <v>5076</v>
      </c>
      <c r="C81" s="116">
        <v>200869</v>
      </c>
      <c r="D81" s="117">
        <v>3232</v>
      </c>
      <c r="E81" s="2">
        <v>81</v>
      </c>
    </row>
    <row r="82" spans="1:5" ht="13.5" x14ac:dyDescent="0.25">
      <c r="A82" s="2"/>
      <c r="B82" s="2" t="s">
        <v>7212</v>
      </c>
      <c r="C82" s="116">
        <v>100481</v>
      </c>
      <c r="D82" s="117">
        <v>7333</v>
      </c>
      <c r="E82" s="2">
        <v>82</v>
      </c>
    </row>
    <row r="83" spans="1:5" ht="13.5" x14ac:dyDescent="0.25">
      <c r="A83" s="2"/>
      <c r="B83" s="2" t="s">
        <v>772</v>
      </c>
      <c r="C83" s="116">
        <v>100497</v>
      </c>
      <c r="D83" s="117">
        <v>8223</v>
      </c>
      <c r="E83" s="2">
        <v>83</v>
      </c>
    </row>
    <row r="84" spans="1:5" ht="13.5" x14ac:dyDescent="0.25">
      <c r="A84" s="2"/>
      <c r="B84" s="2" t="s">
        <v>773</v>
      </c>
      <c r="C84" s="116">
        <v>100514</v>
      </c>
      <c r="D84" s="117">
        <v>8223</v>
      </c>
      <c r="E84" s="2">
        <v>84</v>
      </c>
    </row>
    <row r="85" spans="1:5" ht="13.5" x14ac:dyDescent="0.25">
      <c r="A85" s="2"/>
      <c r="B85" s="2" t="s">
        <v>774</v>
      </c>
      <c r="C85" s="116">
        <v>100533</v>
      </c>
      <c r="D85" s="117">
        <v>8223</v>
      </c>
      <c r="E85" s="2">
        <v>85</v>
      </c>
    </row>
    <row r="86" spans="1:5" ht="13.5" x14ac:dyDescent="0.25">
      <c r="A86" s="2"/>
      <c r="B86" s="2" t="s">
        <v>775</v>
      </c>
      <c r="C86" s="116">
        <v>100552</v>
      </c>
      <c r="D86" s="117">
        <v>7324</v>
      </c>
      <c r="E86" s="2">
        <v>86</v>
      </c>
    </row>
    <row r="87" spans="1:5" ht="13.5" x14ac:dyDescent="0.25">
      <c r="A87" s="2"/>
      <c r="B87" s="2" t="s">
        <v>776</v>
      </c>
      <c r="C87" s="116">
        <v>100567</v>
      </c>
      <c r="D87" s="117">
        <v>7324</v>
      </c>
      <c r="E87" s="2">
        <v>87</v>
      </c>
    </row>
    <row r="88" spans="1:5" ht="13.5" x14ac:dyDescent="0.25">
      <c r="A88" s="2"/>
      <c r="B88" s="2" t="s">
        <v>8808</v>
      </c>
      <c r="C88" s="116">
        <v>300573</v>
      </c>
      <c r="D88" s="117">
        <v>8122</v>
      </c>
      <c r="E88" s="2">
        <v>88</v>
      </c>
    </row>
    <row r="89" spans="1:5" ht="13.5" x14ac:dyDescent="0.25">
      <c r="A89" s="2"/>
      <c r="B89" s="2" t="s">
        <v>777</v>
      </c>
      <c r="C89" s="116">
        <v>100586</v>
      </c>
      <c r="D89" s="117">
        <v>8122</v>
      </c>
      <c r="E89" s="2">
        <v>89</v>
      </c>
    </row>
    <row r="90" spans="1:5" ht="13.5" x14ac:dyDescent="0.25">
      <c r="A90" s="2"/>
      <c r="B90" s="2" t="s">
        <v>664</v>
      </c>
      <c r="C90" s="116">
        <v>100603</v>
      </c>
      <c r="D90" s="117">
        <v>7522</v>
      </c>
      <c r="E90" s="2">
        <v>90</v>
      </c>
    </row>
    <row r="91" spans="1:5" ht="13.5" x14ac:dyDescent="0.25">
      <c r="A91" s="2"/>
      <c r="B91" s="2" t="s">
        <v>665</v>
      </c>
      <c r="C91" s="116">
        <v>100622</v>
      </c>
      <c r="D91" s="117">
        <v>8223</v>
      </c>
      <c r="E91" s="2">
        <v>91</v>
      </c>
    </row>
    <row r="92" spans="1:5" ht="13.5" x14ac:dyDescent="0.25">
      <c r="A92" s="2"/>
      <c r="B92" s="2" t="s">
        <v>4320</v>
      </c>
      <c r="C92" s="116">
        <v>200870</v>
      </c>
      <c r="D92" s="117">
        <v>2221</v>
      </c>
      <c r="E92" s="2">
        <v>92</v>
      </c>
    </row>
    <row r="93" spans="1:5" ht="13.5" x14ac:dyDescent="0.25">
      <c r="A93" s="2"/>
      <c r="B93" s="2" t="s">
        <v>666</v>
      </c>
      <c r="C93" s="116">
        <v>100656</v>
      </c>
      <c r="D93" s="117">
        <v>8223</v>
      </c>
      <c r="E93" s="2">
        <v>93</v>
      </c>
    </row>
    <row r="94" spans="1:5" ht="13.5" x14ac:dyDescent="0.25">
      <c r="A94" s="2"/>
      <c r="B94" s="2" t="s">
        <v>778</v>
      </c>
      <c r="C94" s="116">
        <v>100675</v>
      </c>
      <c r="D94" s="117">
        <v>8221</v>
      </c>
      <c r="E94" s="2">
        <v>94</v>
      </c>
    </row>
    <row r="95" spans="1:5" ht="13.5" x14ac:dyDescent="0.25">
      <c r="A95" s="2"/>
      <c r="B95" s="2" t="s">
        <v>779</v>
      </c>
      <c r="C95" s="116">
        <v>100694</v>
      </c>
      <c r="D95" s="117">
        <v>8154</v>
      </c>
      <c r="E95" s="2">
        <v>95</v>
      </c>
    </row>
    <row r="96" spans="1:5" ht="13.5" x14ac:dyDescent="0.25">
      <c r="A96" s="2"/>
      <c r="B96" s="2" t="s">
        <v>780</v>
      </c>
      <c r="C96" s="116">
        <v>100711</v>
      </c>
      <c r="D96" s="117">
        <v>8154</v>
      </c>
      <c r="E96" s="2">
        <v>96</v>
      </c>
    </row>
    <row r="97" spans="1:5" ht="13.5" x14ac:dyDescent="0.25">
      <c r="A97" s="2"/>
      <c r="B97" s="2" t="s">
        <v>781</v>
      </c>
      <c r="C97" s="116">
        <v>100730</v>
      </c>
      <c r="D97" s="117">
        <v>8225</v>
      </c>
      <c r="E97" s="2">
        <v>97</v>
      </c>
    </row>
    <row r="98" spans="1:5" ht="13.5" x14ac:dyDescent="0.25">
      <c r="A98" s="2"/>
      <c r="B98" s="2" t="s">
        <v>782</v>
      </c>
      <c r="C98" s="116">
        <v>100753</v>
      </c>
      <c r="D98" s="117">
        <v>8159</v>
      </c>
      <c r="E98" s="2">
        <v>98</v>
      </c>
    </row>
    <row r="99" spans="1:5" ht="13.5" x14ac:dyDescent="0.25">
      <c r="A99" s="2"/>
      <c r="B99" s="2" t="s">
        <v>783</v>
      </c>
      <c r="C99" s="116">
        <v>100779</v>
      </c>
      <c r="D99" s="117">
        <v>8159</v>
      </c>
      <c r="E99" s="2">
        <v>99</v>
      </c>
    </row>
    <row r="100" spans="1:5" ht="13.5" x14ac:dyDescent="0.25">
      <c r="A100" s="2"/>
      <c r="B100" s="2" t="s">
        <v>784</v>
      </c>
      <c r="C100" s="116">
        <v>100783</v>
      </c>
      <c r="D100" s="117">
        <v>8159</v>
      </c>
      <c r="E100" s="2">
        <v>100</v>
      </c>
    </row>
    <row r="101" spans="1:5" ht="13.5" x14ac:dyDescent="0.25">
      <c r="A101" s="2"/>
      <c r="B101" s="2" t="s">
        <v>785</v>
      </c>
      <c r="C101" s="116">
        <v>100800</v>
      </c>
      <c r="D101" s="117">
        <v>8226</v>
      </c>
      <c r="E101" s="2">
        <v>101</v>
      </c>
    </row>
    <row r="102" spans="1:5" ht="13.5" x14ac:dyDescent="0.25">
      <c r="A102" s="2"/>
      <c r="B102" s="2" t="s">
        <v>667</v>
      </c>
      <c r="C102" s="116">
        <v>100834</v>
      </c>
      <c r="D102" s="117">
        <v>8264</v>
      </c>
      <c r="E102" s="2">
        <v>102</v>
      </c>
    </row>
    <row r="103" spans="1:5" ht="13.5" x14ac:dyDescent="0.25">
      <c r="A103" s="2"/>
      <c r="B103" s="2" t="s">
        <v>9283</v>
      </c>
      <c r="C103" s="116">
        <v>100849</v>
      </c>
      <c r="D103" s="117">
        <v>8271</v>
      </c>
      <c r="E103" s="2">
        <v>103</v>
      </c>
    </row>
    <row r="104" spans="1:5" ht="13.5" x14ac:dyDescent="0.25">
      <c r="A104" s="2"/>
      <c r="B104" s="2" t="s">
        <v>786</v>
      </c>
      <c r="C104" s="116">
        <v>100853</v>
      </c>
      <c r="D104" s="117">
        <v>8232</v>
      </c>
      <c r="E104" s="2">
        <v>104</v>
      </c>
    </row>
    <row r="105" spans="1:5" ht="13.5" x14ac:dyDescent="0.25">
      <c r="A105" s="2"/>
      <c r="B105" s="2" t="s">
        <v>787</v>
      </c>
      <c r="C105" s="116">
        <v>100868</v>
      </c>
      <c r="D105" s="117">
        <v>8159</v>
      </c>
      <c r="E105" s="2">
        <v>105</v>
      </c>
    </row>
    <row r="106" spans="1:5" ht="13.5" x14ac:dyDescent="0.25">
      <c r="A106" s="2"/>
      <c r="B106" s="2" t="s">
        <v>788</v>
      </c>
      <c r="C106" s="116">
        <v>100887</v>
      </c>
      <c r="D106" s="117">
        <v>8226</v>
      </c>
      <c r="E106" s="2">
        <v>106</v>
      </c>
    </row>
    <row r="107" spans="1:5" ht="13.5" x14ac:dyDescent="0.25">
      <c r="A107" s="2"/>
      <c r="B107" s="2" t="s">
        <v>789</v>
      </c>
      <c r="C107" s="116">
        <v>100904</v>
      </c>
      <c r="D107" s="117">
        <v>8233</v>
      </c>
      <c r="E107" s="2">
        <v>107</v>
      </c>
    </row>
    <row r="108" spans="1:5" ht="13.5" x14ac:dyDescent="0.25">
      <c r="A108" s="2"/>
      <c r="B108" s="2" t="s">
        <v>790</v>
      </c>
      <c r="C108" s="116">
        <v>100923</v>
      </c>
      <c r="D108" s="117">
        <v>5145</v>
      </c>
      <c r="E108" s="2">
        <v>108</v>
      </c>
    </row>
    <row r="109" spans="1:5" ht="13.5" x14ac:dyDescent="0.25">
      <c r="A109" s="2"/>
      <c r="B109" s="2" t="s">
        <v>791</v>
      </c>
      <c r="C109" s="116">
        <v>100942</v>
      </c>
      <c r="D109" s="117">
        <v>8277</v>
      </c>
      <c r="E109" s="2">
        <v>109</v>
      </c>
    </row>
    <row r="110" spans="1:5" ht="13.5" x14ac:dyDescent="0.25">
      <c r="A110" s="2"/>
      <c r="B110" s="2" t="s">
        <v>792</v>
      </c>
      <c r="C110" s="116">
        <v>100961</v>
      </c>
      <c r="D110" s="117">
        <v>8159</v>
      </c>
      <c r="E110" s="2">
        <v>110</v>
      </c>
    </row>
    <row r="111" spans="1:5" ht="13.5" x14ac:dyDescent="0.25">
      <c r="A111" s="2"/>
      <c r="B111" s="2" t="s">
        <v>793</v>
      </c>
      <c r="C111" s="116">
        <v>100976</v>
      </c>
      <c r="D111" s="117">
        <v>8232</v>
      </c>
      <c r="E111" s="2">
        <v>111</v>
      </c>
    </row>
    <row r="112" spans="1:5" ht="13.5" x14ac:dyDescent="0.25">
      <c r="A112" s="2"/>
      <c r="B112" s="2" t="s">
        <v>810</v>
      </c>
      <c r="C112" s="116">
        <v>101292</v>
      </c>
      <c r="D112" s="117">
        <v>8122</v>
      </c>
      <c r="E112" s="2">
        <v>112</v>
      </c>
    </row>
    <row r="113" spans="1:5" ht="13.5" x14ac:dyDescent="0.25">
      <c r="A113" s="2"/>
      <c r="B113" s="2" t="s">
        <v>810</v>
      </c>
      <c r="C113" s="116">
        <v>301307</v>
      </c>
      <c r="D113" s="117">
        <v>8122</v>
      </c>
      <c r="E113" s="2">
        <v>113</v>
      </c>
    </row>
    <row r="114" spans="1:5" ht="13.5" x14ac:dyDescent="0.25">
      <c r="A114" s="2"/>
      <c r="B114" s="2" t="s">
        <v>811</v>
      </c>
      <c r="C114" s="116">
        <v>101310</v>
      </c>
      <c r="D114" s="117">
        <v>8125</v>
      </c>
      <c r="E114" s="2">
        <v>114</v>
      </c>
    </row>
    <row r="115" spans="1:5" ht="13.5" x14ac:dyDescent="0.25">
      <c r="A115" s="2"/>
      <c r="B115" s="2" t="s">
        <v>811</v>
      </c>
      <c r="C115" s="116">
        <v>301326</v>
      </c>
      <c r="D115" s="117">
        <v>8125</v>
      </c>
      <c r="E115" s="2">
        <v>115</v>
      </c>
    </row>
    <row r="116" spans="1:5" ht="13.5" x14ac:dyDescent="0.25">
      <c r="A116" s="2"/>
      <c r="B116" s="2" t="s">
        <v>812</v>
      </c>
      <c r="C116" s="116">
        <v>101339</v>
      </c>
      <c r="D116" s="117">
        <v>8125</v>
      </c>
      <c r="E116" s="2">
        <v>116</v>
      </c>
    </row>
    <row r="117" spans="1:5" ht="13.5" x14ac:dyDescent="0.25">
      <c r="A117" s="2"/>
      <c r="B117" s="2" t="s">
        <v>813</v>
      </c>
      <c r="C117" s="116">
        <v>101358</v>
      </c>
      <c r="D117" s="117">
        <v>8122</v>
      </c>
      <c r="E117" s="2">
        <v>117</v>
      </c>
    </row>
    <row r="118" spans="1:5" ht="13.5" x14ac:dyDescent="0.25">
      <c r="A118" s="2"/>
      <c r="B118" s="2" t="s">
        <v>814</v>
      </c>
      <c r="C118" s="116">
        <v>101377</v>
      </c>
      <c r="D118" s="117">
        <v>8122</v>
      </c>
      <c r="E118" s="2">
        <v>118</v>
      </c>
    </row>
    <row r="119" spans="1:5" ht="13.5" x14ac:dyDescent="0.25">
      <c r="A119" s="2"/>
      <c r="B119" s="2" t="s">
        <v>8810</v>
      </c>
      <c r="C119" s="116">
        <v>301383</v>
      </c>
      <c r="D119" s="117">
        <v>8125</v>
      </c>
      <c r="E119" s="2">
        <v>119</v>
      </c>
    </row>
    <row r="120" spans="1:5" ht="13.5" x14ac:dyDescent="0.25">
      <c r="A120" s="2"/>
      <c r="B120" s="2" t="s">
        <v>794</v>
      </c>
      <c r="C120" s="116">
        <v>100995</v>
      </c>
      <c r="D120" s="117">
        <v>8271</v>
      </c>
      <c r="E120" s="2">
        <v>120</v>
      </c>
    </row>
    <row r="121" spans="1:5" ht="13.5" x14ac:dyDescent="0.25">
      <c r="A121" s="2"/>
      <c r="B121" s="2" t="s">
        <v>795</v>
      </c>
      <c r="C121" s="116">
        <v>101019</v>
      </c>
      <c r="D121" s="117">
        <v>8159</v>
      </c>
      <c r="E121" s="2">
        <v>121</v>
      </c>
    </row>
    <row r="122" spans="1:5" ht="13.5" x14ac:dyDescent="0.25">
      <c r="A122" s="2"/>
      <c r="B122" s="2" t="s">
        <v>796</v>
      </c>
      <c r="C122" s="116">
        <v>101038</v>
      </c>
      <c r="D122" s="117">
        <v>8233</v>
      </c>
      <c r="E122" s="2">
        <v>122</v>
      </c>
    </row>
    <row r="123" spans="1:5" ht="13.5" x14ac:dyDescent="0.25">
      <c r="A123" s="2"/>
      <c r="B123" s="2" t="s">
        <v>797</v>
      </c>
      <c r="C123" s="116">
        <v>101057</v>
      </c>
      <c r="D123" s="117">
        <v>8272</v>
      </c>
      <c r="E123" s="2">
        <v>123</v>
      </c>
    </row>
    <row r="124" spans="1:5" ht="13.5" x14ac:dyDescent="0.25">
      <c r="A124" s="2"/>
      <c r="B124" s="2" t="s">
        <v>798</v>
      </c>
      <c r="C124" s="116">
        <v>101076</v>
      </c>
      <c r="D124" s="117">
        <v>8123</v>
      </c>
      <c r="E124" s="2">
        <v>124</v>
      </c>
    </row>
    <row r="125" spans="1:5" ht="13.5" x14ac:dyDescent="0.25">
      <c r="A125" s="2"/>
      <c r="B125" s="2" t="s">
        <v>799</v>
      </c>
      <c r="C125" s="116">
        <v>101095</v>
      </c>
      <c r="D125" s="117">
        <v>8262</v>
      </c>
      <c r="E125" s="2">
        <v>125</v>
      </c>
    </row>
    <row r="126" spans="1:5" ht="13.5" x14ac:dyDescent="0.25">
      <c r="A126" s="2"/>
      <c r="B126" s="2" t="s">
        <v>801</v>
      </c>
      <c r="C126" s="116">
        <v>101131</v>
      </c>
      <c r="D126" s="117">
        <v>8152</v>
      </c>
      <c r="E126" s="2">
        <v>126</v>
      </c>
    </row>
    <row r="127" spans="1:5" ht="13.5" x14ac:dyDescent="0.25">
      <c r="A127" s="2"/>
      <c r="B127" s="2" t="s">
        <v>802</v>
      </c>
      <c r="C127" s="116">
        <v>101146</v>
      </c>
      <c r="D127" s="117">
        <v>8276</v>
      </c>
      <c r="E127" s="2">
        <v>127</v>
      </c>
    </row>
    <row r="128" spans="1:5" ht="13.5" x14ac:dyDescent="0.25">
      <c r="A128" s="2"/>
      <c r="B128" s="2" t="s">
        <v>803</v>
      </c>
      <c r="C128" s="116">
        <v>101165</v>
      </c>
      <c r="D128" s="117">
        <v>8271</v>
      </c>
      <c r="E128" s="2">
        <v>128</v>
      </c>
    </row>
    <row r="129" spans="1:5" ht="13.5" x14ac:dyDescent="0.25">
      <c r="A129" s="2"/>
      <c r="B129" s="2" t="s">
        <v>804</v>
      </c>
      <c r="C129" s="116">
        <v>101184</v>
      </c>
      <c r="D129" s="117">
        <v>8265</v>
      </c>
      <c r="E129" s="2">
        <v>129</v>
      </c>
    </row>
    <row r="130" spans="1:5" ht="13.5" x14ac:dyDescent="0.25">
      <c r="A130" s="2"/>
      <c r="B130" s="2" t="s">
        <v>805</v>
      </c>
      <c r="C130" s="116">
        <v>101201</v>
      </c>
      <c r="D130" s="117">
        <v>8154</v>
      </c>
      <c r="E130" s="2">
        <v>130</v>
      </c>
    </row>
    <row r="131" spans="1:5" ht="13.5" x14ac:dyDescent="0.25">
      <c r="A131" s="2"/>
      <c r="B131" s="2" t="s">
        <v>806</v>
      </c>
      <c r="C131" s="116">
        <v>101220</v>
      </c>
      <c r="D131" s="117">
        <v>8290</v>
      </c>
      <c r="E131" s="2">
        <v>131</v>
      </c>
    </row>
    <row r="132" spans="1:5" ht="13.5" x14ac:dyDescent="0.25">
      <c r="A132" s="2"/>
      <c r="B132" s="2" t="s">
        <v>807</v>
      </c>
      <c r="C132" s="116">
        <v>101244</v>
      </c>
      <c r="D132" s="117">
        <v>8159</v>
      </c>
      <c r="E132" s="2">
        <v>132</v>
      </c>
    </row>
    <row r="133" spans="1:5" ht="13.5" x14ac:dyDescent="0.25">
      <c r="A133" s="2"/>
      <c r="B133" s="2" t="s">
        <v>8809</v>
      </c>
      <c r="C133" s="116">
        <v>301260</v>
      </c>
      <c r="D133" s="117">
        <v>8159</v>
      </c>
      <c r="E133" s="2">
        <v>133</v>
      </c>
    </row>
    <row r="134" spans="1:5" ht="13.5" x14ac:dyDescent="0.25">
      <c r="A134" s="2"/>
      <c r="B134" s="2" t="s">
        <v>808</v>
      </c>
      <c r="C134" s="116">
        <v>101254</v>
      </c>
      <c r="D134" s="117">
        <v>8272</v>
      </c>
      <c r="E134" s="2">
        <v>134</v>
      </c>
    </row>
    <row r="135" spans="1:5" ht="13.5" x14ac:dyDescent="0.25">
      <c r="A135" s="2"/>
      <c r="B135" s="2" t="s">
        <v>809</v>
      </c>
      <c r="C135" s="116">
        <v>101273</v>
      </c>
      <c r="D135" s="117">
        <v>8123</v>
      </c>
      <c r="E135" s="2">
        <v>135</v>
      </c>
    </row>
    <row r="136" spans="1:5" ht="13.5" x14ac:dyDescent="0.25">
      <c r="A136" s="2"/>
      <c r="B136" s="2" t="s">
        <v>9284</v>
      </c>
      <c r="C136" s="116">
        <v>101381</v>
      </c>
      <c r="D136" s="117">
        <v>8232</v>
      </c>
      <c r="E136" s="2">
        <v>136</v>
      </c>
    </row>
    <row r="137" spans="1:5" ht="13.5" x14ac:dyDescent="0.25">
      <c r="A137" s="2"/>
      <c r="B137" s="2" t="s">
        <v>815</v>
      </c>
      <c r="C137" s="116">
        <v>101396</v>
      </c>
      <c r="D137" s="117">
        <v>8232</v>
      </c>
      <c r="E137" s="2">
        <v>137</v>
      </c>
    </row>
    <row r="138" spans="1:5" ht="13.5" x14ac:dyDescent="0.25">
      <c r="A138" s="2"/>
      <c r="B138" s="2" t="s">
        <v>816</v>
      </c>
      <c r="C138" s="116">
        <v>101409</v>
      </c>
      <c r="D138" s="117">
        <v>8227</v>
      </c>
      <c r="E138" s="2">
        <v>138</v>
      </c>
    </row>
    <row r="139" spans="1:5" ht="13.5" x14ac:dyDescent="0.25">
      <c r="A139" s="2"/>
      <c r="B139" s="2" t="s">
        <v>817</v>
      </c>
      <c r="C139" s="116">
        <v>101428</v>
      </c>
      <c r="D139" s="117">
        <v>8231</v>
      </c>
      <c r="E139" s="2">
        <v>139</v>
      </c>
    </row>
    <row r="140" spans="1:5" ht="13.5" x14ac:dyDescent="0.25">
      <c r="A140" s="2"/>
      <c r="B140" s="2" t="s">
        <v>818</v>
      </c>
      <c r="C140" s="116">
        <v>101447</v>
      </c>
      <c r="D140" s="117">
        <v>8233</v>
      </c>
      <c r="E140" s="2">
        <v>140</v>
      </c>
    </row>
    <row r="141" spans="1:5" ht="13.5" x14ac:dyDescent="0.25">
      <c r="A141" s="2"/>
      <c r="B141" s="2" t="s">
        <v>819</v>
      </c>
      <c r="C141" s="116">
        <v>101466</v>
      </c>
      <c r="D141" s="117">
        <v>8233</v>
      </c>
      <c r="E141" s="2">
        <v>141</v>
      </c>
    </row>
    <row r="142" spans="1:5" ht="13.5" x14ac:dyDescent="0.25">
      <c r="A142" s="2"/>
      <c r="B142" s="2" t="s">
        <v>820</v>
      </c>
      <c r="C142" s="116">
        <v>101485</v>
      </c>
      <c r="D142" s="117">
        <v>8233</v>
      </c>
      <c r="E142" s="2">
        <v>142</v>
      </c>
    </row>
    <row r="143" spans="1:5" ht="13.5" x14ac:dyDescent="0.25">
      <c r="A143" s="2"/>
      <c r="B143" s="2" t="s">
        <v>821</v>
      </c>
      <c r="C143" s="116">
        <v>101502</v>
      </c>
      <c r="D143" s="117">
        <v>8233</v>
      </c>
      <c r="E143" s="2">
        <v>143</v>
      </c>
    </row>
    <row r="144" spans="1:5" ht="13.5" x14ac:dyDescent="0.25">
      <c r="A144" s="2"/>
      <c r="B144" s="2" t="s">
        <v>822</v>
      </c>
      <c r="C144" s="116">
        <v>101517</v>
      </c>
      <c r="D144" s="117">
        <v>8233</v>
      </c>
      <c r="E144" s="2">
        <v>144</v>
      </c>
    </row>
    <row r="145" spans="1:5" ht="13.5" x14ac:dyDescent="0.25">
      <c r="A145" s="2"/>
      <c r="B145" s="2" t="s">
        <v>823</v>
      </c>
      <c r="C145" s="116">
        <v>101536</v>
      </c>
      <c r="D145" s="117">
        <v>8152</v>
      </c>
      <c r="E145" s="2">
        <v>145</v>
      </c>
    </row>
    <row r="146" spans="1:5" ht="13.5" x14ac:dyDescent="0.25">
      <c r="A146" s="2"/>
      <c r="B146" s="2" t="s">
        <v>824</v>
      </c>
      <c r="C146" s="116">
        <v>101555</v>
      </c>
      <c r="D146" s="117">
        <v>8225</v>
      </c>
      <c r="E146" s="2">
        <v>146</v>
      </c>
    </row>
    <row r="147" spans="1:5" ht="13.5" x14ac:dyDescent="0.25">
      <c r="A147" s="2"/>
      <c r="B147" s="2" t="s">
        <v>825</v>
      </c>
      <c r="C147" s="116">
        <v>101574</v>
      </c>
      <c r="D147" s="117">
        <v>8269</v>
      </c>
      <c r="E147" s="2">
        <v>147</v>
      </c>
    </row>
    <row r="148" spans="1:5" ht="13.5" x14ac:dyDescent="0.25">
      <c r="A148" s="2"/>
      <c r="B148" s="2" t="s">
        <v>826</v>
      </c>
      <c r="C148" s="116">
        <v>101589</v>
      </c>
      <c r="D148" s="117">
        <v>8269</v>
      </c>
      <c r="E148" s="2">
        <v>148</v>
      </c>
    </row>
    <row r="149" spans="1:5" ht="13.5" x14ac:dyDescent="0.25">
      <c r="A149" s="2"/>
      <c r="B149" s="2" t="s">
        <v>827</v>
      </c>
      <c r="C149" s="116">
        <v>101606</v>
      </c>
      <c r="D149" s="117">
        <v>8278</v>
      </c>
      <c r="E149" s="2">
        <v>149</v>
      </c>
    </row>
    <row r="150" spans="1:5" ht="13.5" x14ac:dyDescent="0.25">
      <c r="A150" s="2"/>
      <c r="B150" s="2" t="s">
        <v>828</v>
      </c>
      <c r="C150" s="116">
        <v>101625</v>
      </c>
      <c r="D150" s="117">
        <v>8232</v>
      </c>
      <c r="E150" s="2">
        <v>150</v>
      </c>
    </row>
    <row r="151" spans="1:5" ht="13.5" x14ac:dyDescent="0.25">
      <c r="A151" s="2"/>
      <c r="B151" s="2" t="s">
        <v>829</v>
      </c>
      <c r="C151" s="116">
        <v>101644</v>
      </c>
      <c r="D151" s="117">
        <v>8265</v>
      </c>
      <c r="E151" s="2">
        <v>151</v>
      </c>
    </row>
    <row r="152" spans="1:5" ht="13.5" x14ac:dyDescent="0.25">
      <c r="A152" s="2"/>
      <c r="B152" s="2" t="s">
        <v>830</v>
      </c>
      <c r="C152" s="116">
        <v>101663</v>
      </c>
      <c r="D152" s="117">
        <v>8228</v>
      </c>
      <c r="E152" s="2">
        <v>152</v>
      </c>
    </row>
    <row r="153" spans="1:5" ht="13.5" x14ac:dyDescent="0.25">
      <c r="A153" s="2"/>
      <c r="B153" s="2" t="s">
        <v>831</v>
      </c>
      <c r="C153" s="116">
        <v>101682</v>
      </c>
      <c r="D153" s="117">
        <v>8159</v>
      </c>
      <c r="E153" s="2">
        <v>153</v>
      </c>
    </row>
    <row r="154" spans="1:5" ht="13.5" x14ac:dyDescent="0.25">
      <c r="A154" s="2"/>
      <c r="B154" s="2" t="s">
        <v>832</v>
      </c>
      <c r="C154" s="116">
        <v>101706</v>
      </c>
      <c r="D154" s="117">
        <v>8271</v>
      </c>
      <c r="E154" s="2">
        <v>154</v>
      </c>
    </row>
    <row r="155" spans="1:5" ht="13.5" x14ac:dyDescent="0.25">
      <c r="A155" s="2"/>
      <c r="B155" s="2" t="s">
        <v>8811</v>
      </c>
      <c r="C155" s="116">
        <v>301716</v>
      </c>
      <c r="D155" s="117">
        <v>8159</v>
      </c>
      <c r="E155" s="2">
        <v>155</v>
      </c>
    </row>
    <row r="156" spans="1:5" ht="13.5" x14ac:dyDescent="0.25">
      <c r="A156" s="2"/>
      <c r="B156" s="2" t="s">
        <v>833</v>
      </c>
      <c r="C156" s="116">
        <v>101729</v>
      </c>
      <c r="D156" s="117">
        <v>8154</v>
      </c>
      <c r="E156" s="2">
        <v>156</v>
      </c>
    </row>
    <row r="157" spans="1:5" ht="13.5" x14ac:dyDescent="0.25">
      <c r="A157" s="2"/>
      <c r="B157" s="2" t="s">
        <v>8812</v>
      </c>
      <c r="C157" s="116">
        <v>301735</v>
      </c>
      <c r="D157" s="117">
        <v>8159</v>
      </c>
      <c r="E157" s="2">
        <v>157</v>
      </c>
    </row>
    <row r="158" spans="1:5" ht="13.5" x14ac:dyDescent="0.25">
      <c r="A158" s="2"/>
      <c r="B158" s="2" t="s">
        <v>834</v>
      </c>
      <c r="C158" s="116">
        <v>101748</v>
      </c>
      <c r="D158" s="117">
        <v>8154</v>
      </c>
      <c r="E158" s="2">
        <v>158</v>
      </c>
    </row>
    <row r="159" spans="1:5" ht="13.5" x14ac:dyDescent="0.25">
      <c r="A159" s="2"/>
      <c r="B159" s="2" t="s">
        <v>8813</v>
      </c>
      <c r="C159" s="116">
        <v>301754</v>
      </c>
      <c r="D159" s="117">
        <v>8159</v>
      </c>
      <c r="E159" s="2">
        <v>159</v>
      </c>
    </row>
    <row r="160" spans="1:5" ht="13.5" x14ac:dyDescent="0.25">
      <c r="A160" s="2"/>
      <c r="B160" s="2" t="s">
        <v>8814</v>
      </c>
      <c r="C160" s="116">
        <v>301805</v>
      </c>
      <c r="D160" s="117">
        <v>8159</v>
      </c>
      <c r="E160" s="2">
        <v>160</v>
      </c>
    </row>
    <row r="161" spans="1:5" ht="13.5" x14ac:dyDescent="0.25">
      <c r="A161" s="2"/>
      <c r="B161" s="2" t="s">
        <v>835</v>
      </c>
      <c r="C161" s="116">
        <v>101767</v>
      </c>
      <c r="D161" s="117">
        <v>8159</v>
      </c>
      <c r="E161" s="2">
        <v>161</v>
      </c>
    </row>
    <row r="162" spans="1:5" ht="13.5" x14ac:dyDescent="0.25">
      <c r="A162" s="2"/>
      <c r="B162" s="2" t="s">
        <v>2516</v>
      </c>
      <c r="C162" s="116">
        <v>101786</v>
      </c>
      <c r="D162" s="117">
        <v>8272</v>
      </c>
      <c r="E162" s="2">
        <v>162</v>
      </c>
    </row>
    <row r="163" spans="1:5" ht="13.5" x14ac:dyDescent="0.25">
      <c r="A163" s="2"/>
      <c r="B163" s="2" t="s">
        <v>836</v>
      </c>
      <c r="C163" s="116">
        <v>101771</v>
      </c>
      <c r="D163" s="117">
        <v>8153</v>
      </c>
      <c r="E163" s="2">
        <v>163</v>
      </c>
    </row>
    <row r="164" spans="1:5" ht="13.5" x14ac:dyDescent="0.25">
      <c r="A164" s="2"/>
      <c r="B164" s="2" t="s">
        <v>2517</v>
      </c>
      <c r="C164" s="116">
        <v>101790</v>
      </c>
      <c r="D164" s="117">
        <v>8159</v>
      </c>
      <c r="E164" s="2">
        <v>164</v>
      </c>
    </row>
    <row r="165" spans="1:5" ht="13.5" x14ac:dyDescent="0.25">
      <c r="A165" s="2"/>
      <c r="B165" s="2" t="s">
        <v>2518</v>
      </c>
      <c r="C165" s="116">
        <v>101818</v>
      </c>
      <c r="D165" s="117">
        <v>8159</v>
      </c>
      <c r="E165" s="2">
        <v>165</v>
      </c>
    </row>
    <row r="166" spans="1:5" ht="13.5" x14ac:dyDescent="0.25">
      <c r="A166" s="2"/>
      <c r="B166" s="2" t="s">
        <v>2518</v>
      </c>
      <c r="C166" s="116">
        <v>301824</v>
      </c>
      <c r="D166" s="117">
        <v>8159</v>
      </c>
      <c r="E166" s="2">
        <v>166</v>
      </c>
    </row>
    <row r="167" spans="1:5" ht="13.5" x14ac:dyDescent="0.25">
      <c r="A167" s="2"/>
      <c r="B167" s="2" t="s">
        <v>2519</v>
      </c>
      <c r="C167" s="116">
        <v>101837</v>
      </c>
      <c r="D167" s="117">
        <v>8271</v>
      </c>
      <c r="E167" s="2">
        <v>167</v>
      </c>
    </row>
    <row r="168" spans="1:5" ht="13.5" x14ac:dyDescent="0.25">
      <c r="A168" s="2"/>
      <c r="B168" s="2" t="s">
        <v>2520</v>
      </c>
      <c r="C168" s="116">
        <v>101856</v>
      </c>
      <c r="D168" s="117">
        <v>8274</v>
      </c>
      <c r="E168" s="2">
        <v>168</v>
      </c>
    </row>
    <row r="169" spans="1:5" ht="13.5" x14ac:dyDescent="0.25">
      <c r="A169" s="2"/>
      <c r="B169" s="2" t="s">
        <v>2522</v>
      </c>
      <c r="C169" s="116">
        <v>101894</v>
      </c>
      <c r="D169" s="117">
        <v>8233</v>
      </c>
      <c r="E169" s="2">
        <v>169</v>
      </c>
    </row>
    <row r="170" spans="1:5" ht="13.5" x14ac:dyDescent="0.25">
      <c r="A170" s="2"/>
      <c r="B170" s="2" t="s">
        <v>2523</v>
      </c>
      <c r="C170" s="116">
        <v>101911</v>
      </c>
      <c r="D170" s="117">
        <v>8275</v>
      </c>
      <c r="E170" s="2">
        <v>170</v>
      </c>
    </row>
    <row r="171" spans="1:5" ht="13.5" x14ac:dyDescent="0.25">
      <c r="A171" s="2"/>
      <c r="B171" s="2" t="s">
        <v>2524</v>
      </c>
      <c r="C171" s="116">
        <v>101930</v>
      </c>
      <c r="D171" s="117">
        <v>8272</v>
      </c>
      <c r="E171" s="2">
        <v>171</v>
      </c>
    </row>
    <row r="172" spans="1:5" ht="13.5" x14ac:dyDescent="0.25">
      <c r="A172" s="2"/>
      <c r="B172" s="2" t="s">
        <v>2525</v>
      </c>
      <c r="C172" s="116">
        <v>101959</v>
      </c>
      <c r="D172" s="117">
        <v>8232</v>
      </c>
      <c r="E172" s="2">
        <v>172</v>
      </c>
    </row>
    <row r="173" spans="1:5" ht="13.5" x14ac:dyDescent="0.25">
      <c r="A173" s="2"/>
      <c r="B173" s="2" t="s">
        <v>2526</v>
      </c>
      <c r="C173" s="116">
        <v>101979</v>
      </c>
      <c r="D173" s="117">
        <v>8152</v>
      </c>
      <c r="E173" s="2">
        <v>173</v>
      </c>
    </row>
    <row r="174" spans="1:5" ht="13.5" x14ac:dyDescent="0.25">
      <c r="A174" s="2"/>
      <c r="B174" s="2" t="s">
        <v>2526</v>
      </c>
      <c r="C174" s="116">
        <v>101983</v>
      </c>
      <c r="D174" s="117">
        <v>8275</v>
      </c>
      <c r="E174" s="2">
        <v>174</v>
      </c>
    </row>
    <row r="175" spans="1:5" ht="13.5" x14ac:dyDescent="0.25">
      <c r="A175" s="2"/>
      <c r="B175" s="2" t="s">
        <v>2527</v>
      </c>
      <c r="C175" s="116">
        <v>101998</v>
      </c>
      <c r="D175" s="117">
        <v>8233</v>
      </c>
      <c r="E175" s="2">
        <v>175</v>
      </c>
    </row>
    <row r="176" spans="1:5" ht="13.5" x14ac:dyDescent="0.25">
      <c r="A176" s="2"/>
      <c r="B176" s="2" t="s">
        <v>2528</v>
      </c>
      <c r="C176" s="116">
        <v>102011</v>
      </c>
      <c r="D176" s="117">
        <v>8159</v>
      </c>
      <c r="E176" s="2">
        <v>176</v>
      </c>
    </row>
    <row r="177" spans="1:5" ht="13.5" x14ac:dyDescent="0.25">
      <c r="A177" s="2"/>
      <c r="B177" s="2" t="s">
        <v>2529</v>
      </c>
      <c r="C177" s="116">
        <v>102026</v>
      </c>
      <c r="D177" s="117">
        <v>8152</v>
      </c>
      <c r="E177" s="2">
        <v>177</v>
      </c>
    </row>
    <row r="178" spans="1:5" ht="13.5" x14ac:dyDescent="0.25">
      <c r="A178" s="2"/>
      <c r="B178" s="2" t="s">
        <v>2530</v>
      </c>
      <c r="C178" s="116">
        <v>102045</v>
      </c>
      <c r="D178" s="117">
        <v>8272</v>
      </c>
      <c r="E178" s="2">
        <v>178</v>
      </c>
    </row>
    <row r="179" spans="1:5" ht="13.5" x14ac:dyDescent="0.25">
      <c r="A179" s="2"/>
      <c r="B179" s="2" t="s">
        <v>2531</v>
      </c>
      <c r="C179" s="116">
        <v>102064</v>
      </c>
      <c r="D179" s="117">
        <v>8221</v>
      </c>
      <c r="E179" s="2">
        <v>179</v>
      </c>
    </row>
    <row r="180" spans="1:5" ht="13.5" x14ac:dyDescent="0.25">
      <c r="A180" s="2"/>
      <c r="B180" s="2" t="s">
        <v>2532</v>
      </c>
      <c r="C180" s="116">
        <v>102083</v>
      </c>
      <c r="D180" s="117">
        <v>8159</v>
      </c>
      <c r="E180" s="2">
        <v>180</v>
      </c>
    </row>
    <row r="181" spans="1:5" ht="13.5" x14ac:dyDescent="0.25">
      <c r="A181" s="2"/>
      <c r="B181" s="2" t="s">
        <v>2533</v>
      </c>
      <c r="C181" s="116">
        <v>102100</v>
      </c>
      <c r="D181" s="117">
        <v>8159</v>
      </c>
      <c r="E181" s="2">
        <v>181</v>
      </c>
    </row>
    <row r="182" spans="1:5" ht="13.5" x14ac:dyDescent="0.25">
      <c r="A182" s="2"/>
      <c r="B182" s="2" t="s">
        <v>2534</v>
      </c>
      <c r="C182" s="116">
        <v>102120</v>
      </c>
      <c r="D182" s="117">
        <v>8232</v>
      </c>
      <c r="E182" s="2">
        <v>182</v>
      </c>
    </row>
    <row r="183" spans="1:5" ht="13.5" x14ac:dyDescent="0.25">
      <c r="A183" s="2"/>
      <c r="B183" s="2" t="s">
        <v>8815</v>
      </c>
      <c r="C183" s="116">
        <v>302140</v>
      </c>
      <c r="D183" s="117">
        <v>8290</v>
      </c>
      <c r="E183" s="2">
        <v>183</v>
      </c>
    </row>
    <row r="184" spans="1:5" ht="13.5" x14ac:dyDescent="0.25">
      <c r="A184" s="2"/>
      <c r="B184" s="2" t="s">
        <v>2535</v>
      </c>
      <c r="C184" s="116">
        <v>102134</v>
      </c>
      <c r="D184" s="117">
        <v>8159</v>
      </c>
      <c r="E184" s="2">
        <v>184</v>
      </c>
    </row>
    <row r="185" spans="1:5" ht="13.5" x14ac:dyDescent="0.25">
      <c r="A185" s="2"/>
      <c r="B185" s="2" t="s">
        <v>2536</v>
      </c>
      <c r="C185" s="116">
        <v>102153</v>
      </c>
      <c r="D185" s="117">
        <v>8276</v>
      </c>
      <c r="E185" s="2">
        <v>185</v>
      </c>
    </row>
    <row r="186" spans="1:5" ht="13.5" x14ac:dyDescent="0.25">
      <c r="A186" s="2"/>
      <c r="B186" s="2" t="s">
        <v>2537</v>
      </c>
      <c r="C186" s="116">
        <v>102172</v>
      </c>
      <c r="D186" s="117">
        <v>8159</v>
      </c>
      <c r="E186" s="2">
        <v>186</v>
      </c>
    </row>
    <row r="187" spans="1:5" ht="13.5" x14ac:dyDescent="0.25">
      <c r="A187" s="2"/>
      <c r="B187" s="2" t="s">
        <v>2538</v>
      </c>
      <c r="C187" s="116">
        <v>102191</v>
      </c>
      <c r="D187" s="117">
        <v>8233</v>
      </c>
      <c r="E187" s="2">
        <v>187</v>
      </c>
    </row>
    <row r="188" spans="1:5" ht="13.5" x14ac:dyDescent="0.25">
      <c r="A188" s="2"/>
      <c r="B188" s="2" t="s">
        <v>2539</v>
      </c>
      <c r="C188" s="116">
        <v>102219</v>
      </c>
      <c r="D188" s="117">
        <v>8226</v>
      </c>
      <c r="E188" s="2">
        <v>188</v>
      </c>
    </row>
    <row r="189" spans="1:5" ht="13.5" x14ac:dyDescent="0.25">
      <c r="A189" s="2"/>
      <c r="B189" s="2" t="s">
        <v>2540</v>
      </c>
      <c r="C189" s="116">
        <v>102223</v>
      </c>
      <c r="D189" s="117">
        <v>8233</v>
      </c>
      <c r="E189" s="2">
        <v>189</v>
      </c>
    </row>
    <row r="190" spans="1:5" ht="13.5" x14ac:dyDescent="0.25">
      <c r="A190" s="2"/>
      <c r="B190" s="2" t="s">
        <v>2541</v>
      </c>
      <c r="C190" s="116">
        <v>102242</v>
      </c>
      <c r="D190" s="117">
        <v>8233</v>
      </c>
      <c r="E190" s="2">
        <v>190</v>
      </c>
    </row>
    <row r="191" spans="1:5" ht="13.5" x14ac:dyDescent="0.25">
      <c r="A191" s="2"/>
      <c r="B191" s="2" t="s">
        <v>2542</v>
      </c>
      <c r="C191" s="116">
        <v>102261</v>
      </c>
      <c r="D191" s="117">
        <v>8275</v>
      </c>
      <c r="E191" s="2">
        <v>191</v>
      </c>
    </row>
    <row r="192" spans="1:5" ht="13.5" x14ac:dyDescent="0.25">
      <c r="A192" s="2"/>
      <c r="B192" s="2" t="s">
        <v>2543</v>
      </c>
      <c r="C192" s="116">
        <v>102280</v>
      </c>
      <c r="D192" s="117">
        <v>8159</v>
      </c>
      <c r="E192" s="2">
        <v>192</v>
      </c>
    </row>
    <row r="193" spans="1:5" ht="13.5" x14ac:dyDescent="0.25">
      <c r="A193" s="2"/>
      <c r="B193" s="2" t="s">
        <v>2545</v>
      </c>
      <c r="C193" s="116">
        <v>102327</v>
      </c>
      <c r="D193" s="117">
        <v>8232</v>
      </c>
      <c r="E193" s="2">
        <v>193</v>
      </c>
    </row>
    <row r="194" spans="1:5" ht="13.5" x14ac:dyDescent="0.25">
      <c r="A194" s="2"/>
      <c r="B194" s="2" t="s">
        <v>2547</v>
      </c>
      <c r="C194" s="116">
        <v>102365</v>
      </c>
      <c r="D194" s="117">
        <v>8265</v>
      </c>
      <c r="E194" s="2">
        <v>194</v>
      </c>
    </row>
    <row r="195" spans="1:5" ht="13.5" x14ac:dyDescent="0.25">
      <c r="A195" s="2"/>
      <c r="B195" s="2" t="s">
        <v>2548</v>
      </c>
      <c r="C195" s="116">
        <v>102384</v>
      </c>
      <c r="D195" s="117">
        <v>8265</v>
      </c>
      <c r="E195" s="2">
        <v>195</v>
      </c>
    </row>
    <row r="196" spans="1:5" ht="13.5" x14ac:dyDescent="0.25">
      <c r="A196" s="2"/>
      <c r="B196" s="2" t="s">
        <v>2546</v>
      </c>
      <c r="C196" s="116">
        <v>102346</v>
      </c>
      <c r="D196" s="117">
        <v>8224</v>
      </c>
      <c r="E196" s="2">
        <v>196</v>
      </c>
    </row>
    <row r="197" spans="1:5" ht="13.5" x14ac:dyDescent="0.25">
      <c r="A197" s="2"/>
      <c r="B197" s="2" t="s">
        <v>2549</v>
      </c>
      <c r="C197" s="116">
        <v>102401</v>
      </c>
      <c r="D197" s="117">
        <v>8221</v>
      </c>
      <c r="E197" s="2">
        <v>197</v>
      </c>
    </row>
    <row r="198" spans="1:5" ht="13.5" x14ac:dyDescent="0.25">
      <c r="A198" s="2"/>
      <c r="B198" s="2" t="s">
        <v>2550</v>
      </c>
      <c r="C198" s="116">
        <v>102420</v>
      </c>
      <c r="D198" s="117">
        <v>8224</v>
      </c>
      <c r="E198" s="2">
        <v>198</v>
      </c>
    </row>
    <row r="199" spans="1:5" ht="13.5" x14ac:dyDescent="0.25">
      <c r="A199" s="2"/>
      <c r="B199" s="2" t="s">
        <v>2551</v>
      </c>
      <c r="C199" s="116">
        <v>102454</v>
      </c>
      <c r="D199" s="117">
        <v>8224</v>
      </c>
      <c r="E199" s="2">
        <v>199</v>
      </c>
    </row>
    <row r="200" spans="1:5" ht="13.5" x14ac:dyDescent="0.25">
      <c r="A200" s="2"/>
      <c r="B200" s="2" t="s">
        <v>9285</v>
      </c>
      <c r="C200" s="116">
        <v>102488</v>
      </c>
      <c r="D200" s="117">
        <v>8271</v>
      </c>
      <c r="E200" s="2">
        <v>200</v>
      </c>
    </row>
    <row r="201" spans="1:5" ht="13.5" x14ac:dyDescent="0.25">
      <c r="A201" s="2"/>
      <c r="B201" s="2" t="s">
        <v>838</v>
      </c>
      <c r="C201" s="116">
        <v>102492</v>
      </c>
      <c r="D201" s="117">
        <v>8271</v>
      </c>
      <c r="E201" s="2">
        <v>201</v>
      </c>
    </row>
    <row r="202" spans="1:5" ht="13.5" x14ac:dyDescent="0.25">
      <c r="A202" s="2"/>
      <c r="B202" s="2" t="s">
        <v>839</v>
      </c>
      <c r="C202" s="116">
        <v>102516</v>
      </c>
      <c r="D202" s="117">
        <v>8261</v>
      </c>
      <c r="E202" s="2">
        <v>202</v>
      </c>
    </row>
    <row r="203" spans="1:5" ht="13.5" x14ac:dyDescent="0.25">
      <c r="A203" s="2"/>
      <c r="B203" s="2" t="s">
        <v>840</v>
      </c>
      <c r="C203" s="116">
        <v>102539</v>
      </c>
      <c r="D203" s="117">
        <v>8261</v>
      </c>
      <c r="E203" s="2">
        <v>203</v>
      </c>
    </row>
    <row r="204" spans="1:5" ht="13.5" x14ac:dyDescent="0.25">
      <c r="A204" s="2"/>
      <c r="B204" s="2" t="s">
        <v>841</v>
      </c>
      <c r="C204" s="116">
        <v>102558</v>
      </c>
      <c r="D204" s="117">
        <v>8265</v>
      </c>
      <c r="E204" s="2">
        <v>204</v>
      </c>
    </row>
    <row r="205" spans="1:5" ht="13.5" x14ac:dyDescent="0.25">
      <c r="A205" s="2"/>
      <c r="B205" s="2" t="s">
        <v>842</v>
      </c>
      <c r="C205" s="116">
        <v>102577</v>
      </c>
      <c r="D205" s="117">
        <v>8224</v>
      </c>
      <c r="E205" s="2">
        <v>205</v>
      </c>
    </row>
    <row r="206" spans="1:5" ht="13.5" x14ac:dyDescent="0.25">
      <c r="A206" s="2"/>
      <c r="B206" s="2" t="s">
        <v>843</v>
      </c>
      <c r="C206" s="116">
        <v>102596</v>
      </c>
      <c r="D206" s="117">
        <v>8225</v>
      </c>
      <c r="E206" s="2">
        <v>206</v>
      </c>
    </row>
    <row r="207" spans="1:5" ht="13.5" x14ac:dyDescent="0.25">
      <c r="A207" s="2"/>
      <c r="B207" s="2" t="s">
        <v>844</v>
      </c>
      <c r="C207" s="116">
        <v>102613</v>
      </c>
      <c r="D207" s="117">
        <v>8228</v>
      </c>
      <c r="E207" s="2">
        <v>207</v>
      </c>
    </row>
    <row r="208" spans="1:5" ht="13.5" x14ac:dyDescent="0.25">
      <c r="A208" s="2"/>
      <c r="B208" s="2" t="s">
        <v>845</v>
      </c>
      <c r="C208" s="116">
        <v>102632</v>
      </c>
      <c r="D208" s="117">
        <v>8224</v>
      </c>
      <c r="E208" s="2">
        <v>208</v>
      </c>
    </row>
    <row r="209" spans="1:5" ht="13.5" x14ac:dyDescent="0.25">
      <c r="A209" s="2"/>
      <c r="B209" s="2" t="s">
        <v>846</v>
      </c>
      <c r="C209" s="116">
        <v>102651</v>
      </c>
      <c r="D209" s="117">
        <v>8125</v>
      </c>
      <c r="E209" s="2">
        <v>209</v>
      </c>
    </row>
    <row r="210" spans="1:5" ht="13.5" x14ac:dyDescent="0.25">
      <c r="A210" s="2"/>
      <c r="B210" s="2" t="s">
        <v>8816</v>
      </c>
      <c r="C210" s="116">
        <v>302668</v>
      </c>
      <c r="D210" s="117">
        <v>8290</v>
      </c>
      <c r="E210" s="2">
        <v>210</v>
      </c>
    </row>
    <row r="211" spans="1:5" ht="13.5" x14ac:dyDescent="0.25">
      <c r="A211" s="2"/>
      <c r="B211" s="2" t="s">
        <v>847</v>
      </c>
      <c r="C211" s="116">
        <v>102670</v>
      </c>
      <c r="D211" s="117">
        <v>8228</v>
      </c>
      <c r="E211" s="2">
        <v>211</v>
      </c>
    </row>
    <row r="212" spans="1:5" ht="13.5" x14ac:dyDescent="0.25">
      <c r="A212" s="2"/>
      <c r="B212" s="2" t="s">
        <v>848</v>
      </c>
      <c r="C212" s="116">
        <v>102690</v>
      </c>
      <c r="D212" s="117">
        <v>8232</v>
      </c>
      <c r="E212" s="2">
        <v>212</v>
      </c>
    </row>
    <row r="213" spans="1:5" ht="13.5" x14ac:dyDescent="0.25">
      <c r="A213" s="2"/>
      <c r="B213" s="2" t="s">
        <v>9286</v>
      </c>
      <c r="C213" s="116">
        <v>102702</v>
      </c>
      <c r="D213" s="117">
        <v>8232</v>
      </c>
      <c r="E213" s="2">
        <v>213</v>
      </c>
    </row>
    <row r="214" spans="1:5" ht="13.5" x14ac:dyDescent="0.25">
      <c r="A214" s="2"/>
      <c r="B214" s="2" t="s">
        <v>849</v>
      </c>
      <c r="C214" s="116">
        <v>102717</v>
      </c>
      <c r="D214" s="117">
        <v>8232</v>
      </c>
      <c r="E214" s="2">
        <v>214</v>
      </c>
    </row>
    <row r="215" spans="1:5" ht="13.5" x14ac:dyDescent="0.25">
      <c r="A215" s="2"/>
      <c r="B215" s="2" t="s">
        <v>850</v>
      </c>
      <c r="C215" s="116">
        <v>102736</v>
      </c>
      <c r="D215" s="117">
        <v>8231</v>
      </c>
      <c r="E215" s="2">
        <v>215</v>
      </c>
    </row>
    <row r="216" spans="1:5" ht="13.5" x14ac:dyDescent="0.25">
      <c r="A216" s="2"/>
      <c r="B216" s="2" t="s">
        <v>851</v>
      </c>
      <c r="C216" s="116">
        <v>102755</v>
      </c>
      <c r="D216" s="117">
        <v>8221</v>
      </c>
      <c r="E216" s="2">
        <v>216</v>
      </c>
    </row>
    <row r="217" spans="1:5" ht="13.5" x14ac:dyDescent="0.25">
      <c r="A217" s="2"/>
      <c r="B217" s="2" t="s">
        <v>852</v>
      </c>
      <c r="C217" s="116">
        <v>102774</v>
      </c>
      <c r="D217" s="117">
        <v>8232</v>
      </c>
      <c r="E217" s="2">
        <v>217</v>
      </c>
    </row>
    <row r="218" spans="1:5" ht="13.5" x14ac:dyDescent="0.25">
      <c r="A218" s="2"/>
      <c r="B218" s="2" t="s">
        <v>853</v>
      </c>
      <c r="C218" s="116">
        <v>102793</v>
      </c>
      <c r="D218" s="117">
        <v>8228</v>
      </c>
      <c r="E218" s="2">
        <v>218</v>
      </c>
    </row>
    <row r="219" spans="1:5" ht="13.5" x14ac:dyDescent="0.25">
      <c r="A219" s="2"/>
      <c r="B219" s="2" t="s">
        <v>854</v>
      </c>
      <c r="C219" s="116">
        <v>102810</v>
      </c>
      <c r="D219" s="117">
        <v>8153</v>
      </c>
      <c r="E219" s="2">
        <v>219</v>
      </c>
    </row>
    <row r="220" spans="1:5" ht="13.5" x14ac:dyDescent="0.25">
      <c r="A220" s="2"/>
      <c r="B220" s="2" t="s">
        <v>855</v>
      </c>
      <c r="C220" s="116">
        <v>102835</v>
      </c>
      <c r="D220" s="117">
        <v>8159</v>
      </c>
      <c r="E220" s="2">
        <v>220</v>
      </c>
    </row>
    <row r="221" spans="1:5" ht="13.5" x14ac:dyDescent="0.25">
      <c r="A221" s="2"/>
      <c r="B221" s="2" t="s">
        <v>857</v>
      </c>
      <c r="C221" s="116">
        <v>102878</v>
      </c>
      <c r="D221" s="117">
        <v>8221</v>
      </c>
      <c r="E221" s="2">
        <v>221</v>
      </c>
    </row>
    <row r="222" spans="1:5" ht="13.5" x14ac:dyDescent="0.25">
      <c r="A222" s="2"/>
      <c r="B222" s="2" t="s">
        <v>858</v>
      </c>
      <c r="C222" s="116">
        <v>102897</v>
      </c>
      <c r="D222" s="117">
        <v>8221</v>
      </c>
      <c r="E222" s="2">
        <v>222</v>
      </c>
    </row>
    <row r="223" spans="1:5" ht="13.5" x14ac:dyDescent="0.25">
      <c r="A223" s="2"/>
      <c r="B223" s="2" t="s">
        <v>859</v>
      </c>
      <c r="C223" s="116">
        <v>102914</v>
      </c>
      <c r="D223" s="117">
        <v>8272</v>
      </c>
      <c r="E223" s="2">
        <v>223</v>
      </c>
    </row>
    <row r="224" spans="1:5" ht="13.5" x14ac:dyDescent="0.25">
      <c r="A224" s="2"/>
      <c r="B224" s="2" t="s">
        <v>860</v>
      </c>
      <c r="C224" s="116">
        <v>102933</v>
      </c>
      <c r="D224" s="117">
        <v>8221</v>
      </c>
      <c r="E224" s="2">
        <v>224</v>
      </c>
    </row>
    <row r="225" spans="1:5" ht="13.5" x14ac:dyDescent="0.25">
      <c r="A225" s="2"/>
      <c r="B225" s="2" t="s">
        <v>861</v>
      </c>
      <c r="C225" s="116">
        <v>102952</v>
      </c>
      <c r="D225" s="117">
        <v>8154</v>
      </c>
      <c r="E225" s="2">
        <v>225</v>
      </c>
    </row>
    <row r="226" spans="1:5" ht="13.5" x14ac:dyDescent="0.25">
      <c r="A226" s="2"/>
      <c r="B226" s="2" t="s">
        <v>862</v>
      </c>
      <c r="C226" s="116">
        <v>102967</v>
      </c>
      <c r="D226" s="117">
        <v>5310</v>
      </c>
      <c r="E226" s="2">
        <v>226</v>
      </c>
    </row>
    <row r="227" spans="1:5" ht="13.5" x14ac:dyDescent="0.25">
      <c r="A227" s="2"/>
      <c r="B227" s="2" t="s">
        <v>863</v>
      </c>
      <c r="C227" s="116">
        <v>102986</v>
      </c>
      <c r="D227" s="117">
        <v>8224</v>
      </c>
      <c r="E227" s="2">
        <v>227</v>
      </c>
    </row>
    <row r="228" spans="1:5" ht="13.5" x14ac:dyDescent="0.25">
      <c r="A228" s="2"/>
      <c r="B228" s="2" t="s">
        <v>864</v>
      </c>
      <c r="C228" s="116">
        <v>103007</v>
      </c>
      <c r="D228" s="117">
        <v>8123</v>
      </c>
      <c r="E228" s="2">
        <v>228</v>
      </c>
    </row>
    <row r="229" spans="1:5" ht="13.5" x14ac:dyDescent="0.25">
      <c r="A229" s="2"/>
      <c r="B229" s="2" t="s">
        <v>865</v>
      </c>
      <c r="C229" s="116">
        <v>103029</v>
      </c>
      <c r="D229" s="117">
        <v>8159</v>
      </c>
      <c r="E229" s="2">
        <v>229</v>
      </c>
    </row>
    <row r="230" spans="1:5" ht="13.5" x14ac:dyDescent="0.25">
      <c r="A230" s="2"/>
      <c r="B230" s="2" t="s">
        <v>866</v>
      </c>
      <c r="C230" s="116">
        <v>103048</v>
      </c>
      <c r="D230" s="117">
        <v>8159</v>
      </c>
      <c r="E230" s="2">
        <v>230</v>
      </c>
    </row>
    <row r="231" spans="1:5" ht="13.5" x14ac:dyDescent="0.25">
      <c r="A231" s="2"/>
      <c r="B231" s="2" t="s">
        <v>867</v>
      </c>
      <c r="C231" s="116">
        <v>103067</v>
      </c>
      <c r="D231" s="117">
        <v>8261</v>
      </c>
      <c r="E231" s="2">
        <v>231</v>
      </c>
    </row>
    <row r="232" spans="1:5" ht="13.5" x14ac:dyDescent="0.25">
      <c r="A232" s="2"/>
      <c r="B232" s="2" t="s">
        <v>868</v>
      </c>
      <c r="C232" s="116">
        <v>103086</v>
      </c>
      <c r="D232" s="117">
        <v>8224</v>
      </c>
      <c r="E232" s="2">
        <v>232</v>
      </c>
    </row>
    <row r="233" spans="1:5" ht="13.5" x14ac:dyDescent="0.25">
      <c r="A233" s="2"/>
      <c r="B233" s="2" t="s">
        <v>9287</v>
      </c>
      <c r="C233" s="116">
        <v>103090</v>
      </c>
      <c r="D233" s="117">
        <v>8271</v>
      </c>
      <c r="E233" s="2">
        <v>233</v>
      </c>
    </row>
    <row r="234" spans="1:5" ht="13.5" x14ac:dyDescent="0.25">
      <c r="A234" s="2"/>
      <c r="B234" s="2" t="s">
        <v>869</v>
      </c>
      <c r="C234" s="116">
        <v>103103</v>
      </c>
      <c r="D234" s="117">
        <v>8159</v>
      </c>
      <c r="E234" s="2">
        <v>234</v>
      </c>
    </row>
    <row r="235" spans="1:5" ht="13.5" x14ac:dyDescent="0.25">
      <c r="A235" s="2"/>
      <c r="B235" s="2" t="s">
        <v>870</v>
      </c>
      <c r="C235" s="116">
        <v>103122</v>
      </c>
      <c r="D235" s="117">
        <v>8261</v>
      </c>
      <c r="E235" s="2">
        <v>235</v>
      </c>
    </row>
    <row r="236" spans="1:5" ht="13.5" x14ac:dyDescent="0.25">
      <c r="A236" s="2"/>
      <c r="B236" s="2" t="s">
        <v>871</v>
      </c>
      <c r="C236" s="116">
        <v>103141</v>
      </c>
      <c r="D236" s="117">
        <v>8273</v>
      </c>
      <c r="E236" s="2">
        <v>236</v>
      </c>
    </row>
    <row r="237" spans="1:5" ht="13.5" x14ac:dyDescent="0.25">
      <c r="A237" s="2"/>
      <c r="B237" s="2" t="s">
        <v>2585</v>
      </c>
      <c r="C237" s="116">
        <v>103183</v>
      </c>
      <c r="D237" s="117">
        <v>8225</v>
      </c>
      <c r="E237" s="2">
        <v>237</v>
      </c>
    </row>
    <row r="238" spans="1:5" ht="13.5" x14ac:dyDescent="0.25">
      <c r="A238" s="2"/>
      <c r="B238" s="2" t="s">
        <v>2587</v>
      </c>
      <c r="C238" s="116">
        <v>103211</v>
      </c>
      <c r="D238" s="117">
        <v>8154</v>
      </c>
      <c r="E238" s="2">
        <v>238</v>
      </c>
    </row>
    <row r="239" spans="1:5" ht="13.5" x14ac:dyDescent="0.25">
      <c r="A239" s="2"/>
      <c r="B239" s="2" t="s">
        <v>8817</v>
      </c>
      <c r="C239" s="116">
        <v>303228</v>
      </c>
      <c r="D239" s="117">
        <v>8159</v>
      </c>
      <c r="E239" s="2">
        <v>239</v>
      </c>
    </row>
    <row r="240" spans="1:5" ht="13.5" x14ac:dyDescent="0.25">
      <c r="A240" s="2"/>
      <c r="B240" s="2" t="s">
        <v>2588</v>
      </c>
      <c r="C240" s="116">
        <v>103230</v>
      </c>
      <c r="D240" s="117">
        <v>8159</v>
      </c>
      <c r="E240" s="2">
        <v>240</v>
      </c>
    </row>
    <row r="241" spans="1:5" ht="13.5" x14ac:dyDescent="0.25">
      <c r="A241" s="2"/>
      <c r="B241" s="2" t="s">
        <v>2589</v>
      </c>
      <c r="C241" s="116">
        <v>103245</v>
      </c>
      <c r="D241" s="117">
        <v>8228</v>
      </c>
      <c r="E241" s="2">
        <v>241</v>
      </c>
    </row>
    <row r="242" spans="1:5" ht="13.5" x14ac:dyDescent="0.25">
      <c r="A242" s="2"/>
      <c r="B242" s="2" t="s">
        <v>2590</v>
      </c>
      <c r="C242" s="116">
        <v>103279</v>
      </c>
      <c r="D242" s="117">
        <v>8225</v>
      </c>
      <c r="E242" s="2">
        <v>242</v>
      </c>
    </row>
    <row r="243" spans="1:5" ht="13.5" x14ac:dyDescent="0.25">
      <c r="A243" s="2"/>
      <c r="B243" s="2" t="s">
        <v>2591</v>
      </c>
      <c r="C243" s="116">
        <v>103298</v>
      </c>
      <c r="D243" s="117">
        <v>8278</v>
      </c>
      <c r="E243" s="2">
        <v>243</v>
      </c>
    </row>
    <row r="244" spans="1:5" ht="13.5" x14ac:dyDescent="0.25">
      <c r="A244" s="2"/>
      <c r="B244" s="2" t="s">
        <v>8818</v>
      </c>
      <c r="C244" s="116">
        <v>303302</v>
      </c>
      <c r="D244" s="117">
        <v>8290</v>
      </c>
      <c r="E244" s="2">
        <v>244</v>
      </c>
    </row>
    <row r="245" spans="1:5" ht="13.5" x14ac:dyDescent="0.25">
      <c r="A245" s="2"/>
      <c r="B245" s="2" t="s">
        <v>2593</v>
      </c>
      <c r="C245" s="116">
        <v>103326</v>
      </c>
      <c r="D245" s="117">
        <v>8274</v>
      </c>
      <c r="E245" s="2">
        <v>245</v>
      </c>
    </row>
    <row r="246" spans="1:5" ht="13.5" x14ac:dyDescent="0.25">
      <c r="A246" s="2"/>
      <c r="B246" s="2" t="s">
        <v>2594</v>
      </c>
      <c r="C246" s="116">
        <v>103349</v>
      </c>
      <c r="D246" s="117">
        <v>8265</v>
      </c>
      <c r="E246" s="2">
        <v>246</v>
      </c>
    </row>
    <row r="247" spans="1:5" ht="13.5" x14ac:dyDescent="0.25">
      <c r="A247" s="2"/>
      <c r="B247" s="2" t="s">
        <v>2595</v>
      </c>
      <c r="C247" s="116">
        <v>103368</v>
      </c>
      <c r="D247" s="117">
        <v>8159</v>
      </c>
      <c r="E247" s="2">
        <v>247</v>
      </c>
    </row>
    <row r="248" spans="1:5" ht="13.5" x14ac:dyDescent="0.25">
      <c r="A248" s="2"/>
      <c r="B248" s="2" t="s">
        <v>2596</v>
      </c>
      <c r="C248" s="116">
        <v>103387</v>
      </c>
      <c r="D248" s="117">
        <v>8228</v>
      </c>
      <c r="E248" s="2">
        <v>248</v>
      </c>
    </row>
    <row r="249" spans="1:5" ht="13.5" x14ac:dyDescent="0.25">
      <c r="A249" s="2"/>
      <c r="B249" s="2" t="s">
        <v>2597</v>
      </c>
      <c r="C249" s="116">
        <v>103404</v>
      </c>
      <c r="D249" s="117">
        <v>8273</v>
      </c>
      <c r="E249" s="2">
        <v>249</v>
      </c>
    </row>
    <row r="250" spans="1:5" ht="13.5" x14ac:dyDescent="0.25">
      <c r="A250" s="2"/>
      <c r="B250" s="2" t="s">
        <v>2598</v>
      </c>
      <c r="C250" s="116">
        <v>103423</v>
      </c>
      <c r="D250" s="117">
        <v>8228</v>
      </c>
      <c r="E250" s="2">
        <v>250</v>
      </c>
    </row>
    <row r="251" spans="1:5" ht="13.5" x14ac:dyDescent="0.25">
      <c r="A251" s="2"/>
      <c r="B251" s="2" t="s">
        <v>2600</v>
      </c>
      <c r="C251" s="116">
        <v>103461</v>
      </c>
      <c r="D251" s="117">
        <v>6142</v>
      </c>
      <c r="E251" s="2">
        <v>251</v>
      </c>
    </row>
    <row r="252" spans="1:5" ht="13.5" x14ac:dyDescent="0.25">
      <c r="A252" s="2"/>
      <c r="B252" s="2" t="s">
        <v>2601</v>
      </c>
      <c r="C252" s="116">
        <v>103480</v>
      </c>
      <c r="D252" s="117">
        <v>8228</v>
      </c>
      <c r="E252" s="2">
        <v>252</v>
      </c>
    </row>
    <row r="253" spans="1:5" ht="13.5" x14ac:dyDescent="0.25">
      <c r="A253" s="2"/>
      <c r="B253" s="2" t="s">
        <v>2602</v>
      </c>
      <c r="C253" s="116">
        <v>103508</v>
      </c>
      <c r="D253" s="117">
        <v>8228</v>
      </c>
      <c r="E253" s="2">
        <v>253</v>
      </c>
    </row>
    <row r="254" spans="1:5" ht="13.5" x14ac:dyDescent="0.25">
      <c r="A254" s="2"/>
      <c r="B254" s="2" t="s">
        <v>2603</v>
      </c>
      <c r="C254" s="116">
        <v>103527</v>
      </c>
      <c r="D254" s="117">
        <v>8261</v>
      </c>
      <c r="E254" s="2">
        <v>254</v>
      </c>
    </row>
    <row r="255" spans="1:5" ht="13.5" x14ac:dyDescent="0.25">
      <c r="A255" s="2"/>
      <c r="B255" s="2" t="s">
        <v>2604</v>
      </c>
      <c r="C255" s="116">
        <v>103531</v>
      </c>
      <c r="D255" s="117">
        <v>8142</v>
      </c>
      <c r="E255" s="2">
        <v>255</v>
      </c>
    </row>
    <row r="256" spans="1:5" ht="13.5" x14ac:dyDescent="0.25">
      <c r="A256" s="2"/>
      <c r="B256" s="2" t="s">
        <v>8819</v>
      </c>
      <c r="C256" s="116">
        <v>303552</v>
      </c>
      <c r="D256" s="117">
        <v>8290</v>
      </c>
      <c r="E256" s="2">
        <v>256</v>
      </c>
    </row>
    <row r="257" spans="1:5" ht="13.5" x14ac:dyDescent="0.25">
      <c r="A257" s="2"/>
      <c r="B257" s="2" t="s">
        <v>2605</v>
      </c>
      <c r="C257" s="116">
        <v>103546</v>
      </c>
      <c r="D257" s="117">
        <v>8159</v>
      </c>
      <c r="E257" s="2">
        <v>257</v>
      </c>
    </row>
    <row r="258" spans="1:5" ht="13.5" x14ac:dyDescent="0.25">
      <c r="A258" s="2"/>
      <c r="B258" s="2" t="s">
        <v>2606</v>
      </c>
      <c r="C258" s="116">
        <v>103584</v>
      </c>
      <c r="D258" s="117">
        <v>8159</v>
      </c>
      <c r="E258" s="2">
        <v>258</v>
      </c>
    </row>
    <row r="259" spans="1:5" ht="13.5" x14ac:dyDescent="0.25">
      <c r="A259" s="2"/>
      <c r="B259" s="2" t="s">
        <v>2607</v>
      </c>
      <c r="C259" s="116">
        <v>103601</v>
      </c>
      <c r="D259" s="117">
        <v>8273</v>
      </c>
      <c r="E259" s="2">
        <v>259</v>
      </c>
    </row>
    <row r="260" spans="1:5" ht="13.5" x14ac:dyDescent="0.25">
      <c r="A260" s="2"/>
      <c r="B260" s="2" t="s">
        <v>2608</v>
      </c>
      <c r="C260" s="116">
        <v>103620</v>
      </c>
      <c r="D260" s="117">
        <v>8271</v>
      </c>
      <c r="E260" s="2">
        <v>260</v>
      </c>
    </row>
    <row r="261" spans="1:5" ht="13.5" x14ac:dyDescent="0.25">
      <c r="A261" s="2"/>
      <c r="B261" s="2" t="s">
        <v>2609</v>
      </c>
      <c r="C261" s="116">
        <v>103635</v>
      </c>
      <c r="D261" s="117">
        <v>8265</v>
      </c>
      <c r="E261" s="2">
        <v>261</v>
      </c>
    </row>
    <row r="262" spans="1:5" ht="13.5" x14ac:dyDescent="0.25">
      <c r="A262" s="2"/>
      <c r="B262" s="2" t="s">
        <v>2611</v>
      </c>
      <c r="C262" s="116">
        <v>103673</v>
      </c>
      <c r="D262" s="117">
        <v>8290</v>
      </c>
      <c r="E262" s="2">
        <v>262</v>
      </c>
    </row>
    <row r="263" spans="1:5" ht="13.5" x14ac:dyDescent="0.25">
      <c r="A263" s="2"/>
      <c r="B263" s="2" t="s">
        <v>2613</v>
      </c>
      <c r="C263" s="116">
        <v>103711</v>
      </c>
      <c r="D263" s="117">
        <v>8121</v>
      </c>
      <c r="E263" s="2">
        <v>263</v>
      </c>
    </row>
    <row r="264" spans="1:5" ht="13.5" x14ac:dyDescent="0.25">
      <c r="A264" s="2"/>
      <c r="B264" s="2" t="s">
        <v>2614</v>
      </c>
      <c r="C264" s="116">
        <v>303745</v>
      </c>
      <c r="D264" s="117">
        <v>8159</v>
      </c>
      <c r="E264" s="2">
        <v>264</v>
      </c>
    </row>
    <row r="265" spans="1:5" ht="13.5" x14ac:dyDescent="0.25">
      <c r="A265" s="2"/>
      <c r="B265" s="2" t="s">
        <v>2614</v>
      </c>
      <c r="C265" s="116">
        <v>103739</v>
      </c>
      <c r="D265" s="117">
        <v>8229</v>
      </c>
      <c r="E265" s="2">
        <v>265</v>
      </c>
    </row>
    <row r="266" spans="1:5" ht="13.5" x14ac:dyDescent="0.25">
      <c r="A266" s="2"/>
      <c r="B266" s="2" t="s">
        <v>2615</v>
      </c>
      <c r="C266" s="116">
        <v>103758</v>
      </c>
      <c r="D266" s="117">
        <v>8134</v>
      </c>
      <c r="E266" s="2">
        <v>266</v>
      </c>
    </row>
    <row r="267" spans="1:5" ht="13.5" x14ac:dyDescent="0.25">
      <c r="A267" s="2"/>
      <c r="B267" s="2" t="s">
        <v>2619</v>
      </c>
      <c r="C267" s="116">
        <v>103832</v>
      </c>
      <c r="D267" s="117">
        <v>8159</v>
      </c>
      <c r="E267" s="2">
        <v>267</v>
      </c>
    </row>
    <row r="268" spans="1:5" ht="13.5" x14ac:dyDescent="0.25">
      <c r="A268" s="2"/>
      <c r="B268" s="2" t="s">
        <v>2610</v>
      </c>
      <c r="C268" s="116">
        <v>103654</v>
      </c>
      <c r="D268" s="117">
        <v>8159</v>
      </c>
      <c r="E268" s="2">
        <v>268</v>
      </c>
    </row>
    <row r="269" spans="1:5" ht="13.5" x14ac:dyDescent="0.25">
      <c r="A269" s="2"/>
      <c r="B269" s="2" t="s">
        <v>8821</v>
      </c>
      <c r="C269" s="116">
        <v>303686</v>
      </c>
      <c r="D269" s="117">
        <v>8290</v>
      </c>
      <c r="E269" s="2">
        <v>269</v>
      </c>
    </row>
    <row r="270" spans="1:5" ht="13.5" x14ac:dyDescent="0.25">
      <c r="A270" s="2"/>
      <c r="B270" s="2" t="s">
        <v>2612</v>
      </c>
      <c r="C270" s="116">
        <v>103692</v>
      </c>
      <c r="D270" s="117">
        <v>8272</v>
      </c>
      <c r="E270" s="2">
        <v>270</v>
      </c>
    </row>
    <row r="271" spans="1:5" ht="13.5" x14ac:dyDescent="0.25">
      <c r="A271" s="2"/>
      <c r="B271" s="2" t="s">
        <v>2616</v>
      </c>
      <c r="C271" s="116">
        <v>103777</v>
      </c>
      <c r="D271" s="117">
        <v>8226</v>
      </c>
      <c r="E271" s="2">
        <v>271</v>
      </c>
    </row>
    <row r="272" spans="1:5" ht="13.5" x14ac:dyDescent="0.25">
      <c r="A272" s="2"/>
      <c r="B272" s="2" t="s">
        <v>2617</v>
      </c>
      <c r="C272" s="116">
        <v>103796</v>
      </c>
      <c r="D272" s="117">
        <v>8228</v>
      </c>
      <c r="E272" s="2">
        <v>272</v>
      </c>
    </row>
    <row r="273" spans="1:5" ht="13.5" x14ac:dyDescent="0.25">
      <c r="A273" s="2"/>
      <c r="B273" s="2" t="s">
        <v>2618</v>
      </c>
      <c r="C273" s="116">
        <v>103813</v>
      </c>
      <c r="D273" s="117">
        <v>8233</v>
      </c>
      <c r="E273" s="2">
        <v>273</v>
      </c>
    </row>
    <row r="274" spans="1:5" ht="13.5" x14ac:dyDescent="0.25">
      <c r="A274" s="2"/>
      <c r="B274" s="2" t="s">
        <v>2621</v>
      </c>
      <c r="C274" s="116">
        <v>103866</v>
      </c>
      <c r="D274" s="117">
        <v>8159</v>
      </c>
      <c r="E274" s="2">
        <v>274</v>
      </c>
    </row>
    <row r="275" spans="1:5" ht="13.5" x14ac:dyDescent="0.25">
      <c r="A275" s="2"/>
      <c r="B275" s="2" t="s">
        <v>2622</v>
      </c>
      <c r="C275" s="116">
        <v>103885</v>
      </c>
      <c r="D275" s="117">
        <v>8221</v>
      </c>
      <c r="E275" s="2">
        <v>275</v>
      </c>
    </row>
    <row r="276" spans="1:5" ht="13.5" x14ac:dyDescent="0.25">
      <c r="A276" s="2"/>
      <c r="B276" s="2" t="s">
        <v>873</v>
      </c>
      <c r="C276" s="116">
        <v>103902</v>
      </c>
      <c r="D276" s="117">
        <v>8159</v>
      </c>
      <c r="E276" s="2">
        <v>276</v>
      </c>
    </row>
    <row r="277" spans="1:5" ht="13.5" x14ac:dyDescent="0.25">
      <c r="A277" s="2"/>
      <c r="B277" s="2" t="s">
        <v>874</v>
      </c>
      <c r="C277" s="116">
        <v>103921</v>
      </c>
      <c r="D277" s="117">
        <v>8159</v>
      </c>
      <c r="E277" s="2">
        <v>277</v>
      </c>
    </row>
    <row r="278" spans="1:5" ht="13.5" x14ac:dyDescent="0.25">
      <c r="A278" s="2"/>
      <c r="B278" s="2" t="s">
        <v>875</v>
      </c>
      <c r="C278" s="116">
        <v>103940</v>
      </c>
      <c r="D278" s="117">
        <v>8159</v>
      </c>
      <c r="E278" s="2">
        <v>278</v>
      </c>
    </row>
    <row r="279" spans="1:5" ht="13.5" x14ac:dyDescent="0.25">
      <c r="A279" s="2"/>
      <c r="B279" s="2" t="s">
        <v>876</v>
      </c>
      <c r="C279" s="116">
        <v>103964</v>
      </c>
      <c r="D279" s="117">
        <v>8228</v>
      </c>
      <c r="E279" s="2">
        <v>279</v>
      </c>
    </row>
    <row r="280" spans="1:5" ht="13.5" x14ac:dyDescent="0.25">
      <c r="A280" s="2"/>
      <c r="B280" s="2" t="s">
        <v>877</v>
      </c>
      <c r="C280" s="116">
        <v>103989</v>
      </c>
      <c r="D280" s="117">
        <v>8134</v>
      </c>
      <c r="E280" s="2">
        <v>280</v>
      </c>
    </row>
    <row r="281" spans="1:5" ht="13.5" x14ac:dyDescent="0.25">
      <c r="A281" s="2"/>
      <c r="B281" s="2" t="s">
        <v>878</v>
      </c>
      <c r="C281" s="116">
        <v>104002</v>
      </c>
      <c r="D281" s="117">
        <v>8228</v>
      </c>
      <c r="E281" s="2">
        <v>281</v>
      </c>
    </row>
    <row r="282" spans="1:5" ht="13.5" x14ac:dyDescent="0.25">
      <c r="A282" s="2"/>
      <c r="B282" s="2" t="s">
        <v>879</v>
      </c>
      <c r="C282" s="116">
        <v>104021</v>
      </c>
      <c r="D282" s="117">
        <v>8265</v>
      </c>
      <c r="E282" s="2">
        <v>282</v>
      </c>
    </row>
    <row r="283" spans="1:5" ht="13.5" x14ac:dyDescent="0.25">
      <c r="A283" s="2"/>
      <c r="B283" s="2" t="s">
        <v>880</v>
      </c>
      <c r="C283" s="116">
        <v>104040</v>
      </c>
      <c r="D283" s="117">
        <v>8274</v>
      </c>
      <c r="E283" s="2">
        <v>283</v>
      </c>
    </row>
    <row r="284" spans="1:5" ht="13.5" x14ac:dyDescent="0.25">
      <c r="A284" s="2"/>
      <c r="B284" s="2" t="s">
        <v>881</v>
      </c>
      <c r="C284" s="116">
        <v>104074</v>
      </c>
      <c r="D284" s="117">
        <v>8265</v>
      </c>
      <c r="E284" s="2">
        <v>284</v>
      </c>
    </row>
    <row r="285" spans="1:5" ht="13.5" x14ac:dyDescent="0.25">
      <c r="A285" s="2"/>
      <c r="B285" s="2" t="s">
        <v>882</v>
      </c>
      <c r="C285" s="116">
        <v>104093</v>
      </c>
      <c r="D285" s="117">
        <v>8159</v>
      </c>
      <c r="E285" s="2">
        <v>285</v>
      </c>
    </row>
    <row r="286" spans="1:5" ht="13.5" x14ac:dyDescent="0.25">
      <c r="A286" s="2"/>
      <c r="B286" s="2" t="s">
        <v>883</v>
      </c>
      <c r="C286" s="116">
        <v>104106</v>
      </c>
      <c r="D286" s="117">
        <v>8229</v>
      </c>
      <c r="E286" s="2">
        <v>286</v>
      </c>
    </row>
    <row r="287" spans="1:5" ht="13.5" x14ac:dyDescent="0.25">
      <c r="A287" s="2"/>
      <c r="B287" s="2" t="s">
        <v>884</v>
      </c>
      <c r="C287" s="116">
        <v>104125</v>
      </c>
      <c r="D287" s="117">
        <v>8152</v>
      </c>
      <c r="E287" s="2">
        <v>287</v>
      </c>
    </row>
    <row r="288" spans="1:5" ht="13.5" x14ac:dyDescent="0.25">
      <c r="A288" s="2"/>
      <c r="B288" s="2" t="s">
        <v>885</v>
      </c>
      <c r="C288" s="116">
        <v>104144</v>
      </c>
      <c r="D288" s="117">
        <v>8232</v>
      </c>
      <c r="E288" s="2">
        <v>288</v>
      </c>
    </row>
    <row r="289" spans="1:5" ht="13.5" x14ac:dyDescent="0.25">
      <c r="A289" s="2"/>
      <c r="B289" s="2" t="s">
        <v>886</v>
      </c>
      <c r="C289" s="116">
        <v>104163</v>
      </c>
      <c r="D289" s="117">
        <v>8271</v>
      </c>
      <c r="E289" s="2">
        <v>289</v>
      </c>
    </row>
    <row r="290" spans="1:5" ht="13.5" x14ac:dyDescent="0.25">
      <c r="A290" s="2"/>
      <c r="B290" s="2" t="s">
        <v>887</v>
      </c>
      <c r="C290" s="116">
        <v>104182</v>
      </c>
      <c r="D290" s="117">
        <v>8112</v>
      </c>
      <c r="E290" s="2">
        <v>290</v>
      </c>
    </row>
    <row r="291" spans="1:5" ht="13.5" x14ac:dyDescent="0.25">
      <c r="A291" s="2"/>
      <c r="B291" s="2" t="s">
        <v>888</v>
      </c>
      <c r="C291" s="116">
        <v>104202</v>
      </c>
      <c r="D291" s="117">
        <v>8228</v>
      </c>
      <c r="E291" s="2">
        <v>291</v>
      </c>
    </row>
    <row r="292" spans="1:5" ht="13.5" x14ac:dyDescent="0.25">
      <c r="A292" s="2"/>
      <c r="B292" s="2" t="s">
        <v>889</v>
      </c>
      <c r="C292" s="116">
        <v>104229</v>
      </c>
      <c r="D292" s="117">
        <v>8273</v>
      </c>
      <c r="E292" s="2">
        <v>292</v>
      </c>
    </row>
    <row r="293" spans="1:5" ht="13.5" x14ac:dyDescent="0.25">
      <c r="A293" s="2"/>
      <c r="B293" s="2" t="s">
        <v>890</v>
      </c>
      <c r="C293" s="116">
        <v>104248</v>
      </c>
      <c r="D293" s="117">
        <v>8271</v>
      </c>
      <c r="E293" s="2">
        <v>293</v>
      </c>
    </row>
    <row r="294" spans="1:5" ht="13.5" x14ac:dyDescent="0.25">
      <c r="A294" s="2"/>
      <c r="B294" s="2" t="s">
        <v>891</v>
      </c>
      <c r="C294" s="116">
        <v>104267</v>
      </c>
      <c r="D294" s="117">
        <v>8276</v>
      </c>
      <c r="E294" s="2">
        <v>294</v>
      </c>
    </row>
    <row r="295" spans="1:5" ht="13.5" x14ac:dyDescent="0.25">
      <c r="A295" s="2"/>
      <c r="B295" s="2" t="s">
        <v>892</v>
      </c>
      <c r="C295" s="116">
        <v>104286</v>
      </c>
      <c r="D295" s="117">
        <v>8276</v>
      </c>
      <c r="E295" s="2">
        <v>295</v>
      </c>
    </row>
    <row r="296" spans="1:5" ht="13.5" x14ac:dyDescent="0.25">
      <c r="A296" s="2"/>
      <c r="B296" s="2" t="s">
        <v>8822</v>
      </c>
      <c r="C296" s="116">
        <v>304273</v>
      </c>
      <c r="D296" s="117">
        <v>8159</v>
      </c>
      <c r="E296" s="2">
        <v>296</v>
      </c>
    </row>
    <row r="297" spans="1:5" ht="13.5" x14ac:dyDescent="0.25">
      <c r="A297" s="2"/>
      <c r="B297" s="2" t="s">
        <v>893</v>
      </c>
      <c r="C297" s="116">
        <v>104290</v>
      </c>
      <c r="D297" s="117">
        <v>8277</v>
      </c>
      <c r="E297" s="2">
        <v>297</v>
      </c>
    </row>
    <row r="298" spans="1:5" ht="13.5" x14ac:dyDescent="0.25">
      <c r="A298" s="2"/>
      <c r="B298" s="2" t="s">
        <v>8823</v>
      </c>
      <c r="C298" s="116">
        <v>304305</v>
      </c>
      <c r="D298" s="117">
        <v>8159</v>
      </c>
      <c r="E298" s="2">
        <v>298</v>
      </c>
    </row>
    <row r="299" spans="1:5" ht="13.5" x14ac:dyDescent="0.25">
      <c r="A299" s="2"/>
      <c r="B299" s="2" t="s">
        <v>894</v>
      </c>
      <c r="C299" s="116">
        <v>104318</v>
      </c>
      <c r="D299" s="117">
        <v>8159</v>
      </c>
      <c r="E299" s="2">
        <v>299</v>
      </c>
    </row>
    <row r="300" spans="1:5" ht="13.5" x14ac:dyDescent="0.25">
      <c r="A300" s="2"/>
      <c r="B300" s="2" t="s">
        <v>895</v>
      </c>
      <c r="C300" s="116">
        <v>104337</v>
      </c>
      <c r="D300" s="117">
        <v>8134</v>
      </c>
      <c r="E300" s="2">
        <v>300</v>
      </c>
    </row>
    <row r="301" spans="1:5" ht="13.5" x14ac:dyDescent="0.25">
      <c r="A301" s="2"/>
      <c r="B301" s="2" t="s">
        <v>896</v>
      </c>
      <c r="C301" s="116">
        <v>104356</v>
      </c>
      <c r="D301" s="117">
        <v>8229</v>
      </c>
      <c r="E301" s="2">
        <v>301</v>
      </c>
    </row>
    <row r="302" spans="1:5" ht="13.5" x14ac:dyDescent="0.25">
      <c r="A302" s="2"/>
      <c r="B302" s="2" t="s">
        <v>897</v>
      </c>
      <c r="C302" s="116">
        <v>104375</v>
      </c>
      <c r="D302" s="117">
        <v>8225</v>
      </c>
      <c r="E302" s="2">
        <v>302</v>
      </c>
    </row>
    <row r="303" spans="1:5" ht="13.5" x14ac:dyDescent="0.25">
      <c r="A303" s="2"/>
      <c r="B303" s="2" t="s">
        <v>898</v>
      </c>
      <c r="C303" s="116">
        <v>104394</v>
      </c>
      <c r="D303" s="117">
        <v>8225</v>
      </c>
      <c r="E303" s="2">
        <v>303</v>
      </c>
    </row>
    <row r="304" spans="1:5" ht="13.5" x14ac:dyDescent="0.25">
      <c r="A304" s="2"/>
      <c r="B304" s="2" t="s">
        <v>899</v>
      </c>
      <c r="C304" s="116">
        <v>104411</v>
      </c>
      <c r="D304" s="117">
        <v>8221</v>
      </c>
      <c r="E304" s="2">
        <v>304</v>
      </c>
    </row>
    <row r="305" spans="1:5" ht="13.5" x14ac:dyDescent="0.25">
      <c r="A305" s="2"/>
      <c r="B305" s="2" t="s">
        <v>901</v>
      </c>
      <c r="C305" s="116">
        <v>104455</v>
      </c>
      <c r="D305" s="117">
        <v>8159</v>
      </c>
      <c r="E305" s="2">
        <v>305</v>
      </c>
    </row>
    <row r="306" spans="1:5" ht="13.5" x14ac:dyDescent="0.25">
      <c r="A306" s="2"/>
      <c r="B306" s="2" t="s">
        <v>902</v>
      </c>
      <c r="C306" s="116">
        <v>104479</v>
      </c>
      <c r="D306" s="117">
        <v>8232</v>
      </c>
      <c r="E306" s="2">
        <v>306</v>
      </c>
    </row>
    <row r="307" spans="1:5" ht="13.5" x14ac:dyDescent="0.25">
      <c r="A307" s="2"/>
      <c r="B307" s="2" t="s">
        <v>8824</v>
      </c>
      <c r="C307" s="116">
        <v>304485</v>
      </c>
      <c r="D307" s="117">
        <v>8159</v>
      </c>
      <c r="E307" s="2">
        <v>307</v>
      </c>
    </row>
    <row r="308" spans="1:5" ht="13.5" x14ac:dyDescent="0.25">
      <c r="A308" s="2"/>
      <c r="B308" s="2" t="s">
        <v>906</v>
      </c>
      <c r="C308" s="116">
        <v>104553</v>
      </c>
      <c r="D308" s="117">
        <v>8227</v>
      </c>
      <c r="E308" s="2">
        <v>308</v>
      </c>
    </row>
    <row r="309" spans="1:5" ht="13.5" x14ac:dyDescent="0.25">
      <c r="A309" s="2"/>
      <c r="B309" s="2" t="s">
        <v>903</v>
      </c>
      <c r="C309" s="116">
        <v>104498</v>
      </c>
      <c r="D309" s="117">
        <v>8153</v>
      </c>
      <c r="E309" s="2">
        <v>309</v>
      </c>
    </row>
    <row r="310" spans="1:5" ht="13.5" x14ac:dyDescent="0.25">
      <c r="A310" s="2"/>
      <c r="B310" s="2" t="s">
        <v>904</v>
      </c>
      <c r="C310" s="116">
        <v>104515</v>
      </c>
      <c r="D310" s="117">
        <v>8274</v>
      </c>
      <c r="E310" s="2">
        <v>310</v>
      </c>
    </row>
    <row r="311" spans="1:5" ht="13.5" x14ac:dyDescent="0.25">
      <c r="A311" s="2"/>
      <c r="B311" s="2" t="s">
        <v>905</v>
      </c>
      <c r="C311" s="116">
        <v>104534</v>
      </c>
      <c r="D311" s="117">
        <v>8152</v>
      </c>
      <c r="E311" s="2">
        <v>311</v>
      </c>
    </row>
    <row r="312" spans="1:5" ht="13.5" x14ac:dyDescent="0.25">
      <c r="A312" s="2"/>
      <c r="B312" s="2" t="s">
        <v>907</v>
      </c>
      <c r="C312" s="116">
        <v>104572</v>
      </c>
      <c r="D312" s="117">
        <v>8232</v>
      </c>
      <c r="E312" s="2">
        <v>312</v>
      </c>
    </row>
    <row r="313" spans="1:5" ht="13.5" x14ac:dyDescent="0.25">
      <c r="A313" s="2"/>
      <c r="B313" s="2" t="s">
        <v>908</v>
      </c>
      <c r="C313" s="116">
        <v>104619</v>
      </c>
      <c r="D313" s="117">
        <v>8232</v>
      </c>
      <c r="E313" s="2">
        <v>313</v>
      </c>
    </row>
    <row r="314" spans="1:5" ht="13.5" x14ac:dyDescent="0.25">
      <c r="A314" s="2"/>
      <c r="B314" s="2" t="s">
        <v>909</v>
      </c>
      <c r="C314" s="116">
        <v>104638</v>
      </c>
      <c r="D314" s="117">
        <v>8228</v>
      </c>
      <c r="E314" s="2">
        <v>314</v>
      </c>
    </row>
    <row r="315" spans="1:5" ht="13.5" x14ac:dyDescent="0.25">
      <c r="A315" s="2"/>
      <c r="B315" s="2" t="s">
        <v>910</v>
      </c>
      <c r="C315" s="116">
        <v>104657</v>
      </c>
      <c r="D315" s="117">
        <v>8225</v>
      </c>
      <c r="E315" s="2">
        <v>315</v>
      </c>
    </row>
    <row r="316" spans="1:5" ht="13.5" x14ac:dyDescent="0.25">
      <c r="A316" s="2"/>
      <c r="B316" s="2" t="s">
        <v>911</v>
      </c>
      <c r="C316" s="116">
        <v>104676</v>
      </c>
      <c r="D316" s="117">
        <v>8123</v>
      </c>
      <c r="E316" s="2">
        <v>316</v>
      </c>
    </row>
    <row r="317" spans="1:5" ht="13.5" x14ac:dyDescent="0.25">
      <c r="A317" s="2"/>
      <c r="B317" s="2" t="s">
        <v>912</v>
      </c>
      <c r="C317" s="116">
        <v>104695</v>
      </c>
      <c r="D317" s="117">
        <v>8153</v>
      </c>
      <c r="E317" s="2">
        <v>317</v>
      </c>
    </row>
    <row r="318" spans="1:5" ht="13.5" x14ac:dyDescent="0.25">
      <c r="A318" s="2"/>
      <c r="B318" s="2" t="s">
        <v>913</v>
      </c>
      <c r="C318" s="116">
        <v>104712</v>
      </c>
      <c r="D318" s="117">
        <v>8265</v>
      </c>
      <c r="E318" s="2">
        <v>318</v>
      </c>
    </row>
    <row r="319" spans="1:5" ht="13.5" x14ac:dyDescent="0.25">
      <c r="A319" s="2"/>
      <c r="B319" s="2" t="s">
        <v>2662</v>
      </c>
      <c r="C319" s="116">
        <v>104799</v>
      </c>
      <c r="D319" s="117">
        <v>8153</v>
      </c>
      <c r="E319" s="2">
        <v>319</v>
      </c>
    </row>
    <row r="320" spans="1:5" ht="13.5" x14ac:dyDescent="0.25">
      <c r="A320" s="2"/>
      <c r="B320" s="2" t="s">
        <v>2663</v>
      </c>
      <c r="C320" s="116">
        <v>104816</v>
      </c>
      <c r="D320" s="117">
        <v>8159</v>
      </c>
      <c r="E320" s="2">
        <v>320</v>
      </c>
    </row>
    <row r="321" spans="1:5" ht="13.5" x14ac:dyDescent="0.25">
      <c r="A321" s="2"/>
      <c r="B321" s="2" t="s">
        <v>2664</v>
      </c>
      <c r="C321" s="116">
        <v>104820</v>
      </c>
      <c r="D321" s="117">
        <v>8272</v>
      </c>
      <c r="E321" s="2">
        <v>321</v>
      </c>
    </row>
    <row r="322" spans="1:5" ht="13.5" x14ac:dyDescent="0.25">
      <c r="A322" s="2"/>
      <c r="B322" s="2" t="s">
        <v>2665</v>
      </c>
      <c r="C322" s="116">
        <v>104840</v>
      </c>
      <c r="D322" s="117">
        <v>8159</v>
      </c>
      <c r="E322" s="2">
        <v>322</v>
      </c>
    </row>
    <row r="323" spans="1:5" ht="13.5" x14ac:dyDescent="0.25">
      <c r="A323" s="2"/>
      <c r="B323" s="2" t="s">
        <v>2666</v>
      </c>
      <c r="C323" s="116">
        <v>104869</v>
      </c>
      <c r="D323" s="117">
        <v>8154</v>
      </c>
      <c r="E323" s="2">
        <v>323</v>
      </c>
    </row>
    <row r="324" spans="1:5" ht="13.5" x14ac:dyDescent="0.25">
      <c r="A324" s="2"/>
      <c r="B324" s="2" t="s">
        <v>2667</v>
      </c>
      <c r="C324" s="116">
        <v>104888</v>
      </c>
      <c r="D324" s="117">
        <v>8154</v>
      </c>
      <c r="E324" s="2">
        <v>324</v>
      </c>
    </row>
    <row r="325" spans="1:5" ht="13.5" x14ac:dyDescent="0.25">
      <c r="A325" s="2"/>
      <c r="B325" s="2" t="s">
        <v>2668</v>
      </c>
      <c r="C325" s="116">
        <v>104905</v>
      </c>
      <c r="D325" s="117">
        <v>8163</v>
      </c>
      <c r="E325" s="2">
        <v>325</v>
      </c>
    </row>
    <row r="326" spans="1:5" ht="13.5" x14ac:dyDescent="0.25">
      <c r="A326" s="2"/>
      <c r="B326" s="2" t="s">
        <v>2669</v>
      </c>
      <c r="C326" s="116">
        <v>104924</v>
      </c>
      <c r="D326" s="117">
        <v>8269</v>
      </c>
      <c r="E326" s="2">
        <v>326</v>
      </c>
    </row>
    <row r="327" spans="1:5" ht="13.5" x14ac:dyDescent="0.25">
      <c r="A327" s="2"/>
      <c r="B327" s="2" t="s">
        <v>2670</v>
      </c>
      <c r="C327" s="116">
        <v>104943</v>
      </c>
      <c r="D327" s="117">
        <v>8275</v>
      </c>
      <c r="E327" s="2">
        <v>327</v>
      </c>
    </row>
    <row r="328" spans="1:5" ht="13.5" x14ac:dyDescent="0.25">
      <c r="A328" s="2"/>
      <c r="B328" s="2" t="s">
        <v>8825</v>
      </c>
      <c r="C328" s="116">
        <v>304958</v>
      </c>
      <c r="D328" s="117">
        <v>8159</v>
      </c>
      <c r="E328" s="2">
        <v>328</v>
      </c>
    </row>
    <row r="329" spans="1:5" ht="13.5" x14ac:dyDescent="0.25">
      <c r="A329" s="2"/>
      <c r="B329" s="2" t="s">
        <v>2671</v>
      </c>
      <c r="C329" s="116">
        <v>104962</v>
      </c>
      <c r="D329" s="117">
        <v>8271</v>
      </c>
      <c r="E329" s="2">
        <v>329</v>
      </c>
    </row>
    <row r="330" spans="1:5" ht="13.5" x14ac:dyDescent="0.25">
      <c r="A330" s="2"/>
      <c r="B330" s="2" t="s">
        <v>2672</v>
      </c>
      <c r="C330" s="116">
        <v>104981</v>
      </c>
      <c r="D330" s="117">
        <v>8272</v>
      </c>
      <c r="E330" s="2">
        <v>330</v>
      </c>
    </row>
    <row r="331" spans="1:5" ht="13.5" x14ac:dyDescent="0.25">
      <c r="A331" s="2"/>
      <c r="B331" s="2" t="s">
        <v>2673</v>
      </c>
      <c r="C331" s="116">
        <v>104996</v>
      </c>
      <c r="D331" s="117">
        <v>8271</v>
      </c>
      <c r="E331" s="2">
        <v>331</v>
      </c>
    </row>
    <row r="332" spans="1:5" ht="13.5" x14ac:dyDescent="0.25">
      <c r="A332" s="2"/>
      <c r="B332" s="2" t="s">
        <v>2674</v>
      </c>
      <c r="C332" s="116">
        <v>105012</v>
      </c>
      <c r="D332" s="117">
        <v>8154</v>
      </c>
      <c r="E332" s="2">
        <v>332</v>
      </c>
    </row>
    <row r="333" spans="1:5" ht="13.5" x14ac:dyDescent="0.25">
      <c r="A333" s="2"/>
      <c r="B333" s="2" t="s">
        <v>2675</v>
      </c>
      <c r="C333" s="116">
        <v>105039</v>
      </c>
      <c r="D333" s="117">
        <v>8278</v>
      </c>
      <c r="E333" s="2">
        <v>333</v>
      </c>
    </row>
    <row r="334" spans="1:5" ht="13.5" x14ac:dyDescent="0.25">
      <c r="A334" s="2"/>
      <c r="B334" s="2" t="s">
        <v>2676</v>
      </c>
      <c r="C334" s="116">
        <v>105058</v>
      </c>
      <c r="D334" s="117">
        <v>8233</v>
      </c>
      <c r="E334" s="2">
        <v>334</v>
      </c>
    </row>
    <row r="335" spans="1:5" ht="13.5" x14ac:dyDescent="0.25">
      <c r="A335" s="2"/>
      <c r="B335" s="2" t="s">
        <v>8826</v>
      </c>
      <c r="C335" s="116">
        <v>305064</v>
      </c>
      <c r="D335" s="117">
        <v>8159</v>
      </c>
      <c r="E335" s="2">
        <v>335</v>
      </c>
    </row>
    <row r="336" spans="1:5" ht="13.5" x14ac:dyDescent="0.25">
      <c r="A336" s="2"/>
      <c r="B336" s="2" t="s">
        <v>2677</v>
      </c>
      <c r="C336" s="116">
        <v>105077</v>
      </c>
      <c r="D336" s="117">
        <v>8159</v>
      </c>
      <c r="E336" s="2">
        <v>336</v>
      </c>
    </row>
    <row r="337" spans="1:5" ht="13.5" x14ac:dyDescent="0.25">
      <c r="A337" s="2"/>
      <c r="B337" s="2" t="s">
        <v>2678</v>
      </c>
      <c r="C337" s="116">
        <v>105096</v>
      </c>
      <c r="D337" s="117">
        <v>8228</v>
      </c>
      <c r="E337" s="2">
        <v>337</v>
      </c>
    </row>
    <row r="338" spans="1:5" ht="13.5" x14ac:dyDescent="0.25">
      <c r="A338" s="2"/>
      <c r="B338" s="2" t="s">
        <v>2679</v>
      </c>
      <c r="C338" s="116">
        <v>105113</v>
      </c>
      <c r="D338" s="117">
        <v>8221</v>
      </c>
      <c r="E338" s="2">
        <v>338</v>
      </c>
    </row>
    <row r="339" spans="1:5" ht="13.5" x14ac:dyDescent="0.25">
      <c r="A339" s="2"/>
      <c r="B339" s="2" t="s">
        <v>2680</v>
      </c>
      <c r="C339" s="116">
        <v>105132</v>
      </c>
      <c r="D339" s="117">
        <v>8152</v>
      </c>
      <c r="E339" s="2">
        <v>339</v>
      </c>
    </row>
    <row r="340" spans="1:5" ht="13.5" x14ac:dyDescent="0.25">
      <c r="A340" s="2"/>
      <c r="B340" s="2" t="s">
        <v>2681</v>
      </c>
      <c r="C340" s="116">
        <v>105151</v>
      </c>
      <c r="D340" s="117">
        <v>8159</v>
      </c>
      <c r="E340" s="2">
        <v>340</v>
      </c>
    </row>
    <row r="341" spans="1:5" ht="13.5" x14ac:dyDescent="0.25">
      <c r="A341" s="2"/>
      <c r="B341" s="2" t="s">
        <v>2682</v>
      </c>
      <c r="C341" s="116">
        <v>105170</v>
      </c>
      <c r="D341" s="117">
        <v>8152</v>
      </c>
      <c r="E341" s="2">
        <v>341</v>
      </c>
    </row>
    <row r="342" spans="1:5" ht="13.5" x14ac:dyDescent="0.25">
      <c r="A342" s="2"/>
      <c r="B342" s="2" t="s">
        <v>2683</v>
      </c>
      <c r="C342" s="116">
        <v>105199</v>
      </c>
      <c r="D342" s="117">
        <v>8269</v>
      </c>
      <c r="E342" s="2">
        <v>342</v>
      </c>
    </row>
    <row r="343" spans="1:5" ht="13.5" x14ac:dyDescent="0.25">
      <c r="A343" s="2"/>
      <c r="B343" s="2" t="s">
        <v>2684</v>
      </c>
      <c r="C343" s="116">
        <v>105217</v>
      </c>
      <c r="D343" s="117">
        <v>8278</v>
      </c>
      <c r="E343" s="2">
        <v>343</v>
      </c>
    </row>
    <row r="344" spans="1:5" ht="13.5" x14ac:dyDescent="0.25">
      <c r="A344" s="2"/>
      <c r="B344" s="2" t="s">
        <v>2685</v>
      </c>
      <c r="C344" s="116">
        <v>105236</v>
      </c>
      <c r="D344" s="117">
        <v>8122</v>
      </c>
      <c r="E344" s="2">
        <v>344</v>
      </c>
    </row>
    <row r="345" spans="1:5" ht="13.5" x14ac:dyDescent="0.25">
      <c r="A345" s="2"/>
      <c r="B345" s="2" t="s">
        <v>2686</v>
      </c>
      <c r="C345" s="116">
        <v>105255</v>
      </c>
      <c r="D345" s="117">
        <v>8142</v>
      </c>
      <c r="E345" s="2">
        <v>345</v>
      </c>
    </row>
    <row r="346" spans="1:5" ht="13.5" x14ac:dyDescent="0.25">
      <c r="A346" s="2"/>
      <c r="B346" s="2" t="s">
        <v>2689</v>
      </c>
      <c r="C346" s="116">
        <v>105310</v>
      </c>
      <c r="D346" s="117">
        <v>8122</v>
      </c>
      <c r="E346" s="2">
        <v>346</v>
      </c>
    </row>
    <row r="347" spans="1:5" ht="13.5" x14ac:dyDescent="0.25">
      <c r="A347" s="2"/>
      <c r="B347" s="2" t="s">
        <v>8827</v>
      </c>
      <c r="C347" s="116">
        <v>305331</v>
      </c>
      <c r="D347" s="117">
        <v>8290</v>
      </c>
      <c r="E347" s="2">
        <v>347</v>
      </c>
    </row>
    <row r="348" spans="1:5" ht="13.5" x14ac:dyDescent="0.25">
      <c r="A348" s="2"/>
      <c r="B348" s="2" t="s">
        <v>8828</v>
      </c>
      <c r="C348" s="116">
        <v>305350</v>
      </c>
      <c r="D348" s="117">
        <v>8290</v>
      </c>
      <c r="E348" s="2">
        <v>348</v>
      </c>
    </row>
    <row r="349" spans="1:5" ht="13.5" x14ac:dyDescent="0.25">
      <c r="A349" s="2"/>
      <c r="B349" s="2" t="s">
        <v>2690</v>
      </c>
      <c r="C349" s="116">
        <v>105325</v>
      </c>
      <c r="D349" s="117">
        <v>8144</v>
      </c>
      <c r="E349" s="2">
        <v>349</v>
      </c>
    </row>
    <row r="350" spans="1:5" ht="13.5" x14ac:dyDescent="0.25">
      <c r="A350" s="2"/>
      <c r="B350" s="2" t="s">
        <v>8829</v>
      </c>
      <c r="C350" s="116">
        <v>305372</v>
      </c>
      <c r="D350" s="117">
        <v>8290</v>
      </c>
      <c r="E350" s="2">
        <v>350</v>
      </c>
    </row>
    <row r="351" spans="1:5" ht="13.5" x14ac:dyDescent="0.25">
      <c r="A351" s="2"/>
      <c r="B351" s="2" t="s">
        <v>8830</v>
      </c>
      <c r="C351" s="116">
        <v>305399</v>
      </c>
      <c r="D351" s="117">
        <v>8290</v>
      </c>
      <c r="E351" s="2">
        <v>351</v>
      </c>
    </row>
    <row r="352" spans="1:5" ht="13.5" x14ac:dyDescent="0.25">
      <c r="A352" s="2"/>
      <c r="B352" s="2" t="s">
        <v>2691</v>
      </c>
      <c r="C352" s="116">
        <v>105344</v>
      </c>
      <c r="D352" s="117">
        <v>7321</v>
      </c>
      <c r="E352" s="2">
        <v>352</v>
      </c>
    </row>
    <row r="353" spans="1:5" ht="13.5" x14ac:dyDescent="0.25">
      <c r="A353" s="2"/>
      <c r="B353" s="2" t="s">
        <v>2692</v>
      </c>
      <c r="C353" s="116">
        <v>105363</v>
      </c>
      <c r="D353" s="117">
        <v>8159</v>
      </c>
      <c r="E353" s="2">
        <v>353</v>
      </c>
    </row>
    <row r="354" spans="1:5" ht="13.5" x14ac:dyDescent="0.25">
      <c r="A354" s="2"/>
      <c r="B354" s="2" t="s">
        <v>8844</v>
      </c>
      <c r="C354" s="116">
        <v>306264</v>
      </c>
      <c r="D354" s="117">
        <v>8290</v>
      </c>
      <c r="E354" s="2">
        <v>354</v>
      </c>
    </row>
    <row r="355" spans="1:5" ht="13.5" x14ac:dyDescent="0.25">
      <c r="A355" s="2"/>
      <c r="B355" s="2" t="s">
        <v>956</v>
      </c>
      <c r="C355" s="116">
        <v>106258</v>
      </c>
      <c r="D355" s="117">
        <v>8159</v>
      </c>
      <c r="E355" s="2">
        <v>355</v>
      </c>
    </row>
    <row r="356" spans="1:5" ht="13.5" x14ac:dyDescent="0.25">
      <c r="A356" s="2"/>
      <c r="B356" s="2" t="s">
        <v>957</v>
      </c>
      <c r="C356" s="116">
        <v>106277</v>
      </c>
      <c r="D356" s="117">
        <v>8278</v>
      </c>
      <c r="E356" s="2">
        <v>356</v>
      </c>
    </row>
    <row r="357" spans="1:5" ht="13.5" x14ac:dyDescent="0.25">
      <c r="A357" s="2"/>
      <c r="B357" s="2" t="s">
        <v>958</v>
      </c>
      <c r="C357" s="116">
        <v>106296</v>
      </c>
      <c r="D357" s="117">
        <v>8274</v>
      </c>
      <c r="E357" s="2">
        <v>357</v>
      </c>
    </row>
    <row r="358" spans="1:5" ht="13.5" x14ac:dyDescent="0.25">
      <c r="A358" s="2"/>
      <c r="B358" s="2" t="s">
        <v>959</v>
      </c>
      <c r="C358" s="116">
        <v>106313</v>
      </c>
      <c r="D358" s="117">
        <v>8123</v>
      </c>
      <c r="E358" s="2">
        <v>358</v>
      </c>
    </row>
    <row r="359" spans="1:5" ht="13.5" x14ac:dyDescent="0.25">
      <c r="A359" s="2"/>
      <c r="B359" s="2" t="s">
        <v>960</v>
      </c>
      <c r="C359" s="116">
        <v>106332</v>
      </c>
      <c r="D359" s="117">
        <v>8159</v>
      </c>
      <c r="E359" s="2">
        <v>359</v>
      </c>
    </row>
    <row r="360" spans="1:5" ht="13.5" x14ac:dyDescent="0.25">
      <c r="A360" s="2"/>
      <c r="B360" s="2" t="s">
        <v>8845</v>
      </c>
      <c r="C360" s="116">
        <v>306349</v>
      </c>
      <c r="D360" s="117">
        <v>8159</v>
      </c>
      <c r="E360" s="2">
        <v>360</v>
      </c>
    </row>
    <row r="361" spans="1:5" ht="13.5" x14ac:dyDescent="0.25">
      <c r="A361" s="2"/>
      <c r="B361" s="2" t="s">
        <v>8846</v>
      </c>
      <c r="C361" s="116">
        <v>306368</v>
      </c>
      <c r="D361" s="117">
        <v>8159</v>
      </c>
      <c r="E361" s="2">
        <v>361</v>
      </c>
    </row>
    <row r="362" spans="1:5" ht="13.5" x14ac:dyDescent="0.25">
      <c r="A362" s="2"/>
      <c r="B362" s="2" t="s">
        <v>961</v>
      </c>
      <c r="C362" s="116">
        <v>106351</v>
      </c>
      <c r="D362" s="117">
        <v>8152</v>
      </c>
      <c r="E362" s="2">
        <v>362</v>
      </c>
    </row>
    <row r="363" spans="1:5" ht="13.5" x14ac:dyDescent="0.25">
      <c r="A363" s="2"/>
      <c r="B363" s="2" t="s">
        <v>7213</v>
      </c>
      <c r="C363" s="116">
        <v>106399</v>
      </c>
      <c r="D363" s="117">
        <v>8163</v>
      </c>
      <c r="E363" s="2">
        <v>363</v>
      </c>
    </row>
    <row r="364" spans="1:5" ht="13.5" x14ac:dyDescent="0.25">
      <c r="A364" s="2"/>
      <c r="B364" s="2" t="s">
        <v>962</v>
      </c>
      <c r="C364" s="116">
        <v>106370</v>
      </c>
      <c r="D364" s="117">
        <v>8142</v>
      </c>
      <c r="E364" s="2">
        <v>364</v>
      </c>
    </row>
    <row r="365" spans="1:5" ht="13.5" x14ac:dyDescent="0.25">
      <c r="A365" s="2"/>
      <c r="B365" s="2" t="s">
        <v>963</v>
      </c>
      <c r="C365" s="116">
        <v>106394</v>
      </c>
      <c r="D365" s="117">
        <v>8271</v>
      </c>
      <c r="E365" s="2">
        <v>365</v>
      </c>
    </row>
    <row r="366" spans="1:5" ht="13.5" x14ac:dyDescent="0.25">
      <c r="A366" s="2"/>
      <c r="B366" s="2" t="s">
        <v>964</v>
      </c>
      <c r="C366" s="116">
        <v>106417</v>
      </c>
      <c r="D366" s="117">
        <v>8163</v>
      </c>
      <c r="E366" s="2">
        <v>366</v>
      </c>
    </row>
    <row r="367" spans="1:5" ht="13.5" x14ac:dyDescent="0.25">
      <c r="A367" s="2"/>
      <c r="B367" s="2" t="s">
        <v>965</v>
      </c>
      <c r="C367" s="116">
        <v>106436</v>
      </c>
      <c r="D367" s="117">
        <v>8125</v>
      </c>
      <c r="E367" s="2">
        <v>367</v>
      </c>
    </row>
    <row r="368" spans="1:5" ht="13.5" x14ac:dyDescent="0.25">
      <c r="A368" s="2"/>
      <c r="B368" s="2" t="s">
        <v>967</v>
      </c>
      <c r="C368" s="116">
        <v>106474</v>
      </c>
      <c r="D368" s="117">
        <v>8232</v>
      </c>
      <c r="E368" s="2">
        <v>368</v>
      </c>
    </row>
    <row r="369" spans="1:5" ht="13.5" x14ac:dyDescent="0.25">
      <c r="A369" s="2"/>
      <c r="B369" s="2" t="s">
        <v>968</v>
      </c>
      <c r="C369" s="116">
        <v>106493</v>
      </c>
      <c r="D369" s="117">
        <v>8144</v>
      </c>
      <c r="E369" s="2">
        <v>369</v>
      </c>
    </row>
    <row r="370" spans="1:5" ht="13.5" x14ac:dyDescent="0.25">
      <c r="A370" s="2"/>
      <c r="B370" s="2" t="s">
        <v>8847</v>
      </c>
      <c r="C370" s="116">
        <v>306508</v>
      </c>
      <c r="D370" s="117">
        <v>8159</v>
      </c>
      <c r="E370" s="2">
        <v>370</v>
      </c>
    </row>
    <row r="371" spans="1:5" ht="13.5" x14ac:dyDescent="0.25">
      <c r="A371" s="2"/>
      <c r="B371" s="2" t="s">
        <v>969</v>
      </c>
      <c r="C371" s="116">
        <v>106510</v>
      </c>
      <c r="D371" s="117">
        <v>8159</v>
      </c>
      <c r="E371" s="2">
        <v>371</v>
      </c>
    </row>
    <row r="372" spans="1:5" ht="13.5" x14ac:dyDescent="0.25">
      <c r="A372" s="2"/>
      <c r="B372" s="2" t="s">
        <v>970</v>
      </c>
      <c r="C372" s="116">
        <v>106537</v>
      </c>
      <c r="D372" s="117">
        <v>8154</v>
      </c>
      <c r="E372" s="2">
        <v>372</v>
      </c>
    </row>
    <row r="373" spans="1:5" ht="13.5" x14ac:dyDescent="0.25">
      <c r="A373" s="2"/>
      <c r="B373" s="2" t="s">
        <v>971</v>
      </c>
      <c r="C373" s="116">
        <v>106559</v>
      </c>
      <c r="D373" s="117">
        <v>8154</v>
      </c>
      <c r="E373" s="2">
        <v>373</v>
      </c>
    </row>
    <row r="374" spans="1:5" ht="13.5" x14ac:dyDescent="0.25">
      <c r="A374" s="2"/>
      <c r="B374" s="2" t="s">
        <v>972</v>
      </c>
      <c r="C374" s="116">
        <v>106578</v>
      </c>
      <c r="D374" s="117">
        <v>8159</v>
      </c>
      <c r="E374" s="2">
        <v>374</v>
      </c>
    </row>
    <row r="375" spans="1:5" ht="13.5" x14ac:dyDescent="0.25">
      <c r="A375" s="2"/>
      <c r="B375" s="2" t="s">
        <v>973</v>
      </c>
      <c r="C375" s="116">
        <v>106597</v>
      </c>
      <c r="D375" s="117">
        <v>8114</v>
      </c>
      <c r="E375" s="2">
        <v>375</v>
      </c>
    </row>
    <row r="376" spans="1:5" ht="13.5" x14ac:dyDescent="0.25">
      <c r="A376" s="2"/>
      <c r="B376" s="2" t="s">
        <v>974</v>
      </c>
      <c r="C376" s="116">
        <v>106614</v>
      </c>
      <c r="D376" s="117">
        <v>8159</v>
      </c>
      <c r="E376" s="2">
        <v>376</v>
      </c>
    </row>
    <row r="377" spans="1:5" ht="13.5" x14ac:dyDescent="0.25">
      <c r="A377" s="2"/>
      <c r="B377" s="2" t="s">
        <v>2687</v>
      </c>
      <c r="C377" s="116">
        <v>105274</v>
      </c>
      <c r="D377" s="117">
        <v>8159</v>
      </c>
      <c r="E377" s="2">
        <v>377</v>
      </c>
    </row>
    <row r="378" spans="1:5" ht="13.5" x14ac:dyDescent="0.25">
      <c r="A378" s="2"/>
      <c r="B378" s="2" t="s">
        <v>8831</v>
      </c>
      <c r="C378" s="116">
        <v>305416</v>
      </c>
      <c r="D378" s="117">
        <v>8290</v>
      </c>
      <c r="E378" s="2">
        <v>378</v>
      </c>
    </row>
    <row r="379" spans="1:5" ht="13.5" x14ac:dyDescent="0.25">
      <c r="A379" s="2"/>
      <c r="B379" s="2" t="s">
        <v>2695</v>
      </c>
      <c r="C379" s="116">
        <v>105429</v>
      </c>
      <c r="D379" s="117">
        <v>8159</v>
      </c>
      <c r="E379" s="2">
        <v>379</v>
      </c>
    </row>
    <row r="380" spans="1:5" ht="13.5" x14ac:dyDescent="0.25">
      <c r="A380" s="2"/>
      <c r="B380" s="2" t="s">
        <v>2696</v>
      </c>
      <c r="C380" s="116">
        <v>105448</v>
      </c>
      <c r="D380" s="117">
        <v>8159</v>
      </c>
      <c r="E380" s="2">
        <v>380</v>
      </c>
    </row>
    <row r="381" spans="1:5" ht="13.5" x14ac:dyDescent="0.25">
      <c r="A381" s="2"/>
      <c r="B381" s="2" t="s">
        <v>2697</v>
      </c>
      <c r="C381" s="116">
        <v>105467</v>
      </c>
      <c r="D381" s="117">
        <v>8122</v>
      </c>
      <c r="E381" s="2">
        <v>381</v>
      </c>
    </row>
    <row r="382" spans="1:5" ht="13.5" x14ac:dyDescent="0.25">
      <c r="A382" s="2"/>
      <c r="B382" s="2" t="s">
        <v>917</v>
      </c>
      <c r="C382" s="116">
        <v>105486</v>
      </c>
      <c r="D382" s="117">
        <v>8122</v>
      </c>
      <c r="E382" s="2">
        <v>382</v>
      </c>
    </row>
    <row r="383" spans="1:5" ht="13.5" x14ac:dyDescent="0.25">
      <c r="A383" s="2"/>
      <c r="B383" s="2" t="s">
        <v>8832</v>
      </c>
      <c r="C383" s="116">
        <v>305492</v>
      </c>
      <c r="D383" s="117">
        <v>8159</v>
      </c>
      <c r="E383" s="2">
        <v>383</v>
      </c>
    </row>
    <row r="384" spans="1:5" ht="13.5" x14ac:dyDescent="0.25">
      <c r="A384" s="2"/>
      <c r="B384" s="2" t="s">
        <v>918</v>
      </c>
      <c r="C384" s="116">
        <v>105503</v>
      </c>
      <c r="D384" s="117">
        <v>8159</v>
      </c>
      <c r="E384" s="2">
        <v>384</v>
      </c>
    </row>
    <row r="385" spans="1:5" ht="13.5" x14ac:dyDescent="0.25">
      <c r="A385" s="2"/>
      <c r="B385" s="2" t="s">
        <v>8833</v>
      </c>
      <c r="C385" s="116">
        <v>305515</v>
      </c>
      <c r="D385" s="117">
        <v>8159</v>
      </c>
      <c r="E385" s="2">
        <v>385</v>
      </c>
    </row>
    <row r="386" spans="1:5" ht="13.5" x14ac:dyDescent="0.25">
      <c r="A386" s="2"/>
      <c r="B386" s="2" t="s">
        <v>919</v>
      </c>
      <c r="C386" s="116">
        <v>105522</v>
      </c>
      <c r="D386" s="117">
        <v>8122</v>
      </c>
      <c r="E386" s="2">
        <v>386</v>
      </c>
    </row>
    <row r="387" spans="1:5" ht="13.5" x14ac:dyDescent="0.25">
      <c r="A387" s="2"/>
      <c r="B387" s="2" t="s">
        <v>920</v>
      </c>
      <c r="C387" s="116">
        <v>105541</v>
      </c>
      <c r="D387" s="117">
        <v>8274</v>
      </c>
      <c r="E387" s="2">
        <v>387</v>
      </c>
    </row>
    <row r="388" spans="1:5" ht="13.5" x14ac:dyDescent="0.25">
      <c r="A388" s="2"/>
      <c r="B388" s="2" t="s">
        <v>921</v>
      </c>
      <c r="C388" s="116">
        <v>105560</v>
      </c>
      <c r="D388" s="117">
        <v>8221</v>
      </c>
      <c r="E388" s="2">
        <v>388</v>
      </c>
    </row>
    <row r="389" spans="1:5" ht="13.5" x14ac:dyDescent="0.25">
      <c r="A389" s="2"/>
      <c r="B389" s="2" t="s">
        <v>922</v>
      </c>
      <c r="C389" s="116">
        <v>105584</v>
      </c>
      <c r="D389" s="117">
        <v>8226</v>
      </c>
      <c r="E389" s="2">
        <v>389</v>
      </c>
    </row>
    <row r="390" spans="1:5" ht="13.5" x14ac:dyDescent="0.25">
      <c r="A390" s="2"/>
      <c r="B390" s="2" t="s">
        <v>923</v>
      </c>
      <c r="C390" s="116">
        <v>105607</v>
      </c>
      <c r="D390" s="117">
        <v>8159</v>
      </c>
      <c r="E390" s="2">
        <v>390</v>
      </c>
    </row>
    <row r="391" spans="1:5" ht="13.5" x14ac:dyDescent="0.25">
      <c r="A391" s="2"/>
      <c r="B391" s="2" t="s">
        <v>8834</v>
      </c>
      <c r="C391" s="116">
        <v>305632</v>
      </c>
      <c r="D391" s="117">
        <v>8159</v>
      </c>
      <c r="E391" s="2">
        <v>391</v>
      </c>
    </row>
    <row r="392" spans="1:5" ht="13.5" x14ac:dyDescent="0.25">
      <c r="A392" s="2"/>
      <c r="B392" s="2" t="s">
        <v>924</v>
      </c>
      <c r="C392" s="116">
        <v>105645</v>
      </c>
      <c r="D392" s="117">
        <v>8276</v>
      </c>
      <c r="E392" s="2">
        <v>392</v>
      </c>
    </row>
    <row r="393" spans="1:5" ht="13.5" x14ac:dyDescent="0.25">
      <c r="A393" s="2"/>
      <c r="B393" s="2" t="s">
        <v>925</v>
      </c>
      <c r="C393" s="116">
        <v>105664</v>
      </c>
      <c r="D393" s="117">
        <v>8221</v>
      </c>
      <c r="E393" s="2">
        <v>393</v>
      </c>
    </row>
    <row r="394" spans="1:5" ht="13.5" x14ac:dyDescent="0.25">
      <c r="A394" s="2"/>
      <c r="B394" s="2" t="s">
        <v>926</v>
      </c>
      <c r="C394" s="116">
        <v>105683</v>
      </c>
      <c r="D394" s="117">
        <v>8274</v>
      </c>
      <c r="E394" s="2">
        <v>394</v>
      </c>
    </row>
    <row r="395" spans="1:5" ht="13.5" x14ac:dyDescent="0.25">
      <c r="A395" s="2"/>
      <c r="B395" s="2" t="s">
        <v>927</v>
      </c>
      <c r="C395" s="116">
        <v>105698</v>
      </c>
      <c r="D395" s="117">
        <v>8229</v>
      </c>
      <c r="E395" s="2">
        <v>395</v>
      </c>
    </row>
    <row r="396" spans="1:5" ht="13.5" x14ac:dyDescent="0.25">
      <c r="A396" s="2"/>
      <c r="B396" s="2" t="s">
        <v>928</v>
      </c>
      <c r="C396" s="116">
        <v>105715</v>
      </c>
      <c r="D396" s="117">
        <v>8226</v>
      </c>
      <c r="E396" s="2">
        <v>396</v>
      </c>
    </row>
    <row r="397" spans="1:5" ht="13.5" x14ac:dyDescent="0.25">
      <c r="A397" s="2"/>
      <c r="B397" s="2" t="s">
        <v>929</v>
      </c>
      <c r="C397" s="116">
        <v>105734</v>
      </c>
      <c r="D397" s="117">
        <v>8226</v>
      </c>
      <c r="E397" s="2">
        <v>397</v>
      </c>
    </row>
    <row r="398" spans="1:5" ht="13.5" x14ac:dyDescent="0.25">
      <c r="A398" s="2"/>
      <c r="B398" s="2" t="s">
        <v>930</v>
      </c>
      <c r="C398" s="116">
        <v>105753</v>
      </c>
      <c r="D398" s="117">
        <v>8226</v>
      </c>
      <c r="E398" s="2">
        <v>398</v>
      </c>
    </row>
    <row r="399" spans="1:5" ht="13.5" x14ac:dyDescent="0.25">
      <c r="A399" s="2"/>
      <c r="B399" s="2" t="s">
        <v>931</v>
      </c>
      <c r="C399" s="116">
        <v>105772</v>
      </c>
      <c r="D399" s="117">
        <v>8228</v>
      </c>
      <c r="E399" s="2">
        <v>399</v>
      </c>
    </row>
    <row r="400" spans="1:5" ht="13.5" x14ac:dyDescent="0.25">
      <c r="A400" s="2"/>
      <c r="B400" s="2" t="s">
        <v>932</v>
      </c>
      <c r="C400" s="116">
        <v>105791</v>
      </c>
      <c r="D400" s="117">
        <v>8226</v>
      </c>
      <c r="E400" s="2">
        <v>400</v>
      </c>
    </row>
    <row r="401" spans="1:5" ht="13.5" x14ac:dyDescent="0.25">
      <c r="A401" s="2"/>
      <c r="B401" s="2" t="s">
        <v>933</v>
      </c>
      <c r="C401" s="116">
        <v>105819</v>
      </c>
      <c r="D401" s="117">
        <v>8271</v>
      </c>
      <c r="E401" s="2">
        <v>401</v>
      </c>
    </row>
    <row r="402" spans="1:5" ht="13.5" x14ac:dyDescent="0.25">
      <c r="A402" s="2"/>
      <c r="B402" s="2" t="s">
        <v>934</v>
      </c>
      <c r="C402" s="116">
        <v>105838</v>
      </c>
      <c r="D402" s="117">
        <v>8228</v>
      </c>
      <c r="E402" s="2">
        <v>402</v>
      </c>
    </row>
    <row r="403" spans="1:5" ht="13.5" x14ac:dyDescent="0.25">
      <c r="A403" s="2"/>
      <c r="B403" s="2" t="s">
        <v>935</v>
      </c>
      <c r="C403" s="116">
        <v>105857</v>
      </c>
      <c r="D403" s="117">
        <v>8276</v>
      </c>
      <c r="E403" s="2">
        <v>403</v>
      </c>
    </row>
    <row r="404" spans="1:5" ht="13.5" x14ac:dyDescent="0.25">
      <c r="A404" s="2"/>
      <c r="B404" s="2" t="s">
        <v>936</v>
      </c>
      <c r="C404" s="116">
        <v>105876</v>
      </c>
      <c r="D404" s="117">
        <v>8274</v>
      </c>
      <c r="E404" s="2">
        <v>404</v>
      </c>
    </row>
    <row r="405" spans="1:5" ht="13.5" x14ac:dyDescent="0.25">
      <c r="A405" s="2"/>
      <c r="B405" s="2" t="s">
        <v>937</v>
      </c>
      <c r="C405" s="116">
        <v>105895</v>
      </c>
      <c r="D405" s="117">
        <v>8228</v>
      </c>
      <c r="E405" s="2">
        <v>405</v>
      </c>
    </row>
    <row r="406" spans="1:5" ht="13.5" x14ac:dyDescent="0.25">
      <c r="A406" s="2"/>
      <c r="B406" s="2" t="s">
        <v>938</v>
      </c>
      <c r="C406" s="116">
        <v>105912</v>
      </c>
      <c r="D406" s="117">
        <v>8221</v>
      </c>
      <c r="E406" s="2">
        <v>406</v>
      </c>
    </row>
    <row r="407" spans="1:5" ht="13.5" x14ac:dyDescent="0.25">
      <c r="A407" s="2"/>
      <c r="B407" s="2" t="s">
        <v>939</v>
      </c>
      <c r="C407" s="116">
        <v>105931</v>
      </c>
      <c r="D407" s="117">
        <v>8221</v>
      </c>
      <c r="E407" s="2">
        <v>407</v>
      </c>
    </row>
    <row r="408" spans="1:5" ht="13.5" x14ac:dyDescent="0.25">
      <c r="A408" s="2"/>
      <c r="B408" s="2" t="s">
        <v>940</v>
      </c>
      <c r="C408" s="116">
        <v>105950</v>
      </c>
      <c r="D408" s="117">
        <v>8275</v>
      </c>
      <c r="E408" s="2">
        <v>408</v>
      </c>
    </row>
    <row r="409" spans="1:5" ht="13.5" x14ac:dyDescent="0.25">
      <c r="A409" s="2"/>
      <c r="B409" s="2" t="s">
        <v>941</v>
      </c>
      <c r="C409" s="116">
        <v>105984</v>
      </c>
      <c r="D409" s="117">
        <v>8221</v>
      </c>
      <c r="E409" s="2">
        <v>409</v>
      </c>
    </row>
    <row r="410" spans="1:5" ht="13.5" x14ac:dyDescent="0.25">
      <c r="A410" s="2"/>
      <c r="B410" s="2" t="s">
        <v>942</v>
      </c>
      <c r="C410" s="116">
        <v>106008</v>
      </c>
      <c r="D410" s="117">
        <v>8229</v>
      </c>
      <c r="E410" s="2">
        <v>410</v>
      </c>
    </row>
    <row r="411" spans="1:5" ht="13.5" x14ac:dyDescent="0.25">
      <c r="A411" s="2"/>
      <c r="B411" s="2" t="s">
        <v>943</v>
      </c>
      <c r="C411" s="116">
        <v>106027</v>
      </c>
      <c r="D411" s="117">
        <v>8273</v>
      </c>
      <c r="E411" s="2">
        <v>411</v>
      </c>
    </row>
    <row r="412" spans="1:5" ht="13.5" x14ac:dyDescent="0.25">
      <c r="A412" s="2"/>
      <c r="B412" s="2" t="s">
        <v>944</v>
      </c>
      <c r="C412" s="116">
        <v>106031</v>
      </c>
      <c r="D412" s="117">
        <v>8274</v>
      </c>
      <c r="E412" s="2">
        <v>412</v>
      </c>
    </row>
    <row r="413" spans="1:5" ht="13.5" x14ac:dyDescent="0.25">
      <c r="A413" s="2"/>
      <c r="B413" s="2" t="s">
        <v>945</v>
      </c>
      <c r="C413" s="116">
        <v>106050</v>
      </c>
      <c r="D413" s="117">
        <v>8229</v>
      </c>
      <c r="E413" s="2">
        <v>413</v>
      </c>
    </row>
    <row r="414" spans="1:5" ht="13.5" x14ac:dyDescent="0.25">
      <c r="A414" s="2"/>
      <c r="B414" s="2" t="s">
        <v>946</v>
      </c>
      <c r="C414" s="116">
        <v>106075</v>
      </c>
      <c r="D414" s="117">
        <v>8274</v>
      </c>
      <c r="E414" s="2">
        <v>414</v>
      </c>
    </row>
    <row r="415" spans="1:5" ht="13.5" x14ac:dyDescent="0.25">
      <c r="A415" s="2"/>
      <c r="B415" s="2" t="s">
        <v>947</v>
      </c>
      <c r="C415" s="116">
        <v>106099</v>
      </c>
      <c r="D415" s="117">
        <v>8229</v>
      </c>
      <c r="E415" s="2">
        <v>415</v>
      </c>
    </row>
    <row r="416" spans="1:5" ht="13.5" x14ac:dyDescent="0.25">
      <c r="A416" s="2"/>
      <c r="B416" s="2" t="s">
        <v>8835</v>
      </c>
      <c r="C416" s="116">
        <v>306067</v>
      </c>
      <c r="D416" s="117">
        <v>8159</v>
      </c>
      <c r="E416" s="2">
        <v>416</v>
      </c>
    </row>
    <row r="417" spans="1:5" ht="13.5" x14ac:dyDescent="0.25">
      <c r="A417" s="2"/>
      <c r="B417" s="2" t="s">
        <v>948</v>
      </c>
      <c r="C417" s="116">
        <v>106116</v>
      </c>
      <c r="D417" s="117">
        <v>8159</v>
      </c>
      <c r="E417" s="2">
        <v>417</v>
      </c>
    </row>
    <row r="418" spans="1:5" ht="13.5" x14ac:dyDescent="0.25">
      <c r="A418" s="2"/>
      <c r="B418" s="2" t="s">
        <v>949</v>
      </c>
      <c r="C418" s="116">
        <v>106135</v>
      </c>
      <c r="D418" s="117">
        <v>8159</v>
      </c>
      <c r="E418" s="2">
        <v>418</v>
      </c>
    </row>
    <row r="419" spans="1:5" ht="13.5" x14ac:dyDescent="0.25">
      <c r="A419" s="2"/>
      <c r="B419" s="2" t="s">
        <v>950</v>
      </c>
      <c r="C419" s="116">
        <v>106154</v>
      </c>
      <c r="D419" s="117">
        <v>8271</v>
      </c>
      <c r="E419" s="2">
        <v>419</v>
      </c>
    </row>
    <row r="420" spans="1:5" ht="13.5" x14ac:dyDescent="0.25">
      <c r="A420" s="2"/>
      <c r="B420" s="2" t="s">
        <v>951</v>
      </c>
      <c r="C420" s="116">
        <v>106169</v>
      </c>
      <c r="D420" s="117">
        <v>8159</v>
      </c>
      <c r="E420" s="2">
        <v>420</v>
      </c>
    </row>
    <row r="421" spans="1:5" ht="13.5" x14ac:dyDescent="0.25">
      <c r="A421" s="2"/>
      <c r="B421" s="2" t="s">
        <v>8836</v>
      </c>
      <c r="C421" s="116">
        <v>306086</v>
      </c>
      <c r="D421" s="117">
        <v>8159</v>
      </c>
      <c r="E421" s="2">
        <v>421</v>
      </c>
    </row>
    <row r="422" spans="1:5" ht="13.5" x14ac:dyDescent="0.25">
      <c r="A422" s="2"/>
      <c r="B422" s="2" t="s">
        <v>8837</v>
      </c>
      <c r="C422" s="116">
        <v>306103</v>
      </c>
      <c r="D422" s="117">
        <v>8159</v>
      </c>
      <c r="E422" s="2">
        <v>422</v>
      </c>
    </row>
    <row r="423" spans="1:5" ht="13.5" x14ac:dyDescent="0.25">
      <c r="A423" s="2"/>
      <c r="B423" s="2" t="s">
        <v>8838</v>
      </c>
      <c r="C423" s="116">
        <v>306122</v>
      </c>
      <c r="D423" s="117">
        <v>8159</v>
      </c>
      <c r="E423" s="2">
        <v>423</v>
      </c>
    </row>
    <row r="424" spans="1:5" ht="13.5" x14ac:dyDescent="0.25">
      <c r="A424" s="2"/>
      <c r="B424" s="2" t="s">
        <v>8839</v>
      </c>
      <c r="C424" s="116">
        <v>306141</v>
      </c>
      <c r="D424" s="117">
        <v>8159</v>
      </c>
      <c r="E424" s="2">
        <v>424</v>
      </c>
    </row>
    <row r="425" spans="1:5" ht="13.5" x14ac:dyDescent="0.25">
      <c r="A425" s="2"/>
      <c r="B425" s="2" t="s">
        <v>8840</v>
      </c>
      <c r="C425" s="116">
        <v>306175</v>
      </c>
      <c r="D425" s="117">
        <v>8159</v>
      </c>
      <c r="E425" s="2">
        <v>425</v>
      </c>
    </row>
    <row r="426" spans="1:5" ht="13.5" x14ac:dyDescent="0.25">
      <c r="A426" s="2"/>
      <c r="B426" s="2" t="s">
        <v>8841</v>
      </c>
      <c r="C426" s="116">
        <v>306194</v>
      </c>
      <c r="D426" s="117">
        <v>8159</v>
      </c>
      <c r="E426" s="2">
        <v>426</v>
      </c>
    </row>
    <row r="427" spans="1:5" ht="13.5" x14ac:dyDescent="0.25">
      <c r="A427" s="2"/>
      <c r="B427" s="2" t="s">
        <v>952</v>
      </c>
      <c r="C427" s="116">
        <v>106188</v>
      </c>
      <c r="D427" s="117">
        <v>8228</v>
      </c>
      <c r="E427" s="2">
        <v>427</v>
      </c>
    </row>
    <row r="428" spans="1:5" ht="13.5" x14ac:dyDescent="0.25">
      <c r="A428" s="2"/>
      <c r="B428" s="2" t="s">
        <v>8842</v>
      </c>
      <c r="C428" s="116">
        <v>306211</v>
      </c>
      <c r="D428" s="117">
        <v>8229</v>
      </c>
      <c r="E428" s="2">
        <v>428</v>
      </c>
    </row>
    <row r="429" spans="1:5" ht="13.5" x14ac:dyDescent="0.25">
      <c r="A429" s="2"/>
      <c r="B429" s="2" t="s">
        <v>8843</v>
      </c>
      <c r="C429" s="116">
        <v>306245</v>
      </c>
      <c r="D429" s="117">
        <v>8159</v>
      </c>
      <c r="E429" s="2">
        <v>429</v>
      </c>
    </row>
    <row r="430" spans="1:5" ht="13.5" x14ac:dyDescent="0.25">
      <c r="A430" s="2"/>
      <c r="B430" s="2" t="s">
        <v>953</v>
      </c>
      <c r="C430" s="116">
        <v>106205</v>
      </c>
      <c r="D430" s="117">
        <v>8159</v>
      </c>
      <c r="E430" s="2">
        <v>430</v>
      </c>
    </row>
    <row r="431" spans="1:5" ht="13.5" x14ac:dyDescent="0.25">
      <c r="A431" s="2"/>
      <c r="B431" s="2" t="s">
        <v>954</v>
      </c>
      <c r="C431" s="116">
        <v>106224</v>
      </c>
      <c r="D431" s="117">
        <v>8121</v>
      </c>
      <c r="E431" s="2">
        <v>431</v>
      </c>
    </row>
    <row r="432" spans="1:5" ht="13.5" x14ac:dyDescent="0.25">
      <c r="A432" s="2"/>
      <c r="B432" s="2" t="s">
        <v>955</v>
      </c>
      <c r="C432" s="116">
        <v>106239</v>
      </c>
      <c r="D432" s="117">
        <v>8274</v>
      </c>
      <c r="E432" s="2">
        <v>432</v>
      </c>
    </row>
    <row r="433" spans="1:5" ht="13.5" x14ac:dyDescent="0.25">
      <c r="A433" s="2"/>
      <c r="B433" s="2" t="s">
        <v>9288</v>
      </c>
      <c r="C433" s="116">
        <v>106243</v>
      </c>
      <c r="D433" s="117">
        <v>8274</v>
      </c>
      <c r="E433" s="2">
        <v>433</v>
      </c>
    </row>
    <row r="434" spans="1:5" ht="13.5" x14ac:dyDescent="0.25">
      <c r="A434" s="2"/>
      <c r="B434" s="2" t="s">
        <v>9289</v>
      </c>
      <c r="C434" s="116">
        <v>108357</v>
      </c>
      <c r="D434" s="117">
        <v>7442</v>
      </c>
      <c r="E434" s="2">
        <v>434</v>
      </c>
    </row>
    <row r="435" spans="1:5" ht="13.5" x14ac:dyDescent="0.25">
      <c r="A435" s="2"/>
      <c r="B435" s="2" t="s">
        <v>975</v>
      </c>
      <c r="C435" s="116">
        <v>106633</v>
      </c>
      <c r="D435" s="117">
        <v>8159</v>
      </c>
      <c r="E435" s="2">
        <v>435</v>
      </c>
    </row>
    <row r="436" spans="1:5" ht="13.5" x14ac:dyDescent="0.25">
      <c r="A436" s="2"/>
      <c r="B436" s="2" t="s">
        <v>976</v>
      </c>
      <c r="C436" s="116">
        <v>106652</v>
      </c>
      <c r="D436" s="117">
        <v>8112</v>
      </c>
      <c r="E436" s="2">
        <v>436</v>
      </c>
    </row>
    <row r="437" spans="1:5" ht="13.5" x14ac:dyDescent="0.25">
      <c r="A437" s="2"/>
      <c r="B437" s="2" t="s">
        <v>977</v>
      </c>
      <c r="C437" s="116">
        <v>106671</v>
      </c>
      <c r="D437" s="117">
        <v>8232</v>
      </c>
      <c r="E437" s="2">
        <v>437</v>
      </c>
    </row>
    <row r="438" spans="1:5" ht="13.5" x14ac:dyDescent="0.25">
      <c r="A438" s="2"/>
      <c r="B438" s="2" t="s">
        <v>978</v>
      </c>
      <c r="C438" s="116">
        <v>106690</v>
      </c>
      <c r="D438" s="117">
        <v>8271</v>
      </c>
      <c r="E438" s="2">
        <v>438</v>
      </c>
    </row>
    <row r="439" spans="1:5" ht="13.5" x14ac:dyDescent="0.25">
      <c r="A439" s="2"/>
      <c r="B439" s="2" t="s">
        <v>8848</v>
      </c>
      <c r="C439" s="116">
        <v>306705</v>
      </c>
      <c r="D439" s="117">
        <v>8159</v>
      </c>
      <c r="E439" s="2">
        <v>439</v>
      </c>
    </row>
    <row r="440" spans="1:5" ht="13.5" x14ac:dyDescent="0.25">
      <c r="A440" s="2"/>
      <c r="B440" s="2" t="s">
        <v>979</v>
      </c>
      <c r="C440" s="116">
        <v>106718</v>
      </c>
      <c r="D440" s="117">
        <v>8265</v>
      </c>
      <c r="E440" s="2">
        <v>440</v>
      </c>
    </row>
    <row r="441" spans="1:5" ht="13.5" x14ac:dyDescent="0.25">
      <c r="A441" s="2"/>
      <c r="B441" s="2" t="s">
        <v>980</v>
      </c>
      <c r="C441" s="116">
        <v>106737</v>
      </c>
      <c r="D441" s="117">
        <v>8226</v>
      </c>
      <c r="E441" s="2">
        <v>441</v>
      </c>
    </row>
    <row r="442" spans="1:5" ht="13.5" x14ac:dyDescent="0.25">
      <c r="A442" s="2"/>
      <c r="B442" s="2" t="s">
        <v>981</v>
      </c>
      <c r="C442" s="116">
        <v>106756</v>
      </c>
      <c r="D442" s="117">
        <v>8221</v>
      </c>
      <c r="E442" s="2">
        <v>442</v>
      </c>
    </row>
    <row r="443" spans="1:5" ht="13.5" x14ac:dyDescent="0.25">
      <c r="A443" s="2"/>
      <c r="B443" s="2" t="s">
        <v>982</v>
      </c>
      <c r="C443" s="116">
        <v>106775</v>
      </c>
      <c r="D443" s="117">
        <v>8274</v>
      </c>
      <c r="E443" s="2">
        <v>443</v>
      </c>
    </row>
    <row r="444" spans="1:5" ht="13.5" x14ac:dyDescent="0.25">
      <c r="A444" s="2"/>
      <c r="B444" s="2" t="s">
        <v>983</v>
      </c>
      <c r="C444" s="116">
        <v>106794</v>
      </c>
      <c r="D444" s="117">
        <v>8229</v>
      </c>
      <c r="E444" s="2">
        <v>444</v>
      </c>
    </row>
    <row r="445" spans="1:5" ht="13.5" x14ac:dyDescent="0.25">
      <c r="A445" s="2"/>
      <c r="B445" s="2" t="s">
        <v>984</v>
      </c>
      <c r="C445" s="116">
        <v>106811</v>
      </c>
      <c r="D445" s="117">
        <v>8159</v>
      </c>
      <c r="E445" s="2">
        <v>445</v>
      </c>
    </row>
    <row r="446" spans="1:5" ht="13.5" x14ac:dyDescent="0.25">
      <c r="A446" s="2"/>
      <c r="B446" s="2" t="s">
        <v>985</v>
      </c>
      <c r="C446" s="116">
        <v>106830</v>
      </c>
      <c r="D446" s="117">
        <v>8232</v>
      </c>
      <c r="E446" s="2">
        <v>446</v>
      </c>
    </row>
    <row r="447" spans="1:5" ht="13.5" x14ac:dyDescent="0.25">
      <c r="A447" s="2"/>
      <c r="B447" s="2" t="s">
        <v>986</v>
      </c>
      <c r="C447" s="116">
        <v>106856</v>
      </c>
      <c r="D447" s="117">
        <v>8221</v>
      </c>
      <c r="E447" s="2">
        <v>447</v>
      </c>
    </row>
    <row r="448" spans="1:5" ht="13.5" x14ac:dyDescent="0.25">
      <c r="A448" s="2"/>
      <c r="B448" s="2" t="s">
        <v>987</v>
      </c>
      <c r="C448" s="116">
        <v>106879</v>
      </c>
      <c r="D448" s="117">
        <v>8271</v>
      </c>
      <c r="E448" s="2">
        <v>448</v>
      </c>
    </row>
    <row r="449" spans="1:5" ht="13.5" x14ac:dyDescent="0.25">
      <c r="A449" s="2"/>
      <c r="B449" s="2" t="s">
        <v>988</v>
      </c>
      <c r="C449" s="116">
        <v>106898</v>
      </c>
      <c r="D449" s="117">
        <v>8265</v>
      </c>
      <c r="E449" s="2">
        <v>449</v>
      </c>
    </row>
    <row r="450" spans="1:5" ht="13.5" x14ac:dyDescent="0.25">
      <c r="A450" s="2"/>
      <c r="B450" s="2" t="s">
        <v>989</v>
      </c>
      <c r="C450" s="116">
        <v>106915</v>
      </c>
      <c r="D450" s="117">
        <v>8232</v>
      </c>
      <c r="E450" s="2">
        <v>450</v>
      </c>
    </row>
    <row r="451" spans="1:5" ht="13.5" x14ac:dyDescent="0.25">
      <c r="A451" s="2"/>
      <c r="B451" s="2" t="s">
        <v>990</v>
      </c>
      <c r="C451" s="116">
        <v>106934</v>
      </c>
      <c r="D451" s="117">
        <v>8231</v>
      </c>
      <c r="E451" s="2">
        <v>451</v>
      </c>
    </row>
    <row r="452" spans="1:5" ht="13.5" x14ac:dyDescent="0.25">
      <c r="A452" s="2"/>
      <c r="B452" s="2" t="s">
        <v>991</v>
      </c>
      <c r="C452" s="116">
        <v>106953</v>
      </c>
      <c r="D452" s="117">
        <v>8221</v>
      </c>
      <c r="E452" s="2">
        <v>452</v>
      </c>
    </row>
    <row r="453" spans="1:5" ht="13.5" x14ac:dyDescent="0.25">
      <c r="A453" s="2"/>
      <c r="B453" s="2" t="s">
        <v>992</v>
      </c>
      <c r="C453" s="116">
        <v>106972</v>
      </c>
      <c r="D453" s="117">
        <v>8265</v>
      </c>
      <c r="E453" s="2">
        <v>453</v>
      </c>
    </row>
    <row r="454" spans="1:5" ht="13.5" x14ac:dyDescent="0.25">
      <c r="A454" s="2"/>
      <c r="B454" s="2" t="s">
        <v>993</v>
      </c>
      <c r="C454" s="116">
        <v>106987</v>
      </c>
      <c r="D454" s="117">
        <v>8233</v>
      </c>
      <c r="E454" s="2">
        <v>454</v>
      </c>
    </row>
    <row r="455" spans="1:5" ht="13.5" x14ac:dyDescent="0.25">
      <c r="A455" s="2"/>
      <c r="B455" s="2" t="s">
        <v>994</v>
      </c>
      <c r="C455" s="116">
        <v>107000</v>
      </c>
      <c r="D455" s="117">
        <v>8274</v>
      </c>
      <c r="E455" s="2">
        <v>455</v>
      </c>
    </row>
    <row r="456" spans="1:5" ht="13.5" x14ac:dyDescent="0.25">
      <c r="A456" s="2"/>
      <c r="B456" s="2" t="s">
        <v>995</v>
      </c>
      <c r="C456" s="116">
        <v>107028</v>
      </c>
      <c r="D456" s="117">
        <v>8221</v>
      </c>
      <c r="E456" s="2">
        <v>456</v>
      </c>
    </row>
    <row r="457" spans="1:5" ht="13.5" x14ac:dyDescent="0.25">
      <c r="A457" s="2"/>
      <c r="B457" s="2" t="s">
        <v>996</v>
      </c>
      <c r="C457" s="116">
        <v>107049</v>
      </c>
      <c r="D457" s="117">
        <v>8235</v>
      </c>
      <c r="E457" s="2">
        <v>457</v>
      </c>
    </row>
    <row r="458" spans="1:5" ht="13.5" x14ac:dyDescent="0.25">
      <c r="A458" s="2"/>
      <c r="B458" s="2" t="s">
        <v>997</v>
      </c>
      <c r="C458" s="116">
        <v>107068</v>
      </c>
      <c r="D458" s="117">
        <v>8278</v>
      </c>
      <c r="E458" s="2">
        <v>458</v>
      </c>
    </row>
    <row r="459" spans="1:5" ht="13.5" x14ac:dyDescent="0.25">
      <c r="A459" s="2"/>
      <c r="B459" s="2" t="s">
        <v>998</v>
      </c>
      <c r="C459" s="116">
        <v>107087</v>
      </c>
      <c r="D459" s="117">
        <v>8235</v>
      </c>
      <c r="E459" s="2">
        <v>459</v>
      </c>
    </row>
    <row r="460" spans="1:5" ht="13.5" x14ac:dyDescent="0.25">
      <c r="A460" s="2"/>
      <c r="B460" s="2" t="s">
        <v>999</v>
      </c>
      <c r="C460" s="116">
        <v>107104</v>
      </c>
      <c r="D460" s="117">
        <v>8229</v>
      </c>
      <c r="E460" s="2">
        <v>460</v>
      </c>
    </row>
    <row r="461" spans="1:5" ht="13.5" x14ac:dyDescent="0.25">
      <c r="A461" s="2"/>
      <c r="B461" s="2" t="s">
        <v>8849</v>
      </c>
      <c r="C461" s="116">
        <v>307110</v>
      </c>
      <c r="D461" s="117">
        <v>8125</v>
      </c>
      <c r="E461" s="2">
        <v>461</v>
      </c>
    </row>
    <row r="462" spans="1:5" ht="13.5" x14ac:dyDescent="0.25">
      <c r="A462" s="2"/>
      <c r="B462" s="2" t="s">
        <v>1000</v>
      </c>
      <c r="C462" s="116">
        <v>107123</v>
      </c>
      <c r="D462" s="117">
        <v>8224</v>
      </c>
      <c r="E462" s="2">
        <v>462</v>
      </c>
    </row>
    <row r="463" spans="1:5" ht="13.5" x14ac:dyDescent="0.25">
      <c r="A463" s="2"/>
      <c r="B463" s="2" t="s">
        <v>1001</v>
      </c>
      <c r="C463" s="116">
        <v>107142</v>
      </c>
      <c r="D463" s="117">
        <v>8228</v>
      </c>
      <c r="E463" s="2">
        <v>463</v>
      </c>
    </row>
    <row r="464" spans="1:5" ht="13.5" x14ac:dyDescent="0.25">
      <c r="A464" s="2"/>
      <c r="B464" s="2" t="s">
        <v>1002</v>
      </c>
      <c r="C464" s="116">
        <v>107161</v>
      </c>
      <c r="D464" s="117">
        <v>8231</v>
      </c>
      <c r="E464" s="2">
        <v>464</v>
      </c>
    </row>
    <row r="465" spans="1:5" ht="13.5" x14ac:dyDescent="0.25">
      <c r="A465" s="2"/>
      <c r="B465" s="2" t="s">
        <v>1003</v>
      </c>
      <c r="C465" s="116">
        <v>107180</v>
      </c>
      <c r="D465" s="117">
        <v>8159</v>
      </c>
      <c r="E465" s="2">
        <v>465</v>
      </c>
    </row>
    <row r="466" spans="1:5" ht="13.5" x14ac:dyDescent="0.25">
      <c r="A466" s="2"/>
      <c r="B466" s="2" t="s">
        <v>1004</v>
      </c>
      <c r="C466" s="116">
        <v>107208</v>
      </c>
      <c r="D466" s="117">
        <v>8229</v>
      </c>
      <c r="E466" s="2">
        <v>466</v>
      </c>
    </row>
    <row r="467" spans="1:5" ht="13.5" x14ac:dyDescent="0.25">
      <c r="A467" s="2"/>
      <c r="B467" s="2" t="s">
        <v>8850</v>
      </c>
      <c r="C467" s="116">
        <v>307214</v>
      </c>
      <c r="D467" s="117">
        <v>8159</v>
      </c>
      <c r="E467" s="2">
        <v>467</v>
      </c>
    </row>
    <row r="468" spans="1:5" ht="13.5" x14ac:dyDescent="0.25">
      <c r="A468" s="2"/>
      <c r="B468" s="2" t="s">
        <v>1005</v>
      </c>
      <c r="C468" s="116">
        <v>107227</v>
      </c>
      <c r="D468" s="117">
        <v>8221</v>
      </c>
      <c r="E468" s="2">
        <v>468</v>
      </c>
    </row>
    <row r="469" spans="1:5" ht="13.5" x14ac:dyDescent="0.25">
      <c r="A469" s="2"/>
      <c r="B469" s="2" t="s">
        <v>8851</v>
      </c>
      <c r="C469" s="116">
        <v>307233</v>
      </c>
      <c r="D469" s="117">
        <v>8159</v>
      </c>
      <c r="E469" s="2">
        <v>469</v>
      </c>
    </row>
    <row r="470" spans="1:5" ht="13.5" x14ac:dyDescent="0.25">
      <c r="A470" s="2"/>
      <c r="B470" s="2" t="s">
        <v>1006</v>
      </c>
      <c r="C470" s="116">
        <v>107246</v>
      </c>
      <c r="D470" s="117">
        <v>8225</v>
      </c>
      <c r="E470" s="2">
        <v>470</v>
      </c>
    </row>
    <row r="471" spans="1:5" ht="13.5" x14ac:dyDescent="0.25">
      <c r="A471" s="2"/>
      <c r="B471" s="2" t="s">
        <v>1007</v>
      </c>
      <c r="C471" s="116">
        <v>107265</v>
      </c>
      <c r="D471" s="117">
        <v>8261</v>
      </c>
      <c r="E471" s="2">
        <v>471</v>
      </c>
    </row>
    <row r="472" spans="1:5" ht="13.5" x14ac:dyDescent="0.25">
      <c r="A472" s="2"/>
      <c r="B472" s="2" t="s">
        <v>1008</v>
      </c>
      <c r="C472" s="116">
        <v>107270</v>
      </c>
      <c r="D472" s="117">
        <v>8224</v>
      </c>
      <c r="E472" s="2">
        <v>472</v>
      </c>
    </row>
    <row r="473" spans="1:5" ht="13.5" x14ac:dyDescent="0.25">
      <c r="A473" s="2"/>
      <c r="B473" s="2" t="s">
        <v>1009</v>
      </c>
      <c r="C473" s="116">
        <v>107299</v>
      </c>
      <c r="D473" s="117">
        <v>8159</v>
      </c>
      <c r="E473" s="2">
        <v>473</v>
      </c>
    </row>
    <row r="474" spans="1:5" ht="13.5" x14ac:dyDescent="0.25">
      <c r="A474" s="2"/>
      <c r="B474" s="2" t="s">
        <v>1010</v>
      </c>
      <c r="C474" s="116">
        <v>107316</v>
      </c>
      <c r="D474" s="117">
        <v>8159</v>
      </c>
      <c r="E474" s="2">
        <v>474</v>
      </c>
    </row>
    <row r="475" spans="1:5" ht="13.5" x14ac:dyDescent="0.25">
      <c r="A475" s="2"/>
      <c r="B475" s="2" t="s">
        <v>1011</v>
      </c>
      <c r="C475" s="116">
        <v>107335</v>
      </c>
      <c r="D475" s="117">
        <v>8272</v>
      </c>
      <c r="E475" s="2">
        <v>475</v>
      </c>
    </row>
    <row r="476" spans="1:5" ht="13.5" x14ac:dyDescent="0.25">
      <c r="A476" s="2"/>
      <c r="B476" s="2" t="s">
        <v>1012</v>
      </c>
      <c r="C476" s="116">
        <v>107354</v>
      </c>
      <c r="D476" s="117">
        <v>8229</v>
      </c>
      <c r="E476" s="2">
        <v>476</v>
      </c>
    </row>
    <row r="477" spans="1:5" ht="13.5" x14ac:dyDescent="0.25">
      <c r="A477" s="2"/>
      <c r="B477" s="2" t="s">
        <v>1057</v>
      </c>
      <c r="C477" s="116">
        <v>108234</v>
      </c>
      <c r="D477" s="117">
        <v>8225</v>
      </c>
      <c r="E477" s="2">
        <v>477</v>
      </c>
    </row>
    <row r="478" spans="1:5" ht="13.5" x14ac:dyDescent="0.25">
      <c r="A478" s="2"/>
      <c r="B478" s="2" t="s">
        <v>1013</v>
      </c>
      <c r="C478" s="116">
        <v>107373</v>
      </c>
      <c r="D478" s="117">
        <v>8225</v>
      </c>
      <c r="E478" s="2">
        <v>478</v>
      </c>
    </row>
    <row r="479" spans="1:5" ht="13.5" x14ac:dyDescent="0.25">
      <c r="A479" s="2"/>
      <c r="B479" s="2" t="s">
        <v>1014</v>
      </c>
      <c r="C479" s="116">
        <v>107392</v>
      </c>
      <c r="D479" s="117">
        <v>8225</v>
      </c>
      <c r="E479" s="2">
        <v>479</v>
      </c>
    </row>
    <row r="480" spans="1:5" ht="13.5" x14ac:dyDescent="0.25">
      <c r="A480" s="2"/>
      <c r="B480" s="2" t="s">
        <v>1015</v>
      </c>
      <c r="C480" s="116">
        <v>107413</v>
      </c>
      <c r="D480" s="117">
        <v>8225</v>
      </c>
      <c r="E480" s="2">
        <v>480</v>
      </c>
    </row>
    <row r="481" spans="1:5" ht="13.5" x14ac:dyDescent="0.25">
      <c r="A481" s="2"/>
      <c r="B481" s="2" t="s">
        <v>1016</v>
      </c>
      <c r="C481" s="116">
        <v>107439</v>
      </c>
      <c r="D481" s="117">
        <v>8226</v>
      </c>
      <c r="E481" s="2">
        <v>481</v>
      </c>
    </row>
    <row r="482" spans="1:5" ht="13.5" x14ac:dyDescent="0.25">
      <c r="A482" s="2"/>
      <c r="B482" s="2" t="s">
        <v>1017</v>
      </c>
      <c r="C482" s="116">
        <v>107458</v>
      </c>
      <c r="D482" s="117">
        <v>8271</v>
      </c>
      <c r="E482" s="2">
        <v>482</v>
      </c>
    </row>
    <row r="483" spans="1:5" ht="13.5" x14ac:dyDescent="0.25">
      <c r="A483" s="2"/>
      <c r="B483" s="2" t="s">
        <v>1018</v>
      </c>
      <c r="C483" s="116">
        <v>107478</v>
      </c>
      <c r="D483" s="117">
        <v>8225</v>
      </c>
      <c r="E483" s="2">
        <v>483</v>
      </c>
    </row>
    <row r="484" spans="1:5" ht="13.5" x14ac:dyDescent="0.25">
      <c r="A484" s="2"/>
      <c r="B484" s="2" t="s">
        <v>1019</v>
      </c>
      <c r="C484" s="116">
        <v>107496</v>
      </c>
      <c r="D484" s="117">
        <v>8159</v>
      </c>
      <c r="E484" s="2">
        <v>484</v>
      </c>
    </row>
    <row r="485" spans="1:5" ht="13.5" x14ac:dyDescent="0.25">
      <c r="A485" s="2"/>
      <c r="B485" s="2" t="s">
        <v>1020</v>
      </c>
      <c r="C485" s="116">
        <v>107513</v>
      </c>
      <c r="D485" s="117">
        <v>8144</v>
      </c>
      <c r="E485" s="2">
        <v>485</v>
      </c>
    </row>
    <row r="486" spans="1:5" ht="13.5" x14ac:dyDescent="0.25">
      <c r="A486" s="2"/>
      <c r="B486" s="2" t="s">
        <v>1021</v>
      </c>
      <c r="C486" s="116">
        <v>107532</v>
      </c>
      <c r="D486" s="117">
        <v>8221</v>
      </c>
      <c r="E486" s="2">
        <v>486</v>
      </c>
    </row>
    <row r="487" spans="1:5" ht="13.5" x14ac:dyDescent="0.25">
      <c r="A487" s="2"/>
      <c r="B487" s="2" t="s">
        <v>1022</v>
      </c>
      <c r="C487" s="116">
        <v>107551</v>
      </c>
      <c r="D487" s="117">
        <v>8159</v>
      </c>
      <c r="E487" s="2">
        <v>487</v>
      </c>
    </row>
    <row r="488" spans="1:5" ht="13.5" x14ac:dyDescent="0.25">
      <c r="A488" s="2"/>
      <c r="B488" s="2" t="s">
        <v>1023</v>
      </c>
      <c r="C488" s="116">
        <v>107570</v>
      </c>
      <c r="D488" s="117">
        <v>8159</v>
      </c>
      <c r="E488" s="2">
        <v>488</v>
      </c>
    </row>
    <row r="489" spans="1:5" ht="13.5" x14ac:dyDescent="0.25">
      <c r="A489" s="2"/>
      <c r="B489" s="2" t="s">
        <v>1024</v>
      </c>
      <c r="C489" s="116">
        <v>107585</v>
      </c>
      <c r="D489" s="117">
        <v>8271</v>
      </c>
      <c r="E489" s="2">
        <v>489</v>
      </c>
    </row>
    <row r="490" spans="1:5" ht="13.5" x14ac:dyDescent="0.25">
      <c r="A490" s="2"/>
      <c r="B490" s="2" t="s">
        <v>1025</v>
      </c>
      <c r="C490" s="116">
        <v>107617</v>
      </c>
      <c r="D490" s="117">
        <v>8221</v>
      </c>
      <c r="E490" s="2">
        <v>490</v>
      </c>
    </row>
    <row r="491" spans="1:5" ht="13.5" x14ac:dyDescent="0.25">
      <c r="A491" s="2"/>
      <c r="B491" s="2" t="s">
        <v>1026</v>
      </c>
      <c r="C491" s="116">
        <v>107636</v>
      </c>
      <c r="D491" s="117">
        <v>8159</v>
      </c>
      <c r="E491" s="2">
        <v>491</v>
      </c>
    </row>
    <row r="492" spans="1:5" ht="13.5" x14ac:dyDescent="0.25">
      <c r="A492" s="2"/>
      <c r="B492" s="2" t="s">
        <v>1027</v>
      </c>
      <c r="C492" s="116">
        <v>107655</v>
      </c>
      <c r="D492" s="117">
        <v>8112</v>
      </c>
      <c r="E492" s="2">
        <v>492</v>
      </c>
    </row>
    <row r="493" spans="1:5" ht="13.5" x14ac:dyDescent="0.25">
      <c r="A493" s="2"/>
      <c r="B493" s="2" t="s">
        <v>8852</v>
      </c>
      <c r="C493" s="116">
        <v>307661</v>
      </c>
      <c r="D493" s="117">
        <v>8159</v>
      </c>
      <c r="E493" s="2">
        <v>493</v>
      </c>
    </row>
    <row r="494" spans="1:5" ht="13.5" x14ac:dyDescent="0.25">
      <c r="A494" s="2"/>
      <c r="B494" s="2" t="s">
        <v>1028</v>
      </c>
      <c r="C494" s="116">
        <v>107674</v>
      </c>
      <c r="D494" s="117">
        <v>8159</v>
      </c>
      <c r="E494" s="2">
        <v>494</v>
      </c>
    </row>
    <row r="495" spans="1:5" ht="13.5" x14ac:dyDescent="0.25">
      <c r="A495" s="2"/>
      <c r="B495" s="2" t="s">
        <v>1029</v>
      </c>
      <c r="C495" s="116">
        <v>107693</v>
      </c>
      <c r="D495" s="117">
        <v>8225</v>
      </c>
      <c r="E495" s="2">
        <v>495</v>
      </c>
    </row>
    <row r="496" spans="1:5" ht="13.5" x14ac:dyDescent="0.25">
      <c r="A496" s="2"/>
      <c r="B496" s="2" t="s">
        <v>1030</v>
      </c>
      <c r="C496" s="116">
        <v>107710</v>
      </c>
      <c r="D496" s="117">
        <v>8225</v>
      </c>
      <c r="E496" s="2">
        <v>496</v>
      </c>
    </row>
    <row r="497" spans="1:5" ht="13.5" x14ac:dyDescent="0.25">
      <c r="A497" s="2"/>
      <c r="B497" s="2" t="s">
        <v>1031</v>
      </c>
      <c r="C497" s="116">
        <v>107732</v>
      </c>
      <c r="D497" s="117">
        <v>8229</v>
      </c>
      <c r="E497" s="2">
        <v>497</v>
      </c>
    </row>
    <row r="498" spans="1:5" ht="13.5" x14ac:dyDescent="0.25">
      <c r="A498" s="2"/>
      <c r="B498" s="2" t="s">
        <v>1032</v>
      </c>
      <c r="C498" s="116">
        <v>107759</v>
      </c>
      <c r="D498" s="117">
        <v>8159</v>
      </c>
      <c r="E498" s="2">
        <v>498</v>
      </c>
    </row>
    <row r="499" spans="1:5" ht="13.5" x14ac:dyDescent="0.25">
      <c r="A499" s="2"/>
      <c r="B499" s="2" t="s">
        <v>1033</v>
      </c>
      <c r="C499" s="116">
        <v>107778</v>
      </c>
      <c r="D499" s="117">
        <v>8272</v>
      </c>
      <c r="E499" s="2">
        <v>499</v>
      </c>
    </row>
    <row r="500" spans="1:5" ht="13.5" x14ac:dyDescent="0.25">
      <c r="A500" s="2"/>
      <c r="B500" s="2" t="s">
        <v>1034</v>
      </c>
      <c r="C500" s="116">
        <v>107797</v>
      </c>
      <c r="D500" s="117">
        <v>8272</v>
      </c>
      <c r="E500" s="2">
        <v>500</v>
      </c>
    </row>
    <row r="501" spans="1:5" ht="13.5" x14ac:dyDescent="0.25">
      <c r="A501" s="2"/>
      <c r="B501" s="2" t="s">
        <v>8853</v>
      </c>
      <c r="C501" s="116">
        <v>307816</v>
      </c>
      <c r="D501" s="117">
        <v>8159</v>
      </c>
      <c r="E501" s="2">
        <v>501</v>
      </c>
    </row>
    <row r="502" spans="1:5" ht="13.5" x14ac:dyDescent="0.25">
      <c r="A502" s="2"/>
      <c r="B502" s="2" t="s">
        <v>1035</v>
      </c>
      <c r="C502" s="116">
        <v>107809</v>
      </c>
      <c r="D502" s="117">
        <v>8229</v>
      </c>
      <c r="E502" s="2">
        <v>502</v>
      </c>
    </row>
    <row r="503" spans="1:5" ht="13.5" x14ac:dyDescent="0.25">
      <c r="A503" s="2"/>
      <c r="B503" s="2" t="s">
        <v>1036</v>
      </c>
      <c r="C503" s="116">
        <v>107829</v>
      </c>
      <c r="D503" s="117">
        <v>8271</v>
      </c>
      <c r="E503" s="2">
        <v>503</v>
      </c>
    </row>
    <row r="504" spans="1:5" ht="13.5" x14ac:dyDescent="0.25">
      <c r="A504" s="2"/>
      <c r="B504" s="2" t="s">
        <v>1037</v>
      </c>
      <c r="C504" s="116">
        <v>107848</v>
      </c>
      <c r="D504" s="117">
        <v>8225</v>
      </c>
      <c r="E504" s="2">
        <v>504</v>
      </c>
    </row>
    <row r="505" spans="1:5" ht="13.5" x14ac:dyDescent="0.25">
      <c r="A505" s="2"/>
      <c r="B505" s="2" t="s">
        <v>1038</v>
      </c>
      <c r="C505" s="116">
        <v>107867</v>
      </c>
      <c r="D505" s="117">
        <v>8272</v>
      </c>
      <c r="E505" s="2">
        <v>505</v>
      </c>
    </row>
    <row r="506" spans="1:5" ht="13.5" x14ac:dyDescent="0.25">
      <c r="A506" s="2"/>
      <c r="B506" s="2" t="s">
        <v>1039</v>
      </c>
      <c r="C506" s="116">
        <v>107886</v>
      </c>
      <c r="D506" s="117">
        <v>8159</v>
      </c>
      <c r="E506" s="2">
        <v>506</v>
      </c>
    </row>
    <row r="507" spans="1:5" ht="13.5" x14ac:dyDescent="0.25">
      <c r="A507" s="2"/>
      <c r="B507" s="2" t="s">
        <v>1040</v>
      </c>
      <c r="C507" s="116">
        <v>107903</v>
      </c>
      <c r="D507" s="117">
        <v>8159</v>
      </c>
      <c r="E507" s="2">
        <v>507</v>
      </c>
    </row>
    <row r="508" spans="1:5" ht="13.5" x14ac:dyDescent="0.25">
      <c r="A508" s="2"/>
      <c r="B508" s="2" t="s">
        <v>1041</v>
      </c>
      <c r="C508" s="116">
        <v>107922</v>
      </c>
      <c r="D508" s="117">
        <v>8225</v>
      </c>
      <c r="E508" s="2">
        <v>508</v>
      </c>
    </row>
    <row r="509" spans="1:5" ht="13.5" x14ac:dyDescent="0.25">
      <c r="A509" s="2"/>
      <c r="B509" s="2" t="s">
        <v>1042</v>
      </c>
      <c r="C509" s="116">
        <v>107941</v>
      </c>
      <c r="D509" s="117">
        <v>8271</v>
      </c>
      <c r="E509" s="2">
        <v>509</v>
      </c>
    </row>
    <row r="510" spans="1:5" ht="13.5" x14ac:dyDescent="0.25">
      <c r="A510" s="2"/>
      <c r="B510" s="2" t="s">
        <v>1043</v>
      </c>
      <c r="C510" s="116">
        <v>107960</v>
      </c>
      <c r="D510" s="117">
        <v>8226</v>
      </c>
      <c r="E510" s="2">
        <v>510</v>
      </c>
    </row>
    <row r="511" spans="1:5" ht="13.5" x14ac:dyDescent="0.25">
      <c r="A511" s="2"/>
      <c r="B511" s="2" t="s">
        <v>1044</v>
      </c>
      <c r="C511" s="116">
        <v>107985</v>
      </c>
      <c r="D511" s="117">
        <v>8159</v>
      </c>
      <c r="E511" s="2">
        <v>511</v>
      </c>
    </row>
    <row r="512" spans="1:5" ht="13.5" x14ac:dyDescent="0.25">
      <c r="A512" s="2"/>
      <c r="B512" s="2" t="s">
        <v>1045</v>
      </c>
      <c r="C512" s="116">
        <v>108003</v>
      </c>
      <c r="D512" s="117">
        <v>8159</v>
      </c>
      <c r="E512" s="2">
        <v>512</v>
      </c>
    </row>
    <row r="513" spans="1:5" ht="13.5" x14ac:dyDescent="0.25">
      <c r="A513" s="2"/>
      <c r="B513" s="2" t="s">
        <v>1046</v>
      </c>
      <c r="C513" s="116">
        <v>108022</v>
      </c>
      <c r="D513" s="117">
        <v>8229</v>
      </c>
      <c r="E513" s="2">
        <v>513</v>
      </c>
    </row>
    <row r="514" spans="1:5" ht="13.5" x14ac:dyDescent="0.25">
      <c r="A514" s="2"/>
      <c r="B514" s="2" t="s">
        <v>1047</v>
      </c>
      <c r="C514" s="116">
        <v>108041</v>
      </c>
      <c r="D514" s="117">
        <v>8159</v>
      </c>
      <c r="E514" s="2">
        <v>514</v>
      </c>
    </row>
    <row r="515" spans="1:5" ht="13.5" x14ac:dyDescent="0.25">
      <c r="A515" s="2"/>
      <c r="B515" s="2" t="s">
        <v>1048</v>
      </c>
      <c r="C515" s="116">
        <v>108060</v>
      </c>
      <c r="D515" s="117">
        <v>8226</v>
      </c>
      <c r="E515" s="2">
        <v>515</v>
      </c>
    </row>
    <row r="516" spans="1:5" ht="13.5" x14ac:dyDescent="0.25">
      <c r="A516" s="2"/>
      <c r="B516" s="2" t="s">
        <v>1049</v>
      </c>
      <c r="C516" s="116">
        <v>108080</v>
      </c>
      <c r="D516" s="117">
        <v>8229</v>
      </c>
      <c r="E516" s="2">
        <v>516</v>
      </c>
    </row>
    <row r="517" spans="1:5" ht="13.5" x14ac:dyDescent="0.25">
      <c r="A517" s="2"/>
      <c r="B517" s="2" t="s">
        <v>1050</v>
      </c>
      <c r="C517" s="116">
        <v>108107</v>
      </c>
      <c r="D517" s="117">
        <v>8271</v>
      </c>
      <c r="E517" s="2">
        <v>517</v>
      </c>
    </row>
    <row r="518" spans="1:5" ht="13.5" x14ac:dyDescent="0.25">
      <c r="A518" s="2"/>
      <c r="B518" s="2" t="s">
        <v>1051</v>
      </c>
      <c r="C518" s="116">
        <v>108126</v>
      </c>
      <c r="D518" s="117">
        <v>8159</v>
      </c>
      <c r="E518" s="2">
        <v>518</v>
      </c>
    </row>
    <row r="519" spans="1:5" ht="13.5" x14ac:dyDescent="0.25">
      <c r="A519" s="2"/>
      <c r="B519" s="2" t="s">
        <v>1052</v>
      </c>
      <c r="C519" s="116">
        <v>108145</v>
      </c>
      <c r="D519" s="117">
        <v>8272</v>
      </c>
      <c r="E519" s="2">
        <v>519</v>
      </c>
    </row>
    <row r="520" spans="1:5" ht="13.5" x14ac:dyDescent="0.25">
      <c r="A520" s="2"/>
      <c r="B520" s="2" t="s">
        <v>1053</v>
      </c>
      <c r="C520" s="116">
        <v>108164</v>
      </c>
      <c r="D520" s="117">
        <v>8225</v>
      </c>
      <c r="E520" s="2">
        <v>520</v>
      </c>
    </row>
    <row r="521" spans="1:5" ht="13.5" x14ac:dyDescent="0.25">
      <c r="A521" s="2"/>
      <c r="B521" s="2" t="s">
        <v>1054</v>
      </c>
      <c r="C521" s="116">
        <v>108179</v>
      </c>
      <c r="D521" s="117">
        <v>8158</v>
      </c>
      <c r="E521" s="2">
        <v>521</v>
      </c>
    </row>
    <row r="522" spans="1:5" ht="13.5" x14ac:dyDescent="0.25">
      <c r="A522" s="2"/>
      <c r="B522" s="2" t="s">
        <v>1055</v>
      </c>
      <c r="C522" s="116">
        <v>108198</v>
      </c>
      <c r="D522" s="117">
        <v>8159</v>
      </c>
      <c r="E522" s="2">
        <v>522</v>
      </c>
    </row>
    <row r="523" spans="1:5" ht="13.5" x14ac:dyDescent="0.25">
      <c r="A523" s="2"/>
      <c r="B523" s="2" t="s">
        <v>1056</v>
      </c>
      <c r="C523" s="116">
        <v>108215</v>
      </c>
      <c r="D523" s="117">
        <v>8159</v>
      </c>
      <c r="E523" s="2">
        <v>523</v>
      </c>
    </row>
    <row r="524" spans="1:5" ht="13.5" x14ac:dyDescent="0.25">
      <c r="A524" s="2"/>
      <c r="B524" s="2" t="s">
        <v>1058</v>
      </c>
      <c r="C524" s="116">
        <v>108249</v>
      </c>
      <c r="D524" s="117">
        <v>8225</v>
      </c>
      <c r="E524" s="2">
        <v>524</v>
      </c>
    </row>
    <row r="525" spans="1:5" ht="13.5" x14ac:dyDescent="0.25">
      <c r="A525" s="2"/>
      <c r="B525" s="2" t="s">
        <v>1059</v>
      </c>
      <c r="C525" s="116">
        <v>108268</v>
      </c>
      <c r="D525" s="117">
        <v>8229</v>
      </c>
      <c r="E525" s="2">
        <v>525</v>
      </c>
    </row>
    <row r="526" spans="1:5" ht="13.5" x14ac:dyDescent="0.25">
      <c r="A526" s="2"/>
      <c r="B526" s="2" t="s">
        <v>1060</v>
      </c>
      <c r="C526" s="116">
        <v>108287</v>
      </c>
      <c r="D526" s="117">
        <v>8229</v>
      </c>
      <c r="E526" s="2">
        <v>526</v>
      </c>
    </row>
    <row r="527" spans="1:5" ht="13.5" x14ac:dyDescent="0.25">
      <c r="A527" s="2"/>
      <c r="B527" s="2" t="s">
        <v>1061</v>
      </c>
      <c r="C527" s="116">
        <v>108304</v>
      </c>
      <c r="D527" s="117">
        <v>8272</v>
      </c>
      <c r="E527" s="2">
        <v>527</v>
      </c>
    </row>
    <row r="528" spans="1:5" ht="13.5" x14ac:dyDescent="0.25">
      <c r="A528" s="2"/>
      <c r="B528" s="2" t="s">
        <v>1062</v>
      </c>
      <c r="C528" s="116">
        <v>108323</v>
      </c>
      <c r="D528" s="117">
        <v>8272</v>
      </c>
      <c r="E528" s="2">
        <v>528</v>
      </c>
    </row>
    <row r="529" spans="1:5" ht="13.5" x14ac:dyDescent="0.25">
      <c r="A529" s="2"/>
      <c r="B529" s="2" t="s">
        <v>1063</v>
      </c>
      <c r="C529" s="116">
        <v>108342</v>
      </c>
      <c r="D529" s="117">
        <v>8234</v>
      </c>
      <c r="E529" s="2">
        <v>529</v>
      </c>
    </row>
    <row r="530" spans="1:5" ht="13.5" x14ac:dyDescent="0.25">
      <c r="A530" s="2"/>
      <c r="B530" s="2" t="s">
        <v>8854</v>
      </c>
      <c r="C530" s="116">
        <v>308330</v>
      </c>
      <c r="D530" s="117">
        <v>8159</v>
      </c>
      <c r="E530" s="2">
        <v>530</v>
      </c>
    </row>
    <row r="531" spans="1:5" ht="13.5" x14ac:dyDescent="0.25">
      <c r="A531" s="2"/>
      <c r="B531" s="2" t="s">
        <v>8855</v>
      </c>
      <c r="C531" s="116">
        <v>308359</v>
      </c>
      <c r="D531" s="117">
        <v>8159</v>
      </c>
      <c r="E531" s="2">
        <v>531</v>
      </c>
    </row>
    <row r="532" spans="1:5" ht="13.5" x14ac:dyDescent="0.25">
      <c r="A532" s="2"/>
      <c r="B532" s="2" t="s">
        <v>1064</v>
      </c>
      <c r="C532" s="116">
        <v>108361</v>
      </c>
      <c r="D532" s="117">
        <v>8229</v>
      </c>
      <c r="E532" s="2">
        <v>532</v>
      </c>
    </row>
    <row r="533" spans="1:5" ht="13.5" x14ac:dyDescent="0.25">
      <c r="A533" s="2"/>
      <c r="B533" s="2" t="s">
        <v>1065</v>
      </c>
      <c r="C533" s="116">
        <v>108380</v>
      </c>
      <c r="D533" s="117">
        <v>8159</v>
      </c>
      <c r="E533" s="2">
        <v>533</v>
      </c>
    </row>
    <row r="534" spans="1:5" ht="13.5" x14ac:dyDescent="0.25">
      <c r="A534" s="2"/>
      <c r="B534" s="2" t="s">
        <v>1066</v>
      </c>
      <c r="C534" s="116">
        <v>108408</v>
      </c>
      <c r="D534" s="117">
        <v>8159</v>
      </c>
      <c r="E534" s="2">
        <v>534</v>
      </c>
    </row>
    <row r="535" spans="1:5" ht="13.5" x14ac:dyDescent="0.25">
      <c r="A535" s="2"/>
      <c r="B535" s="2" t="s">
        <v>1067</v>
      </c>
      <c r="C535" s="116">
        <v>108427</v>
      </c>
      <c r="D535" s="117">
        <v>8159</v>
      </c>
      <c r="E535" s="2">
        <v>535</v>
      </c>
    </row>
    <row r="536" spans="1:5" ht="13.5" x14ac:dyDescent="0.25">
      <c r="A536" s="2"/>
      <c r="B536" s="2" t="s">
        <v>1068</v>
      </c>
      <c r="C536" s="116">
        <v>108446</v>
      </c>
      <c r="D536" s="117">
        <v>8271</v>
      </c>
      <c r="E536" s="2">
        <v>536</v>
      </c>
    </row>
    <row r="537" spans="1:5" ht="13.5" x14ac:dyDescent="0.25">
      <c r="A537" s="2"/>
      <c r="B537" s="2" t="s">
        <v>1069</v>
      </c>
      <c r="C537" s="116">
        <v>108465</v>
      </c>
      <c r="D537" s="117">
        <v>8226</v>
      </c>
      <c r="E537" s="2">
        <v>537</v>
      </c>
    </row>
    <row r="538" spans="1:5" ht="13.5" x14ac:dyDescent="0.25">
      <c r="A538" s="2"/>
      <c r="B538" s="2" t="s">
        <v>1070</v>
      </c>
      <c r="C538" s="116">
        <v>108484</v>
      </c>
      <c r="D538" s="117">
        <v>8271</v>
      </c>
      <c r="E538" s="2">
        <v>538</v>
      </c>
    </row>
    <row r="539" spans="1:5" ht="13.5" x14ac:dyDescent="0.25">
      <c r="A539" s="2"/>
      <c r="B539" s="2" t="s">
        <v>1071</v>
      </c>
      <c r="C539" s="116">
        <v>108501</v>
      </c>
      <c r="D539" s="117">
        <v>8159</v>
      </c>
      <c r="E539" s="2">
        <v>539</v>
      </c>
    </row>
    <row r="540" spans="1:5" ht="13.5" x14ac:dyDescent="0.25">
      <c r="A540" s="2"/>
      <c r="B540" s="2" t="s">
        <v>1072</v>
      </c>
      <c r="C540" s="116">
        <v>108520</v>
      </c>
      <c r="D540" s="117">
        <v>8225</v>
      </c>
      <c r="E540" s="2">
        <v>540</v>
      </c>
    </row>
    <row r="541" spans="1:5" ht="13.5" x14ac:dyDescent="0.25">
      <c r="A541" s="2"/>
      <c r="B541" s="2" t="s">
        <v>1073</v>
      </c>
      <c r="C541" s="116">
        <v>108542</v>
      </c>
      <c r="D541" s="117">
        <v>8159</v>
      </c>
      <c r="E541" s="2">
        <v>541</v>
      </c>
    </row>
    <row r="542" spans="1:5" ht="13.5" x14ac:dyDescent="0.25">
      <c r="A542" s="2"/>
      <c r="B542" s="2" t="s">
        <v>1074</v>
      </c>
      <c r="C542" s="116">
        <v>108554</v>
      </c>
      <c r="D542" s="117">
        <v>8159</v>
      </c>
      <c r="E542" s="2">
        <v>542</v>
      </c>
    </row>
    <row r="543" spans="1:5" ht="13.5" x14ac:dyDescent="0.25">
      <c r="A543" s="2"/>
      <c r="B543" s="2" t="s">
        <v>1075</v>
      </c>
      <c r="C543" s="116">
        <v>108573</v>
      </c>
      <c r="D543" s="117">
        <v>8272</v>
      </c>
      <c r="E543" s="2">
        <v>543</v>
      </c>
    </row>
    <row r="544" spans="1:5" ht="13.5" x14ac:dyDescent="0.25">
      <c r="A544" s="2"/>
      <c r="B544" s="2" t="s">
        <v>1076</v>
      </c>
      <c r="C544" s="116">
        <v>108592</v>
      </c>
      <c r="D544" s="117">
        <v>8159</v>
      </c>
      <c r="E544" s="2">
        <v>544</v>
      </c>
    </row>
    <row r="545" spans="1:5" ht="13.5" x14ac:dyDescent="0.25">
      <c r="A545" s="2"/>
      <c r="B545" s="2" t="s">
        <v>1077</v>
      </c>
      <c r="C545" s="116">
        <v>108619</v>
      </c>
      <c r="D545" s="117">
        <v>8271</v>
      </c>
      <c r="E545" s="2">
        <v>545</v>
      </c>
    </row>
    <row r="546" spans="1:5" ht="13.5" x14ac:dyDescent="0.25">
      <c r="A546" s="2"/>
      <c r="B546" s="2" t="s">
        <v>8856</v>
      </c>
      <c r="C546" s="116">
        <v>308626</v>
      </c>
      <c r="D546" s="117">
        <v>8159</v>
      </c>
      <c r="E546" s="2">
        <v>546</v>
      </c>
    </row>
    <row r="547" spans="1:5" ht="13.5" x14ac:dyDescent="0.25">
      <c r="A547" s="2"/>
      <c r="B547" s="2" t="s">
        <v>1078</v>
      </c>
      <c r="C547" s="116">
        <v>108639</v>
      </c>
      <c r="D547" s="117">
        <v>8272</v>
      </c>
      <c r="E547" s="2">
        <v>547</v>
      </c>
    </row>
    <row r="548" spans="1:5" ht="13.5" x14ac:dyDescent="0.25">
      <c r="A548" s="2"/>
      <c r="B548" s="2" t="s">
        <v>1079</v>
      </c>
      <c r="C548" s="116">
        <v>108658</v>
      </c>
      <c r="D548" s="117">
        <v>8159</v>
      </c>
      <c r="E548" s="2">
        <v>548</v>
      </c>
    </row>
    <row r="549" spans="1:5" ht="13.5" x14ac:dyDescent="0.25">
      <c r="A549" s="2"/>
      <c r="B549" s="2" t="s">
        <v>1080</v>
      </c>
      <c r="C549" s="116">
        <v>108677</v>
      </c>
      <c r="D549" s="117">
        <v>8225</v>
      </c>
      <c r="E549" s="2">
        <v>549</v>
      </c>
    </row>
    <row r="550" spans="1:5" ht="13.5" x14ac:dyDescent="0.25">
      <c r="A550" s="2"/>
      <c r="B550" s="2" t="s">
        <v>1081</v>
      </c>
      <c r="C550" s="116">
        <v>108696</v>
      </c>
      <c r="D550" s="117">
        <v>8221</v>
      </c>
      <c r="E550" s="2">
        <v>550</v>
      </c>
    </row>
    <row r="551" spans="1:5" ht="13.5" x14ac:dyDescent="0.25">
      <c r="A551" s="2"/>
      <c r="B551" s="2" t="s">
        <v>1082</v>
      </c>
      <c r="C551" s="116">
        <v>108713</v>
      </c>
      <c r="D551" s="117">
        <v>8125</v>
      </c>
      <c r="E551" s="2">
        <v>551</v>
      </c>
    </row>
    <row r="552" spans="1:5" ht="13.5" x14ac:dyDescent="0.25">
      <c r="A552" s="2"/>
      <c r="B552" s="2" t="s">
        <v>1083</v>
      </c>
      <c r="C552" s="116">
        <v>108728</v>
      </c>
      <c r="D552" s="117">
        <v>8159</v>
      </c>
      <c r="E552" s="2">
        <v>552</v>
      </c>
    </row>
    <row r="553" spans="1:5" ht="13.5" x14ac:dyDescent="0.25">
      <c r="A553" s="2"/>
      <c r="B553" s="2" t="s">
        <v>1084</v>
      </c>
      <c r="C553" s="116">
        <v>108747</v>
      </c>
      <c r="D553" s="117">
        <v>8159</v>
      </c>
      <c r="E553" s="2">
        <v>553</v>
      </c>
    </row>
    <row r="554" spans="1:5" ht="13.5" x14ac:dyDescent="0.25">
      <c r="A554" s="2"/>
      <c r="B554" s="2" t="s">
        <v>1085</v>
      </c>
      <c r="C554" s="116">
        <v>108766</v>
      </c>
      <c r="D554" s="117">
        <v>8226</v>
      </c>
      <c r="E554" s="2">
        <v>554</v>
      </c>
    </row>
    <row r="555" spans="1:5" ht="13.5" x14ac:dyDescent="0.25">
      <c r="A555" s="2"/>
      <c r="B555" s="2" t="s">
        <v>1086</v>
      </c>
      <c r="C555" s="116">
        <v>108785</v>
      </c>
      <c r="D555" s="117">
        <v>8159</v>
      </c>
      <c r="E555" s="2">
        <v>555</v>
      </c>
    </row>
    <row r="556" spans="1:5" ht="13.5" x14ac:dyDescent="0.25">
      <c r="A556" s="2"/>
      <c r="B556" s="2" t="s">
        <v>1087</v>
      </c>
      <c r="C556" s="116">
        <v>108802</v>
      </c>
      <c r="D556" s="117">
        <v>8159</v>
      </c>
      <c r="E556" s="2">
        <v>556</v>
      </c>
    </row>
    <row r="557" spans="1:5" ht="13.5" x14ac:dyDescent="0.25">
      <c r="A557" s="2"/>
      <c r="B557" s="2" t="s">
        <v>1088</v>
      </c>
      <c r="C557" s="116">
        <v>108821</v>
      </c>
      <c r="D557" s="117">
        <v>8159</v>
      </c>
      <c r="E557" s="2">
        <v>557</v>
      </c>
    </row>
    <row r="558" spans="1:5" ht="13.5" x14ac:dyDescent="0.25">
      <c r="A558" s="2"/>
      <c r="B558" s="2" t="s">
        <v>1089</v>
      </c>
      <c r="C558" s="116">
        <v>108840</v>
      </c>
      <c r="D558" s="117">
        <v>8225</v>
      </c>
      <c r="E558" s="2">
        <v>558</v>
      </c>
    </row>
    <row r="559" spans="1:5" ht="13.5" x14ac:dyDescent="0.25">
      <c r="A559" s="2"/>
      <c r="B559" s="2" t="s">
        <v>1090</v>
      </c>
      <c r="C559" s="116">
        <v>108861</v>
      </c>
      <c r="D559" s="117">
        <v>8226</v>
      </c>
      <c r="E559" s="2">
        <v>559</v>
      </c>
    </row>
    <row r="560" spans="1:5" ht="13.5" x14ac:dyDescent="0.25">
      <c r="A560" s="2"/>
      <c r="B560" s="2" t="s">
        <v>1091</v>
      </c>
      <c r="C560" s="116">
        <v>108874</v>
      </c>
      <c r="D560" s="117">
        <v>8226</v>
      </c>
      <c r="E560" s="2">
        <v>560</v>
      </c>
    </row>
    <row r="561" spans="1:5" ht="13.5" x14ac:dyDescent="0.25">
      <c r="A561" s="2"/>
      <c r="B561" s="2" t="s">
        <v>1092</v>
      </c>
      <c r="C561" s="116">
        <v>108893</v>
      </c>
      <c r="D561" s="117">
        <v>8278</v>
      </c>
      <c r="E561" s="2">
        <v>561</v>
      </c>
    </row>
    <row r="562" spans="1:5" ht="13.5" x14ac:dyDescent="0.25">
      <c r="A562" s="2"/>
      <c r="B562" s="2" t="s">
        <v>1093</v>
      </c>
      <c r="C562" s="116">
        <v>108910</v>
      </c>
      <c r="D562" s="117">
        <v>8152</v>
      </c>
      <c r="E562" s="2">
        <v>562</v>
      </c>
    </row>
    <row r="563" spans="1:5" ht="13.5" x14ac:dyDescent="0.25">
      <c r="A563" s="2"/>
      <c r="B563" s="2" t="s">
        <v>8857</v>
      </c>
      <c r="C563" s="116">
        <v>308927</v>
      </c>
      <c r="D563" s="117">
        <v>8159</v>
      </c>
      <c r="E563" s="2">
        <v>563</v>
      </c>
    </row>
    <row r="564" spans="1:5" ht="13.5" x14ac:dyDescent="0.25">
      <c r="A564" s="2"/>
      <c r="B564" s="2" t="s">
        <v>1094</v>
      </c>
      <c r="C564" s="116">
        <v>108938</v>
      </c>
      <c r="D564" s="117">
        <v>8159</v>
      </c>
      <c r="E564" s="2">
        <v>564</v>
      </c>
    </row>
    <row r="565" spans="1:5" ht="13.5" x14ac:dyDescent="0.25">
      <c r="A565" s="2"/>
      <c r="B565" s="2" t="s">
        <v>1095</v>
      </c>
      <c r="C565" s="116">
        <v>108959</v>
      </c>
      <c r="D565" s="117">
        <v>8265</v>
      </c>
      <c r="E565" s="2">
        <v>565</v>
      </c>
    </row>
    <row r="566" spans="1:5" ht="13.5" x14ac:dyDescent="0.25">
      <c r="A566" s="2"/>
      <c r="B566" s="2" t="s">
        <v>1096</v>
      </c>
      <c r="C566" s="116">
        <v>108978</v>
      </c>
      <c r="D566" s="117">
        <v>8159</v>
      </c>
      <c r="E566" s="2">
        <v>566</v>
      </c>
    </row>
    <row r="567" spans="1:5" ht="13.5" x14ac:dyDescent="0.25">
      <c r="A567" s="2"/>
      <c r="B567" s="2" t="s">
        <v>1098</v>
      </c>
      <c r="C567" s="116">
        <v>108997</v>
      </c>
      <c r="D567" s="117">
        <v>8290</v>
      </c>
      <c r="E567" s="2">
        <v>567</v>
      </c>
    </row>
    <row r="568" spans="1:5" ht="13.5" x14ac:dyDescent="0.25">
      <c r="A568" s="2"/>
      <c r="B568" s="2" t="s">
        <v>1099</v>
      </c>
      <c r="C568" s="116">
        <v>109010</v>
      </c>
      <c r="D568" s="117">
        <v>8144</v>
      </c>
      <c r="E568" s="2">
        <v>568</v>
      </c>
    </row>
    <row r="569" spans="1:5" ht="13.5" x14ac:dyDescent="0.25">
      <c r="A569" s="2"/>
      <c r="B569" s="2" t="s">
        <v>1097</v>
      </c>
      <c r="C569" s="116">
        <v>108982</v>
      </c>
      <c r="D569" s="117">
        <v>8261</v>
      </c>
      <c r="E569" s="2">
        <v>569</v>
      </c>
    </row>
    <row r="570" spans="1:5" ht="13.5" x14ac:dyDescent="0.25">
      <c r="A570" s="2"/>
      <c r="B570" s="2" t="s">
        <v>1100</v>
      </c>
      <c r="C570" s="116">
        <v>109033</v>
      </c>
      <c r="D570" s="117">
        <v>8278</v>
      </c>
      <c r="E570" s="2">
        <v>570</v>
      </c>
    </row>
    <row r="571" spans="1:5" ht="13.5" x14ac:dyDescent="0.25">
      <c r="A571" s="2"/>
      <c r="B571" s="2" t="s">
        <v>8858</v>
      </c>
      <c r="C571" s="116">
        <v>309046</v>
      </c>
      <c r="D571" s="117">
        <v>8159</v>
      </c>
      <c r="E571" s="2">
        <v>571</v>
      </c>
    </row>
    <row r="572" spans="1:5" ht="13.5" x14ac:dyDescent="0.25">
      <c r="A572" s="2"/>
      <c r="B572" s="2" t="s">
        <v>1101</v>
      </c>
      <c r="C572" s="116">
        <v>109059</v>
      </c>
      <c r="D572" s="117">
        <v>8159</v>
      </c>
      <c r="E572" s="2">
        <v>572</v>
      </c>
    </row>
    <row r="573" spans="1:5" ht="13.5" x14ac:dyDescent="0.25">
      <c r="A573" s="2"/>
      <c r="B573" s="2" t="s">
        <v>1102</v>
      </c>
      <c r="C573" s="116">
        <v>109078</v>
      </c>
      <c r="D573" s="117">
        <v>8159</v>
      </c>
      <c r="E573" s="2">
        <v>573</v>
      </c>
    </row>
    <row r="574" spans="1:5" ht="13.5" x14ac:dyDescent="0.25">
      <c r="A574" s="2"/>
      <c r="B574" s="2" t="s">
        <v>1103</v>
      </c>
      <c r="C574" s="116">
        <v>109097</v>
      </c>
      <c r="D574" s="117">
        <v>8159</v>
      </c>
      <c r="E574" s="2">
        <v>574</v>
      </c>
    </row>
    <row r="575" spans="1:5" ht="13.5" x14ac:dyDescent="0.25">
      <c r="A575" s="2"/>
      <c r="B575" s="2" t="s">
        <v>1104</v>
      </c>
      <c r="C575" s="116">
        <v>109129</v>
      </c>
      <c r="D575" s="117">
        <v>8159</v>
      </c>
      <c r="E575" s="2">
        <v>575</v>
      </c>
    </row>
    <row r="576" spans="1:5" ht="13.5" x14ac:dyDescent="0.25">
      <c r="A576" s="2"/>
      <c r="B576" s="2" t="s">
        <v>1105</v>
      </c>
      <c r="C576" s="116">
        <v>109148</v>
      </c>
      <c r="D576" s="117">
        <v>8271</v>
      </c>
      <c r="E576" s="2">
        <v>576</v>
      </c>
    </row>
    <row r="577" spans="1:5" ht="13.5" x14ac:dyDescent="0.25">
      <c r="A577" s="2"/>
      <c r="B577" s="2" t="s">
        <v>1106</v>
      </c>
      <c r="C577" s="116">
        <v>109167</v>
      </c>
      <c r="D577" s="117">
        <v>8271</v>
      </c>
      <c r="E577" s="2">
        <v>577</v>
      </c>
    </row>
    <row r="578" spans="1:5" ht="13.5" x14ac:dyDescent="0.25">
      <c r="A578" s="2"/>
      <c r="B578" s="2" t="s">
        <v>1107</v>
      </c>
      <c r="C578" s="116">
        <v>109186</v>
      </c>
      <c r="D578" s="117">
        <v>8274</v>
      </c>
      <c r="E578" s="2">
        <v>578</v>
      </c>
    </row>
    <row r="579" spans="1:5" ht="13.5" x14ac:dyDescent="0.25">
      <c r="A579" s="2"/>
      <c r="B579" s="2" t="s">
        <v>8859</v>
      </c>
      <c r="C579" s="116">
        <v>309205</v>
      </c>
      <c r="D579" s="117">
        <v>8122</v>
      </c>
      <c r="E579" s="2">
        <v>579</v>
      </c>
    </row>
    <row r="580" spans="1:5" ht="13.5" x14ac:dyDescent="0.25">
      <c r="A580" s="2"/>
      <c r="B580" s="2" t="s">
        <v>1108</v>
      </c>
      <c r="C580" s="116">
        <v>109190</v>
      </c>
      <c r="D580" s="117">
        <v>8279</v>
      </c>
      <c r="E580" s="2">
        <v>580</v>
      </c>
    </row>
    <row r="581" spans="1:5" ht="13.5" x14ac:dyDescent="0.25">
      <c r="A581" s="2"/>
      <c r="B581" s="2" t="s">
        <v>1109</v>
      </c>
      <c r="C581" s="116">
        <v>109218</v>
      </c>
      <c r="D581" s="117">
        <v>8159</v>
      </c>
      <c r="E581" s="2">
        <v>581</v>
      </c>
    </row>
    <row r="582" spans="1:5" ht="13.5" x14ac:dyDescent="0.25">
      <c r="A582" s="2"/>
      <c r="B582" s="2" t="s">
        <v>1110</v>
      </c>
      <c r="C582" s="116">
        <v>109237</v>
      </c>
      <c r="D582" s="117">
        <v>8271</v>
      </c>
      <c r="E582" s="2">
        <v>582</v>
      </c>
    </row>
    <row r="583" spans="1:5" ht="13.5" x14ac:dyDescent="0.25">
      <c r="A583" s="2"/>
      <c r="B583" s="2" t="s">
        <v>1111</v>
      </c>
      <c r="C583" s="116">
        <v>109256</v>
      </c>
      <c r="D583" s="117">
        <v>8159</v>
      </c>
      <c r="E583" s="2">
        <v>583</v>
      </c>
    </row>
    <row r="584" spans="1:5" ht="13.5" x14ac:dyDescent="0.25">
      <c r="A584" s="2"/>
      <c r="B584" s="2" t="s">
        <v>8860</v>
      </c>
      <c r="C584" s="116">
        <v>309262</v>
      </c>
      <c r="D584" s="117">
        <v>8159</v>
      </c>
      <c r="E584" s="2">
        <v>584</v>
      </c>
    </row>
    <row r="585" spans="1:5" ht="13.5" x14ac:dyDescent="0.25">
      <c r="A585" s="2"/>
      <c r="B585" s="2" t="s">
        <v>1112</v>
      </c>
      <c r="C585" s="116">
        <v>109275</v>
      </c>
      <c r="D585" s="117">
        <v>8159</v>
      </c>
      <c r="E585" s="2">
        <v>585</v>
      </c>
    </row>
    <row r="586" spans="1:5" ht="13.5" x14ac:dyDescent="0.25">
      <c r="A586" s="2"/>
      <c r="B586" s="2" t="s">
        <v>1113</v>
      </c>
      <c r="C586" s="116">
        <v>109294</v>
      </c>
      <c r="D586" s="117">
        <v>8159</v>
      </c>
      <c r="E586" s="2">
        <v>586</v>
      </c>
    </row>
    <row r="587" spans="1:5" ht="13.5" x14ac:dyDescent="0.25">
      <c r="A587" s="2"/>
      <c r="B587" s="2" t="s">
        <v>1114</v>
      </c>
      <c r="C587" s="116">
        <v>109311</v>
      </c>
      <c r="D587" s="117">
        <v>8112</v>
      </c>
      <c r="E587" s="2">
        <v>587</v>
      </c>
    </row>
    <row r="588" spans="1:5" ht="13.5" x14ac:dyDescent="0.25">
      <c r="A588" s="2"/>
      <c r="B588" s="2" t="s">
        <v>1115</v>
      </c>
      <c r="C588" s="116">
        <v>109330</v>
      </c>
      <c r="D588" s="117">
        <v>8272</v>
      </c>
      <c r="E588" s="2">
        <v>588</v>
      </c>
    </row>
    <row r="589" spans="1:5" ht="13.5" x14ac:dyDescent="0.25">
      <c r="A589" s="2"/>
      <c r="B589" s="2" t="s">
        <v>1116</v>
      </c>
      <c r="C589" s="116">
        <v>109352</v>
      </c>
      <c r="D589" s="117">
        <v>8153</v>
      </c>
      <c r="E589" s="2">
        <v>589</v>
      </c>
    </row>
    <row r="590" spans="1:5" ht="13.5" x14ac:dyDescent="0.25">
      <c r="A590" s="2"/>
      <c r="B590" s="2" t="s">
        <v>1117</v>
      </c>
      <c r="C590" s="116">
        <v>109379</v>
      </c>
      <c r="D590" s="117">
        <v>8269</v>
      </c>
      <c r="E590" s="2">
        <v>590</v>
      </c>
    </row>
    <row r="591" spans="1:5" ht="13.5" x14ac:dyDescent="0.25">
      <c r="A591" s="2"/>
      <c r="B591" s="2" t="s">
        <v>1119</v>
      </c>
      <c r="C591" s="116">
        <v>109415</v>
      </c>
      <c r="D591" s="117">
        <v>8159</v>
      </c>
      <c r="E591" s="2">
        <v>591</v>
      </c>
    </row>
    <row r="592" spans="1:5" ht="13.5" x14ac:dyDescent="0.25">
      <c r="A592" s="2"/>
      <c r="B592" s="2" t="s">
        <v>1120</v>
      </c>
      <c r="C592" s="116">
        <v>109434</v>
      </c>
      <c r="D592" s="117">
        <v>8159</v>
      </c>
      <c r="E592" s="2">
        <v>592</v>
      </c>
    </row>
    <row r="593" spans="1:5" ht="13.5" x14ac:dyDescent="0.25">
      <c r="A593" s="2"/>
      <c r="B593" s="2" t="s">
        <v>1122</v>
      </c>
      <c r="C593" s="116">
        <v>109472</v>
      </c>
      <c r="D593" s="117">
        <v>8139</v>
      </c>
      <c r="E593" s="2">
        <v>593</v>
      </c>
    </row>
    <row r="594" spans="1:5" ht="13.5" x14ac:dyDescent="0.25">
      <c r="A594" s="2"/>
      <c r="B594" s="2" t="s">
        <v>1123</v>
      </c>
      <c r="C594" s="116">
        <v>109491</v>
      </c>
      <c r="D594" s="117">
        <v>8159</v>
      </c>
      <c r="E594" s="2">
        <v>594</v>
      </c>
    </row>
    <row r="595" spans="1:5" ht="13.5" x14ac:dyDescent="0.25">
      <c r="A595" s="2"/>
      <c r="B595" s="2" t="s">
        <v>7214</v>
      </c>
      <c r="C595" s="116">
        <v>109519</v>
      </c>
      <c r="D595" s="117">
        <v>8159</v>
      </c>
      <c r="E595" s="2">
        <v>595</v>
      </c>
    </row>
    <row r="596" spans="1:5" ht="13.5" x14ac:dyDescent="0.25">
      <c r="A596" s="2"/>
      <c r="B596" s="2" t="s">
        <v>8861</v>
      </c>
      <c r="C596" s="116">
        <v>309506</v>
      </c>
      <c r="D596" s="117">
        <v>8159</v>
      </c>
      <c r="E596" s="2">
        <v>596</v>
      </c>
    </row>
    <row r="597" spans="1:5" ht="13.5" x14ac:dyDescent="0.25">
      <c r="A597" s="2"/>
      <c r="B597" s="2" t="s">
        <v>1124</v>
      </c>
      <c r="C597" s="116">
        <v>109538</v>
      </c>
      <c r="D597" s="117">
        <v>8142</v>
      </c>
      <c r="E597" s="2">
        <v>597</v>
      </c>
    </row>
    <row r="598" spans="1:5" ht="13.5" x14ac:dyDescent="0.25">
      <c r="A598" s="2"/>
      <c r="B598" s="2" t="s">
        <v>1125</v>
      </c>
      <c r="C598" s="116">
        <v>109557</v>
      </c>
      <c r="D598" s="117">
        <v>8226</v>
      </c>
      <c r="E598" s="2">
        <v>598</v>
      </c>
    </row>
    <row r="599" spans="1:5" ht="13.5" x14ac:dyDescent="0.25">
      <c r="A599" s="2"/>
      <c r="B599" s="2" t="s">
        <v>1126</v>
      </c>
      <c r="C599" s="116">
        <v>109576</v>
      </c>
      <c r="D599" s="117">
        <v>8151</v>
      </c>
      <c r="E599" s="2">
        <v>599</v>
      </c>
    </row>
    <row r="600" spans="1:5" ht="13.5" x14ac:dyDescent="0.25">
      <c r="A600" s="2"/>
      <c r="B600" s="2" t="s">
        <v>1127</v>
      </c>
      <c r="C600" s="116">
        <v>109595</v>
      </c>
      <c r="D600" s="117">
        <v>8226</v>
      </c>
      <c r="E600" s="2">
        <v>600</v>
      </c>
    </row>
    <row r="601" spans="1:5" ht="13.5" x14ac:dyDescent="0.25">
      <c r="A601" s="2"/>
      <c r="B601" s="2" t="s">
        <v>1128</v>
      </c>
      <c r="C601" s="116">
        <v>109612</v>
      </c>
      <c r="D601" s="117">
        <v>8271</v>
      </c>
      <c r="E601" s="2">
        <v>601</v>
      </c>
    </row>
    <row r="602" spans="1:5" ht="13.5" x14ac:dyDescent="0.25">
      <c r="A602" s="2"/>
      <c r="B602" s="2" t="s">
        <v>1129</v>
      </c>
      <c r="C602" s="116">
        <v>109631</v>
      </c>
      <c r="D602" s="117">
        <v>8273</v>
      </c>
      <c r="E602" s="2">
        <v>602</v>
      </c>
    </row>
    <row r="603" spans="1:5" ht="13.5" x14ac:dyDescent="0.25">
      <c r="A603" s="2"/>
      <c r="B603" s="2" t="s">
        <v>1130</v>
      </c>
      <c r="C603" s="116">
        <v>109650</v>
      </c>
      <c r="D603" s="117">
        <v>8221</v>
      </c>
      <c r="E603" s="2">
        <v>603</v>
      </c>
    </row>
    <row r="604" spans="1:5" ht="13.5" x14ac:dyDescent="0.25">
      <c r="A604" s="2"/>
      <c r="B604" s="2" t="s">
        <v>1131</v>
      </c>
      <c r="C604" s="116">
        <v>109670</v>
      </c>
      <c r="D604" s="117">
        <v>8226</v>
      </c>
      <c r="E604" s="2">
        <v>604</v>
      </c>
    </row>
    <row r="605" spans="1:5" ht="13.5" x14ac:dyDescent="0.25">
      <c r="A605" s="2"/>
      <c r="B605" s="2" t="s">
        <v>1132</v>
      </c>
      <c r="C605" s="116">
        <v>109699</v>
      </c>
      <c r="D605" s="117">
        <v>8232</v>
      </c>
      <c r="E605" s="2">
        <v>605</v>
      </c>
    </row>
    <row r="606" spans="1:5" ht="13.5" x14ac:dyDescent="0.25">
      <c r="A606" s="2"/>
      <c r="B606" s="2" t="s">
        <v>1133</v>
      </c>
      <c r="C606" s="116">
        <v>109716</v>
      </c>
      <c r="D606" s="117">
        <v>8159</v>
      </c>
      <c r="E606" s="2">
        <v>606</v>
      </c>
    </row>
    <row r="607" spans="1:5" ht="13.5" x14ac:dyDescent="0.25">
      <c r="A607" s="2"/>
      <c r="B607" s="2" t="s">
        <v>1134</v>
      </c>
      <c r="C607" s="116">
        <v>109720</v>
      </c>
      <c r="D607" s="117">
        <v>8221</v>
      </c>
      <c r="E607" s="2">
        <v>607</v>
      </c>
    </row>
    <row r="608" spans="1:5" ht="13.5" x14ac:dyDescent="0.25">
      <c r="A608" s="2"/>
      <c r="B608" s="2" t="s">
        <v>1135</v>
      </c>
      <c r="C608" s="116">
        <v>109735</v>
      </c>
      <c r="D608" s="117">
        <v>8226</v>
      </c>
      <c r="E608" s="2">
        <v>608</v>
      </c>
    </row>
    <row r="609" spans="1:5" ht="13.5" x14ac:dyDescent="0.25">
      <c r="A609" s="2"/>
      <c r="B609" s="2" t="s">
        <v>1136</v>
      </c>
      <c r="C609" s="116">
        <v>109748</v>
      </c>
      <c r="D609" s="117">
        <v>8232</v>
      </c>
      <c r="E609" s="2">
        <v>609</v>
      </c>
    </row>
    <row r="610" spans="1:5" ht="13.5" x14ac:dyDescent="0.25">
      <c r="A610" s="2"/>
      <c r="B610" s="2" t="s">
        <v>1137</v>
      </c>
      <c r="C610" s="116">
        <v>109769</v>
      </c>
      <c r="D610" s="117">
        <v>8221</v>
      </c>
      <c r="E610" s="2">
        <v>610</v>
      </c>
    </row>
    <row r="611" spans="1:5" ht="13.5" x14ac:dyDescent="0.25">
      <c r="A611" s="2"/>
      <c r="B611" s="2" t="s">
        <v>1138</v>
      </c>
      <c r="C611" s="116">
        <v>109788</v>
      </c>
      <c r="D611" s="117">
        <v>8271</v>
      </c>
      <c r="E611" s="2">
        <v>611</v>
      </c>
    </row>
    <row r="612" spans="1:5" ht="13.5" x14ac:dyDescent="0.25">
      <c r="A612" s="2"/>
      <c r="B612" s="2" t="s">
        <v>1139</v>
      </c>
      <c r="C612" s="116">
        <v>109805</v>
      </c>
      <c r="D612" s="117">
        <v>8271</v>
      </c>
      <c r="E612" s="2">
        <v>612</v>
      </c>
    </row>
    <row r="613" spans="1:5" ht="13.5" x14ac:dyDescent="0.25">
      <c r="A613" s="2"/>
      <c r="B613" s="2" t="s">
        <v>9290</v>
      </c>
      <c r="C613" s="116">
        <v>109814</v>
      </c>
      <c r="D613" s="117">
        <v>8275</v>
      </c>
      <c r="E613" s="2">
        <v>613</v>
      </c>
    </row>
    <row r="614" spans="1:5" ht="13.5" x14ac:dyDescent="0.25">
      <c r="A614" s="2"/>
      <c r="B614" s="2" t="s">
        <v>1140</v>
      </c>
      <c r="C614" s="116">
        <v>109824</v>
      </c>
      <c r="D614" s="117">
        <v>8159</v>
      </c>
      <c r="E614" s="2">
        <v>614</v>
      </c>
    </row>
    <row r="615" spans="1:5" ht="13.5" x14ac:dyDescent="0.25">
      <c r="A615" s="2"/>
      <c r="B615" s="2" t="s">
        <v>1142</v>
      </c>
      <c r="C615" s="116">
        <v>109862</v>
      </c>
      <c r="D615" s="117">
        <v>8275</v>
      </c>
      <c r="E615" s="2">
        <v>615</v>
      </c>
    </row>
    <row r="616" spans="1:5" ht="13.5" x14ac:dyDescent="0.25">
      <c r="A616" s="2"/>
      <c r="B616" s="2" t="s">
        <v>8862</v>
      </c>
      <c r="C616" s="116">
        <v>309898</v>
      </c>
      <c r="D616" s="117">
        <v>8159</v>
      </c>
      <c r="E616" s="2">
        <v>616</v>
      </c>
    </row>
    <row r="617" spans="1:5" ht="13.5" x14ac:dyDescent="0.25">
      <c r="A617" s="2"/>
      <c r="B617" s="2" t="s">
        <v>1144</v>
      </c>
      <c r="C617" s="116">
        <v>109909</v>
      </c>
      <c r="D617" s="117">
        <v>8265</v>
      </c>
      <c r="E617" s="2">
        <v>617</v>
      </c>
    </row>
    <row r="618" spans="1:5" ht="13.5" x14ac:dyDescent="0.25">
      <c r="A618" s="2"/>
      <c r="B618" s="2" t="s">
        <v>1146</v>
      </c>
      <c r="C618" s="116">
        <v>109947</v>
      </c>
      <c r="D618" s="117">
        <v>8152</v>
      </c>
      <c r="E618" s="2">
        <v>618</v>
      </c>
    </row>
    <row r="619" spans="1:5" ht="13.5" x14ac:dyDescent="0.25">
      <c r="A619" s="2"/>
      <c r="B619" s="2" t="s">
        <v>1147</v>
      </c>
      <c r="C619" s="116">
        <v>109966</v>
      </c>
      <c r="D619" s="117">
        <v>8228</v>
      </c>
      <c r="E619" s="2">
        <v>619</v>
      </c>
    </row>
    <row r="620" spans="1:5" ht="13.5" x14ac:dyDescent="0.25">
      <c r="A620" s="2"/>
      <c r="B620" s="2" t="s">
        <v>1148</v>
      </c>
      <c r="C620" s="116">
        <v>109985</v>
      </c>
      <c r="D620" s="117">
        <v>8224</v>
      </c>
      <c r="E620" s="2">
        <v>620</v>
      </c>
    </row>
    <row r="621" spans="1:5" ht="13.5" x14ac:dyDescent="0.25">
      <c r="A621" s="2"/>
      <c r="B621" s="2" t="s">
        <v>8863</v>
      </c>
      <c r="C621" s="116">
        <v>309972</v>
      </c>
      <c r="D621" s="117">
        <v>8159</v>
      </c>
      <c r="E621" s="2">
        <v>621</v>
      </c>
    </row>
    <row r="622" spans="1:5" ht="13.5" x14ac:dyDescent="0.25">
      <c r="A622" s="2"/>
      <c r="B622" s="2" t="s">
        <v>8864</v>
      </c>
      <c r="C622" s="116">
        <v>309987</v>
      </c>
      <c r="D622" s="117">
        <v>8159</v>
      </c>
      <c r="E622" s="2">
        <v>622</v>
      </c>
    </row>
    <row r="623" spans="1:5" ht="13.5" x14ac:dyDescent="0.25">
      <c r="A623" s="2"/>
      <c r="B623" s="2" t="s">
        <v>1149</v>
      </c>
      <c r="C623" s="116">
        <v>110003</v>
      </c>
      <c r="D623" s="117">
        <v>8271</v>
      </c>
      <c r="E623" s="2">
        <v>623</v>
      </c>
    </row>
    <row r="624" spans="1:5" ht="13.5" x14ac:dyDescent="0.25">
      <c r="A624" s="2"/>
      <c r="B624" s="2" t="s">
        <v>1150</v>
      </c>
      <c r="C624" s="116">
        <v>110022</v>
      </c>
      <c r="D624" s="117">
        <v>8271</v>
      </c>
      <c r="E624" s="2">
        <v>624</v>
      </c>
    </row>
    <row r="625" spans="1:5" ht="13.5" x14ac:dyDescent="0.25">
      <c r="A625" s="2"/>
      <c r="B625" s="2" t="s">
        <v>1151</v>
      </c>
      <c r="C625" s="116">
        <v>110041</v>
      </c>
      <c r="D625" s="117">
        <v>8174</v>
      </c>
      <c r="E625" s="2">
        <v>625</v>
      </c>
    </row>
    <row r="626" spans="1:5" ht="13.5" x14ac:dyDescent="0.25">
      <c r="A626" s="2"/>
      <c r="B626" s="2" t="s">
        <v>1152</v>
      </c>
      <c r="C626" s="116">
        <v>110056</v>
      </c>
      <c r="D626" s="117">
        <v>8271</v>
      </c>
      <c r="E626" s="2">
        <v>626</v>
      </c>
    </row>
    <row r="627" spans="1:5" ht="13.5" x14ac:dyDescent="0.25">
      <c r="A627" s="2"/>
      <c r="B627" s="2" t="s">
        <v>1153</v>
      </c>
      <c r="C627" s="116">
        <v>110075</v>
      </c>
      <c r="D627" s="117">
        <v>8142</v>
      </c>
      <c r="E627" s="2">
        <v>627</v>
      </c>
    </row>
    <row r="628" spans="1:5" ht="13.5" x14ac:dyDescent="0.25">
      <c r="A628" s="2"/>
      <c r="B628" s="2" t="s">
        <v>1154</v>
      </c>
      <c r="C628" s="116">
        <v>110094</v>
      </c>
      <c r="D628" s="117">
        <v>8159</v>
      </c>
      <c r="E628" s="2">
        <v>628</v>
      </c>
    </row>
    <row r="629" spans="1:5" ht="13.5" x14ac:dyDescent="0.25">
      <c r="A629" s="2"/>
      <c r="B629" s="2" t="s">
        <v>1155</v>
      </c>
      <c r="C629" s="116">
        <v>110111</v>
      </c>
      <c r="D629" s="117">
        <v>8112</v>
      </c>
      <c r="E629" s="2">
        <v>629</v>
      </c>
    </row>
    <row r="630" spans="1:5" ht="13.5" x14ac:dyDescent="0.25">
      <c r="A630" s="2"/>
      <c r="B630" s="2" t="s">
        <v>1156</v>
      </c>
      <c r="C630" s="116">
        <v>110130</v>
      </c>
      <c r="D630" s="117">
        <v>8274</v>
      </c>
      <c r="E630" s="2">
        <v>630</v>
      </c>
    </row>
    <row r="631" spans="1:5" ht="13.5" x14ac:dyDescent="0.25">
      <c r="A631" s="2"/>
      <c r="B631" s="2" t="s">
        <v>1157</v>
      </c>
      <c r="C631" s="116">
        <v>110154</v>
      </c>
      <c r="D631" s="117">
        <v>8271</v>
      </c>
      <c r="E631" s="2">
        <v>631</v>
      </c>
    </row>
    <row r="632" spans="1:5" ht="13.5" x14ac:dyDescent="0.25">
      <c r="A632" s="2"/>
      <c r="B632" s="2" t="s">
        <v>1158</v>
      </c>
      <c r="C632" s="116">
        <v>110179</v>
      </c>
      <c r="D632" s="117">
        <v>8271</v>
      </c>
      <c r="E632" s="2">
        <v>632</v>
      </c>
    </row>
    <row r="633" spans="1:5" ht="13.5" x14ac:dyDescent="0.25">
      <c r="A633" s="2"/>
      <c r="B633" s="2" t="s">
        <v>1159</v>
      </c>
      <c r="C633" s="116">
        <v>110198</v>
      </c>
      <c r="D633" s="117">
        <v>8271</v>
      </c>
      <c r="E633" s="2">
        <v>633</v>
      </c>
    </row>
    <row r="634" spans="1:5" ht="13.5" x14ac:dyDescent="0.25">
      <c r="A634" s="2"/>
      <c r="B634" s="2" t="s">
        <v>1160</v>
      </c>
      <c r="C634" s="116">
        <v>110215</v>
      </c>
      <c r="D634" s="117">
        <v>8234</v>
      </c>
      <c r="E634" s="2">
        <v>634</v>
      </c>
    </row>
    <row r="635" spans="1:5" ht="13.5" x14ac:dyDescent="0.25">
      <c r="A635" s="2"/>
      <c r="B635" s="2" t="s">
        <v>1161</v>
      </c>
      <c r="C635" s="116">
        <v>110234</v>
      </c>
      <c r="D635" s="117">
        <v>8125</v>
      </c>
      <c r="E635" s="2">
        <v>635</v>
      </c>
    </row>
    <row r="636" spans="1:5" ht="13.5" x14ac:dyDescent="0.25">
      <c r="A636" s="2"/>
      <c r="B636" s="2" t="s">
        <v>1162</v>
      </c>
      <c r="C636" s="116">
        <v>110253</v>
      </c>
      <c r="D636" s="117">
        <v>8232</v>
      </c>
      <c r="E636" s="2">
        <v>636</v>
      </c>
    </row>
    <row r="637" spans="1:5" ht="13.5" x14ac:dyDescent="0.25">
      <c r="A637" s="2"/>
      <c r="B637" s="2" t="s">
        <v>1163</v>
      </c>
      <c r="C637" s="116">
        <v>110272</v>
      </c>
      <c r="D637" s="117">
        <v>8269</v>
      </c>
      <c r="E637" s="2">
        <v>637</v>
      </c>
    </row>
    <row r="638" spans="1:5" ht="13.5" x14ac:dyDescent="0.25">
      <c r="A638" s="2"/>
      <c r="B638" s="2" t="s">
        <v>1164</v>
      </c>
      <c r="C638" s="116">
        <v>110291</v>
      </c>
      <c r="D638" s="117">
        <v>8261</v>
      </c>
      <c r="E638" s="2">
        <v>638</v>
      </c>
    </row>
    <row r="639" spans="1:5" ht="13.5" x14ac:dyDescent="0.25">
      <c r="A639" s="2"/>
      <c r="B639" s="2" t="s">
        <v>1165</v>
      </c>
      <c r="C639" s="116">
        <v>110304</v>
      </c>
      <c r="D639" s="117">
        <v>8261</v>
      </c>
      <c r="E639" s="2">
        <v>639</v>
      </c>
    </row>
    <row r="640" spans="1:5" ht="13.5" x14ac:dyDescent="0.25">
      <c r="A640" s="2"/>
      <c r="B640" s="2" t="s">
        <v>1166</v>
      </c>
      <c r="C640" s="116">
        <v>110323</v>
      </c>
      <c r="D640" s="117">
        <v>8275</v>
      </c>
      <c r="E640" s="2">
        <v>640</v>
      </c>
    </row>
    <row r="641" spans="1:5" ht="13.5" x14ac:dyDescent="0.25">
      <c r="A641" s="2"/>
      <c r="B641" s="2" t="s">
        <v>1167</v>
      </c>
      <c r="C641" s="116">
        <v>110342</v>
      </c>
      <c r="D641" s="117">
        <v>8261</v>
      </c>
      <c r="E641" s="2">
        <v>641</v>
      </c>
    </row>
    <row r="642" spans="1:5" ht="13.5" x14ac:dyDescent="0.25">
      <c r="A642" s="2"/>
      <c r="B642" s="2" t="s">
        <v>1168</v>
      </c>
      <c r="C642" s="116">
        <v>110361</v>
      </c>
      <c r="D642" s="117">
        <v>8112</v>
      </c>
      <c r="E642" s="2">
        <v>642</v>
      </c>
    </row>
    <row r="643" spans="1:5" ht="13.5" x14ac:dyDescent="0.25">
      <c r="A643" s="2"/>
      <c r="B643" s="2" t="s">
        <v>1169</v>
      </c>
      <c r="C643" s="116">
        <v>110380</v>
      </c>
      <c r="D643" s="117">
        <v>8233</v>
      </c>
      <c r="E643" s="2">
        <v>643</v>
      </c>
    </row>
    <row r="644" spans="1:5" ht="13.5" x14ac:dyDescent="0.25">
      <c r="A644" s="2"/>
      <c r="B644" s="2" t="s">
        <v>1170</v>
      </c>
      <c r="C644" s="116">
        <v>110395</v>
      </c>
      <c r="D644" s="117">
        <v>8278</v>
      </c>
      <c r="E644" s="2">
        <v>644</v>
      </c>
    </row>
    <row r="645" spans="1:5" ht="13.5" x14ac:dyDescent="0.25">
      <c r="A645" s="2"/>
      <c r="B645" s="2" t="s">
        <v>9291</v>
      </c>
      <c r="C645" s="116">
        <v>110408</v>
      </c>
      <c r="D645" s="117">
        <v>8278</v>
      </c>
      <c r="E645" s="2">
        <v>645</v>
      </c>
    </row>
    <row r="646" spans="1:5" ht="13.5" x14ac:dyDescent="0.25">
      <c r="A646" s="2"/>
      <c r="B646" s="2" t="s">
        <v>1171</v>
      </c>
      <c r="C646" s="116">
        <v>110412</v>
      </c>
      <c r="D646" s="117">
        <v>8231</v>
      </c>
      <c r="E646" s="2">
        <v>646</v>
      </c>
    </row>
    <row r="647" spans="1:5" ht="13.5" x14ac:dyDescent="0.25">
      <c r="A647" s="2"/>
      <c r="B647" s="2" t="s">
        <v>1172</v>
      </c>
      <c r="C647" s="116">
        <v>110431</v>
      </c>
      <c r="D647" s="117">
        <v>8271</v>
      </c>
      <c r="E647" s="2">
        <v>647</v>
      </c>
    </row>
    <row r="648" spans="1:5" ht="13.5" x14ac:dyDescent="0.25">
      <c r="A648" s="2"/>
      <c r="B648" s="2" t="s">
        <v>1173</v>
      </c>
      <c r="C648" s="116">
        <v>110450</v>
      </c>
      <c r="D648" s="117">
        <v>8121</v>
      </c>
      <c r="E648" s="2">
        <v>648</v>
      </c>
    </row>
    <row r="649" spans="1:5" ht="13.5" x14ac:dyDescent="0.25">
      <c r="A649" s="2"/>
      <c r="B649" s="2" t="s">
        <v>1174</v>
      </c>
      <c r="C649" s="116">
        <v>110473</v>
      </c>
      <c r="D649" s="117">
        <v>8159</v>
      </c>
      <c r="E649" s="2">
        <v>649</v>
      </c>
    </row>
    <row r="650" spans="1:5" ht="13.5" x14ac:dyDescent="0.25">
      <c r="A650" s="2"/>
      <c r="B650" s="2" t="s">
        <v>1175</v>
      </c>
      <c r="C650" s="116">
        <v>110499</v>
      </c>
      <c r="D650" s="117">
        <v>8271</v>
      </c>
      <c r="E650" s="2">
        <v>650</v>
      </c>
    </row>
    <row r="651" spans="1:5" ht="13.5" x14ac:dyDescent="0.25">
      <c r="A651" s="2"/>
      <c r="B651" s="2" t="s">
        <v>8865</v>
      </c>
      <c r="C651" s="116">
        <v>310486</v>
      </c>
      <c r="D651" s="117">
        <v>8159</v>
      </c>
      <c r="E651" s="2">
        <v>651</v>
      </c>
    </row>
    <row r="652" spans="1:5" ht="13.5" x14ac:dyDescent="0.25">
      <c r="A652" s="2"/>
      <c r="B652" s="2" t="s">
        <v>1176</v>
      </c>
      <c r="C652" s="116">
        <v>110501</v>
      </c>
      <c r="D652" s="117">
        <v>8271</v>
      </c>
      <c r="E652" s="2">
        <v>652</v>
      </c>
    </row>
    <row r="653" spans="1:5" ht="13.5" x14ac:dyDescent="0.25">
      <c r="A653" s="2"/>
      <c r="B653" s="2" t="s">
        <v>1177</v>
      </c>
      <c r="C653" s="116">
        <v>110520</v>
      </c>
      <c r="D653" s="117">
        <v>8226</v>
      </c>
      <c r="E653" s="2">
        <v>653</v>
      </c>
    </row>
    <row r="654" spans="1:5" ht="13.5" x14ac:dyDescent="0.25">
      <c r="A654" s="2"/>
      <c r="B654" s="2" t="s">
        <v>1178</v>
      </c>
      <c r="C654" s="116">
        <v>110554</v>
      </c>
      <c r="D654" s="117">
        <v>8228</v>
      </c>
      <c r="E654" s="2">
        <v>654</v>
      </c>
    </row>
    <row r="655" spans="1:5" ht="13.5" x14ac:dyDescent="0.25">
      <c r="A655" s="2"/>
      <c r="B655" s="2" t="s">
        <v>1179</v>
      </c>
      <c r="C655" s="116">
        <v>110569</v>
      </c>
      <c r="D655" s="117">
        <v>8221</v>
      </c>
      <c r="E655" s="2">
        <v>655</v>
      </c>
    </row>
    <row r="656" spans="1:5" ht="13.5" x14ac:dyDescent="0.25">
      <c r="A656" s="2"/>
      <c r="B656" s="2" t="s">
        <v>1180</v>
      </c>
      <c r="C656" s="116">
        <v>110573</v>
      </c>
      <c r="D656" s="117">
        <v>8277</v>
      </c>
      <c r="E656" s="2">
        <v>656</v>
      </c>
    </row>
    <row r="657" spans="1:5" ht="13.5" x14ac:dyDescent="0.25">
      <c r="A657" s="2"/>
      <c r="B657" s="2" t="s">
        <v>1181</v>
      </c>
      <c r="C657" s="116">
        <v>110592</v>
      </c>
      <c r="D657" s="117">
        <v>8228</v>
      </c>
      <c r="E657" s="2">
        <v>657</v>
      </c>
    </row>
    <row r="658" spans="1:5" ht="13.5" x14ac:dyDescent="0.25">
      <c r="A658" s="2"/>
      <c r="B658" s="2" t="s">
        <v>1182</v>
      </c>
      <c r="C658" s="116">
        <v>110616</v>
      </c>
      <c r="D658" s="117">
        <v>8153</v>
      </c>
      <c r="E658" s="2">
        <v>658</v>
      </c>
    </row>
    <row r="659" spans="1:5" ht="13.5" x14ac:dyDescent="0.25">
      <c r="A659" s="2"/>
      <c r="B659" s="2" t="s">
        <v>1184</v>
      </c>
      <c r="C659" s="116">
        <v>110658</v>
      </c>
      <c r="D659" s="117">
        <v>8233</v>
      </c>
      <c r="E659" s="2">
        <v>659</v>
      </c>
    </row>
    <row r="660" spans="1:5" ht="13.5" x14ac:dyDescent="0.25">
      <c r="A660" s="2"/>
      <c r="B660" s="2" t="s">
        <v>1185</v>
      </c>
      <c r="C660" s="116">
        <v>110677</v>
      </c>
      <c r="D660" s="117">
        <v>8228</v>
      </c>
      <c r="E660" s="2">
        <v>660</v>
      </c>
    </row>
    <row r="661" spans="1:5" ht="13.5" x14ac:dyDescent="0.25">
      <c r="A661" s="2"/>
      <c r="B661" s="2" t="s">
        <v>1186</v>
      </c>
      <c r="C661" s="116">
        <v>110681</v>
      </c>
      <c r="D661" s="117">
        <v>8228</v>
      </c>
      <c r="E661" s="2">
        <v>661</v>
      </c>
    </row>
    <row r="662" spans="1:5" ht="13.5" x14ac:dyDescent="0.25">
      <c r="A662" s="2"/>
      <c r="B662" s="2" t="s">
        <v>1187</v>
      </c>
      <c r="C662" s="116">
        <v>110709</v>
      </c>
      <c r="D662" s="117">
        <v>8227</v>
      </c>
      <c r="E662" s="2">
        <v>662</v>
      </c>
    </row>
    <row r="663" spans="1:5" ht="13.5" x14ac:dyDescent="0.25">
      <c r="A663" s="2"/>
      <c r="B663" s="2" t="s">
        <v>1188</v>
      </c>
      <c r="C663" s="116">
        <v>110728</v>
      </c>
      <c r="D663" s="117">
        <v>8159</v>
      </c>
      <c r="E663" s="2">
        <v>663</v>
      </c>
    </row>
    <row r="664" spans="1:5" ht="13.5" x14ac:dyDescent="0.25">
      <c r="A664" s="2"/>
      <c r="B664" s="2" t="s">
        <v>1189</v>
      </c>
      <c r="C664" s="116">
        <v>110747</v>
      </c>
      <c r="D664" s="117">
        <v>8221</v>
      </c>
      <c r="E664" s="2">
        <v>664</v>
      </c>
    </row>
    <row r="665" spans="1:5" ht="13.5" x14ac:dyDescent="0.25">
      <c r="A665" s="2"/>
      <c r="B665" s="2" t="s">
        <v>8866</v>
      </c>
      <c r="C665" s="116">
        <v>310753</v>
      </c>
      <c r="D665" s="117">
        <v>8159</v>
      </c>
      <c r="E665" s="2">
        <v>665</v>
      </c>
    </row>
    <row r="666" spans="1:5" ht="13.5" x14ac:dyDescent="0.25">
      <c r="A666" s="2"/>
      <c r="B666" s="2" t="s">
        <v>1190</v>
      </c>
      <c r="C666" s="116">
        <v>110766</v>
      </c>
      <c r="D666" s="117">
        <v>8233</v>
      </c>
      <c r="E666" s="2">
        <v>666</v>
      </c>
    </row>
    <row r="667" spans="1:5" ht="13.5" x14ac:dyDescent="0.25">
      <c r="A667" s="2"/>
      <c r="B667" s="2" t="s">
        <v>668</v>
      </c>
      <c r="C667" s="116">
        <v>110785</v>
      </c>
      <c r="D667" s="117">
        <v>8163</v>
      </c>
      <c r="E667" s="2">
        <v>667</v>
      </c>
    </row>
    <row r="668" spans="1:5" ht="13.5" x14ac:dyDescent="0.25">
      <c r="A668" s="2"/>
      <c r="B668" s="2" t="s">
        <v>1191</v>
      </c>
      <c r="C668" s="116">
        <v>110792</v>
      </c>
      <c r="D668" s="117">
        <v>8163</v>
      </c>
      <c r="E668" s="2">
        <v>668</v>
      </c>
    </row>
    <row r="669" spans="1:5" ht="13.5" x14ac:dyDescent="0.25">
      <c r="A669" s="2"/>
      <c r="B669" s="2" t="s">
        <v>1192</v>
      </c>
      <c r="C669" s="116">
        <v>110817</v>
      </c>
      <c r="D669" s="117">
        <v>8271</v>
      </c>
      <c r="E669" s="2">
        <v>669</v>
      </c>
    </row>
    <row r="670" spans="1:5" ht="13.5" x14ac:dyDescent="0.25">
      <c r="A670" s="2"/>
      <c r="B670" s="2" t="s">
        <v>1193</v>
      </c>
      <c r="C670" s="116">
        <v>110836</v>
      </c>
      <c r="D670" s="117">
        <v>8221</v>
      </c>
      <c r="E670" s="2">
        <v>670</v>
      </c>
    </row>
    <row r="671" spans="1:5" ht="13.5" x14ac:dyDescent="0.25">
      <c r="A671" s="2"/>
      <c r="B671" s="2" t="s">
        <v>7215</v>
      </c>
      <c r="C671" s="116">
        <v>110869</v>
      </c>
      <c r="D671" s="117">
        <v>8290</v>
      </c>
      <c r="E671" s="2">
        <v>671</v>
      </c>
    </row>
    <row r="672" spans="1:5" ht="13.5" x14ac:dyDescent="0.25">
      <c r="A672" s="2"/>
      <c r="B672" s="2" t="s">
        <v>1194</v>
      </c>
      <c r="C672" s="116">
        <v>110855</v>
      </c>
      <c r="D672" s="117">
        <v>8264</v>
      </c>
      <c r="E672" s="2">
        <v>672</v>
      </c>
    </row>
    <row r="673" spans="1:5" ht="13.5" x14ac:dyDescent="0.25">
      <c r="A673" s="2"/>
      <c r="B673" s="2" t="s">
        <v>1195</v>
      </c>
      <c r="C673" s="116">
        <v>110874</v>
      </c>
      <c r="D673" s="117">
        <v>8159</v>
      </c>
      <c r="E673" s="2">
        <v>673</v>
      </c>
    </row>
    <row r="674" spans="1:5" ht="13.5" x14ac:dyDescent="0.25">
      <c r="A674" s="2"/>
      <c r="B674" s="2" t="s">
        <v>1196</v>
      </c>
      <c r="C674" s="116">
        <v>110889</v>
      </c>
      <c r="D674" s="117">
        <v>8264</v>
      </c>
      <c r="E674" s="2">
        <v>674</v>
      </c>
    </row>
    <row r="675" spans="1:5" ht="13.5" x14ac:dyDescent="0.25">
      <c r="A675" s="2"/>
      <c r="B675" s="2" t="s">
        <v>1197</v>
      </c>
      <c r="C675" s="116">
        <v>110906</v>
      </c>
      <c r="D675" s="117">
        <v>8159</v>
      </c>
      <c r="E675" s="2">
        <v>675</v>
      </c>
    </row>
    <row r="676" spans="1:5" ht="13.5" x14ac:dyDescent="0.25">
      <c r="A676" s="2"/>
      <c r="B676" s="2" t="s">
        <v>1198</v>
      </c>
      <c r="C676" s="116">
        <v>110925</v>
      </c>
      <c r="D676" s="117">
        <v>8159</v>
      </c>
      <c r="E676" s="2">
        <v>676</v>
      </c>
    </row>
    <row r="677" spans="1:5" ht="13.5" x14ac:dyDescent="0.25">
      <c r="A677" s="2"/>
      <c r="B677" s="2" t="s">
        <v>1199</v>
      </c>
      <c r="C677" s="116">
        <v>110944</v>
      </c>
      <c r="D677" s="117">
        <v>8221</v>
      </c>
      <c r="E677" s="2">
        <v>677</v>
      </c>
    </row>
    <row r="678" spans="1:5" ht="13.5" x14ac:dyDescent="0.25">
      <c r="A678" s="2"/>
      <c r="B678" s="2" t="s">
        <v>1200</v>
      </c>
      <c r="C678" s="116">
        <v>110959</v>
      </c>
      <c r="D678" s="117">
        <v>8159</v>
      </c>
      <c r="E678" s="2">
        <v>678</v>
      </c>
    </row>
    <row r="679" spans="1:5" ht="13.5" x14ac:dyDescent="0.25">
      <c r="A679" s="2"/>
      <c r="B679" s="2" t="s">
        <v>1201</v>
      </c>
      <c r="C679" s="116">
        <v>110978</v>
      </c>
      <c r="D679" s="117">
        <v>5144</v>
      </c>
      <c r="E679" s="2">
        <v>679</v>
      </c>
    </row>
    <row r="680" spans="1:5" ht="13.5" x14ac:dyDescent="0.25">
      <c r="A680" s="2"/>
      <c r="B680" s="2" t="s">
        <v>1202</v>
      </c>
      <c r="C680" s="116">
        <v>110997</v>
      </c>
      <c r="D680" s="117">
        <v>5144</v>
      </c>
      <c r="E680" s="2">
        <v>680</v>
      </c>
    </row>
    <row r="681" spans="1:5" ht="13.5" x14ac:dyDescent="0.25">
      <c r="A681" s="2"/>
      <c r="B681" s="2" t="s">
        <v>1203</v>
      </c>
      <c r="C681" s="116">
        <v>111006</v>
      </c>
      <c r="D681" s="117">
        <v>8226</v>
      </c>
      <c r="E681" s="2">
        <v>681</v>
      </c>
    </row>
    <row r="682" spans="1:5" ht="13.5" x14ac:dyDescent="0.25">
      <c r="A682" s="2"/>
      <c r="B682" s="2" t="s">
        <v>1204</v>
      </c>
      <c r="C682" s="116">
        <v>111025</v>
      </c>
      <c r="D682" s="117">
        <v>8159</v>
      </c>
      <c r="E682" s="2">
        <v>682</v>
      </c>
    </row>
    <row r="683" spans="1:5" ht="13.5" x14ac:dyDescent="0.25">
      <c r="A683" s="2"/>
      <c r="B683" s="2" t="s">
        <v>1205</v>
      </c>
      <c r="C683" s="116">
        <v>111044</v>
      </c>
      <c r="D683" s="117">
        <v>8265</v>
      </c>
      <c r="E683" s="2">
        <v>683</v>
      </c>
    </row>
    <row r="684" spans="1:5" ht="13.5" x14ac:dyDescent="0.25">
      <c r="A684" s="2"/>
      <c r="B684" s="2" t="s">
        <v>8868</v>
      </c>
      <c r="C684" s="116">
        <v>311071</v>
      </c>
      <c r="D684" s="117">
        <v>8159</v>
      </c>
      <c r="E684" s="2">
        <v>684</v>
      </c>
    </row>
    <row r="685" spans="1:5" ht="13.5" x14ac:dyDescent="0.25">
      <c r="A685" s="2"/>
      <c r="B685" s="2" t="s">
        <v>1207</v>
      </c>
      <c r="C685" s="116">
        <v>111082</v>
      </c>
      <c r="D685" s="117">
        <v>8159</v>
      </c>
      <c r="E685" s="2">
        <v>685</v>
      </c>
    </row>
    <row r="686" spans="1:5" ht="13.5" x14ac:dyDescent="0.25">
      <c r="A686" s="2"/>
      <c r="B686" s="2" t="s">
        <v>8869</v>
      </c>
      <c r="C686" s="116">
        <v>311099</v>
      </c>
      <c r="D686" s="117">
        <v>8159</v>
      </c>
      <c r="E686" s="2">
        <v>686</v>
      </c>
    </row>
    <row r="687" spans="1:5" ht="13.5" x14ac:dyDescent="0.25">
      <c r="A687" s="2"/>
      <c r="B687" s="2" t="s">
        <v>1208</v>
      </c>
      <c r="C687" s="116">
        <v>111107</v>
      </c>
      <c r="D687" s="117">
        <v>8223</v>
      </c>
      <c r="E687" s="2">
        <v>687</v>
      </c>
    </row>
    <row r="688" spans="1:5" ht="13.5" x14ac:dyDescent="0.25">
      <c r="A688" s="2"/>
      <c r="B688" s="2" t="s">
        <v>1209</v>
      </c>
      <c r="C688" s="116">
        <v>111129</v>
      </c>
      <c r="D688" s="117">
        <v>8152</v>
      </c>
      <c r="E688" s="2">
        <v>688</v>
      </c>
    </row>
    <row r="689" spans="1:5" ht="13.5" x14ac:dyDescent="0.25">
      <c r="A689" s="2"/>
      <c r="B689" s="2" t="s">
        <v>1210</v>
      </c>
      <c r="C689" s="116">
        <v>111148</v>
      </c>
      <c r="D689" s="117">
        <v>8271</v>
      </c>
      <c r="E689" s="2">
        <v>689</v>
      </c>
    </row>
    <row r="690" spans="1:5" ht="13.5" x14ac:dyDescent="0.25">
      <c r="A690" s="2"/>
      <c r="B690" s="2" t="s">
        <v>1211</v>
      </c>
      <c r="C690" s="116">
        <v>111167</v>
      </c>
      <c r="D690" s="117">
        <v>8159</v>
      </c>
      <c r="E690" s="2">
        <v>690</v>
      </c>
    </row>
    <row r="691" spans="1:5" ht="13.5" x14ac:dyDescent="0.25">
      <c r="A691" s="2"/>
      <c r="B691" s="2" t="s">
        <v>1212</v>
      </c>
      <c r="C691" s="116">
        <v>111171</v>
      </c>
      <c r="D691" s="117">
        <v>8228</v>
      </c>
      <c r="E691" s="2">
        <v>691</v>
      </c>
    </row>
    <row r="692" spans="1:5" ht="13.5" x14ac:dyDescent="0.25">
      <c r="A692" s="2"/>
      <c r="B692" s="2" t="s">
        <v>800</v>
      </c>
      <c r="C692" s="116">
        <v>101112</v>
      </c>
      <c r="D692" s="117">
        <v>8226</v>
      </c>
      <c r="E692" s="2">
        <v>692</v>
      </c>
    </row>
    <row r="693" spans="1:5" ht="13.5" x14ac:dyDescent="0.25">
      <c r="A693" s="2"/>
      <c r="B693" s="2" t="s">
        <v>2521</v>
      </c>
      <c r="C693" s="116">
        <v>101875</v>
      </c>
      <c r="D693" s="117">
        <v>8121</v>
      </c>
      <c r="E693" s="2">
        <v>693</v>
      </c>
    </row>
    <row r="694" spans="1:5" ht="13.5" x14ac:dyDescent="0.25">
      <c r="A694" s="2"/>
      <c r="B694" s="2" t="s">
        <v>2521</v>
      </c>
      <c r="C694" s="116">
        <v>301881</v>
      </c>
      <c r="D694" s="117">
        <v>8121</v>
      </c>
      <c r="E694" s="2">
        <v>694</v>
      </c>
    </row>
    <row r="695" spans="1:5" ht="13.5" x14ac:dyDescent="0.25">
      <c r="A695" s="2"/>
      <c r="B695" s="2" t="s">
        <v>2544</v>
      </c>
      <c r="C695" s="116">
        <v>102308</v>
      </c>
      <c r="D695" s="117">
        <v>8224</v>
      </c>
      <c r="E695" s="2">
        <v>695</v>
      </c>
    </row>
    <row r="696" spans="1:5" ht="13.5" x14ac:dyDescent="0.25">
      <c r="A696" s="2"/>
      <c r="B696" s="2" t="s">
        <v>837</v>
      </c>
      <c r="C696" s="116">
        <v>102473</v>
      </c>
      <c r="D696" s="117">
        <v>8226</v>
      </c>
      <c r="E696" s="2">
        <v>696</v>
      </c>
    </row>
    <row r="697" spans="1:5" ht="13.5" x14ac:dyDescent="0.25">
      <c r="A697" s="2"/>
      <c r="B697" s="2" t="s">
        <v>856</v>
      </c>
      <c r="C697" s="116">
        <v>102859</v>
      </c>
      <c r="D697" s="117">
        <v>8226</v>
      </c>
      <c r="E697" s="2">
        <v>697</v>
      </c>
    </row>
    <row r="698" spans="1:5" ht="13.5" x14ac:dyDescent="0.25">
      <c r="A698" s="2"/>
      <c r="B698" s="2" t="s">
        <v>872</v>
      </c>
      <c r="C698" s="116">
        <v>103160</v>
      </c>
      <c r="D698" s="117">
        <v>8272</v>
      </c>
      <c r="E698" s="2">
        <v>698</v>
      </c>
    </row>
    <row r="699" spans="1:5" ht="13.5" x14ac:dyDescent="0.25">
      <c r="A699" s="2"/>
      <c r="B699" s="2" t="s">
        <v>2586</v>
      </c>
      <c r="C699" s="116">
        <v>103200</v>
      </c>
      <c r="D699" s="117">
        <v>8265</v>
      </c>
      <c r="E699" s="2">
        <v>699</v>
      </c>
    </row>
    <row r="700" spans="1:5" ht="13.5" x14ac:dyDescent="0.25">
      <c r="A700" s="2"/>
      <c r="B700" s="2" t="s">
        <v>2592</v>
      </c>
      <c r="C700" s="116">
        <v>103315</v>
      </c>
      <c r="D700" s="117">
        <v>8226</v>
      </c>
      <c r="E700" s="2">
        <v>700</v>
      </c>
    </row>
    <row r="701" spans="1:5" ht="13.5" x14ac:dyDescent="0.25">
      <c r="A701" s="2"/>
      <c r="B701" s="2" t="s">
        <v>8445</v>
      </c>
      <c r="C701" s="116">
        <v>103432</v>
      </c>
      <c r="D701" s="117">
        <v>8221</v>
      </c>
      <c r="E701" s="2">
        <v>701</v>
      </c>
    </row>
    <row r="702" spans="1:5" ht="13.5" x14ac:dyDescent="0.25">
      <c r="A702" s="2"/>
      <c r="B702" s="2" t="s">
        <v>2599</v>
      </c>
      <c r="C702" s="116">
        <v>103442</v>
      </c>
      <c r="D702" s="117">
        <v>8226</v>
      </c>
      <c r="E702" s="2">
        <v>702</v>
      </c>
    </row>
    <row r="703" spans="1:5" ht="13.5" x14ac:dyDescent="0.25">
      <c r="A703" s="2"/>
      <c r="B703" s="2" t="s">
        <v>8820</v>
      </c>
      <c r="C703" s="116">
        <v>303660</v>
      </c>
      <c r="D703" s="117">
        <v>8159</v>
      </c>
      <c r="E703" s="2">
        <v>703</v>
      </c>
    </row>
    <row r="704" spans="1:5" ht="13.5" x14ac:dyDescent="0.25">
      <c r="A704" s="2"/>
      <c r="B704" s="2" t="s">
        <v>2620</v>
      </c>
      <c r="C704" s="116">
        <v>103851</v>
      </c>
      <c r="D704" s="117">
        <v>8265</v>
      </c>
      <c r="E704" s="2">
        <v>704</v>
      </c>
    </row>
    <row r="705" spans="1:5" ht="13.5" x14ac:dyDescent="0.25">
      <c r="A705" s="2"/>
      <c r="B705" s="2" t="s">
        <v>900</v>
      </c>
      <c r="C705" s="116">
        <v>104430</v>
      </c>
      <c r="D705" s="117">
        <v>8226</v>
      </c>
      <c r="E705" s="2">
        <v>705</v>
      </c>
    </row>
    <row r="706" spans="1:5" ht="13.5" x14ac:dyDescent="0.25">
      <c r="A706" s="2"/>
      <c r="B706" s="2" t="s">
        <v>914</v>
      </c>
      <c r="C706" s="116">
        <v>104731</v>
      </c>
      <c r="D706" s="117">
        <v>8224</v>
      </c>
      <c r="E706" s="2">
        <v>706</v>
      </c>
    </row>
    <row r="707" spans="1:5" ht="13.5" x14ac:dyDescent="0.25">
      <c r="A707" s="2"/>
      <c r="B707" s="2" t="s">
        <v>915</v>
      </c>
      <c r="C707" s="116">
        <v>104750</v>
      </c>
      <c r="D707" s="117">
        <v>8224</v>
      </c>
      <c r="E707" s="2">
        <v>707</v>
      </c>
    </row>
    <row r="708" spans="1:5" ht="13.5" x14ac:dyDescent="0.25">
      <c r="A708" s="2"/>
      <c r="B708" s="2" t="s">
        <v>916</v>
      </c>
      <c r="C708" s="116">
        <v>104774</v>
      </c>
      <c r="D708" s="117">
        <v>8224</v>
      </c>
      <c r="E708" s="2">
        <v>708</v>
      </c>
    </row>
    <row r="709" spans="1:5" ht="13.5" x14ac:dyDescent="0.25">
      <c r="A709" s="2"/>
      <c r="B709" s="2" t="s">
        <v>2688</v>
      </c>
      <c r="C709" s="116">
        <v>105293</v>
      </c>
      <c r="D709" s="117">
        <v>8224</v>
      </c>
      <c r="E709" s="2">
        <v>709</v>
      </c>
    </row>
    <row r="710" spans="1:5" ht="13.5" x14ac:dyDescent="0.25">
      <c r="A710" s="2"/>
      <c r="B710" s="2" t="s">
        <v>2693</v>
      </c>
      <c r="C710" s="116">
        <v>105382</v>
      </c>
      <c r="D710" s="117">
        <v>8224</v>
      </c>
      <c r="E710" s="2">
        <v>710</v>
      </c>
    </row>
    <row r="711" spans="1:5" ht="13.5" x14ac:dyDescent="0.25">
      <c r="A711" s="2"/>
      <c r="B711" s="2" t="s">
        <v>2694</v>
      </c>
      <c r="C711" s="116">
        <v>105408</v>
      </c>
      <c r="D711" s="117">
        <v>8224</v>
      </c>
      <c r="E711" s="2">
        <v>711</v>
      </c>
    </row>
    <row r="712" spans="1:5" ht="13.5" x14ac:dyDescent="0.25">
      <c r="A712" s="2"/>
      <c r="B712" s="2" t="s">
        <v>1118</v>
      </c>
      <c r="C712" s="116">
        <v>109398</v>
      </c>
      <c r="D712" s="117">
        <v>8223</v>
      </c>
      <c r="E712" s="2">
        <v>712</v>
      </c>
    </row>
    <row r="713" spans="1:5" ht="13.5" x14ac:dyDescent="0.25">
      <c r="A713" s="2"/>
      <c r="B713" s="2" t="s">
        <v>1121</v>
      </c>
      <c r="C713" s="116">
        <v>109453</v>
      </c>
      <c r="D713" s="117">
        <v>8226</v>
      </c>
      <c r="E713" s="2">
        <v>713</v>
      </c>
    </row>
    <row r="714" spans="1:5" ht="13.5" x14ac:dyDescent="0.25">
      <c r="A714" s="2"/>
      <c r="B714" s="2" t="s">
        <v>1141</v>
      </c>
      <c r="C714" s="116">
        <v>109843</v>
      </c>
      <c r="D714" s="117">
        <v>8265</v>
      </c>
      <c r="E714" s="2">
        <v>714</v>
      </c>
    </row>
    <row r="715" spans="1:5" ht="13.5" x14ac:dyDescent="0.25">
      <c r="A715" s="2"/>
      <c r="B715" s="2" t="s">
        <v>1143</v>
      </c>
      <c r="C715" s="116">
        <v>109881</v>
      </c>
      <c r="D715" s="117">
        <v>8265</v>
      </c>
      <c r="E715" s="2">
        <v>715</v>
      </c>
    </row>
    <row r="716" spans="1:5" ht="13.5" x14ac:dyDescent="0.25">
      <c r="A716" s="2"/>
      <c r="B716" s="2" t="s">
        <v>1145</v>
      </c>
      <c r="C716" s="116">
        <v>109928</v>
      </c>
      <c r="D716" s="117">
        <v>8152</v>
      </c>
      <c r="E716" s="2">
        <v>716</v>
      </c>
    </row>
    <row r="717" spans="1:5" ht="13.5" x14ac:dyDescent="0.25">
      <c r="A717" s="2"/>
      <c r="B717" s="2" t="s">
        <v>1183</v>
      </c>
      <c r="C717" s="116">
        <v>110639</v>
      </c>
      <c r="D717" s="117">
        <v>8226</v>
      </c>
      <c r="E717" s="2">
        <v>717</v>
      </c>
    </row>
    <row r="718" spans="1:5" ht="13.5" x14ac:dyDescent="0.25">
      <c r="A718" s="2"/>
      <c r="B718" s="2" t="s">
        <v>8867</v>
      </c>
      <c r="C718" s="116">
        <v>311012</v>
      </c>
      <c r="D718" s="117">
        <v>8159</v>
      </c>
      <c r="E718" s="2">
        <v>718</v>
      </c>
    </row>
    <row r="719" spans="1:5" ht="13.5" x14ac:dyDescent="0.25">
      <c r="A719" s="2"/>
      <c r="B719" s="2" t="s">
        <v>1206</v>
      </c>
      <c r="C719" s="116">
        <v>111063</v>
      </c>
      <c r="D719" s="117">
        <v>8271</v>
      </c>
      <c r="E719" s="2">
        <v>719</v>
      </c>
    </row>
    <row r="720" spans="1:5" ht="13.5" x14ac:dyDescent="0.25">
      <c r="A720" s="2"/>
      <c r="B720" s="2" t="s">
        <v>1213</v>
      </c>
      <c r="C720" s="116">
        <v>111190</v>
      </c>
      <c r="D720" s="117">
        <v>8265</v>
      </c>
      <c r="E720" s="2">
        <v>720</v>
      </c>
    </row>
    <row r="721" spans="1:5" ht="13.5" x14ac:dyDescent="0.25">
      <c r="A721" s="2"/>
      <c r="B721" s="2" t="s">
        <v>7544</v>
      </c>
      <c r="C721" s="116">
        <v>200871</v>
      </c>
      <c r="D721" s="117">
        <v>7332</v>
      </c>
      <c r="E721" s="2">
        <v>721</v>
      </c>
    </row>
    <row r="722" spans="1:5" ht="13.5" x14ac:dyDescent="0.25">
      <c r="A722" s="2"/>
      <c r="B722" s="2" t="s">
        <v>5077</v>
      </c>
      <c r="C722" s="116">
        <v>200892</v>
      </c>
      <c r="D722" s="117">
        <v>2422</v>
      </c>
      <c r="E722" s="2">
        <v>722</v>
      </c>
    </row>
    <row r="723" spans="1:5" ht="13.5" x14ac:dyDescent="0.25">
      <c r="A723" s="2"/>
      <c r="B723" s="2" t="s">
        <v>7545</v>
      </c>
      <c r="C723" s="116">
        <v>200893</v>
      </c>
      <c r="D723" s="117">
        <v>2422</v>
      </c>
      <c r="E723" s="2">
        <v>723</v>
      </c>
    </row>
    <row r="724" spans="1:5" ht="13.5" x14ac:dyDescent="0.25">
      <c r="A724" s="2"/>
      <c r="B724" s="2" t="s">
        <v>669</v>
      </c>
      <c r="C724" s="116">
        <v>111218</v>
      </c>
      <c r="D724" s="117">
        <v>7121</v>
      </c>
      <c r="E724" s="2">
        <v>724</v>
      </c>
    </row>
    <row r="725" spans="1:5" ht="13.5" x14ac:dyDescent="0.25">
      <c r="A725" s="2"/>
      <c r="B725" s="2" t="s">
        <v>1215</v>
      </c>
      <c r="C725" s="116">
        <v>111237</v>
      </c>
      <c r="D725" s="117">
        <v>7232</v>
      </c>
      <c r="E725" s="2">
        <v>725</v>
      </c>
    </row>
    <row r="726" spans="1:5" ht="13.5" x14ac:dyDescent="0.25">
      <c r="A726" s="2"/>
      <c r="B726" s="2" t="s">
        <v>1216</v>
      </c>
      <c r="C726" s="116">
        <v>111256</v>
      </c>
      <c r="D726" s="117">
        <v>7312</v>
      </c>
      <c r="E726" s="2">
        <v>726</v>
      </c>
    </row>
    <row r="727" spans="1:5" ht="13.5" x14ac:dyDescent="0.25">
      <c r="A727" s="2"/>
      <c r="B727" s="2" t="s">
        <v>670</v>
      </c>
      <c r="C727" s="116">
        <v>111275</v>
      </c>
      <c r="D727" s="117">
        <v>8142</v>
      </c>
      <c r="E727" s="2">
        <v>727</v>
      </c>
    </row>
    <row r="728" spans="1:5" ht="13.5" x14ac:dyDescent="0.25">
      <c r="A728" s="2"/>
      <c r="B728" s="2" t="s">
        <v>1217</v>
      </c>
      <c r="C728" s="116">
        <v>111294</v>
      </c>
      <c r="D728" s="117">
        <v>7241</v>
      </c>
      <c r="E728" s="2">
        <v>728</v>
      </c>
    </row>
    <row r="729" spans="1:5" ht="13.5" x14ac:dyDescent="0.25">
      <c r="A729" s="2"/>
      <c r="B729" s="2" t="s">
        <v>1218</v>
      </c>
      <c r="C729" s="116">
        <v>111311</v>
      </c>
      <c r="D729" s="117">
        <v>8133</v>
      </c>
      <c r="E729" s="2">
        <v>729</v>
      </c>
    </row>
    <row r="730" spans="1:5" ht="13.5" x14ac:dyDescent="0.25">
      <c r="A730" s="2"/>
      <c r="B730" s="2" t="s">
        <v>1219</v>
      </c>
      <c r="C730" s="116">
        <v>111326</v>
      </c>
      <c r="D730" s="117">
        <v>8133</v>
      </c>
      <c r="E730" s="2">
        <v>730</v>
      </c>
    </row>
    <row r="731" spans="1:5" ht="13.5" x14ac:dyDescent="0.25">
      <c r="A731" s="2"/>
      <c r="B731" s="2" t="s">
        <v>1220</v>
      </c>
      <c r="C731" s="116">
        <v>111345</v>
      </c>
      <c r="D731" s="117">
        <v>7414</v>
      </c>
      <c r="E731" s="2">
        <v>731</v>
      </c>
    </row>
    <row r="732" spans="1:5" ht="13.5" x14ac:dyDescent="0.25">
      <c r="A732" s="2"/>
      <c r="B732" s="2" t="s">
        <v>5078</v>
      </c>
      <c r="C732" s="116">
        <v>200958</v>
      </c>
      <c r="D732" s="117">
        <v>2453</v>
      </c>
      <c r="E732" s="2">
        <v>732</v>
      </c>
    </row>
    <row r="733" spans="1:5" ht="13.5" x14ac:dyDescent="0.25">
      <c r="A733" s="2"/>
      <c r="B733" s="2" t="s">
        <v>4331</v>
      </c>
      <c r="C733" s="116">
        <v>201679</v>
      </c>
      <c r="D733" s="117">
        <v>2455</v>
      </c>
      <c r="E733" s="2">
        <v>733</v>
      </c>
    </row>
    <row r="734" spans="1:5" ht="13.5" x14ac:dyDescent="0.25">
      <c r="A734" s="2"/>
      <c r="B734" s="2" t="s">
        <v>5079</v>
      </c>
      <c r="C734" s="116">
        <v>200981</v>
      </c>
      <c r="D734" s="117">
        <v>2453</v>
      </c>
      <c r="E734" s="2">
        <v>734</v>
      </c>
    </row>
    <row r="735" spans="1:5" ht="13.5" x14ac:dyDescent="0.25">
      <c r="A735" s="2"/>
      <c r="B735" s="2" t="s">
        <v>5080</v>
      </c>
      <c r="C735" s="116">
        <v>201017</v>
      </c>
      <c r="D735" s="117">
        <v>2454</v>
      </c>
      <c r="E735" s="2">
        <v>735</v>
      </c>
    </row>
    <row r="736" spans="1:5" ht="13.5" x14ac:dyDescent="0.25">
      <c r="A736" s="2"/>
      <c r="B736" s="2" t="s">
        <v>5081</v>
      </c>
      <c r="C736" s="116">
        <v>201024</v>
      </c>
      <c r="D736" s="117">
        <v>2454</v>
      </c>
      <c r="E736" s="2">
        <v>736</v>
      </c>
    </row>
    <row r="737" spans="1:5" ht="13.5" x14ac:dyDescent="0.25">
      <c r="A737" s="2"/>
      <c r="B737" s="2" t="s">
        <v>5088</v>
      </c>
      <c r="C737" s="116">
        <v>201132</v>
      </c>
      <c r="D737" s="117">
        <v>2453</v>
      </c>
      <c r="E737" s="2">
        <v>737</v>
      </c>
    </row>
    <row r="738" spans="1:5" ht="13.5" x14ac:dyDescent="0.25">
      <c r="A738" s="2"/>
      <c r="B738" s="2" t="s">
        <v>7546</v>
      </c>
      <c r="C738" s="116">
        <v>201133</v>
      </c>
      <c r="D738" s="117">
        <v>2453</v>
      </c>
      <c r="E738" s="2">
        <v>738</v>
      </c>
    </row>
    <row r="739" spans="1:5" ht="13.5" x14ac:dyDescent="0.25">
      <c r="A739" s="2"/>
      <c r="B739" s="2" t="s">
        <v>5089</v>
      </c>
      <c r="C739" s="116">
        <v>201193</v>
      </c>
      <c r="D739" s="117">
        <v>2455</v>
      </c>
      <c r="E739" s="2">
        <v>739</v>
      </c>
    </row>
    <row r="740" spans="1:5" ht="13.5" x14ac:dyDescent="0.25">
      <c r="A740" s="2"/>
      <c r="B740" s="2" t="s">
        <v>5090</v>
      </c>
      <c r="C740" s="116">
        <v>201221</v>
      </c>
      <c r="D740" s="117">
        <v>2455</v>
      </c>
      <c r="E740" s="2">
        <v>740</v>
      </c>
    </row>
    <row r="741" spans="1:5" ht="13.5" x14ac:dyDescent="0.25">
      <c r="A741" s="2"/>
      <c r="B741" s="2" t="s">
        <v>5091</v>
      </c>
      <c r="C741" s="116">
        <v>201336</v>
      </c>
      <c r="D741" s="117">
        <v>3474</v>
      </c>
      <c r="E741" s="2">
        <v>741</v>
      </c>
    </row>
    <row r="742" spans="1:5" ht="13.5" x14ac:dyDescent="0.25">
      <c r="A742" s="2"/>
      <c r="B742" s="2" t="s">
        <v>5092</v>
      </c>
      <c r="C742" s="116">
        <v>201359</v>
      </c>
      <c r="D742" s="117">
        <v>2453</v>
      </c>
      <c r="E742" s="2">
        <v>742</v>
      </c>
    </row>
    <row r="743" spans="1:5" ht="13.5" x14ac:dyDescent="0.25">
      <c r="A743" s="2"/>
      <c r="B743" s="2" t="s">
        <v>5093</v>
      </c>
      <c r="C743" s="116">
        <v>201382</v>
      </c>
      <c r="D743" s="117">
        <v>2455</v>
      </c>
      <c r="E743" s="2">
        <v>743</v>
      </c>
    </row>
    <row r="744" spans="1:5" ht="13.5" x14ac:dyDescent="0.25">
      <c r="A744" s="2"/>
      <c r="B744" s="2" t="s">
        <v>5094</v>
      </c>
      <c r="C744" s="116">
        <v>201397</v>
      </c>
      <c r="D744" s="117">
        <v>3474</v>
      </c>
      <c r="E744" s="2">
        <v>744</v>
      </c>
    </row>
    <row r="745" spans="1:5" ht="13.5" x14ac:dyDescent="0.25">
      <c r="A745" s="2"/>
      <c r="B745" s="2" t="s">
        <v>7549</v>
      </c>
      <c r="C745" s="116">
        <v>201414</v>
      </c>
      <c r="D745" s="117">
        <v>2453</v>
      </c>
      <c r="E745" s="2">
        <v>745</v>
      </c>
    </row>
    <row r="746" spans="1:5" ht="13.5" x14ac:dyDescent="0.25">
      <c r="A746" s="2"/>
      <c r="B746" s="2" t="s">
        <v>5096</v>
      </c>
      <c r="C746" s="116">
        <v>201448</v>
      </c>
      <c r="D746" s="117">
        <v>2455</v>
      </c>
      <c r="E746" s="2">
        <v>746</v>
      </c>
    </row>
    <row r="747" spans="1:5" ht="13.5" x14ac:dyDescent="0.25">
      <c r="A747" s="2"/>
      <c r="B747" s="2" t="s">
        <v>5098</v>
      </c>
      <c r="C747" s="116">
        <v>201471</v>
      </c>
      <c r="D747" s="117">
        <v>2453</v>
      </c>
      <c r="E747" s="2">
        <v>747</v>
      </c>
    </row>
    <row r="748" spans="1:5" ht="13.5" x14ac:dyDescent="0.25">
      <c r="A748" s="2"/>
      <c r="B748" s="2" t="s">
        <v>4321</v>
      </c>
      <c r="C748" s="116">
        <v>201486</v>
      </c>
      <c r="D748" s="117">
        <v>2453</v>
      </c>
      <c r="E748" s="2">
        <v>748</v>
      </c>
    </row>
    <row r="749" spans="1:5" ht="13.5" x14ac:dyDescent="0.25">
      <c r="A749" s="2"/>
      <c r="B749" s="2" t="s">
        <v>7550</v>
      </c>
      <c r="C749" s="116">
        <v>201503</v>
      </c>
      <c r="D749" s="117">
        <v>2453</v>
      </c>
      <c r="E749" s="2">
        <v>749</v>
      </c>
    </row>
    <row r="750" spans="1:5" ht="13.5" x14ac:dyDescent="0.25">
      <c r="A750" s="2"/>
      <c r="B750" s="2" t="s">
        <v>7551</v>
      </c>
      <c r="C750" s="116">
        <v>201537</v>
      </c>
      <c r="D750" s="117">
        <v>2453</v>
      </c>
      <c r="E750" s="2">
        <v>750</v>
      </c>
    </row>
    <row r="751" spans="1:5" ht="13.5" x14ac:dyDescent="0.25">
      <c r="A751" s="2"/>
      <c r="B751" s="2" t="s">
        <v>5099</v>
      </c>
      <c r="C751" s="116">
        <v>201560</v>
      </c>
      <c r="D751" s="117">
        <v>2455</v>
      </c>
      <c r="E751" s="2">
        <v>751</v>
      </c>
    </row>
    <row r="752" spans="1:5" ht="13.5" x14ac:dyDescent="0.25">
      <c r="A752" s="2"/>
      <c r="B752" s="2" t="s">
        <v>7552</v>
      </c>
      <c r="C752" s="116">
        <v>201575</v>
      </c>
      <c r="D752" s="117">
        <v>3473</v>
      </c>
      <c r="E752" s="2">
        <v>752</v>
      </c>
    </row>
    <row r="753" spans="1:5" ht="13.5" x14ac:dyDescent="0.25">
      <c r="A753" s="2"/>
      <c r="B753" s="2" t="s">
        <v>7553</v>
      </c>
      <c r="C753" s="116">
        <v>201595</v>
      </c>
      <c r="D753" s="117">
        <v>2453</v>
      </c>
      <c r="E753" s="2">
        <v>753</v>
      </c>
    </row>
    <row r="754" spans="1:5" ht="13.5" x14ac:dyDescent="0.25">
      <c r="A754" s="2"/>
      <c r="B754" s="2" t="s">
        <v>5101</v>
      </c>
      <c r="C754" s="116">
        <v>201594</v>
      </c>
      <c r="D754" s="117">
        <v>2453</v>
      </c>
      <c r="E754" s="2">
        <v>754</v>
      </c>
    </row>
    <row r="755" spans="1:5" ht="13.5" x14ac:dyDescent="0.25">
      <c r="A755" s="2"/>
      <c r="B755" s="2" t="s">
        <v>5103</v>
      </c>
      <c r="C755" s="116">
        <v>201630</v>
      </c>
      <c r="D755" s="117">
        <v>3474</v>
      </c>
      <c r="E755" s="2">
        <v>755</v>
      </c>
    </row>
    <row r="756" spans="1:5" ht="13.5" x14ac:dyDescent="0.25">
      <c r="A756" s="2"/>
      <c r="B756" s="2" t="s">
        <v>5104</v>
      </c>
      <c r="C756" s="116">
        <v>201664</v>
      </c>
      <c r="D756" s="117">
        <v>2454</v>
      </c>
      <c r="E756" s="2">
        <v>756</v>
      </c>
    </row>
    <row r="757" spans="1:5" ht="13.5" x14ac:dyDescent="0.25">
      <c r="A757" s="2"/>
      <c r="B757" s="2" t="s">
        <v>5105</v>
      </c>
      <c r="C757" s="116">
        <v>201683</v>
      </c>
      <c r="D757" s="117">
        <v>2453</v>
      </c>
      <c r="E757" s="2">
        <v>757</v>
      </c>
    </row>
    <row r="758" spans="1:5" ht="13.5" x14ac:dyDescent="0.25">
      <c r="A758" s="2"/>
      <c r="B758" s="2" t="s">
        <v>5106</v>
      </c>
      <c r="C758" s="116">
        <v>201715</v>
      </c>
      <c r="D758" s="117">
        <v>3474</v>
      </c>
      <c r="E758" s="2">
        <v>758</v>
      </c>
    </row>
    <row r="759" spans="1:5" ht="13.5" x14ac:dyDescent="0.25">
      <c r="A759" s="2"/>
      <c r="B759" s="2" t="s">
        <v>5107</v>
      </c>
      <c r="C759" s="116">
        <v>201734</v>
      </c>
      <c r="D759" s="117">
        <v>2453</v>
      </c>
      <c r="E759" s="2">
        <v>759</v>
      </c>
    </row>
    <row r="760" spans="1:5" ht="13.5" x14ac:dyDescent="0.25">
      <c r="A760" s="2"/>
      <c r="B760" s="2" t="s">
        <v>5108</v>
      </c>
      <c r="C760" s="116">
        <v>201749</v>
      </c>
      <c r="D760" s="117">
        <v>2453</v>
      </c>
      <c r="E760" s="2">
        <v>760</v>
      </c>
    </row>
    <row r="761" spans="1:5" ht="13.5" x14ac:dyDescent="0.25">
      <c r="A761" s="2"/>
      <c r="B761" s="2" t="s">
        <v>5109</v>
      </c>
      <c r="C761" s="116">
        <v>201772</v>
      </c>
      <c r="D761" s="117">
        <v>3474</v>
      </c>
      <c r="E761" s="2">
        <v>761</v>
      </c>
    </row>
    <row r="762" spans="1:5" ht="13.5" x14ac:dyDescent="0.25">
      <c r="A762" s="2"/>
      <c r="B762" s="2" t="s">
        <v>5083</v>
      </c>
      <c r="C762" s="116">
        <v>201043</v>
      </c>
      <c r="D762" s="117">
        <v>3472</v>
      </c>
      <c r="E762" s="2">
        <v>762</v>
      </c>
    </row>
    <row r="763" spans="1:5" ht="13.5" x14ac:dyDescent="0.25">
      <c r="A763" s="2"/>
      <c r="B763" s="2" t="s">
        <v>5082</v>
      </c>
      <c r="C763" s="116">
        <v>201039</v>
      </c>
      <c r="D763" s="117">
        <v>3474</v>
      </c>
      <c r="E763" s="2">
        <v>763</v>
      </c>
    </row>
    <row r="764" spans="1:5" ht="13.5" x14ac:dyDescent="0.25">
      <c r="A764" s="2"/>
      <c r="B764" s="2" t="s">
        <v>5084</v>
      </c>
      <c r="C764" s="116">
        <v>201058</v>
      </c>
      <c r="D764" s="117">
        <v>3474</v>
      </c>
      <c r="E764" s="2">
        <v>764</v>
      </c>
    </row>
    <row r="765" spans="1:5" ht="13.5" x14ac:dyDescent="0.25">
      <c r="A765" s="2"/>
      <c r="B765" s="2" t="s">
        <v>5086</v>
      </c>
      <c r="C765" s="116">
        <v>201081</v>
      </c>
      <c r="D765" s="117">
        <v>2453</v>
      </c>
      <c r="E765" s="2">
        <v>765</v>
      </c>
    </row>
    <row r="766" spans="1:5" ht="13.5" x14ac:dyDescent="0.25">
      <c r="A766" s="2"/>
      <c r="B766" s="2" t="s">
        <v>5087</v>
      </c>
      <c r="C766" s="116">
        <v>201109</v>
      </c>
      <c r="D766" s="117">
        <v>2453</v>
      </c>
      <c r="E766" s="2">
        <v>766</v>
      </c>
    </row>
    <row r="767" spans="1:5" ht="13.5" x14ac:dyDescent="0.25">
      <c r="A767" s="2"/>
      <c r="B767" s="2" t="s">
        <v>5085</v>
      </c>
      <c r="C767" s="116">
        <v>201077</v>
      </c>
      <c r="D767" s="117">
        <v>2453</v>
      </c>
      <c r="E767" s="2">
        <v>767</v>
      </c>
    </row>
    <row r="768" spans="1:5" ht="13.5" x14ac:dyDescent="0.25">
      <c r="A768" s="2"/>
      <c r="B768" s="2" t="s">
        <v>7547</v>
      </c>
      <c r="C768" s="116">
        <v>201225</v>
      </c>
      <c r="D768" s="117">
        <v>3474</v>
      </c>
      <c r="E768" s="2">
        <v>768</v>
      </c>
    </row>
    <row r="769" spans="1:5" ht="13.5" x14ac:dyDescent="0.25">
      <c r="A769" s="2"/>
      <c r="B769" s="2" t="s">
        <v>7548</v>
      </c>
      <c r="C769" s="116">
        <v>201293</v>
      </c>
      <c r="D769" s="117">
        <v>3474</v>
      </c>
      <c r="E769" s="2">
        <v>769</v>
      </c>
    </row>
    <row r="770" spans="1:5" ht="13.5" x14ac:dyDescent="0.25">
      <c r="A770" s="2"/>
      <c r="B770" s="2" t="s">
        <v>5095</v>
      </c>
      <c r="C770" s="116">
        <v>201402</v>
      </c>
      <c r="D770" s="117">
        <v>3472</v>
      </c>
      <c r="E770" s="2">
        <v>770</v>
      </c>
    </row>
    <row r="771" spans="1:5" ht="13.5" x14ac:dyDescent="0.25">
      <c r="A771" s="2"/>
      <c r="B771" s="2" t="s">
        <v>5097</v>
      </c>
      <c r="C771" s="116">
        <v>201452</v>
      </c>
      <c r="D771" s="117">
        <v>3474</v>
      </c>
      <c r="E771" s="2">
        <v>771</v>
      </c>
    </row>
    <row r="772" spans="1:5" ht="13.5" x14ac:dyDescent="0.25">
      <c r="A772" s="2"/>
      <c r="B772" s="2" t="s">
        <v>5100</v>
      </c>
      <c r="C772" s="116">
        <v>201589</v>
      </c>
      <c r="D772" s="117">
        <v>3474</v>
      </c>
      <c r="E772" s="2">
        <v>772</v>
      </c>
    </row>
    <row r="773" spans="1:5" ht="13.5" x14ac:dyDescent="0.25">
      <c r="A773" s="2"/>
      <c r="B773" s="2" t="s">
        <v>7554</v>
      </c>
      <c r="C773" s="116">
        <v>201655</v>
      </c>
      <c r="D773" s="117">
        <v>2453</v>
      </c>
      <c r="E773" s="2">
        <v>773</v>
      </c>
    </row>
    <row r="774" spans="1:5" ht="13.5" x14ac:dyDescent="0.25">
      <c r="A774" s="2"/>
      <c r="B774" s="2" t="s">
        <v>5102</v>
      </c>
      <c r="C774" s="116">
        <v>201626</v>
      </c>
      <c r="D774" s="117">
        <v>2453</v>
      </c>
      <c r="E774" s="2">
        <v>774</v>
      </c>
    </row>
    <row r="775" spans="1:5" ht="13.5" x14ac:dyDescent="0.25">
      <c r="A775" s="2"/>
      <c r="B775" s="2" t="s">
        <v>5110</v>
      </c>
      <c r="C775" s="116">
        <v>201842</v>
      </c>
      <c r="D775" s="117">
        <v>2431</v>
      </c>
      <c r="E775" s="2">
        <v>775</v>
      </c>
    </row>
    <row r="776" spans="1:5" ht="13.5" x14ac:dyDescent="0.25">
      <c r="A776" s="2"/>
      <c r="B776" s="2" t="s">
        <v>5111</v>
      </c>
      <c r="C776" s="116">
        <v>201876</v>
      </c>
      <c r="D776" s="117">
        <v>2442</v>
      </c>
      <c r="E776" s="2">
        <v>776</v>
      </c>
    </row>
    <row r="777" spans="1:5" ht="13.5" x14ac:dyDescent="0.25">
      <c r="A777" s="2"/>
      <c r="B777" s="2" t="s">
        <v>5112</v>
      </c>
      <c r="C777" s="116">
        <v>201908</v>
      </c>
      <c r="D777" s="117">
        <v>4141</v>
      </c>
      <c r="E777" s="2">
        <v>777</v>
      </c>
    </row>
    <row r="778" spans="1:5" ht="13.5" x14ac:dyDescent="0.25">
      <c r="A778" s="2"/>
      <c r="B778" s="2" t="s">
        <v>5113</v>
      </c>
      <c r="C778" s="116">
        <v>201931</v>
      </c>
      <c r="D778" s="117">
        <v>2431</v>
      </c>
      <c r="E778" s="2">
        <v>778</v>
      </c>
    </row>
    <row r="779" spans="1:5" ht="13.5" x14ac:dyDescent="0.25">
      <c r="A779" s="2"/>
      <c r="B779" s="2" t="s">
        <v>5114</v>
      </c>
      <c r="C779" s="116">
        <v>201965</v>
      </c>
      <c r="D779" s="117">
        <v>2141</v>
      </c>
      <c r="E779" s="2">
        <v>779</v>
      </c>
    </row>
    <row r="780" spans="1:5" ht="13.5" x14ac:dyDescent="0.25">
      <c r="A780" s="2"/>
      <c r="B780" s="2" t="s">
        <v>671</v>
      </c>
      <c r="C780" s="116">
        <v>111364</v>
      </c>
      <c r="D780" s="117">
        <v>8212</v>
      </c>
      <c r="E780" s="2">
        <v>780</v>
      </c>
    </row>
    <row r="781" spans="1:5" ht="13.5" x14ac:dyDescent="0.25">
      <c r="A781" s="2"/>
      <c r="B781" s="2" t="s">
        <v>5115</v>
      </c>
      <c r="C781" s="116">
        <v>201999</v>
      </c>
      <c r="D781" s="117">
        <v>2310</v>
      </c>
      <c r="E781" s="2">
        <v>781</v>
      </c>
    </row>
    <row r="782" spans="1:5" ht="13.5" x14ac:dyDescent="0.25">
      <c r="A782" s="2"/>
      <c r="B782" s="2" t="s">
        <v>5116</v>
      </c>
      <c r="C782" s="116">
        <v>202008</v>
      </c>
      <c r="D782" s="117">
        <v>2454</v>
      </c>
      <c r="E782" s="2">
        <v>782</v>
      </c>
    </row>
    <row r="783" spans="1:5" ht="13.5" x14ac:dyDescent="0.25">
      <c r="A783" s="2"/>
      <c r="B783" s="2" t="s">
        <v>5117</v>
      </c>
      <c r="C783" s="116">
        <v>202012</v>
      </c>
      <c r="D783" s="117">
        <v>2453</v>
      </c>
      <c r="E783" s="2">
        <v>783</v>
      </c>
    </row>
    <row r="784" spans="1:5" ht="13.5" x14ac:dyDescent="0.25">
      <c r="A784" s="2"/>
      <c r="B784" s="2" t="s">
        <v>5118</v>
      </c>
      <c r="C784" s="116">
        <v>202027</v>
      </c>
      <c r="D784" s="117">
        <v>3131</v>
      </c>
      <c r="E784" s="2">
        <v>784</v>
      </c>
    </row>
    <row r="785" spans="1:5" ht="13.5" x14ac:dyDescent="0.25">
      <c r="A785" s="2"/>
      <c r="B785" s="2" t="s">
        <v>5119</v>
      </c>
      <c r="C785" s="116">
        <v>202050</v>
      </c>
      <c r="D785" s="117">
        <v>3131</v>
      </c>
      <c r="E785" s="2">
        <v>785</v>
      </c>
    </row>
    <row r="786" spans="1:5" ht="13.5" x14ac:dyDescent="0.25">
      <c r="A786" s="2"/>
      <c r="B786" s="2" t="s">
        <v>5120</v>
      </c>
      <c r="C786" s="116">
        <v>202099</v>
      </c>
      <c r="D786" s="117">
        <v>3131</v>
      </c>
      <c r="E786" s="2">
        <v>786</v>
      </c>
    </row>
    <row r="787" spans="1:5" ht="13.5" x14ac:dyDescent="0.25">
      <c r="A787" s="2"/>
      <c r="B787" s="2" t="s">
        <v>5121</v>
      </c>
      <c r="C787" s="116">
        <v>202120</v>
      </c>
      <c r="D787" s="117">
        <v>3132</v>
      </c>
      <c r="E787" s="2">
        <v>787</v>
      </c>
    </row>
    <row r="788" spans="1:5" ht="13.5" x14ac:dyDescent="0.25">
      <c r="A788" s="2"/>
      <c r="B788" s="2" t="s">
        <v>5122</v>
      </c>
      <c r="C788" s="116">
        <v>202154</v>
      </c>
      <c r="D788" s="117">
        <v>2455</v>
      </c>
      <c r="E788" s="2">
        <v>788</v>
      </c>
    </row>
    <row r="789" spans="1:5" ht="13.5" x14ac:dyDescent="0.25">
      <c r="A789" s="2"/>
      <c r="B789" s="2" t="s">
        <v>7555</v>
      </c>
      <c r="C789" s="116">
        <v>202188</v>
      </c>
      <c r="D789" s="117">
        <v>2455</v>
      </c>
      <c r="E789" s="2">
        <v>789</v>
      </c>
    </row>
    <row r="790" spans="1:5" ht="13.5" x14ac:dyDescent="0.25">
      <c r="A790" s="2"/>
      <c r="B790" s="2" t="s">
        <v>7556</v>
      </c>
      <c r="C790" s="116">
        <v>202225</v>
      </c>
      <c r="D790" s="117">
        <v>3122</v>
      </c>
      <c r="E790" s="2">
        <v>790</v>
      </c>
    </row>
    <row r="791" spans="1:5" ht="13.5" x14ac:dyDescent="0.25">
      <c r="A791" s="2"/>
      <c r="B791" s="2" t="s">
        <v>5123</v>
      </c>
      <c r="C791" s="116">
        <v>202224</v>
      </c>
      <c r="D791" s="117">
        <v>3132</v>
      </c>
      <c r="E791" s="2">
        <v>791</v>
      </c>
    </row>
    <row r="792" spans="1:5" ht="13.5" x14ac:dyDescent="0.25">
      <c r="A792" s="2"/>
      <c r="B792" s="2" t="s">
        <v>5124</v>
      </c>
      <c r="C792" s="116">
        <v>202239</v>
      </c>
      <c r="D792" s="117">
        <v>2455</v>
      </c>
      <c r="E792" s="2">
        <v>792</v>
      </c>
    </row>
    <row r="793" spans="1:5" ht="13.5" x14ac:dyDescent="0.25">
      <c r="A793" s="2"/>
      <c r="B793" s="2" t="s">
        <v>5126</v>
      </c>
      <c r="C793" s="116">
        <v>202258</v>
      </c>
      <c r="D793" s="117">
        <v>2455</v>
      </c>
      <c r="E793" s="2">
        <v>793</v>
      </c>
    </row>
    <row r="794" spans="1:5" ht="13.5" x14ac:dyDescent="0.25">
      <c r="A794" s="2"/>
      <c r="B794" s="2" t="s">
        <v>5127</v>
      </c>
      <c r="C794" s="116">
        <v>202262</v>
      </c>
      <c r="D794" s="117">
        <v>2455</v>
      </c>
      <c r="E794" s="2">
        <v>794</v>
      </c>
    </row>
    <row r="795" spans="1:5" ht="13.5" x14ac:dyDescent="0.25">
      <c r="A795" s="2"/>
      <c r="B795" s="2" t="s">
        <v>5125</v>
      </c>
      <c r="C795" s="116">
        <v>202243</v>
      </c>
      <c r="D795" s="117">
        <v>2455</v>
      </c>
      <c r="E795" s="2">
        <v>795</v>
      </c>
    </row>
    <row r="796" spans="1:5" ht="13.5" x14ac:dyDescent="0.25">
      <c r="A796" s="2"/>
      <c r="B796" s="2" t="s">
        <v>5128</v>
      </c>
      <c r="C796" s="116">
        <v>202277</v>
      </c>
      <c r="D796" s="117">
        <v>3132</v>
      </c>
      <c r="E796" s="2">
        <v>796</v>
      </c>
    </row>
    <row r="797" spans="1:5" ht="13.5" x14ac:dyDescent="0.25">
      <c r="A797" s="2"/>
      <c r="B797" s="2" t="s">
        <v>5129</v>
      </c>
      <c r="C797" s="116">
        <v>202296</v>
      </c>
      <c r="D797" s="117">
        <v>2454</v>
      </c>
      <c r="E797" s="2">
        <v>797</v>
      </c>
    </row>
    <row r="798" spans="1:5" ht="13.5" x14ac:dyDescent="0.25">
      <c r="A798" s="2"/>
      <c r="B798" s="2" t="s">
        <v>5131</v>
      </c>
      <c r="C798" s="116">
        <v>202332</v>
      </c>
      <c r="D798" s="117">
        <v>2452</v>
      </c>
      <c r="E798" s="2">
        <v>798</v>
      </c>
    </row>
    <row r="799" spans="1:5" ht="13.5" x14ac:dyDescent="0.25">
      <c r="A799" s="2"/>
      <c r="B799" s="2" t="s">
        <v>5130</v>
      </c>
      <c r="C799" s="116">
        <v>202309</v>
      </c>
      <c r="D799" s="117">
        <v>2452</v>
      </c>
      <c r="E799" s="2">
        <v>799</v>
      </c>
    </row>
    <row r="800" spans="1:5" ht="13.5" x14ac:dyDescent="0.25">
      <c r="A800" s="2"/>
      <c r="B800" s="2" t="s">
        <v>5132</v>
      </c>
      <c r="C800" s="116">
        <v>202366</v>
      </c>
      <c r="D800" s="117">
        <v>2452</v>
      </c>
      <c r="E800" s="2">
        <v>800</v>
      </c>
    </row>
    <row r="801" spans="1:5" ht="13.5" x14ac:dyDescent="0.25">
      <c r="A801" s="2"/>
      <c r="B801" s="2" t="s">
        <v>7557</v>
      </c>
      <c r="C801" s="116">
        <v>202370</v>
      </c>
      <c r="D801" s="117">
        <v>3474</v>
      </c>
      <c r="E801" s="2">
        <v>801</v>
      </c>
    </row>
    <row r="802" spans="1:5" ht="13.5" x14ac:dyDescent="0.25">
      <c r="A802" s="2"/>
      <c r="B802" s="2" t="s">
        <v>4359</v>
      </c>
      <c r="C802" s="116">
        <v>202380</v>
      </c>
      <c r="D802" s="117">
        <v>2111</v>
      </c>
      <c r="E802" s="2">
        <v>802</v>
      </c>
    </row>
    <row r="803" spans="1:5" ht="13.5" x14ac:dyDescent="0.25">
      <c r="A803" s="2"/>
      <c r="B803" s="2" t="s">
        <v>672</v>
      </c>
      <c r="C803" s="116">
        <v>111382</v>
      </c>
      <c r="D803" s="117">
        <v>7123</v>
      </c>
      <c r="E803" s="2">
        <v>803</v>
      </c>
    </row>
    <row r="804" spans="1:5" ht="13.5" x14ac:dyDescent="0.25">
      <c r="A804" s="2"/>
      <c r="B804" s="2" t="s">
        <v>1221</v>
      </c>
      <c r="C804" s="116">
        <v>111383</v>
      </c>
      <c r="D804" s="117">
        <v>7123</v>
      </c>
      <c r="E804" s="2">
        <v>804</v>
      </c>
    </row>
    <row r="805" spans="1:5" ht="13.5" x14ac:dyDescent="0.25">
      <c r="A805" s="2"/>
      <c r="B805" s="2" t="s">
        <v>673</v>
      </c>
      <c r="C805" s="116">
        <v>111400</v>
      </c>
      <c r="D805" s="117">
        <v>7123</v>
      </c>
      <c r="E805" s="2">
        <v>805</v>
      </c>
    </row>
    <row r="806" spans="1:5" ht="13.5" x14ac:dyDescent="0.25">
      <c r="A806" s="2"/>
      <c r="B806" s="2" t="s">
        <v>1222</v>
      </c>
      <c r="C806" s="116">
        <v>111415</v>
      </c>
      <c r="D806" s="117">
        <v>8212</v>
      </c>
      <c r="E806" s="2">
        <v>806</v>
      </c>
    </row>
    <row r="807" spans="1:5" ht="13.5" x14ac:dyDescent="0.25">
      <c r="A807" s="2"/>
      <c r="B807" s="2" t="s">
        <v>5133</v>
      </c>
      <c r="C807" s="116">
        <v>202399</v>
      </c>
      <c r="D807" s="117">
        <v>1120</v>
      </c>
      <c r="E807" s="2">
        <v>807</v>
      </c>
    </row>
    <row r="808" spans="1:5" ht="13.5" x14ac:dyDescent="0.25">
      <c r="A808" s="2"/>
      <c r="B808" s="2" t="s">
        <v>5134</v>
      </c>
      <c r="C808" s="116">
        <v>202417</v>
      </c>
      <c r="D808" s="117">
        <v>2411</v>
      </c>
      <c r="E808" s="2">
        <v>808</v>
      </c>
    </row>
    <row r="809" spans="1:5" ht="13.5" x14ac:dyDescent="0.25">
      <c r="A809" s="2"/>
      <c r="B809" s="2" t="s">
        <v>5135</v>
      </c>
      <c r="C809" s="116">
        <v>202436</v>
      </c>
      <c r="D809" s="117">
        <v>1110</v>
      </c>
      <c r="E809" s="2">
        <v>809</v>
      </c>
    </row>
    <row r="810" spans="1:5" ht="13.5" x14ac:dyDescent="0.25">
      <c r="A810" s="2"/>
      <c r="B810" s="2" t="s">
        <v>2867</v>
      </c>
      <c r="C810" s="116">
        <v>202440</v>
      </c>
      <c r="D810" s="117">
        <v>3418</v>
      </c>
      <c r="E810" s="2">
        <v>810</v>
      </c>
    </row>
    <row r="811" spans="1:5" ht="13.5" x14ac:dyDescent="0.25">
      <c r="A811" s="2"/>
      <c r="B811" s="2" t="s">
        <v>1223</v>
      </c>
      <c r="C811" s="116">
        <v>111434</v>
      </c>
      <c r="D811" s="117">
        <v>7324</v>
      </c>
      <c r="E811" s="2">
        <v>811</v>
      </c>
    </row>
    <row r="812" spans="1:5" ht="13.5" x14ac:dyDescent="0.25">
      <c r="A812" s="2"/>
      <c r="B812" s="2" t="s">
        <v>1225</v>
      </c>
      <c r="C812" s="116">
        <v>111453</v>
      </c>
      <c r="D812" s="117">
        <v>7324</v>
      </c>
      <c r="E812" s="2">
        <v>812</v>
      </c>
    </row>
    <row r="813" spans="1:5" ht="13.5" x14ac:dyDescent="0.25">
      <c r="A813" s="2"/>
      <c r="B813" s="2" t="s">
        <v>1226</v>
      </c>
      <c r="C813" s="116">
        <v>111472</v>
      </c>
      <c r="D813" s="117">
        <v>7324</v>
      </c>
      <c r="E813" s="2">
        <v>813</v>
      </c>
    </row>
    <row r="814" spans="1:5" ht="13.5" x14ac:dyDescent="0.25">
      <c r="A814" s="2"/>
      <c r="B814" s="2" t="s">
        <v>1227</v>
      </c>
      <c r="C814" s="116">
        <v>111491</v>
      </c>
      <c r="D814" s="117">
        <v>7515</v>
      </c>
      <c r="E814" s="2">
        <v>814</v>
      </c>
    </row>
    <row r="815" spans="1:5" ht="13.5" x14ac:dyDescent="0.25">
      <c r="A815" s="2"/>
      <c r="B815" s="2" t="s">
        <v>1228</v>
      </c>
      <c r="C815" s="116">
        <v>111519</v>
      </c>
      <c r="D815" s="117">
        <v>8132</v>
      </c>
      <c r="E815" s="2">
        <v>815</v>
      </c>
    </row>
    <row r="816" spans="1:5" ht="13.5" x14ac:dyDescent="0.25">
      <c r="A816" s="2"/>
      <c r="B816" s="2" t="s">
        <v>5136</v>
      </c>
      <c r="C816" s="116">
        <v>202464</v>
      </c>
      <c r="D816" s="117">
        <v>2112</v>
      </c>
      <c r="E816" s="2">
        <v>816</v>
      </c>
    </row>
    <row r="817" spans="1:5" ht="13.5" x14ac:dyDescent="0.25">
      <c r="A817" s="2"/>
      <c r="B817" s="2" t="s">
        <v>5137</v>
      </c>
      <c r="C817" s="116">
        <v>202498</v>
      </c>
      <c r="D817" s="117">
        <v>2148</v>
      </c>
      <c r="E817" s="2">
        <v>817</v>
      </c>
    </row>
    <row r="818" spans="1:5" ht="13.5" x14ac:dyDescent="0.25">
      <c r="A818" s="2"/>
      <c r="B818" s="2" t="s">
        <v>5138</v>
      </c>
      <c r="C818" s="116">
        <v>202526</v>
      </c>
      <c r="D818" s="117">
        <v>2112</v>
      </c>
      <c r="E818" s="2">
        <v>818</v>
      </c>
    </row>
    <row r="819" spans="1:5" ht="13.5" x14ac:dyDescent="0.25">
      <c r="A819" s="2"/>
      <c r="B819" s="2" t="s">
        <v>5139</v>
      </c>
      <c r="C819" s="116">
        <v>203015</v>
      </c>
      <c r="D819" s="117">
        <v>3142</v>
      </c>
      <c r="E819" s="2">
        <v>819</v>
      </c>
    </row>
    <row r="820" spans="1:5" ht="13.5" x14ac:dyDescent="0.25">
      <c r="A820" s="2"/>
      <c r="B820" s="2" t="s">
        <v>5140</v>
      </c>
      <c r="C820" s="116">
        <v>203049</v>
      </c>
      <c r="D820" s="117">
        <v>3142</v>
      </c>
      <c r="E820" s="2">
        <v>820</v>
      </c>
    </row>
    <row r="821" spans="1:5" ht="13.5" x14ac:dyDescent="0.25">
      <c r="A821" s="2"/>
      <c r="B821" s="2" t="s">
        <v>5141</v>
      </c>
      <c r="C821" s="116">
        <v>203068</v>
      </c>
      <c r="D821" s="117">
        <v>3142</v>
      </c>
      <c r="E821" s="2">
        <v>821</v>
      </c>
    </row>
    <row r="822" spans="1:5" ht="13.5" x14ac:dyDescent="0.25">
      <c r="A822" s="2"/>
      <c r="B822" s="2" t="s">
        <v>7558</v>
      </c>
      <c r="C822" s="116">
        <v>203061</v>
      </c>
      <c r="D822" s="117">
        <v>2429</v>
      </c>
      <c r="E822" s="2">
        <v>822</v>
      </c>
    </row>
    <row r="823" spans="1:5" ht="13.5" x14ac:dyDescent="0.25">
      <c r="A823" s="2"/>
      <c r="B823" s="2" t="s">
        <v>1229</v>
      </c>
      <c r="C823" s="116">
        <v>111576</v>
      </c>
      <c r="D823" s="117">
        <v>8123</v>
      </c>
      <c r="E823" s="2">
        <v>823</v>
      </c>
    </row>
    <row r="824" spans="1:5" ht="13.5" x14ac:dyDescent="0.25">
      <c r="A824" s="2"/>
      <c r="B824" s="2" t="s">
        <v>1230</v>
      </c>
      <c r="C824" s="116">
        <v>111595</v>
      </c>
      <c r="D824" s="117">
        <v>8223</v>
      </c>
      <c r="E824" s="2">
        <v>824</v>
      </c>
    </row>
    <row r="825" spans="1:5" ht="13.5" x14ac:dyDescent="0.25">
      <c r="A825" s="2"/>
      <c r="B825" s="2" t="s">
        <v>5142</v>
      </c>
      <c r="C825" s="116">
        <v>203072</v>
      </c>
      <c r="D825" s="117">
        <v>2212</v>
      </c>
      <c r="E825" s="2">
        <v>825</v>
      </c>
    </row>
    <row r="826" spans="1:5" ht="13.5" x14ac:dyDescent="0.25">
      <c r="A826" s="2"/>
      <c r="B826" s="2" t="s">
        <v>1231</v>
      </c>
      <c r="C826" s="116">
        <v>111612</v>
      </c>
      <c r="D826" s="117">
        <v>8282</v>
      </c>
      <c r="E826" s="2">
        <v>826</v>
      </c>
    </row>
    <row r="827" spans="1:5" ht="13.5" x14ac:dyDescent="0.25">
      <c r="A827" s="2"/>
      <c r="B827" s="2" t="s">
        <v>1233</v>
      </c>
      <c r="C827" s="116">
        <v>111650</v>
      </c>
      <c r="D827" s="117">
        <v>7270</v>
      </c>
      <c r="E827" s="2">
        <v>827</v>
      </c>
    </row>
    <row r="828" spans="1:5" ht="13.5" x14ac:dyDescent="0.25">
      <c r="A828" s="2"/>
      <c r="B828" s="2" t="s">
        <v>1234</v>
      </c>
      <c r="C828" s="116">
        <v>111665</v>
      </c>
      <c r="D828" s="117">
        <v>8284</v>
      </c>
      <c r="E828" s="2">
        <v>828</v>
      </c>
    </row>
    <row r="829" spans="1:5" ht="13.5" x14ac:dyDescent="0.25">
      <c r="A829" s="2"/>
      <c r="B829" s="2" t="s">
        <v>1232</v>
      </c>
      <c r="C829" s="116">
        <v>111631</v>
      </c>
      <c r="D829" s="117">
        <v>7270</v>
      </c>
      <c r="E829" s="2">
        <v>829</v>
      </c>
    </row>
    <row r="830" spans="1:5" ht="13.5" x14ac:dyDescent="0.25">
      <c r="A830" s="2"/>
      <c r="B830" s="2" t="s">
        <v>5143</v>
      </c>
      <c r="C830" s="116">
        <v>203104</v>
      </c>
      <c r="D830" s="117">
        <v>2454</v>
      </c>
      <c r="E830" s="2">
        <v>830</v>
      </c>
    </row>
    <row r="831" spans="1:5" ht="13.5" x14ac:dyDescent="0.25">
      <c r="A831" s="2"/>
      <c r="B831" s="2" t="s">
        <v>5144</v>
      </c>
      <c r="C831" s="116">
        <v>203123</v>
      </c>
      <c r="D831" s="117">
        <v>2454</v>
      </c>
      <c r="E831" s="2">
        <v>831</v>
      </c>
    </row>
    <row r="832" spans="1:5" ht="13.5" x14ac:dyDescent="0.25">
      <c r="A832" s="2"/>
      <c r="B832" s="2" t="s">
        <v>1235</v>
      </c>
      <c r="C832" s="116">
        <v>111684</v>
      </c>
      <c r="D832" s="117">
        <v>7241</v>
      </c>
      <c r="E832" s="2">
        <v>832</v>
      </c>
    </row>
    <row r="833" spans="1:5" ht="13.5" x14ac:dyDescent="0.25">
      <c r="A833" s="2"/>
      <c r="B833" s="2" t="s">
        <v>1236</v>
      </c>
      <c r="C833" s="116">
        <v>111701</v>
      </c>
      <c r="D833" s="117">
        <v>7217</v>
      </c>
      <c r="E833" s="2">
        <v>833</v>
      </c>
    </row>
    <row r="834" spans="1:5" ht="13.5" x14ac:dyDescent="0.25">
      <c r="A834" s="2"/>
      <c r="B834" s="2" t="s">
        <v>674</v>
      </c>
      <c r="C834" s="116">
        <v>111720</v>
      </c>
      <c r="D834" s="117">
        <v>9133</v>
      </c>
      <c r="E834" s="2">
        <v>834</v>
      </c>
    </row>
    <row r="835" spans="1:5" ht="13.5" x14ac:dyDescent="0.25">
      <c r="A835" s="2"/>
      <c r="B835" s="2" t="s">
        <v>1237</v>
      </c>
      <c r="C835" s="116">
        <v>111745</v>
      </c>
      <c r="D835" s="117">
        <v>8159</v>
      </c>
      <c r="E835" s="2">
        <v>835</v>
      </c>
    </row>
    <row r="836" spans="1:5" ht="13.5" x14ac:dyDescent="0.25">
      <c r="A836" s="2"/>
      <c r="B836" s="2" t="s">
        <v>675</v>
      </c>
      <c r="C836" s="116">
        <v>111769</v>
      </c>
      <c r="D836" s="117">
        <v>5123</v>
      </c>
      <c r="E836" s="2">
        <v>836</v>
      </c>
    </row>
    <row r="837" spans="1:5" ht="13.5" x14ac:dyDescent="0.25">
      <c r="A837" s="2"/>
      <c r="B837" s="2" t="s">
        <v>676</v>
      </c>
      <c r="C837" s="116">
        <v>111788</v>
      </c>
      <c r="D837" s="117">
        <v>7450</v>
      </c>
      <c r="E837" s="2">
        <v>837</v>
      </c>
    </row>
    <row r="838" spans="1:5" ht="13.5" x14ac:dyDescent="0.25">
      <c r="A838" s="2"/>
      <c r="B838" s="2" t="s">
        <v>1238</v>
      </c>
      <c r="C838" s="116">
        <v>111805</v>
      </c>
      <c r="D838" s="117">
        <v>7435</v>
      </c>
      <c r="E838" s="2">
        <v>838</v>
      </c>
    </row>
    <row r="839" spans="1:5" ht="13.5" x14ac:dyDescent="0.25">
      <c r="A839" s="2"/>
      <c r="B839" s="2" t="s">
        <v>1239</v>
      </c>
      <c r="C839" s="116">
        <v>111824</v>
      </c>
      <c r="D839" s="117">
        <v>7432</v>
      </c>
      <c r="E839" s="2">
        <v>839</v>
      </c>
    </row>
    <row r="840" spans="1:5" ht="13.5" x14ac:dyDescent="0.25">
      <c r="A840" s="2"/>
      <c r="B840" s="2" t="s">
        <v>7559</v>
      </c>
      <c r="C840" s="116">
        <v>203124</v>
      </c>
      <c r="D840" s="117">
        <v>3473</v>
      </c>
      <c r="E840" s="2">
        <v>840</v>
      </c>
    </row>
    <row r="841" spans="1:5" ht="13.5" x14ac:dyDescent="0.25">
      <c r="A841" s="2"/>
      <c r="B841" s="2" t="s">
        <v>1240</v>
      </c>
      <c r="C841" s="116">
        <v>111843</v>
      </c>
      <c r="D841" s="117">
        <v>8212</v>
      </c>
      <c r="E841" s="2">
        <v>841</v>
      </c>
    </row>
    <row r="842" spans="1:5" ht="13.5" x14ac:dyDescent="0.25">
      <c r="A842" s="2"/>
      <c r="B842" s="2" t="s">
        <v>1241</v>
      </c>
      <c r="C842" s="116">
        <v>111862</v>
      </c>
      <c r="D842" s="117">
        <v>8212</v>
      </c>
      <c r="E842" s="2">
        <v>842</v>
      </c>
    </row>
    <row r="843" spans="1:5" ht="13.5" x14ac:dyDescent="0.25">
      <c r="A843" s="2"/>
      <c r="B843" s="2" t="s">
        <v>1242</v>
      </c>
      <c r="C843" s="116">
        <v>111881</v>
      </c>
      <c r="D843" s="117">
        <v>7411</v>
      </c>
      <c r="E843" s="2">
        <v>843</v>
      </c>
    </row>
    <row r="844" spans="1:5" ht="13.5" x14ac:dyDescent="0.25">
      <c r="A844" s="2"/>
      <c r="B844" s="2" t="s">
        <v>677</v>
      </c>
      <c r="C844" s="116">
        <v>111966</v>
      </c>
      <c r="D844" s="117">
        <v>7121</v>
      </c>
      <c r="E844" s="2">
        <v>844</v>
      </c>
    </row>
    <row r="845" spans="1:5" ht="13.5" x14ac:dyDescent="0.25">
      <c r="A845" s="2"/>
      <c r="B845" s="2" t="s">
        <v>7216</v>
      </c>
      <c r="C845" s="116">
        <v>111969</v>
      </c>
      <c r="D845" s="117">
        <v>7124</v>
      </c>
      <c r="E845" s="2">
        <v>845</v>
      </c>
    </row>
    <row r="846" spans="1:5" ht="13.5" x14ac:dyDescent="0.25">
      <c r="A846" s="2"/>
      <c r="B846" s="2" t="s">
        <v>5145</v>
      </c>
      <c r="C846" s="116">
        <v>203138</v>
      </c>
      <c r="D846" s="117">
        <v>2432</v>
      </c>
      <c r="E846" s="2">
        <v>846</v>
      </c>
    </row>
    <row r="847" spans="1:5" ht="13.5" x14ac:dyDescent="0.25">
      <c r="A847" s="2"/>
      <c r="B847" s="2" t="s">
        <v>5146</v>
      </c>
      <c r="C847" s="116">
        <v>203161</v>
      </c>
      <c r="D847" s="117">
        <v>2432</v>
      </c>
      <c r="E847" s="2">
        <v>847</v>
      </c>
    </row>
    <row r="848" spans="1:5" ht="13.5" x14ac:dyDescent="0.25">
      <c r="A848" s="2"/>
      <c r="B848" s="2" t="s">
        <v>5147</v>
      </c>
      <c r="C848" s="116">
        <v>203180</v>
      </c>
      <c r="D848" s="117">
        <v>4141</v>
      </c>
      <c r="E848" s="2">
        <v>848</v>
      </c>
    </row>
    <row r="849" spans="1:5" ht="13.5" x14ac:dyDescent="0.25">
      <c r="A849" s="2"/>
      <c r="B849" s="2" t="s">
        <v>5148</v>
      </c>
      <c r="C849" s="116">
        <v>203212</v>
      </c>
      <c r="D849" s="117">
        <v>2211</v>
      </c>
      <c r="E849" s="2">
        <v>849</v>
      </c>
    </row>
    <row r="850" spans="1:5" ht="13.5" x14ac:dyDescent="0.25">
      <c r="A850" s="2"/>
      <c r="B850" s="2" t="s">
        <v>5149</v>
      </c>
      <c r="C850" s="116">
        <v>203246</v>
      </c>
      <c r="D850" s="117">
        <v>2212</v>
      </c>
      <c r="E850" s="2">
        <v>850</v>
      </c>
    </row>
    <row r="851" spans="1:5" ht="13.5" x14ac:dyDescent="0.25">
      <c r="A851" s="2"/>
      <c r="B851" s="2" t="s">
        <v>5150</v>
      </c>
      <c r="C851" s="116">
        <v>203275</v>
      </c>
      <c r="D851" s="117">
        <v>2212</v>
      </c>
      <c r="E851" s="2">
        <v>851</v>
      </c>
    </row>
    <row r="852" spans="1:5" ht="13.5" x14ac:dyDescent="0.25">
      <c r="A852" s="2"/>
      <c r="B852" s="2" t="s">
        <v>2894</v>
      </c>
      <c r="C852" s="116">
        <v>203280</v>
      </c>
      <c r="D852" s="117">
        <v>2149</v>
      </c>
      <c r="E852" s="2">
        <v>852</v>
      </c>
    </row>
    <row r="853" spans="1:5" ht="13.5" x14ac:dyDescent="0.25">
      <c r="A853" s="2"/>
      <c r="B853" s="2" t="s">
        <v>2914</v>
      </c>
      <c r="C853" s="116">
        <v>203284</v>
      </c>
      <c r="D853" s="117">
        <v>2413</v>
      </c>
      <c r="E853" s="2">
        <v>853</v>
      </c>
    </row>
    <row r="854" spans="1:5" ht="13.5" x14ac:dyDescent="0.25">
      <c r="A854" s="2"/>
      <c r="B854" s="2" t="s">
        <v>1243</v>
      </c>
      <c r="C854" s="116">
        <v>111985</v>
      </c>
      <c r="D854" s="117">
        <v>7412</v>
      </c>
      <c r="E854" s="2">
        <v>854</v>
      </c>
    </row>
    <row r="855" spans="1:5" ht="13.5" x14ac:dyDescent="0.25">
      <c r="A855" s="2"/>
      <c r="B855" s="2" t="s">
        <v>678</v>
      </c>
      <c r="C855" s="116">
        <v>112009</v>
      </c>
      <c r="D855" s="117">
        <v>8229</v>
      </c>
      <c r="E855" s="2">
        <v>855</v>
      </c>
    </row>
    <row r="856" spans="1:5" ht="13.5" x14ac:dyDescent="0.25">
      <c r="A856" s="2"/>
      <c r="B856" s="2" t="s">
        <v>1244</v>
      </c>
      <c r="C856" s="116">
        <v>112028</v>
      </c>
      <c r="D856" s="117">
        <v>8275</v>
      </c>
      <c r="E856" s="2">
        <v>856</v>
      </c>
    </row>
    <row r="857" spans="1:5" ht="13.5" x14ac:dyDescent="0.25">
      <c r="A857" s="2"/>
      <c r="B857" s="2" t="s">
        <v>1245</v>
      </c>
      <c r="C857" s="116">
        <v>112047</v>
      </c>
      <c r="D857" s="117">
        <v>8139</v>
      </c>
      <c r="E857" s="2">
        <v>857</v>
      </c>
    </row>
    <row r="858" spans="1:5" ht="13.5" x14ac:dyDescent="0.25">
      <c r="A858" s="2"/>
      <c r="B858" s="2" t="s">
        <v>679</v>
      </c>
      <c r="C858" s="116">
        <v>112066</v>
      </c>
      <c r="D858" s="117">
        <v>7411</v>
      </c>
      <c r="E858" s="2">
        <v>858</v>
      </c>
    </row>
    <row r="859" spans="1:5" ht="13.5" x14ac:dyDescent="0.25">
      <c r="A859" s="2"/>
      <c r="B859" s="2" t="s">
        <v>1246</v>
      </c>
      <c r="C859" s="116">
        <v>112085</v>
      </c>
      <c r="D859" s="117">
        <v>7422</v>
      </c>
      <c r="E859" s="2">
        <v>859</v>
      </c>
    </row>
    <row r="860" spans="1:5" ht="13.5" x14ac:dyDescent="0.25">
      <c r="A860" s="2"/>
      <c r="B860" s="2" t="s">
        <v>1247</v>
      </c>
      <c r="C860" s="116">
        <v>112102</v>
      </c>
      <c r="D860" s="117">
        <v>7411</v>
      </c>
      <c r="E860" s="2">
        <v>860</v>
      </c>
    </row>
    <row r="861" spans="1:5" ht="13.5" x14ac:dyDescent="0.25">
      <c r="A861" s="2"/>
      <c r="B861" s="2" t="s">
        <v>1247</v>
      </c>
      <c r="C861" s="116">
        <v>112093</v>
      </c>
      <c r="D861" s="117">
        <v>8226</v>
      </c>
      <c r="E861" s="2">
        <v>861</v>
      </c>
    </row>
    <row r="862" spans="1:5" ht="13.5" x14ac:dyDescent="0.25">
      <c r="A862" s="2"/>
      <c r="B862" s="2" t="s">
        <v>7217</v>
      </c>
      <c r="C862" s="116">
        <v>112117</v>
      </c>
      <c r="D862" s="117">
        <v>6141</v>
      </c>
      <c r="E862" s="2">
        <v>862</v>
      </c>
    </row>
    <row r="863" spans="1:5" ht="13.5" x14ac:dyDescent="0.25">
      <c r="A863" s="2"/>
      <c r="B863" s="2" t="s">
        <v>1248</v>
      </c>
      <c r="C863" s="116">
        <v>112121</v>
      </c>
      <c r="D863" s="117">
        <v>7515</v>
      </c>
      <c r="E863" s="2">
        <v>863</v>
      </c>
    </row>
    <row r="864" spans="1:5" ht="13.5" x14ac:dyDescent="0.25">
      <c r="A864" s="2"/>
      <c r="B864" s="2" t="s">
        <v>1251</v>
      </c>
      <c r="C864" s="116">
        <v>112155</v>
      </c>
      <c r="D864" s="117">
        <v>7515</v>
      </c>
      <c r="E864" s="2">
        <v>864</v>
      </c>
    </row>
    <row r="865" spans="1:5" ht="13.5" x14ac:dyDescent="0.25">
      <c r="A865" s="2"/>
      <c r="B865" s="2" t="s">
        <v>1250</v>
      </c>
      <c r="C865" s="116">
        <v>112140</v>
      </c>
      <c r="D865" s="117">
        <v>7515</v>
      </c>
      <c r="E865" s="2">
        <v>865</v>
      </c>
    </row>
    <row r="866" spans="1:5" ht="13.5" x14ac:dyDescent="0.25">
      <c r="A866" s="2"/>
      <c r="B866" s="2" t="s">
        <v>1249</v>
      </c>
      <c r="C866" s="116">
        <v>112136</v>
      </c>
      <c r="D866" s="117">
        <v>7620</v>
      </c>
      <c r="E866" s="2">
        <v>866</v>
      </c>
    </row>
    <row r="867" spans="1:5" ht="13.5" x14ac:dyDescent="0.25">
      <c r="A867" s="2"/>
      <c r="B867" s="2" t="s">
        <v>680</v>
      </c>
      <c r="C867" s="116">
        <v>112174</v>
      </c>
      <c r="D867" s="117">
        <v>5111</v>
      </c>
      <c r="E867" s="2">
        <v>867</v>
      </c>
    </row>
    <row r="868" spans="1:5" ht="13.5" x14ac:dyDescent="0.25">
      <c r="A868" s="2"/>
      <c r="B868" s="2" t="s">
        <v>1252</v>
      </c>
      <c r="C868" s="116">
        <v>112189</v>
      </c>
      <c r="D868" s="117">
        <v>7515</v>
      </c>
      <c r="E868" s="2">
        <v>868</v>
      </c>
    </row>
    <row r="869" spans="1:5" ht="13.5" x14ac:dyDescent="0.25">
      <c r="A869" s="2"/>
      <c r="B869" s="2" t="s">
        <v>1253</v>
      </c>
      <c r="C869" s="116">
        <v>112193</v>
      </c>
      <c r="D869" s="117">
        <v>7515</v>
      </c>
      <c r="E869" s="2">
        <v>869</v>
      </c>
    </row>
    <row r="870" spans="1:5" ht="13.5" x14ac:dyDescent="0.25">
      <c r="A870" s="2"/>
      <c r="B870" s="2" t="s">
        <v>2933</v>
      </c>
      <c r="C870" s="116">
        <v>203290</v>
      </c>
      <c r="D870" s="117">
        <v>2211</v>
      </c>
      <c r="E870" s="2">
        <v>870</v>
      </c>
    </row>
    <row r="871" spans="1:5" ht="13.5" x14ac:dyDescent="0.25">
      <c r="A871" s="2"/>
      <c r="B871" s="2" t="s">
        <v>681</v>
      </c>
      <c r="C871" s="116">
        <v>112206</v>
      </c>
      <c r="D871" s="117">
        <v>8340</v>
      </c>
      <c r="E871" s="2">
        <v>871</v>
      </c>
    </row>
    <row r="872" spans="1:5" ht="13.5" x14ac:dyDescent="0.25">
      <c r="A872" s="2"/>
      <c r="B872" s="2" t="s">
        <v>1254</v>
      </c>
      <c r="C872" s="116">
        <v>112210</v>
      </c>
      <c r="D872" s="117">
        <v>8340</v>
      </c>
      <c r="E872" s="2">
        <v>872</v>
      </c>
    </row>
    <row r="873" spans="1:5" ht="13.5" x14ac:dyDescent="0.25">
      <c r="A873" s="2"/>
      <c r="B873" s="2" t="s">
        <v>688</v>
      </c>
      <c r="C873" s="116">
        <v>112418</v>
      </c>
      <c r="D873" s="117">
        <v>7511</v>
      </c>
      <c r="E873" s="2">
        <v>873</v>
      </c>
    </row>
    <row r="874" spans="1:5" ht="13.5" x14ac:dyDescent="0.25">
      <c r="A874" s="2"/>
      <c r="B874" s="2" t="s">
        <v>689</v>
      </c>
      <c r="C874" s="116">
        <v>112422</v>
      </c>
      <c r="D874" s="117">
        <v>7511</v>
      </c>
      <c r="E874" s="2">
        <v>874</v>
      </c>
    </row>
    <row r="875" spans="1:5" ht="13.5" x14ac:dyDescent="0.25">
      <c r="A875" s="2"/>
      <c r="B875" s="2" t="s">
        <v>682</v>
      </c>
      <c r="C875" s="116">
        <v>112225</v>
      </c>
      <c r="D875" s="117">
        <v>8121</v>
      </c>
      <c r="E875" s="2">
        <v>875</v>
      </c>
    </row>
    <row r="876" spans="1:5" ht="13.5" x14ac:dyDescent="0.25">
      <c r="A876" s="2"/>
      <c r="B876" s="2" t="s">
        <v>1255</v>
      </c>
      <c r="C876" s="116">
        <v>112236</v>
      </c>
      <c r="D876" s="117">
        <v>8113</v>
      </c>
      <c r="E876" s="2">
        <v>876</v>
      </c>
    </row>
    <row r="877" spans="1:5" ht="13.5" x14ac:dyDescent="0.25">
      <c r="A877" s="2"/>
      <c r="B877" s="2" t="s">
        <v>1256</v>
      </c>
      <c r="C877" s="116">
        <v>112244</v>
      </c>
      <c r="D877" s="117">
        <v>8121</v>
      </c>
      <c r="E877" s="2">
        <v>877</v>
      </c>
    </row>
    <row r="878" spans="1:5" ht="13.5" x14ac:dyDescent="0.25">
      <c r="A878" s="2"/>
      <c r="B878" s="2" t="s">
        <v>7218</v>
      </c>
      <c r="C878" s="116">
        <v>112260</v>
      </c>
      <c r="D878" s="117">
        <v>6121</v>
      </c>
      <c r="E878" s="2">
        <v>878</v>
      </c>
    </row>
    <row r="879" spans="1:5" ht="13.5" x14ac:dyDescent="0.25">
      <c r="A879" s="2"/>
      <c r="B879" s="2" t="s">
        <v>683</v>
      </c>
      <c r="C879" s="116">
        <v>112259</v>
      </c>
      <c r="D879" s="117">
        <v>8121</v>
      </c>
      <c r="E879" s="2">
        <v>879</v>
      </c>
    </row>
    <row r="880" spans="1:5" ht="13.5" x14ac:dyDescent="0.25">
      <c r="A880" s="2"/>
      <c r="B880" s="2" t="s">
        <v>1257</v>
      </c>
      <c r="C880" s="116">
        <v>112263</v>
      </c>
      <c r="D880" s="117">
        <v>8113</v>
      </c>
      <c r="E880" s="2">
        <v>880</v>
      </c>
    </row>
    <row r="881" spans="1:5" ht="13.5" x14ac:dyDescent="0.25">
      <c r="A881" s="2"/>
      <c r="B881" s="2" t="s">
        <v>1258</v>
      </c>
      <c r="C881" s="116">
        <v>112282</v>
      </c>
      <c r="D881" s="117">
        <v>8121</v>
      </c>
      <c r="E881" s="2">
        <v>881</v>
      </c>
    </row>
    <row r="882" spans="1:5" ht="13.5" x14ac:dyDescent="0.25">
      <c r="A882" s="2"/>
      <c r="B882" s="2" t="s">
        <v>684</v>
      </c>
      <c r="C882" s="116">
        <v>112272</v>
      </c>
      <c r="D882" s="117">
        <v>6121</v>
      </c>
      <c r="E882" s="2">
        <v>882</v>
      </c>
    </row>
    <row r="883" spans="1:5" ht="13.5" x14ac:dyDescent="0.25">
      <c r="A883" s="2"/>
      <c r="B883" s="2" t="s">
        <v>1259</v>
      </c>
      <c r="C883" s="116">
        <v>112302</v>
      </c>
      <c r="D883" s="117">
        <v>7217</v>
      </c>
      <c r="E883" s="2">
        <v>883</v>
      </c>
    </row>
    <row r="884" spans="1:5" ht="13.5" x14ac:dyDescent="0.25">
      <c r="A884" s="2"/>
      <c r="B884" s="2" t="s">
        <v>1260</v>
      </c>
      <c r="C884" s="116">
        <v>112314</v>
      </c>
      <c r="D884" s="117">
        <v>8122</v>
      </c>
      <c r="E884" s="2">
        <v>884</v>
      </c>
    </row>
    <row r="885" spans="1:5" ht="13.5" x14ac:dyDescent="0.25">
      <c r="A885" s="2"/>
      <c r="B885" s="2" t="s">
        <v>1261</v>
      </c>
      <c r="C885" s="116">
        <v>112333</v>
      </c>
      <c r="D885" s="117">
        <v>8290</v>
      </c>
      <c r="E885" s="2">
        <v>885</v>
      </c>
    </row>
    <row r="886" spans="1:5" ht="13.5" x14ac:dyDescent="0.25">
      <c r="A886" s="2"/>
      <c r="B886" s="2" t="s">
        <v>685</v>
      </c>
      <c r="C886" s="116">
        <v>112371</v>
      </c>
      <c r="D886" s="117">
        <v>8290</v>
      </c>
      <c r="E886" s="2">
        <v>886</v>
      </c>
    </row>
    <row r="887" spans="1:5" ht="13.5" x14ac:dyDescent="0.25">
      <c r="A887" s="2"/>
      <c r="B887" s="2" t="s">
        <v>686</v>
      </c>
      <c r="C887" s="116">
        <v>112390</v>
      </c>
      <c r="D887" s="117">
        <v>8125</v>
      </c>
      <c r="E887" s="2">
        <v>887</v>
      </c>
    </row>
    <row r="888" spans="1:5" ht="13.5" x14ac:dyDescent="0.25">
      <c r="A888" s="2"/>
      <c r="B888" s="2" t="s">
        <v>1263</v>
      </c>
      <c r="C888" s="116">
        <v>112441</v>
      </c>
      <c r="D888" s="117">
        <v>7214</v>
      </c>
      <c r="E888" s="2">
        <v>888</v>
      </c>
    </row>
    <row r="889" spans="1:5" ht="13.5" x14ac:dyDescent="0.25">
      <c r="A889" s="2"/>
      <c r="B889" s="2" t="s">
        <v>1264</v>
      </c>
      <c r="C889" s="116">
        <v>112460</v>
      </c>
      <c r="D889" s="117">
        <v>7214</v>
      </c>
      <c r="E889" s="2">
        <v>889</v>
      </c>
    </row>
    <row r="890" spans="1:5" ht="13.5" x14ac:dyDescent="0.25">
      <c r="A890" s="2"/>
      <c r="B890" s="2" t="s">
        <v>1265</v>
      </c>
      <c r="C890" s="116">
        <v>112489</v>
      </c>
      <c r="D890" s="117">
        <v>7214</v>
      </c>
      <c r="E890" s="2">
        <v>890</v>
      </c>
    </row>
    <row r="891" spans="1:5" ht="13.5" x14ac:dyDescent="0.25">
      <c r="A891" s="2"/>
      <c r="B891" s="2" t="s">
        <v>691</v>
      </c>
      <c r="C891" s="116">
        <v>112511</v>
      </c>
      <c r="D891" s="117">
        <v>8125</v>
      </c>
      <c r="E891" s="2">
        <v>891</v>
      </c>
    </row>
    <row r="892" spans="1:5" ht="13.5" x14ac:dyDescent="0.25">
      <c r="A892" s="2"/>
      <c r="B892" s="2" t="s">
        <v>690</v>
      </c>
      <c r="C892" s="116">
        <v>112507</v>
      </c>
      <c r="D892" s="117">
        <v>7214</v>
      </c>
      <c r="E892" s="2">
        <v>892</v>
      </c>
    </row>
    <row r="893" spans="1:5" ht="13.5" x14ac:dyDescent="0.25">
      <c r="A893" s="2"/>
      <c r="B893" s="2" t="s">
        <v>1266</v>
      </c>
      <c r="C893" s="116">
        <v>112530</v>
      </c>
      <c r="D893" s="117">
        <v>7514</v>
      </c>
      <c r="E893" s="2">
        <v>893</v>
      </c>
    </row>
    <row r="894" spans="1:5" ht="13.5" x14ac:dyDescent="0.25">
      <c r="A894" s="2"/>
      <c r="B894" s="2" t="s">
        <v>1267</v>
      </c>
      <c r="C894" s="116">
        <v>112555</v>
      </c>
      <c r="D894" s="117">
        <v>8121</v>
      </c>
      <c r="E894" s="2">
        <v>894</v>
      </c>
    </row>
    <row r="895" spans="1:5" ht="13.5" x14ac:dyDescent="0.25">
      <c r="A895" s="2"/>
      <c r="B895" s="2" t="s">
        <v>1268</v>
      </c>
      <c r="C895" s="116">
        <v>112579</v>
      </c>
      <c r="D895" s="117">
        <v>8121</v>
      </c>
      <c r="E895" s="2">
        <v>895</v>
      </c>
    </row>
    <row r="896" spans="1:5" ht="13.5" x14ac:dyDescent="0.25">
      <c r="A896" s="2"/>
      <c r="B896" s="2" t="s">
        <v>692</v>
      </c>
      <c r="C896" s="116">
        <v>112581</v>
      </c>
      <c r="D896" s="117">
        <v>6114</v>
      </c>
      <c r="E896" s="2">
        <v>896</v>
      </c>
    </row>
    <row r="897" spans="1:5" ht="13.5" x14ac:dyDescent="0.25">
      <c r="A897" s="2"/>
      <c r="B897" s="2" t="s">
        <v>1269</v>
      </c>
      <c r="C897" s="116">
        <v>112598</v>
      </c>
      <c r="D897" s="117">
        <v>8125</v>
      </c>
      <c r="E897" s="2">
        <v>897</v>
      </c>
    </row>
    <row r="898" spans="1:5" ht="13.5" x14ac:dyDescent="0.25">
      <c r="A898" s="2"/>
      <c r="B898" s="2" t="s">
        <v>1270</v>
      </c>
      <c r="C898" s="116">
        <v>112634</v>
      </c>
      <c r="D898" s="117">
        <v>8124</v>
      </c>
      <c r="E898" s="2">
        <v>898</v>
      </c>
    </row>
    <row r="899" spans="1:5" ht="13.5" x14ac:dyDescent="0.25">
      <c r="A899" s="2"/>
      <c r="B899" s="2" t="s">
        <v>1271</v>
      </c>
      <c r="C899" s="116">
        <v>112653</v>
      </c>
      <c r="D899" s="117">
        <v>8125</v>
      </c>
      <c r="E899" s="2">
        <v>899</v>
      </c>
    </row>
    <row r="900" spans="1:5" ht="13.5" x14ac:dyDescent="0.25">
      <c r="A900" s="2"/>
      <c r="B900" s="2" t="s">
        <v>1272</v>
      </c>
      <c r="C900" s="116">
        <v>112672</v>
      </c>
      <c r="D900" s="117">
        <v>7211</v>
      </c>
      <c r="E900" s="2">
        <v>900</v>
      </c>
    </row>
    <row r="901" spans="1:5" ht="13.5" x14ac:dyDescent="0.25">
      <c r="A901" s="2"/>
      <c r="B901" s="2" t="s">
        <v>1273</v>
      </c>
      <c r="C901" s="116">
        <v>112691</v>
      </c>
      <c r="D901" s="117">
        <v>8122</v>
      </c>
      <c r="E901" s="2">
        <v>901</v>
      </c>
    </row>
    <row r="902" spans="1:5" ht="13.5" x14ac:dyDescent="0.25">
      <c r="A902" s="2"/>
      <c r="B902" s="2" t="s">
        <v>687</v>
      </c>
      <c r="C902" s="116">
        <v>112391</v>
      </c>
      <c r="D902" s="117">
        <v>6121</v>
      </c>
      <c r="E902" s="2">
        <v>902</v>
      </c>
    </row>
    <row r="903" spans="1:5" ht="13.5" x14ac:dyDescent="0.25">
      <c r="A903" s="2"/>
      <c r="B903" s="2" t="s">
        <v>1274</v>
      </c>
      <c r="C903" s="116">
        <v>112704</v>
      </c>
      <c r="D903" s="117">
        <v>8125</v>
      </c>
      <c r="E903" s="2">
        <v>903</v>
      </c>
    </row>
    <row r="904" spans="1:5" ht="13.5" x14ac:dyDescent="0.25">
      <c r="A904" s="2"/>
      <c r="B904" s="2" t="s">
        <v>1262</v>
      </c>
      <c r="C904" s="116">
        <v>112352</v>
      </c>
      <c r="D904" s="117">
        <v>7212</v>
      </c>
      <c r="E904" s="2">
        <v>904</v>
      </c>
    </row>
    <row r="905" spans="1:5" ht="13.5" x14ac:dyDescent="0.25">
      <c r="A905" s="2"/>
      <c r="B905" s="2" t="s">
        <v>693</v>
      </c>
      <c r="C905" s="116">
        <v>112723</v>
      </c>
      <c r="D905" s="117">
        <v>7280</v>
      </c>
      <c r="E905" s="2">
        <v>905</v>
      </c>
    </row>
    <row r="906" spans="1:5" ht="13.5" x14ac:dyDescent="0.25">
      <c r="A906" s="2"/>
      <c r="B906" s="2" t="s">
        <v>8870</v>
      </c>
      <c r="C906" s="116">
        <v>312739</v>
      </c>
      <c r="D906" s="117">
        <v>8290</v>
      </c>
      <c r="E906" s="2">
        <v>906</v>
      </c>
    </row>
    <row r="907" spans="1:5" ht="13.5" x14ac:dyDescent="0.25">
      <c r="A907" s="2"/>
      <c r="B907" s="2" t="s">
        <v>1275</v>
      </c>
      <c r="C907" s="116">
        <v>112742</v>
      </c>
      <c r="D907" s="117">
        <v>8212</v>
      </c>
      <c r="E907" s="2">
        <v>907</v>
      </c>
    </row>
    <row r="908" spans="1:5" ht="13.5" x14ac:dyDescent="0.25">
      <c r="A908" s="2"/>
      <c r="B908" s="2" t="s">
        <v>7560</v>
      </c>
      <c r="C908" s="116">
        <v>203300</v>
      </c>
      <c r="D908" s="117">
        <v>3411</v>
      </c>
      <c r="E908" s="2">
        <v>908</v>
      </c>
    </row>
    <row r="909" spans="1:5" ht="13.5" x14ac:dyDescent="0.25">
      <c r="A909" s="2"/>
      <c r="B909" s="2" t="s">
        <v>5151</v>
      </c>
      <c r="C909" s="116">
        <v>203301</v>
      </c>
      <c r="D909" s="117">
        <v>3421</v>
      </c>
      <c r="E909" s="2">
        <v>909</v>
      </c>
    </row>
    <row r="910" spans="1:5" ht="13.5" x14ac:dyDescent="0.25">
      <c r="A910" s="2"/>
      <c r="B910" s="2" t="s">
        <v>5152</v>
      </c>
      <c r="C910" s="116">
        <v>203316</v>
      </c>
      <c r="D910" s="117">
        <v>3411</v>
      </c>
      <c r="E910" s="2">
        <v>910</v>
      </c>
    </row>
    <row r="911" spans="1:5" ht="13.5" x14ac:dyDescent="0.25">
      <c r="A911" s="2"/>
      <c r="B911" s="2" t="s">
        <v>1276</v>
      </c>
      <c r="C911" s="116">
        <v>112761</v>
      </c>
      <c r="D911" s="117">
        <v>7241</v>
      </c>
      <c r="E911" s="2">
        <v>911</v>
      </c>
    </row>
    <row r="912" spans="1:5" ht="13.5" x14ac:dyDescent="0.25">
      <c r="A912" s="2"/>
      <c r="B912" s="2" t="s">
        <v>1277</v>
      </c>
      <c r="C912" s="116">
        <v>112780</v>
      </c>
      <c r="D912" s="117">
        <v>7344</v>
      </c>
      <c r="E912" s="2">
        <v>912</v>
      </c>
    </row>
    <row r="913" spans="1:5" ht="13.5" x14ac:dyDescent="0.25">
      <c r="A913" s="2"/>
      <c r="B913" s="2" t="s">
        <v>1278</v>
      </c>
      <c r="C913" s="116">
        <v>112808</v>
      </c>
      <c r="D913" s="117">
        <v>7312</v>
      </c>
      <c r="E913" s="2">
        <v>913</v>
      </c>
    </row>
    <row r="914" spans="1:5" ht="13.5" x14ac:dyDescent="0.25">
      <c r="A914" s="2"/>
      <c r="B914" s="2" t="s">
        <v>1279</v>
      </c>
      <c r="C914" s="116">
        <v>112827</v>
      </c>
      <c r="D914" s="117">
        <v>7241</v>
      </c>
      <c r="E914" s="2">
        <v>914</v>
      </c>
    </row>
    <row r="915" spans="1:5" ht="13.5" x14ac:dyDescent="0.25">
      <c r="A915" s="2"/>
      <c r="B915" s="2" t="s">
        <v>694</v>
      </c>
      <c r="C915" s="116">
        <v>112846</v>
      </c>
      <c r="D915" s="117">
        <v>7416</v>
      </c>
      <c r="E915" s="2">
        <v>915</v>
      </c>
    </row>
    <row r="916" spans="1:5" ht="13.5" x14ac:dyDescent="0.25">
      <c r="A916" s="2"/>
      <c r="B916" s="2" t="s">
        <v>1280</v>
      </c>
      <c r="C916" s="116">
        <v>112865</v>
      </c>
      <c r="D916" s="117">
        <v>7416</v>
      </c>
      <c r="E916" s="2">
        <v>916</v>
      </c>
    </row>
    <row r="917" spans="1:5" ht="13.5" x14ac:dyDescent="0.25">
      <c r="A917" s="2"/>
      <c r="B917" s="2" t="s">
        <v>1281</v>
      </c>
      <c r="C917" s="116">
        <v>112874</v>
      </c>
      <c r="D917" s="117">
        <v>7416</v>
      </c>
      <c r="E917" s="2">
        <v>917</v>
      </c>
    </row>
    <row r="918" spans="1:5" ht="13.5" x14ac:dyDescent="0.25">
      <c r="A918" s="2"/>
      <c r="B918" s="2" t="s">
        <v>5153</v>
      </c>
      <c r="C918" s="116">
        <v>203341</v>
      </c>
      <c r="D918" s="117">
        <v>4213</v>
      </c>
      <c r="E918" s="2">
        <v>918</v>
      </c>
    </row>
    <row r="919" spans="1:5" ht="13.5" x14ac:dyDescent="0.25">
      <c r="A919" s="2"/>
      <c r="B919" s="2" t="s">
        <v>695</v>
      </c>
      <c r="C919" s="116">
        <v>112899</v>
      </c>
      <c r="D919" s="117">
        <v>8290</v>
      </c>
      <c r="E919" s="2">
        <v>919</v>
      </c>
    </row>
    <row r="920" spans="1:5" ht="13.5" x14ac:dyDescent="0.25">
      <c r="A920" s="2"/>
      <c r="B920" s="2" t="s">
        <v>1282</v>
      </c>
      <c r="C920" s="116">
        <v>112901</v>
      </c>
      <c r="D920" s="117">
        <v>8125</v>
      </c>
      <c r="E920" s="2">
        <v>920</v>
      </c>
    </row>
    <row r="921" spans="1:5" ht="13.5" x14ac:dyDescent="0.25">
      <c r="A921" s="2"/>
      <c r="B921" s="2" t="s">
        <v>1284</v>
      </c>
      <c r="C921" s="116">
        <v>112940</v>
      </c>
      <c r="D921" s="117">
        <v>8113</v>
      </c>
      <c r="E921" s="2">
        <v>921</v>
      </c>
    </row>
    <row r="922" spans="1:5" ht="13.5" x14ac:dyDescent="0.25">
      <c r="A922" s="2"/>
      <c r="B922" s="2" t="s">
        <v>696</v>
      </c>
      <c r="C922" s="116">
        <v>112910</v>
      </c>
      <c r="D922" s="117">
        <v>7111</v>
      </c>
      <c r="E922" s="2">
        <v>922</v>
      </c>
    </row>
    <row r="923" spans="1:5" ht="13.5" x14ac:dyDescent="0.25">
      <c r="A923" s="2"/>
      <c r="B923" s="2" t="s">
        <v>1283</v>
      </c>
      <c r="C923" s="116">
        <v>112920</v>
      </c>
      <c r="D923" s="117">
        <v>8113</v>
      </c>
      <c r="E923" s="2">
        <v>923</v>
      </c>
    </row>
    <row r="924" spans="1:5" ht="13.5" x14ac:dyDescent="0.25">
      <c r="A924" s="2"/>
      <c r="B924" s="2" t="s">
        <v>1285</v>
      </c>
      <c r="C924" s="116">
        <v>112954</v>
      </c>
      <c r="D924" s="117">
        <v>7111</v>
      </c>
      <c r="E924" s="2">
        <v>924</v>
      </c>
    </row>
    <row r="925" spans="1:5" ht="13.5" x14ac:dyDescent="0.25">
      <c r="A925" s="2"/>
      <c r="B925" s="2" t="s">
        <v>697</v>
      </c>
      <c r="C925" s="116">
        <v>112973</v>
      </c>
      <c r="D925" s="117">
        <v>8113</v>
      </c>
      <c r="E925" s="2">
        <v>925</v>
      </c>
    </row>
    <row r="926" spans="1:5" ht="13.5" x14ac:dyDescent="0.25">
      <c r="A926" s="2"/>
      <c r="B926" s="2" t="s">
        <v>698</v>
      </c>
      <c r="C926" s="116">
        <v>112988</v>
      </c>
      <c r="D926" s="117">
        <v>8275</v>
      </c>
      <c r="E926" s="2">
        <v>926</v>
      </c>
    </row>
    <row r="927" spans="1:5" ht="13.5" x14ac:dyDescent="0.25">
      <c r="A927" s="2"/>
      <c r="B927" s="2" t="s">
        <v>1286</v>
      </c>
      <c r="C927" s="116">
        <v>113001</v>
      </c>
      <c r="D927" s="117">
        <v>5410</v>
      </c>
      <c r="E927" s="2">
        <v>927</v>
      </c>
    </row>
    <row r="928" spans="1:5" ht="13.5" x14ac:dyDescent="0.25">
      <c r="A928" s="2"/>
      <c r="B928" s="2" t="s">
        <v>699</v>
      </c>
      <c r="C928" s="116">
        <v>113016</v>
      </c>
      <c r="D928" s="117">
        <v>5123</v>
      </c>
      <c r="E928" s="2">
        <v>928</v>
      </c>
    </row>
    <row r="929" spans="1:5" ht="13.5" x14ac:dyDescent="0.25">
      <c r="A929" s="2"/>
      <c r="B929" s="2" t="s">
        <v>5154</v>
      </c>
      <c r="C929" s="116">
        <v>203369</v>
      </c>
      <c r="D929" s="117">
        <v>2411</v>
      </c>
      <c r="E929" s="2">
        <v>929</v>
      </c>
    </row>
    <row r="930" spans="1:5" ht="13.5" x14ac:dyDescent="0.25">
      <c r="A930" s="2"/>
      <c r="B930" s="2" t="s">
        <v>5155</v>
      </c>
      <c r="C930" s="116">
        <v>203373</v>
      </c>
      <c r="D930" s="117">
        <v>3433</v>
      </c>
      <c r="E930" s="2">
        <v>930</v>
      </c>
    </row>
    <row r="931" spans="1:5" ht="13.5" x14ac:dyDescent="0.25">
      <c r="A931" s="2"/>
      <c r="B931" s="2" t="s">
        <v>7565</v>
      </c>
      <c r="C931" s="116">
        <v>203374</v>
      </c>
      <c r="D931" s="117">
        <v>3433</v>
      </c>
      <c r="E931" s="2">
        <v>931</v>
      </c>
    </row>
    <row r="932" spans="1:5" ht="13.5" x14ac:dyDescent="0.25">
      <c r="A932" s="2"/>
      <c r="B932" s="2" t="s">
        <v>7563</v>
      </c>
      <c r="C932" s="116">
        <v>203349</v>
      </c>
      <c r="D932" s="117">
        <v>2411</v>
      </c>
      <c r="E932" s="2">
        <v>932</v>
      </c>
    </row>
    <row r="933" spans="1:5" ht="13.5" x14ac:dyDescent="0.25">
      <c r="A933" s="2"/>
      <c r="B933" s="2" t="s">
        <v>7561</v>
      </c>
      <c r="C933" s="116">
        <v>203345</v>
      </c>
      <c r="D933" s="117">
        <v>3433</v>
      </c>
      <c r="E933" s="2">
        <v>933</v>
      </c>
    </row>
    <row r="934" spans="1:5" ht="13.5" x14ac:dyDescent="0.25">
      <c r="A934" s="2"/>
      <c r="B934" s="2" t="s">
        <v>7848</v>
      </c>
      <c r="C934" s="116">
        <v>203348</v>
      </c>
      <c r="D934" s="117">
        <v>2411</v>
      </c>
      <c r="E934" s="2">
        <v>934</v>
      </c>
    </row>
    <row r="935" spans="1:5" ht="13.5" x14ac:dyDescent="0.25">
      <c r="A935" s="2"/>
      <c r="B935" s="2" t="s">
        <v>7564</v>
      </c>
      <c r="C935" s="116">
        <v>203350</v>
      </c>
      <c r="D935" s="117">
        <v>2411</v>
      </c>
      <c r="E935" s="2">
        <v>935</v>
      </c>
    </row>
    <row r="936" spans="1:5" ht="13.5" x14ac:dyDescent="0.25">
      <c r="A936" s="2"/>
      <c r="B936" s="2" t="s">
        <v>7567</v>
      </c>
      <c r="C936" s="116">
        <v>203395</v>
      </c>
      <c r="D936" s="117">
        <v>2411</v>
      </c>
      <c r="E936" s="2">
        <v>936</v>
      </c>
    </row>
    <row r="937" spans="1:5" ht="13.5" x14ac:dyDescent="0.25">
      <c r="A937" s="2"/>
      <c r="B937" s="2" t="s">
        <v>7566</v>
      </c>
      <c r="C937" s="116">
        <v>203391</v>
      </c>
      <c r="D937" s="117">
        <v>3433</v>
      </c>
      <c r="E937" s="2">
        <v>937</v>
      </c>
    </row>
    <row r="938" spans="1:5" ht="13.5" x14ac:dyDescent="0.25">
      <c r="A938" s="2"/>
      <c r="B938" s="2" t="s">
        <v>5156</v>
      </c>
      <c r="C938" s="116">
        <v>203392</v>
      </c>
      <c r="D938" s="117">
        <v>2411</v>
      </c>
      <c r="E938" s="2">
        <v>938</v>
      </c>
    </row>
    <row r="939" spans="1:5" ht="13.5" x14ac:dyDescent="0.25">
      <c r="A939" s="2"/>
      <c r="B939" s="2" t="s">
        <v>7562</v>
      </c>
      <c r="C939" s="116">
        <v>203347</v>
      </c>
      <c r="D939" s="117">
        <v>2411</v>
      </c>
      <c r="E939" s="2">
        <v>939</v>
      </c>
    </row>
    <row r="940" spans="1:5" ht="13.5" x14ac:dyDescent="0.25">
      <c r="A940" s="2"/>
      <c r="B940" s="2" t="s">
        <v>5157</v>
      </c>
      <c r="C940" s="116">
        <v>203424</v>
      </c>
      <c r="D940" s="117">
        <v>2411</v>
      </c>
      <c r="E940" s="2">
        <v>940</v>
      </c>
    </row>
    <row r="941" spans="1:5" ht="13.5" x14ac:dyDescent="0.25">
      <c r="A941" s="2"/>
      <c r="B941" s="2" t="s">
        <v>3018</v>
      </c>
      <c r="C941" s="116">
        <v>203412</v>
      </c>
      <c r="D941" s="117">
        <v>2411</v>
      </c>
      <c r="E941" s="2">
        <v>941</v>
      </c>
    </row>
    <row r="942" spans="1:5" ht="13.5" x14ac:dyDescent="0.25">
      <c r="A942" s="2"/>
      <c r="B942" s="2" t="s">
        <v>700</v>
      </c>
      <c r="C942" s="116">
        <v>113054</v>
      </c>
      <c r="D942" s="117">
        <v>9322</v>
      </c>
      <c r="E942" s="2">
        <v>942</v>
      </c>
    </row>
    <row r="943" spans="1:5" ht="13.5" x14ac:dyDescent="0.25">
      <c r="A943" s="2"/>
      <c r="B943" s="2" t="s">
        <v>1287</v>
      </c>
      <c r="C943" s="116">
        <v>113073</v>
      </c>
      <c r="D943" s="117">
        <v>9311</v>
      </c>
      <c r="E943" s="2">
        <v>943</v>
      </c>
    </row>
    <row r="944" spans="1:5" ht="13.5" x14ac:dyDescent="0.25">
      <c r="A944" s="2"/>
      <c r="B944" s="2" t="s">
        <v>701</v>
      </c>
      <c r="C944" s="116">
        <v>113088</v>
      </c>
      <c r="D944" s="117">
        <v>8122</v>
      </c>
      <c r="E944" s="2">
        <v>944</v>
      </c>
    </row>
    <row r="945" spans="1:5" ht="13.5" x14ac:dyDescent="0.25">
      <c r="A945" s="2"/>
      <c r="B945" s="2" t="s">
        <v>1288</v>
      </c>
      <c r="C945" s="116">
        <v>113092</v>
      </c>
      <c r="D945" s="117">
        <v>7450</v>
      </c>
      <c r="E945" s="2">
        <v>945</v>
      </c>
    </row>
    <row r="946" spans="1:5" ht="13.5" x14ac:dyDescent="0.25">
      <c r="A946" s="2"/>
      <c r="B946" s="2" t="s">
        <v>1289</v>
      </c>
      <c r="C946" s="116">
        <v>113112</v>
      </c>
      <c r="D946" s="117">
        <v>7321</v>
      </c>
      <c r="E946" s="2">
        <v>946</v>
      </c>
    </row>
    <row r="947" spans="1:5" ht="13.5" x14ac:dyDescent="0.25">
      <c r="A947" s="2"/>
      <c r="B947" s="2" t="s">
        <v>702</v>
      </c>
      <c r="C947" s="116">
        <v>113139</v>
      </c>
      <c r="D947" s="117">
        <v>8290</v>
      </c>
      <c r="E947" s="2">
        <v>947</v>
      </c>
    </row>
    <row r="948" spans="1:5" ht="13.5" x14ac:dyDescent="0.25">
      <c r="A948" s="2"/>
      <c r="B948" s="2" t="s">
        <v>8871</v>
      </c>
      <c r="C948" s="116">
        <v>313126</v>
      </c>
      <c r="D948" s="117">
        <v>8290</v>
      </c>
      <c r="E948" s="2">
        <v>948</v>
      </c>
    </row>
    <row r="949" spans="1:5" ht="13.5" x14ac:dyDescent="0.25">
      <c r="A949" s="2"/>
      <c r="B949" s="2" t="s">
        <v>1290</v>
      </c>
      <c r="C949" s="116">
        <v>113158</v>
      </c>
      <c r="D949" s="117">
        <v>8139</v>
      </c>
      <c r="E949" s="2">
        <v>949</v>
      </c>
    </row>
    <row r="950" spans="1:5" ht="13.5" x14ac:dyDescent="0.25">
      <c r="A950" s="2"/>
      <c r="B950" s="2" t="s">
        <v>1291</v>
      </c>
      <c r="C950" s="116">
        <v>113162</v>
      </c>
      <c r="D950" s="117">
        <v>8139</v>
      </c>
      <c r="E950" s="2">
        <v>950</v>
      </c>
    </row>
    <row r="951" spans="1:5" ht="13.5" x14ac:dyDescent="0.25">
      <c r="A951" s="2"/>
      <c r="B951" s="2" t="s">
        <v>8872</v>
      </c>
      <c r="C951" s="116">
        <v>313145</v>
      </c>
      <c r="D951" s="117">
        <v>8290</v>
      </c>
      <c r="E951" s="2">
        <v>951</v>
      </c>
    </row>
    <row r="952" spans="1:5" ht="13.5" x14ac:dyDescent="0.25">
      <c r="A952" s="2"/>
      <c r="B952" s="2" t="s">
        <v>703</v>
      </c>
      <c r="C952" s="116">
        <v>113177</v>
      </c>
      <c r="D952" s="117">
        <v>7213</v>
      </c>
      <c r="E952" s="2">
        <v>952</v>
      </c>
    </row>
    <row r="953" spans="1:5" ht="13.5" x14ac:dyDescent="0.25">
      <c r="A953" s="2"/>
      <c r="B953" s="2" t="s">
        <v>1294</v>
      </c>
      <c r="C953" s="116">
        <v>113209</v>
      </c>
      <c r="D953" s="117">
        <v>7450</v>
      </c>
      <c r="E953" s="2">
        <v>953</v>
      </c>
    </row>
    <row r="954" spans="1:5" ht="13.5" x14ac:dyDescent="0.25">
      <c r="A954" s="2"/>
      <c r="B954" s="2" t="s">
        <v>1295</v>
      </c>
      <c r="C954" s="116">
        <v>113228</v>
      </c>
      <c r="D954" s="117">
        <v>7213</v>
      </c>
      <c r="E954" s="2">
        <v>954</v>
      </c>
    </row>
    <row r="955" spans="1:5" ht="13.5" x14ac:dyDescent="0.25">
      <c r="A955" s="2"/>
      <c r="B955" s="2" t="s">
        <v>1296</v>
      </c>
      <c r="C955" s="116">
        <v>113247</v>
      </c>
      <c r="D955" s="117">
        <v>7213</v>
      </c>
      <c r="E955" s="2">
        <v>955</v>
      </c>
    </row>
    <row r="956" spans="1:5" ht="13.5" x14ac:dyDescent="0.25">
      <c r="A956" s="2"/>
      <c r="B956" s="2" t="s">
        <v>8873</v>
      </c>
      <c r="C956" s="116">
        <v>313253</v>
      </c>
      <c r="D956" s="117">
        <v>8124</v>
      </c>
      <c r="E956" s="2">
        <v>956</v>
      </c>
    </row>
    <row r="957" spans="1:5" ht="13.5" x14ac:dyDescent="0.25">
      <c r="A957" s="2"/>
      <c r="B957" s="2" t="s">
        <v>1297</v>
      </c>
      <c r="C957" s="116">
        <v>113266</v>
      </c>
      <c r="D957" s="117">
        <v>8124</v>
      </c>
      <c r="E957" s="2">
        <v>957</v>
      </c>
    </row>
    <row r="958" spans="1:5" ht="13.5" x14ac:dyDescent="0.25">
      <c r="A958" s="2"/>
      <c r="B958" s="2" t="s">
        <v>1298</v>
      </c>
      <c r="C958" s="116">
        <v>113285</v>
      </c>
      <c r="D958" s="117">
        <v>7213</v>
      </c>
      <c r="E958" s="2">
        <v>958</v>
      </c>
    </row>
    <row r="959" spans="1:5" ht="13.5" x14ac:dyDescent="0.25">
      <c r="A959" s="2"/>
      <c r="B959" s="2" t="s">
        <v>1299</v>
      </c>
      <c r="C959" s="116">
        <v>113299</v>
      </c>
      <c r="D959" s="117">
        <v>7441</v>
      </c>
      <c r="E959" s="2">
        <v>959</v>
      </c>
    </row>
    <row r="960" spans="1:5" ht="13.5" x14ac:dyDescent="0.25">
      <c r="A960" s="2"/>
      <c r="B960" s="2" t="s">
        <v>1300</v>
      </c>
      <c r="C960" s="116">
        <v>113317</v>
      </c>
      <c r="D960" s="117">
        <v>8221</v>
      </c>
      <c r="E960" s="2">
        <v>960</v>
      </c>
    </row>
    <row r="961" spans="1:5" ht="13.5" x14ac:dyDescent="0.25">
      <c r="A961" s="2"/>
      <c r="B961" s="2" t="s">
        <v>1301</v>
      </c>
      <c r="C961" s="116">
        <v>113336</v>
      </c>
      <c r="D961" s="117">
        <v>7321</v>
      </c>
      <c r="E961" s="2">
        <v>961</v>
      </c>
    </row>
    <row r="962" spans="1:5" ht="13.5" x14ac:dyDescent="0.25">
      <c r="A962" s="2"/>
      <c r="B962" s="2" t="s">
        <v>1302</v>
      </c>
      <c r="C962" s="116">
        <v>113355</v>
      </c>
      <c r="D962" s="117">
        <v>8124</v>
      </c>
      <c r="E962" s="2">
        <v>962</v>
      </c>
    </row>
    <row r="963" spans="1:5" ht="13.5" x14ac:dyDescent="0.25">
      <c r="A963" s="2"/>
      <c r="B963" s="2" t="s">
        <v>1303</v>
      </c>
      <c r="C963" s="116">
        <v>113374</v>
      </c>
      <c r="D963" s="117">
        <v>8124</v>
      </c>
      <c r="E963" s="2">
        <v>963</v>
      </c>
    </row>
    <row r="964" spans="1:5" ht="13.5" x14ac:dyDescent="0.25">
      <c r="A964" s="2"/>
      <c r="B964" s="2" t="s">
        <v>1304</v>
      </c>
      <c r="C964" s="116">
        <v>113393</v>
      </c>
      <c r="D964" s="117">
        <v>7213</v>
      </c>
      <c r="E964" s="2">
        <v>964</v>
      </c>
    </row>
    <row r="965" spans="1:5" ht="13.5" x14ac:dyDescent="0.25">
      <c r="A965" s="2"/>
      <c r="B965" s="2" t="s">
        <v>1305</v>
      </c>
      <c r="C965" s="116">
        <v>113406</v>
      </c>
      <c r="D965" s="117">
        <v>8124</v>
      </c>
      <c r="E965" s="2">
        <v>965</v>
      </c>
    </row>
    <row r="966" spans="1:5" ht="13.5" x14ac:dyDescent="0.25">
      <c r="A966" s="2"/>
      <c r="B966" s="2" t="s">
        <v>1306</v>
      </c>
      <c r="C966" s="116">
        <v>113425</v>
      </c>
      <c r="D966" s="117">
        <v>8231</v>
      </c>
      <c r="E966" s="2">
        <v>966</v>
      </c>
    </row>
    <row r="967" spans="1:5" ht="13.5" x14ac:dyDescent="0.25">
      <c r="A967" s="2"/>
      <c r="B967" s="2" t="s">
        <v>1307</v>
      </c>
      <c r="C967" s="116">
        <v>113444</v>
      </c>
      <c r="D967" s="117">
        <v>8124</v>
      </c>
      <c r="E967" s="2">
        <v>967</v>
      </c>
    </row>
    <row r="968" spans="1:5" ht="13.5" x14ac:dyDescent="0.25">
      <c r="A968" s="2"/>
      <c r="B968" s="2" t="s">
        <v>1308</v>
      </c>
      <c r="C968" s="116">
        <v>113459</v>
      </c>
      <c r="D968" s="117">
        <v>8124</v>
      </c>
      <c r="E968" s="2">
        <v>968</v>
      </c>
    </row>
    <row r="969" spans="1:5" ht="13.5" x14ac:dyDescent="0.25">
      <c r="A969" s="2"/>
      <c r="B969" s="2" t="s">
        <v>1309</v>
      </c>
      <c r="C969" s="116">
        <v>113478</v>
      </c>
      <c r="D969" s="117">
        <v>8124</v>
      </c>
      <c r="E969" s="2">
        <v>969</v>
      </c>
    </row>
    <row r="970" spans="1:5" ht="13.5" x14ac:dyDescent="0.25">
      <c r="A970" s="2"/>
      <c r="B970" s="2" t="s">
        <v>1310</v>
      </c>
      <c r="C970" s="116">
        <v>113497</v>
      </c>
      <c r="D970" s="117">
        <v>8124</v>
      </c>
      <c r="E970" s="2">
        <v>970</v>
      </c>
    </row>
    <row r="971" spans="1:5" ht="13.5" x14ac:dyDescent="0.25">
      <c r="A971" s="2"/>
      <c r="B971" s="2" t="s">
        <v>1311</v>
      </c>
      <c r="C971" s="116">
        <v>113508</v>
      </c>
      <c r="D971" s="117">
        <v>8124</v>
      </c>
      <c r="E971" s="2">
        <v>971</v>
      </c>
    </row>
    <row r="972" spans="1:5" ht="13.5" x14ac:dyDescent="0.25">
      <c r="A972" s="2"/>
      <c r="B972" s="2" t="s">
        <v>1312</v>
      </c>
      <c r="C972" s="116">
        <v>113529</v>
      </c>
      <c r="D972" s="117">
        <v>7411</v>
      </c>
      <c r="E972" s="2">
        <v>972</v>
      </c>
    </row>
    <row r="973" spans="1:5" ht="13.5" x14ac:dyDescent="0.25">
      <c r="A973" s="2"/>
      <c r="B973" s="2" t="s">
        <v>1293</v>
      </c>
      <c r="C973" s="116">
        <v>113196</v>
      </c>
      <c r="D973" s="117">
        <v>7414</v>
      </c>
      <c r="E973" s="2">
        <v>973</v>
      </c>
    </row>
    <row r="974" spans="1:5" ht="13.5" x14ac:dyDescent="0.25">
      <c r="A974" s="2"/>
      <c r="B974" s="2" t="s">
        <v>1313</v>
      </c>
      <c r="C974" s="116">
        <v>113548</v>
      </c>
      <c r="D974" s="117">
        <v>8124</v>
      </c>
      <c r="E974" s="2">
        <v>974</v>
      </c>
    </row>
    <row r="975" spans="1:5" ht="13.5" x14ac:dyDescent="0.25">
      <c r="A975" s="2"/>
      <c r="B975" s="2" t="s">
        <v>1314</v>
      </c>
      <c r="C975" s="116">
        <v>113552</v>
      </c>
      <c r="D975" s="117">
        <v>8143</v>
      </c>
      <c r="E975" s="2">
        <v>975</v>
      </c>
    </row>
    <row r="976" spans="1:5" ht="13.5" x14ac:dyDescent="0.25">
      <c r="A976" s="2"/>
      <c r="B976" s="2" t="s">
        <v>1292</v>
      </c>
      <c r="C976" s="116">
        <v>113182</v>
      </c>
      <c r="D976" s="117">
        <v>8229</v>
      </c>
      <c r="E976" s="2">
        <v>976</v>
      </c>
    </row>
    <row r="977" spans="1:5" ht="13.5" x14ac:dyDescent="0.25">
      <c r="A977" s="2"/>
      <c r="B977" s="2" t="s">
        <v>1315</v>
      </c>
      <c r="C977" s="116">
        <v>113571</v>
      </c>
      <c r="D977" s="117">
        <v>7213</v>
      </c>
      <c r="E977" s="2">
        <v>977</v>
      </c>
    </row>
    <row r="978" spans="1:5" ht="13.5" x14ac:dyDescent="0.25">
      <c r="A978" s="2"/>
      <c r="B978" s="2" t="s">
        <v>1315</v>
      </c>
      <c r="C978" s="116">
        <v>313588</v>
      </c>
      <c r="D978" s="117">
        <v>8124</v>
      </c>
      <c r="E978" s="2">
        <v>978</v>
      </c>
    </row>
    <row r="979" spans="1:5" ht="13.5" x14ac:dyDescent="0.25">
      <c r="A979" s="2"/>
      <c r="B979" s="2" t="s">
        <v>1316</v>
      </c>
      <c r="C979" s="116">
        <v>113590</v>
      </c>
      <c r="D979" s="117">
        <v>6141</v>
      </c>
      <c r="E979" s="2">
        <v>979</v>
      </c>
    </row>
    <row r="980" spans="1:5" ht="13.5" x14ac:dyDescent="0.25">
      <c r="A980" s="2"/>
      <c r="B980" s="2" t="s">
        <v>1317</v>
      </c>
      <c r="C980" s="116">
        <v>113618</v>
      </c>
      <c r="D980" s="117">
        <v>7439</v>
      </c>
      <c r="E980" s="2">
        <v>980</v>
      </c>
    </row>
    <row r="981" spans="1:5" ht="13.5" x14ac:dyDescent="0.25">
      <c r="A981" s="2"/>
      <c r="B981" s="2" t="s">
        <v>1318</v>
      </c>
      <c r="C981" s="116">
        <v>113637</v>
      </c>
      <c r="D981" s="117">
        <v>8229</v>
      </c>
      <c r="E981" s="2">
        <v>981</v>
      </c>
    </row>
    <row r="982" spans="1:5" ht="13.5" x14ac:dyDescent="0.25">
      <c r="A982" s="2"/>
      <c r="B982" s="2" t="s">
        <v>704</v>
      </c>
      <c r="C982" s="116">
        <v>113656</v>
      </c>
      <c r="D982" s="117">
        <v>8229</v>
      </c>
      <c r="E982" s="2">
        <v>982</v>
      </c>
    </row>
    <row r="983" spans="1:5" ht="13.5" x14ac:dyDescent="0.25">
      <c r="A983" s="2"/>
      <c r="B983" s="2" t="s">
        <v>704</v>
      </c>
      <c r="C983" s="116">
        <v>113641</v>
      </c>
      <c r="D983" s="117">
        <v>8278</v>
      </c>
      <c r="E983" s="2">
        <v>983</v>
      </c>
    </row>
    <row r="984" spans="1:5" ht="13.5" x14ac:dyDescent="0.25">
      <c r="A984" s="2"/>
      <c r="B984" s="2" t="s">
        <v>1319</v>
      </c>
      <c r="C984" s="116">
        <v>113660</v>
      </c>
      <c r="D984" s="117">
        <v>8269</v>
      </c>
      <c r="E984" s="2">
        <v>984</v>
      </c>
    </row>
    <row r="985" spans="1:5" ht="13.5" x14ac:dyDescent="0.25">
      <c r="A985" s="2"/>
      <c r="B985" s="2" t="s">
        <v>1320</v>
      </c>
      <c r="C985" s="116">
        <v>113684</v>
      </c>
      <c r="D985" s="117">
        <v>7450</v>
      </c>
      <c r="E985" s="2">
        <v>985</v>
      </c>
    </row>
    <row r="986" spans="1:5" ht="13.5" x14ac:dyDescent="0.25">
      <c r="A986" s="2"/>
      <c r="B986" s="2" t="s">
        <v>1321</v>
      </c>
      <c r="C986" s="116">
        <v>113707</v>
      </c>
      <c r="D986" s="117">
        <v>7450</v>
      </c>
      <c r="E986" s="2">
        <v>986</v>
      </c>
    </row>
    <row r="987" spans="1:5" ht="13.5" x14ac:dyDescent="0.25">
      <c r="A987" s="2"/>
      <c r="B987" s="2" t="s">
        <v>1322</v>
      </c>
      <c r="C987" s="116">
        <v>113726</v>
      </c>
      <c r="D987" s="117">
        <v>8142</v>
      </c>
      <c r="E987" s="2">
        <v>987</v>
      </c>
    </row>
    <row r="988" spans="1:5" ht="13.5" x14ac:dyDescent="0.25">
      <c r="A988" s="2"/>
      <c r="B988" s="2" t="s">
        <v>1323</v>
      </c>
      <c r="C988" s="116">
        <v>113730</v>
      </c>
      <c r="D988" s="117">
        <v>8142</v>
      </c>
      <c r="E988" s="2">
        <v>988</v>
      </c>
    </row>
    <row r="989" spans="1:5" ht="13.5" x14ac:dyDescent="0.25">
      <c r="A989" s="2"/>
      <c r="B989" s="2" t="s">
        <v>1324</v>
      </c>
      <c r="C989" s="116">
        <v>113750</v>
      </c>
      <c r="D989" s="117">
        <v>7450</v>
      </c>
      <c r="E989" s="2">
        <v>989</v>
      </c>
    </row>
    <row r="990" spans="1:5" ht="13.5" x14ac:dyDescent="0.25">
      <c r="A990" s="2"/>
      <c r="B990" s="2" t="s">
        <v>1325</v>
      </c>
      <c r="C990" s="116">
        <v>113779</v>
      </c>
      <c r="D990" s="117">
        <v>7412</v>
      </c>
      <c r="E990" s="2">
        <v>990</v>
      </c>
    </row>
    <row r="991" spans="1:5" ht="13.5" x14ac:dyDescent="0.25">
      <c r="A991" s="2"/>
      <c r="B991" s="2" t="s">
        <v>1326</v>
      </c>
      <c r="C991" s="116">
        <v>113798</v>
      </c>
      <c r="D991" s="117">
        <v>7322</v>
      </c>
      <c r="E991" s="2">
        <v>991</v>
      </c>
    </row>
    <row r="992" spans="1:5" ht="13.5" x14ac:dyDescent="0.25">
      <c r="A992" s="2"/>
      <c r="B992" s="2" t="s">
        <v>1327</v>
      </c>
      <c r="C992" s="116">
        <v>113815</v>
      </c>
      <c r="D992" s="117">
        <v>8229</v>
      </c>
      <c r="E992" s="2">
        <v>992</v>
      </c>
    </row>
    <row r="993" spans="1:5" ht="13.5" x14ac:dyDescent="0.25">
      <c r="A993" s="2"/>
      <c r="B993" s="2" t="s">
        <v>1328</v>
      </c>
      <c r="C993" s="116">
        <v>113827</v>
      </c>
      <c r="D993" s="117">
        <v>8221</v>
      </c>
      <c r="E993" s="2">
        <v>993</v>
      </c>
    </row>
    <row r="994" spans="1:5" ht="13.5" x14ac:dyDescent="0.25">
      <c r="A994" s="2"/>
      <c r="B994" s="2" t="s">
        <v>705</v>
      </c>
      <c r="C994" s="116">
        <v>113849</v>
      </c>
      <c r="D994" s="117">
        <v>9322</v>
      </c>
      <c r="E994" s="2">
        <v>994</v>
      </c>
    </row>
    <row r="995" spans="1:5" ht="13.5" x14ac:dyDescent="0.25">
      <c r="A995" s="2"/>
      <c r="B995" s="2" t="s">
        <v>1329</v>
      </c>
      <c r="C995" s="116">
        <v>113868</v>
      </c>
      <c r="D995" s="117">
        <v>9322</v>
      </c>
      <c r="E995" s="2">
        <v>995</v>
      </c>
    </row>
    <row r="996" spans="1:5" ht="13.5" x14ac:dyDescent="0.25">
      <c r="A996" s="2"/>
      <c r="B996" s="2" t="s">
        <v>1330</v>
      </c>
      <c r="C996" s="116">
        <v>113887</v>
      </c>
      <c r="D996" s="117">
        <v>8271</v>
      </c>
      <c r="E996" s="2">
        <v>996</v>
      </c>
    </row>
    <row r="997" spans="1:5" ht="13.5" x14ac:dyDescent="0.25">
      <c r="A997" s="2"/>
      <c r="B997" s="2" t="s">
        <v>1331</v>
      </c>
      <c r="C997" s="116">
        <v>113904</v>
      </c>
      <c r="D997" s="117">
        <v>7214</v>
      </c>
      <c r="E997" s="2">
        <v>997</v>
      </c>
    </row>
    <row r="998" spans="1:5" ht="13.5" x14ac:dyDescent="0.25">
      <c r="A998" s="2"/>
      <c r="B998" s="2" t="s">
        <v>1332</v>
      </c>
      <c r="C998" s="116">
        <v>113923</v>
      </c>
      <c r="D998" s="117">
        <v>8275</v>
      </c>
      <c r="E998" s="2">
        <v>998</v>
      </c>
    </row>
    <row r="999" spans="1:5" ht="13.5" x14ac:dyDescent="0.25">
      <c r="A999" s="2"/>
      <c r="B999" s="2" t="s">
        <v>1333</v>
      </c>
      <c r="C999" s="116">
        <v>113942</v>
      </c>
      <c r="D999" s="117">
        <v>9322</v>
      </c>
      <c r="E999" s="2">
        <v>999</v>
      </c>
    </row>
    <row r="1000" spans="1:5" ht="13.5" x14ac:dyDescent="0.25">
      <c r="A1000" s="2"/>
      <c r="B1000" s="2" t="s">
        <v>1334</v>
      </c>
      <c r="C1000" s="116">
        <v>113957</v>
      </c>
      <c r="D1000" s="117">
        <v>8229</v>
      </c>
      <c r="E1000" s="2">
        <v>1000</v>
      </c>
    </row>
    <row r="1001" spans="1:5" ht="13.5" x14ac:dyDescent="0.25">
      <c r="A1001" s="2"/>
      <c r="B1001" s="2" t="s">
        <v>1335</v>
      </c>
      <c r="C1001" s="116">
        <v>113976</v>
      </c>
      <c r="D1001" s="117">
        <v>8114</v>
      </c>
      <c r="E1001" s="2">
        <v>1001</v>
      </c>
    </row>
    <row r="1002" spans="1:5" ht="13.5" x14ac:dyDescent="0.25">
      <c r="A1002" s="2"/>
      <c r="B1002" s="2" t="s">
        <v>1336</v>
      </c>
      <c r="C1002" s="116">
        <v>113980</v>
      </c>
      <c r="D1002" s="117">
        <v>8142</v>
      </c>
      <c r="E1002" s="2">
        <v>1002</v>
      </c>
    </row>
    <row r="1003" spans="1:5" ht="13.5" x14ac:dyDescent="0.25">
      <c r="A1003" s="2"/>
      <c r="B1003" s="2" t="s">
        <v>1337</v>
      </c>
      <c r="C1003" s="116">
        <v>114004</v>
      </c>
      <c r="D1003" s="117">
        <v>8142</v>
      </c>
      <c r="E1003" s="2">
        <v>1003</v>
      </c>
    </row>
    <row r="1004" spans="1:5" ht="13.5" x14ac:dyDescent="0.25">
      <c r="A1004" s="2"/>
      <c r="B1004" s="2" t="s">
        <v>1338</v>
      </c>
      <c r="C1004" s="116">
        <v>114023</v>
      </c>
      <c r="D1004" s="117">
        <v>8142</v>
      </c>
      <c r="E1004" s="2">
        <v>1004</v>
      </c>
    </row>
    <row r="1005" spans="1:5" ht="13.5" x14ac:dyDescent="0.25">
      <c r="A1005" s="2"/>
      <c r="B1005" s="2" t="s">
        <v>1339</v>
      </c>
      <c r="C1005" s="116">
        <v>114042</v>
      </c>
      <c r="D1005" s="117">
        <v>8142</v>
      </c>
      <c r="E1005" s="2">
        <v>1005</v>
      </c>
    </row>
    <row r="1006" spans="1:5" ht="13.5" x14ac:dyDescent="0.25">
      <c r="A1006" s="2"/>
      <c r="B1006" s="2" t="s">
        <v>1340</v>
      </c>
      <c r="C1006" s="116">
        <v>114061</v>
      </c>
      <c r="D1006" s="117">
        <v>7441</v>
      </c>
      <c r="E1006" s="2">
        <v>1006</v>
      </c>
    </row>
    <row r="1007" spans="1:5" ht="13.5" x14ac:dyDescent="0.25">
      <c r="A1007" s="2"/>
      <c r="B1007" s="2" t="s">
        <v>1341</v>
      </c>
      <c r="C1007" s="116">
        <v>114076</v>
      </c>
      <c r="D1007" s="117">
        <v>7441</v>
      </c>
      <c r="E1007" s="2">
        <v>1007</v>
      </c>
    </row>
    <row r="1008" spans="1:5" ht="13.5" x14ac:dyDescent="0.25">
      <c r="A1008" s="2"/>
      <c r="B1008" s="2" t="s">
        <v>1342</v>
      </c>
      <c r="C1008" s="116">
        <v>114095</v>
      </c>
      <c r="D1008" s="117">
        <v>8278</v>
      </c>
      <c r="E1008" s="2">
        <v>1008</v>
      </c>
    </row>
    <row r="1009" spans="1:5" ht="13.5" x14ac:dyDescent="0.25">
      <c r="A1009" s="2"/>
      <c r="B1009" s="2" t="s">
        <v>1343</v>
      </c>
      <c r="C1009" s="116">
        <v>114108</v>
      </c>
      <c r="D1009" s="117">
        <v>8229</v>
      </c>
      <c r="E1009" s="2">
        <v>1009</v>
      </c>
    </row>
    <row r="1010" spans="1:5" ht="13.5" x14ac:dyDescent="0.25">
      <c r="A1010" s="2"/>
      <c r="B1010" s="2" t="s">
        <v>1344</v>
      </c>
      <c r="C1010" s="116">
        <v>114127</v>
      </c>
      <c r="D1010" s="117">
        <v>7431</v>
      </c>
      <c r="E1010" s="2">
        <v>1010</v>
      </c>
    </row>
    <row r="1011" spans="1:5" ht="13.5" x14ac:dyDescent="0.25">
      <c r="A1011" s="2"/>
      <c r="B1011" s="2" t="s">
        <v>706</v>
      </c>
      <c r="C1011" s="116">
        <v>114150</v>
      </c>
      <c r="D1011" s="117">
        <v>7412</v>
      </c>
      <c r="E1011" s="2">
        <v>1011</v>
      </c>
    </row>
    <row r="1012" spans="1:5" ht="13.5" x14ac:dyDescent="0.25">
      <c r="A1012" s="2"/>
      <c r="B1012" s="2" t="s">
        <v>5158</v>
      </c>
      <c r="C1012" s="116">
        <v>203871</v>
      </c>
      <c r="D1012" s="117">
        <v>3472</v>
      </c>
      <c r="E1012" s="2">
        <v>1012</v>
      </c>
    </row>
    <row r="1013" spans="1:5" ht="13.5" x14ac:dyDescent="0.25">
      <c r="A1013" s="2"/>
      <c r="B1013" s="2" t="s">
        <v>7568</v>
      </c>
      <c r="C1013" s="116">
        <v>203900</v>
      </c>
      <c r="D1013" s="117">
        <v>2145</v>
      </c>
      <c r="E1013" s="2">
        <v>1013</v>
      </c>
    </row>
    <row r="1014" spans="1:5" ht="13.5" x14ac:dyDescent="0.25">
      <c r="A1014" s="2"/>
      <c r="B1014" s="2" t="s">
        <v>5159</v>
      </c>
      <c r="C1014" s="116">
        <v>203903</v>
      </c>
      <c r="D1014" s="117">
        <v>2145</v>
      </c>
      <c r="E1014" s="2">
        <v>1014</v>
      </c>
    </row>
    <row r="1015" spans="1:5" ht="13.5" x14ac:dyDescent="0.25">
      <c r="A1015" s="2"/>
      <c r="B1015" s="2" t="s">
        <v>5160</v>
      </c>
      <c r="C1015" s="116">
        <v>203937</v>
      </c>
      <c r="D1015" s="117">
        <v>2144</v>
      </c>
      <c r="E1015" s="2">
        <v>1015</v>
      </c>
    </row>
    <row r="1016" spans="1:5" ht="13.5" x14ac:dyDescent="0.25">
      <c r="A1016" s="2"/>
      <c r="B1016" s="2" t="s">
        <v>5162</v>
      </c>
      <c r="C1016" s="116">
        <v>204003</v>
      </c>
      <c r="D1016" s="117">
        <v>2145</v>
      </c>
      <c r="E1016" s="2">
        <v>1016</v>
      </c>
    </row>
    <row r="1017" spans="1:5" ht="13.5" x14ac:dyDescent="0.25">
      <c r="A1017" s="2"/>
      <c r="B1017" s="2" t="s">
        <v>7569</v>
      </c>
      <c r="C1017" s="116">
        <v>203901</v>
      </c>
      <c r="D1017" s="117">
        <v>2145</v>
      </c>
      <c r="E1017" s="2">
        <v>1017</v>
      </c>
    </row>
    <row r="1018" spans="1:5" ht="13.5" x14ac:dyDescent="0.25">
      <c r="A1018" s="2"/>
      <c r="B1018" s="2" t="s">
        <v>3039</v>
      </c>
      <c r="C1018" s="116">
        <v>204022</v>
      </c>
      <c r="D1018" s="117">
        <v>1120</v>
      </c>
      <c r="E1018" s="2">
        <v>1018</v>
      </c>
    </row>
    <row r="1019" spans="1:5" ht="13.5" x14ac:dyDescent="0.25">
      <c r="A1019" s="2"/>
      <c r="B1019" s="2" t="s">
        <v>7571</v>
      </c>
      <c r="C1019" s="116">
        <v>204030</v>
      </c>
      <c r="D1019" s="117">
        <v>1120</v>
      </c>
      <c r="E1019" s="2">
        <v>1019</v>
      </c>
    </row>
    <row r="1020" spans="1:5" ht="13.5" x14ac:dyDescent="0.25">
      <c r="A1020" s="2"/>
      <c r="B1020" s="2" t="s">
        <v>7570</v>
      </c>
      <c r="C1020" s="116">
        <v>204020</v>
      </c>
      <c r="D1020" s="117">
        <v>2149</v>
      </c>
      <c r="E1020" s="2">
        <v>1020</v>
      </c>
    </row>
    <row r="1021" spans="1:5" ht="13.5" x14ac:dyDescent="0.25">
      <c r="A1021" s="2"/>
      <c r="B1021" s="2" t="s">
        <v>5163</v>
      </c>
      <c r="C1021" s="116">
        <v>204041</v>
      </c>
      <c r="D1021" s="117">
        <v>3472</v>
      </c>
      <c r="E1021" s="2">
        <v>1021</v>
      </c>
    </row>
    <row r="1022" spans="1:5" ht="13.5" x14ac:dyDescent="0.25">
      <c r="A1022" s="2"/>
      <c r="B1022" s="2" t="s">
        <v>5168</v>
      </c>
      <c r="C1022" s="116">
        <v>204126</v>
      </c>
      <c r="D1022" s="117">
        <v>1120</v>
      </c>
      <c r="E1022" s="2">
        <v>1022</v>
      </c>
    </row>
    <row r="1023" spans="1:5" ht="13.5" x14ac:dyDescent="0.25">
      <c r="A1023" s="2"/>
      <c r="B1023" s="2" t="s">
        <v>5172</v>
      </c>
      <c r="C1023" s="116">
        <v>204183</v>
      </c>
      <c r="D1023" s="117">
        <v>1120</v>
      </c>
      <c r="E1023" s="2">
        <v>1023</v>
      </c>
    </row>
    <row r="1024" spans="1:5" ht="13.5" x14ac:dyDescent="0.25">
      <c r="A1024" s="2"/>
      <c r="B1024" s="2" t="s">
        <v>7572</v>
      </c>
      <c r="C1024" s="116">
        <v>204059</v>
      </c>
      <c r="D1024" s="117">
        <v>2445</v>
      </c>
      <c r="E1024" s="2">
        <v>1024</v>
      </c>
    </row>
    <row r="1025" spans="1:5" ht="13.5" x14ac:dyDescent="0.25">
      <c r="A1025" s="2"/>
      <c r="B1025" s="2" t="s">
        <v>5164</v>
      </c>
      <c r="C1025" s="116">
        <v>204060</v>
      </c>
      <c r="D1025" s="117">
        <v>1120</v>
      </c>
      <c r="E1025" s="2">
        <v>1025</v>
      </c>
    </row>
    <row r="1026" spans="1:5" ht="13.5" x14ac:dyDescent="0.25">
      <c r="A1026" s="2"/>
      <c r="B1026" s="2" t="s">
        <v>5165</v>
      </c>
      <c r="C1026" s="116">
        <v>204075</v>
      </c>
      <c r="D1026" s="117">
        <v>1120</v>
      </c>
      <c r="E1026" s="2">
        <v>1026</v>
      </c>
    </row>
    <row r="1027" spans="1:5" ht="13.5" x14ac:dyDescent="0.25">
      <c r="A1027" s="2"/>
      <c r="B1027" s="2" t="s">
        <v>5166</v>
      </c>
      <c r="C1027" s="116">
        <v>204094</v>
      </c>
      <c r="D1027" s="117">
        <v>1120</v>
      </c>
      <c r="E1027" s="2">
        <v>1027</v>
      </c>
    </row>
    <row r="1028" spans="1:5" ht="13.5" x14ac:dyDescent="0.25">
      <c r="A1028" s="2"/>
      <c r="B1028" s="2" t="s">
        <v>5167</v>
      </c>
      <c r="C1028" s="116">
        <v>204107</v>
      </c>
      <c r="D1028" s="117">
        <v>1120</v>
      </c>
      <c r="E1028" s="2">
        <v>1028</v>
      </c>
    </row>
    <row r="1029" spans="1:5" ht="13.5" x14ac:dyDescent="0.25">
      <c r="A1029" s="2"/>
      <c r="B1029" s="2" t="s">
        <v>5169</v>
      </c>
      <c r="C1029" s="116">
        <v>204130</v>
      </c>
      <c r="D1029" s="117">
        <v>1120</v>
      </c>
      <c r="E1029" s="2">
        <v>1029</v>
      </c>
    </row>
    <row r="1030" spans="1:5" ht="13.5" x14ac:dyDescent="0.25">
      <c r="A1030" s="2"/>
      <c r="B1030" s="2" t="s">
        <v>5170</v>
      </c>
      <c r="C1030" s="116">
        <v>204151</v>
      </c>
      <c r="D1030" s="117">
        <v>1120</v>
      </c>
      <c r="E1030" s="2">
        <v>1030</v>
      </c>
    </row>
    <row r="1031" spans="1:5" ht="13.5" x14ac:dyDescent="0.25">
      <c r="A1031" s="2"/>
      <c r="B1031" s="2" t="s">
        <v>5171</v>
      </c>
      <c r="C1031" s="116">
        <v>204164</v>
      </c>
      <c r="D1031" s="117">
        <v>1120</v>
      </c>
      <c r="E1031" s="2">
        <v>1031</v>
      </c>
    </row>
    <row r="1032" spans="1:5" ht="13.5" x14ac:dyDescent="0.25">
      <c r="A1032" s="2"/>
      <c r="B1032" s="2" t="s">
        <v>5173</v>
      </c>
      <c r="C1032" s="116">
        <v>204198</v>
      </c>
      <c r="D1032" s="117">
        <v>1120</v>
      </c>
      <c r="E1032" s="2">
        <v>1032</v>
      </c>
    </row>
    <row r="1033" spans="1:5" ht="13.5" x14ac:dyDescent="0.25">
      <c r="A1033" s="2"/>
      <c r="B1033" s="2" t="s">
        <v>7573</v>
      </c>
      <c r="C1033" s="116">
        <v>204205</v>
      </c>
      <c r="D1033" s="117">
        <v>2441</v>
      </c>
      <c r="E1033" s="2">
        <v>1033</v>
      </c>
    </row>
    <row r="1034" spans="1:5" ht="13.5" x14ac:dyDescent="0.25">
      <c r="A1034" s="2"/>
      <c r="B1034" s="2" t="s">
        <v>1346</v>
      </c>
      <c r="C1034" s="116">
        <v>114165</v>
      </c>
      <c r="D1034" s="117">
        <v>7439</v>
      </c>
      <c r="E1034" s="2">
        <v>1034</v>
      </c>
    </row>
    <row r="1035" spans="1:5" ht="13.5" x14ac:dyDescent="0.25">
      <c r="A1035" s="2"/>
      <c r="B1035" s="2" t="s">
        <v>7219</v>
      </c>
      <c r="C1035" s="116">
        <v>114170</v>
      </c>
      <c r="D1035" s="117">
        <v>5143</v>
      </c>
      <c r="E1035" s="2">
        <v>1035</v>
      </c>
    </row>
    <row r="1036" spans="1:5" ht="13.5" x14ac:dyDescent="0.25">
      <c r="A1036" s="2"/>
      <c r="B1036" s="2" t="s">
        <v>707</v>
      </c>
      <c r="C1036" s="116">
        <v>114184</v>
      </c>
      <c r="D1036" s="117">
        <v>7421</v>
      </c>
      <c r="E1036" s="2">
        <v>1036</v>
      </c>
    </row>
    <row r="1037" spans="1:5" ht="13.5" x14ac:dyDescent="0.25">
      <c r="A1037" s="2"/>
      <c r="B1037" s="2" t="s">
        <v>1347</v>
      </c>
      <c r="C1037" s="116">
        <v>114201</v>
      </c>
      <c r="D1037" s="117">
        <v>8121</v>
      </c>
      <c r="E1037" s="2">
        <v>1037</v>
      </c>
    </row>
    <row r="1038" spans="1:5" ht="13.5" x14ac:dyDescent="0.25">
      <c r="A1038" s="2"/>
      <c r="B1038" s="2" t="s">
        <v>708</v>
      </c>
      <c r="C1038" s="116">
        <v>114220</v>
      </c>
      <c r="D1038" s="117">
        <v>9412</v>
      </c>
      <c r="E1038" s="2">
        <v>1038</v>
      </c>
    </row>
    <row r="1039" spans="1:5" ht="13.5" x14ac:dyDescent="0.25">
      <c r="A1039" s="2"/>
      <c r="B1039" s="2" t="s">
        <v>1348</v>
      </c>
      <c r="C1039" s="116">
        <v>114235</v>
      </c>
      <c r="D1039" s="117">
        <v>9412</v>
      </c>
      <c r="E1039" s="2">
        <v>1039</v>
      </c>
    </row>
    <row r="1040" spans="1:5" ht="13.5" x14ac:dyDescent="0.25">
      <c r="A1040" s="2"/>
      <c r="B1040" s="2" t="s">
        <v>5174</v>
      </c>
      <c r="C1040" s="116">
        <v>204253</v>
      </c>
      <c r="D1040" s="117">
        <v>2223</v>
      </c>
      <c r="E1040" s="2">
        <v>1040</v>
      </c>
    </row>
    <row r="1041" spans="1:5" ht="13.5" x14ac:dyDescent="0.25">
      <c r="A1041" s="2"/>
      <c r="B1041" s="2" t="s">
        <v>5175</v>
      </c>
      <c r="C1041" s="116">
        <v>204272</v>
      </c>
      <c r="D1041" s="117">
        <v>3227</v>
      </c>
      <c r="E1041" s="2">
        <v>1041</v>
      </c>
    </row>
    <row r="1042" spans="1:5" ht="13.5" x14ac:dyDescent="0.25">
      <c r="A1042" s="2"/>
      <c r="B1042" s="2" t="s">
        <v>1349</v>
      </c>
      <c r="C1042" s="116">
        <v>114254</v>
      </c>
      <c r="D1042" s="117">
        <v>9412</v>
      </c>
      <c r="E1042" s="2">
        <v>1042</v>
      </c>
    </row>
    <row r="1043" spans="1:5" ht="13.5" x14ac:dyDescent="0.25">
      <c r="A1043" s="2"/>
      <c r="B1043" s="2" t="s">
        <v>8874</v>
      </c>
      <c r="C1043" s="116">
        <v>314260</v>
      </c>
      <c r="D1043" s="117">
        <v>8123</v>
      </c>
      <c r="E1043" s="2">
        <v>1043</v>
      </c>
    </row>
    <row r="1044" spans="1:5" ht="13.5" x14ac:dyDescent="0.25">
      <c r="A1044" s="2"/>
      <c r="B1044" s="2" t="s">
        <v>1350</v>
      </c>
      <c r="C1044" s="116">
        <v>114273</v>
      </c>
      <c r="D1044" s="117">
        <v>6141</v>
      </c>
      <c r="E1044" s="2">
        <v>1044</v>
      </c>
    </row>
    <row r="1045" spans="1:5" ht="13.5" x14ac:dyDescent="0.25">
      <c r="A1045" s="2"/>
      <c r="B1045" s="2" t="s">
        <v>709</v>
      </c>
      <c r="C1045" s="116">
        <v>114292</v>
      </c>
      <c r="D1045" s="117">
        <v>7112</v>
      </c>
      <c r="E1045" s="2">
        <v>1045</v>
      </c>
    </row>
    <row r="1046" spans="1:5" ht="13.5" x14ac:dyDescent="0.25">
      <c r="A1046" s="2"/>
      <c r="B1046" s="2" t="s">
        <v>1351</v>
      </c>
      <c r="C1046" s="116">
        <v>114318</v>
      </c>
      <c r="D1046" s="117">
        <v>6141</v>
      </c>
      <c r="E1046" s="2">
        <v>1046</v>
      </c>
    </row>
    <row r="1047" spans="1:5" ht="13.5" x14ac:dyDescent="0.25">
      <c r="A1047" s="2"/>
      <c r="B1047" s="2" t="s">
        <v>1352</v>
      </c>
      <c r="C1047" s="116">
        <v>114339</v>
      </c>
      <c r="D1047" s="117">
        <v>6129</v>
      </c>
      <c r="E1047" s="2">
        <v>1047</v>
      </c>
    </row>
    <row r="1048" spans="1:5" ht="13.5" x14ac:dyDescent="0.25">
      <c r="A1048" s="2"/>
      <c r="B1048" s="2" t="s">
        <v>1353</v>
      </c>
      <c r="C1048" s="116">
        <v>114358</v>
      </c>
      <c r="D1048" s="117">
        <v>9321</v>
      </c>
      <c r="E1048" s="2">
        <v>1048</v>
      </c>
    </row>
    <row r="1049" spans="1:5" ht="13.5" x14ac:dyDescent="0.25">
      <c r="A1049" s="2"/>
      <c r="B1049" s="2" t="s">
        <v>1354</v>
      </c>
      <c r="C1049" s="116">
        <v>114362</v>
      </c>
      <c r="D1049" s="117">
        <v>5410</v>
      </c>
      <c r="E1049" s="2">
        <v>1049</v>
      </c>
    </row>
    <row r="1050" spans="1:5" ht="13.5" x14ac:dyDescent="0.25">
      <c r="A1050" s="2"/>
      <c r="B1050" s="2" t="s">
        <v>1355</v>
      </c>
      <c r="C1050" s="116">
        <v>114381</v>
      </c>
      <c r="D1050" s="117">
        <v>7212</v>
      </c>
      <c r="E1050" s="2">
        <v>1050</v>
      </c>
    </row>
    <row r="1051" spans="1:5" ht="13.5" x14ac:dyDescent="0.25">
      <c r="A1051" s="2"/>
      <c r="B1051" s="2" t="s">
        <v>710</v>
      </c>
      <c r="C1051" s="116">
        <v>114396</v>
      </c>
      <c r="D1051" s="117">
        <v>6112</v>
      </c>
      <c r="E1051" s="2">
        <v>1051</v>
      </c>
    </row>
    <row r="1052" spans="1:5" ht="13.5" x14ac:dyDescent="0.25">
      <c r="A1052" s="2"/>
      <c r="B1052" s="2" t="s">
        <v>9377</v>
      </c>
      <c r="C1052" s="116">
        <v>532412</v>
      </c>
      <c r="D1052" s="118">
        <v>1210</v>
      </c>
      <c r="E1052" s="2">
        <v>1052</v>
      </c>
    </row>
    <row r="1053" spans="1:5" ht="13.5" x14ac:dyDescent="0.25">
      <c r="A1053" s="2"/>
      <c r="B1053" s="2" t="s">
        <v>1356</v>
      </c>
      <c r="C1053" s="116">
        <v>114409</v>
      </c>
      <c r="D1053" s="117">
        <v>5510</v>
      </c>
      <c r="E1053" s="2">
        <v>1053</v>
      </c>
    </row>
    <row r="1054" spans="1:5" ht="13.5" x14ac:dyDescent="0.25">
      <c r="A1054" s="2"/>
      <c r="B1054" s="2" t="s">
        <v>7574</v>
      </c>
      <c r="C1054" s="116">
        <v>204291</v>
      </c>
      <c r="D1054" s="117">
        <v>1120</v>
      </c>
      <c r="E1054" s="2">
        <v>1054</v>
      </c>
    </row>
    <row r="1055" spans="1:5" ht="13.5" x14ac:dyDescent="0.25">
      <c r="A1055" s="2"/>
      <c r="B1055" s="2" t="s">
        <v>7575</v>
      </c>
      <c r="C1055" s="116">
        <v>204292</v>
      </c>
      <c r="D1055" s="117">
        <v>1143</v>
      </c>
      <c r="E1055" s="2">
        <v>1055</v>
      </c>
    </row>
    <row r="1056" spans="1:5" ht="13.5" x14ac:dyDescent="0.25">
      <c r="A1056" s="2"/>
      <c r="B1056" s="2" t="s">
        <v>7576</v>
      </c>
      <c r="C1056" s="116">
        <v>204293</v>
      </c>
      <c r="D1056" s="117">
        <v>1143</v>
      </c>
      <c r="E1056" s="2">
        <v>1056</v>
      </c>
    </row>
    <row r="1057" spans="1:5" ht="13.5" x14ac:dyDescent="0.25">
      <c r="A1057" s="2"/>
      <c r="B1057" s="2" t="s">
        <v>712</v>
      </c>
      <c r="C1057" s="116">
        <v>114420</v>
      </c>
      <c r="D1057" s="117">
        <v>8322</v>
      </c>
      <c r="E1057" s="2">
        <v>1057</v>
      </c>
    </row>
    <row r="1058" spans="1:5" ht="13.5" x14ac:dyDescent="0.25">
      <c r="A1058" s="2"/>
      <c r="B1058" s="2" t="s">
        <v>714</v>
      </c>
      <c r="C1058" s="116">
        <v>114429</v>
      </c>
      <c r="D1058" s="117">
        <v>8333</v>
      </c>
      <c r="E1058" s="2">
        <v>1058</v>
      </c>
    </row>
    <row r="1059" spans="1:5" ht="13.5" x14ac:dyDescent="0.25">
      <c r="A1059" s="2"/>
      <c r="B1059" s="2" t="s">
        <v>713</v>
      </c>
      <c r="C1059" s="116">
        <v>114428</v>
      </c>
      <c r="D1059" s="117">
        <v>8322</v>
      </c>
      <c r="E1059" s="2">
        <v>1059</v>
      </c>
    </row>
    <row r="1060" spans="1:5" ht="13.5" x14ac:dyDescent="0.25">
      <c r="A1060" s="2"/>
      <c r="B1060" s="2" t="s">
        <v>1357</v>
      </c>
      <c r="C1060" s="116">
        <v>114447</v>
      </c>
      <c r="D1060" s="117">
        <v>8321</v>
      </c>
      <c r="E1060" s="2">
        <v>1060</v>
      </c>
    </row>
    <row r="1061" spans="1:5" ht="13.5" x14ac:dyDescent="0.25">
      <c r="A1061" s="2"/>
      <c r="B1061" s="2" t="s">
        <v>725</v>
      </c>
      <c r="C1061" s="116">
        <v>114558</v>
      </c>
      <c r="D1061" s="117">
        <v>8321</v>
      </c>
      <c r="E1061" s="2">
        <v>1061</v>
      </c>
    </row>
    <row r="1062" spans="1:5" ht="13.5" x14ac:dyDescent="0.25">
      <c r="A1062" s="2"/>
      <c r="B1062" s="2" t="s">
        <v>716</v>
      </c>
      <c r="C1062" s="116">
        <v>114450</v>
      </c>
      <c r="D1062" s="117">
        <v>8321</v>
      </c>
      <c r="E1062" s="2">
        <v>1062</v>
      </c>
    </row>
    <row r="1063" spans="1:5" ht="13.5" x14ac:dyDescent="0.25">
      <c r="A1063" s="2"/>
      <c r="B1063" s="2" t="s">
        <v>1358</v>
      </c>
      <c r="C1063" s="116">
        <v>114470</v>
      </c>
      <c r="D1063" s="117">
        <v>8321</v>
      </c>
      <c r="E1063" s="2">
        <v>1063</v>
      </c>
    </row>
    <row r="1064" spans="1:5" ht="13.5" x14ac:dyDescent="0.25">
      <c r="A1064" s="2"/>
      <c r="B1064" s="2" t="s">
        <v>715</v>
      </c>
      <c r="C1064" s="116">
        <v>114434</v>
      </c>
      <c r="D1064" s="117">
        <v>8324</v>
      </c>
      <c r="E1064" s="2">
        <v>1064</v>
      </c>
    </row>
    <row r="1065" spans="1:5" ht="13.5" x14ac:dyDescent="0.25">
      <c r="A1065" s="2"/>
      <c r="B1065" s="2" t="s">
        <v>717</v>
      </c>
      <c r="C1065" s="116">
        <v>114485</v>
      </c>
      <c r="D1065" s="117">
        <v>8311</v>
      </c>
      <c r="E1065" s="2">
        <v>1065</v>
      </c>
    </row>
    <row r="1066" spans="1:5" ht="13.5" x14ac:dyDescent="0.25">
      <c r="A1066" s="2"/>
      <c r="B1066" s="2" t="s">
        <v>711</v>
      </c>
      <c r="C1066" s="116">
        <v>114410</v>
      </c>
      <c r="D1066" s="117">
        <v>8322</v>
      </c>
      <c r="E1066" s="2">
        <v>1066</v>
      </c>
    </row>
    <row r="1067" spans="1:5" ht="13.5" x14ac:dyDescent="0.25">
      <c r="A1067" s="2"/>
      <c r="B1067" s="2" t="s">
        <v>724</v>
      </c>
      <c r="C1067" s="116">
        <v>114557</v>
      </c>
      <c r="D1067" s="117">
        <v>8333</v>
      </c>
      <c r="E1067" s="2">
        <v>1067</v>
      </c>
    </row>
    <row r="1068" spans="1:5" ht="13.5" x14ac:dyDescent="0.25">
      <c r="A1068" s="2"/>
      <c r="B1068" s="2" t="s">
        <v>720</v>
      </c>
      <c r="C1068" s="116">
        <v>114517</v>
      </c>
      <c r="D1068" s="117">
        <v>8321</v>
      </c>
      <c r="E1068" s="2">
        <v>1068</v>
      </c>
    </row>
    <row r="1069" spans="1:5" ht="13.5" x14ac:dyDescent="0.25">
      <c r="A1069" s="2"/>
      <c r="B1069" s="2" t="s">
        <v>721</v>
      </c>
      <c r="C1069" s="116">
        <v>114536</v>
      </c>
      <c r="D1069" s="117">
        <v>8333</v>
      </c>
      <c r="E1069" s="2">
        <v>1069</v>
      </c>
    </row>
    <row r="1070" spans="1:5" ht="13.5" x14ac:dyDescent="0.25">
      <c r="A1070" s="2"/>
      <c r="B1070" s="2" t="s">
        <v>9378</v>
      </c>
      <c r="C1070" s="116">
        <v>542165</v>
      </c>
      <c r="D1070" s="118">
        <v>5161</v>
      </c>
      <c r="E1070" s="2">
        <v>1070</v>
      </c>
    </row>
    <row r="1071" spans="1:5" ht="13.5" x14ac:dyDescent="0.25">
      <c r="A1071" s="2"/>
      <c r="B1071" s="2" t="s">
        <v>9326</v>
      </c>
      <c r="C1071" s="116">
        <v>542204</v>
      </c>
      <c r="D1071" s="117">
        <v>8322</v>
      </c>
      <c r="E1071" s="2">
        <v>1071</v>
      </c>
    </row>
    <row r="1072" spans="1:5" ht="13.5" x14ac:dyDescent="0.25">
      <c r="A1072" s="2"/>
      <c r="B1072" s="2" t="s">
        <v>723</v>
      </c>
      <c r="C1072" s="116">
        <v>114556</v>
      </c>
      <c r="D1072" s="117">
        <v>8333</v>
      </c>
      <c r="E1072" s="2">
        <v>1072</v>
      </c>
    </row>
    <row r="1073" spans="1:5" ht="13.5" x14ac:dyDescent="0.25">
      <c r="A1073" s="2"/>
      <c r="B1073" s="2" t="s">
        <v>722</v>
      </c>
      <c r="C1073" s="116">
        <v>114555</v>
      </c>
      <c r="D1073" s="117">
        <v>8321</v>
      </c>
      <c r="E1073" s="2">
        <v>1073</v>
      </c>
    </row>
    <row r="1074" spans="1:5" ht="13.5" x14ac:dyDescent="0.25">
      <c r="A1074" s="2"/>
      <c r="B1074" s="2" t="s">
        <v>726</v>
      </c>
      <c r="C1074" s="116">
        <v>114574</v>
      </c>
      <c r="D1074" s="117">
        <v>8323</v>
      </c>
      <c r="E1074" s="2">
        <v>1074</v>
      </c>
    </row>
    <row r="1075" spans="1:5" ht="13.5" x14ac:dyDescent="0.25">
      <c r="A1075" s="2"/>
      <c r="B1075" s="2" t="s">
        <v>727</v>
      </c>
      <c r="C1075" s="116">
        <v>114606</v>
      </c>
      <c r="D1075" s="117">
        <v>8322</v>
      </c>
      <c r="E1075" s="2">
        <v>1075</v>
      </c>
    </row>
    <row r="1076" spans="1:5" ht="13.5" x14ac:dyDescent="0.25">
      <c r="A1076" s="2"/>
      <c r="B1076" s="2" t="s">
        <v>728</v>
      </c>
      <c r="C1076" s="116">
        <v>114625</v>
      </c>
      <c r="D1076" s="117">
        <v>8323</v>
      </c>
      <c r="E1076" s="2">
        <v>1076</v>
      </c>
    </row>
    <row r="1077" spans="1:5" ht="13.5" x14ac:dyDescent="0.25">
      <c r="A1077" s="2"/>
      <c r="B1077" s="2" t="s">
        <v>730</v>
      </c>
      <c r="C1077" s="116">
        <v>114638</v>
      </c>
      <c r="D1077" s="117">
        <v>8322</v>
      </c>
      <c r="E1077" s="2">
        <v>1077</v>
      </c>
    </row>
    <row r="1078" spans="1:5" ht="13.5" x14ac:dyDescent="0.25">
      <c r="A1078" s="2"/>
      <c r="B1078" s="2" t="s">
        <v>729</v>
      </c>
      <c r="C1078" s="116">
        <v>114637</v>
      </c>
      <c r="D1078" s="117">
        <v>8321</v>
      </c>
      <c r="E1078" s="2">
        <v>1078</v>
      </c>
    </row>
    <row r="1079" spans="1:5" ht="13.5" x14ac:dyDescent="0.25">
      <c r="A1079" s="2"/>
      <c r="B1079" s="2" t="s">
        <v>718</v>
      </c>
      <c r="C1079" s="116">
        <v>114494</v>
      </c>
      <c r="D1079" s="117">
        <v>8322</v>
      </c>
      <c r="E1079" s="2">
        <v>1079</v>
      </c>
    </row>
    <row r="1080" spans="1:5" ht="13.5" x14ac:dyDescent="0.25">
      <c r="A1080" s="2"/>
      <c r="B1080" s="2" t="s">
        <v>719</v>
      </c>
      <c r="C1080" s="116">
        <v>114510</v>
      </c>
      <c r="D1080" s="117">
        <v>8322</v>
      </c>
      <c r="E1080" s="2">
        <v>1080</v>
      </c>
    </row>
    <row r="1081" spans="1:5" ht="13.5" x14ac:dyDescent="0.25">
      <c r="A1081" s="2"/>
      <c r="B1081" s="2" t="s">
        <v>731</v>
      </c>
      <c r="C1081" s="116">
        <v>114659</v>
      </c>
      <c r="D1081" s="117">
        <v>7129</v>
      </c>
      <c r="E1081" s="2">
        <v>1081</v>
      </c>
    </row>
    <row r="1082" spans="1:5" ht="13.5" x14ac:dyDescent="0.25">
      <c r="A1082" s="2"/>
      <c r="B1082" s="2" t="s">
        <v>5176</v>
      </c>
      <c r="C1082" s="116">
        <v>204304</v>
      </c>
      <c r="D1082" s="117">
        <v>2149</v>
      </c>
      <c r="E1082" s="2">
        <v>1082</v>
      </c>
    </row>
    <row r="1083" spans="1:5" ht="13.5" x14ac:dyDescent="0.25">
      <c r="A1083" s="2"/>
      <c r="B1083" s="2" t="s">
        <v>5177</v>
      </c>
      <c r="C1083" s="116">
        <v>204319</v>
      </c>
      <c r="D1083" s="117">
        <v>2149</v>
      </c>
      <c r="E1083" s="2">
        <v>1083</v>
      </c>
    </row>
    <row r="1084" spans="1:5" ht="13.5" x14ac:dyDescent="0.25">
      <c r="A1084" s="2"/>
      <c r="B1084" s="2" t="s">
        <v>1359</v>
      </c>
      <c r="C1084" s="116">
        <v>114678</v>
      </c>
      <c r="D1084" s="117">
        <v>8121</v>
      </c>
      <c r="E1084" s="2">
        <v>1084</v>
      </c>
    </row>
    <row r="1085" spans="1:5" ht="13.5" x14ac:dyDescent="0.25">
      <c r="A1085" s="2"/>
      <c r="B1085" s="2" t="s">
        <v>1360</v>
      </c>
      <c r="C1085" s="116">
        <v>114697</v>
      </c>
      <c r="D1085" s="117">
        <v>8121</v>
      </c>
      <c r="E1085" s="2">
        <v>1085</v>
      </c>
    </row>
    <row r="1086" spans="1:5" ht="13.5" x14ac:dyDescent="0.25">
      <c r="A1086" s="2"/>
      <c r="B1086" s="2" t="s">
        <v>732</v>
      </c>
      <c r="C1086" s="116">
        <v>114714</v>
      </c>
      <c r="D1086" s="117">
        <v>5320</v>
      </c>
      <c r="E1086" s="2">
        <v>1086</v>
      </c>
    </row>
    <row r="1087" spans="1:5" ht="13.5" x14ac:dyDescent="0.25">
      <c r="A1087" s="2"/>
      <c r="B1087" s="2" t="s">
        <v>1361</v>
      </c>
      <c r="C1087" s="116">
        <v>114729</v>
      </c>
      <c r="D1087" s="117">
        <v>9322</v>
      </c>
      <c r="E1087" s="2">
        <v>1087</v>
      </c>
    </row>
    <row r="1088" spans="1:5" ht="13.5" x14ac:dyDescent="0.25">
      <c r="A1088" s="2"/>
      <c r="B1088" s="2" t="s">
        <v>1362</v>
      </c>
      <c r="C1088" s="116">
        <v>114748</v>
      </c>
      <c r="D1088" s="117">
        <v>8271</v>
      </c>
      <c r="E1088" s="2">
        <v>1088</v>
      </c>
    </row>
    <row r="1089" spans="1:5" ht="13.5" x14ac:dyDescent="0.25">
      <c r="A1089" s="2"/>
      <c r="B1089" s="2" t="s">
        <v>5178</v>
      </c>
      <c r="C1089" s="116">
        <v>204342</v>
      </c>
      <c r="D1089" s="117">
        <v>3310</v>
      </c>
      <c r="E1089" s="2">
        <v>1089</v>
      </c>
    </row>
    <row r="1090" spans="1:5" ht="13.5" x14ac:dyDescent="0.25">
      <c r="A1090" s="2"/>
      <c r="B1090" s="2" t="s">
        <v>733</v>
      </c>
      <c r="C1090" s="116">
        <v>114767</v>
      </c>
      <c r="D1090" s="117">
        <v>9332</v>
      </c>
      <c r="E1090" s="2">
        <v>1090</v>
      </c>
    </row>
    <row r="1091" spans="1:5" ht="13.5" x14ac:dyDescent="0.25">
      <c r="A1091" s="2"/>
      <c r="B1091" s="2" t="s">
        <v>1363</v>
      </c>
      <c r="C1091" s="116">
        <v>114786</v>
      </c>
      <c r="D1091" s="117">
        <v>9212</v>
      </c>
      <c r="E1091" s="2">
        <v>1091</v>
      </c>
    </row>
    <row r="1092" spans="1:5" ht="13.5" x14ac:dyDescent="0.25">
      <c r="A1092" s="2"/>
      <c r="B1092" s="2" t="s">
        <v>1364</v>
      </c>
      <c r="C1092" s="116">
        <v>114803</v>
      </c>
      <c r="D1092" s="117">
        <v>7450</v>
      </c>
      <c r="E1092" s="2">
        <v>1092</v>
      </c>
    </row>
    <row r="1093" spans="1:5" ht="13.5" x14ac:dyDescent="0.25">
      <c r="A1093" s="2"/>
      <c r="B1093" s="2" t="s">
        <v>9324</v>
      </c>
      <c r="C1093" s="116">
        <v>500000</v>
      </c>
      <c r="D1093" s="117">
        <v>941</v>
      </c>
      <c r="E1093" s="2">
        <v>1093</v>
      </c>
    </row>
    <row r="1094" spans="1:5" ht="13.5" x14ac:dyDescent="0.25">
      <c r="A1094" s="2"/>
      <c r="B1094" s="2" t="s">
        <v>734</v>
      </c>
      <c r="C1094" s="116">
        <v>114822</v>
      </c>
      <c r="D1094" s="117">
        <v>8124</v>
      </c>
      <c r="E1094" s="2">
        <v>1094</v>
      </c>
    </row>
    <row r="1095" spans="1:5" ht="13.5" x14ac:dyDescent="0.25">
      <c r="A1095" s="2"/>
      <c r="B1095" s="2" t="s">
        <v>1365</v>
      </c>
      <c r="C1095" s="116">
        <v>114841</v>
      </c>
      <c r="D1095" s="117">
        <v>7280</v>
      </c>
      <c r="E1095" s="2">
        <v>1095</v>
      </c>
    </row>
    <row r="1096" spans="1:5" ht="13.5" x14ac:dyDescent="0.25">
      <c r="A1096" s="2"/>
      <c r="B1096" s="2" t="s">
        <v>1366</v>
      </c>
      <c r="C1096" s="116">
        <v>114860</v>
      </c>
      <c r="D1096" s="117">
        <v>7280</v>
      </c>
      <c r="E1096" s="2">
        <v>1096</v>
      </c>
    </row>
    <row r="1097" spans="1:5" ht="13.5" x14ac:dyDescent="0.25">
      <c r="A1097" s="2"/>
      <c r="B1097" s="2" t="s">
        <v>1368</v>
      </c>
      <c r="C1097" s="116">
        <v>114894</v>
      </c>
      <c r="D1097" s="117">
        <v>8124</v>
      </c>
      <c r="E1097" s="2">
        <v>1097</v>
      </c>
    </row>
    <row r="1098" spans="1:5" ht="13.5" x14ac:dyDescent="0.25">
      <c r="A1098" s="2"/>
      <c r="B1098" s="2" t="s">
        <v>1367</v>
      </c>
      <c r="C1098" s="116">
        <v>114875</v>
      </c>
      <c r="D1098" s="117">
        <v>8124</v>
      </c>
      <c r="E1098" s="2">
        <v>1098</v>
      </c>
    </row>
    <row r="1099" spans="1:5" ht="13.5" x14ac:dyDescent="0.25">
      <c r="A1099" s="2"/>
      <c r="B1099" s="2" t="s">
        <v>1367</v>
      </c>
      <c r="C1099" s="116">
        <v>314858</v>
      </c>
      <c r="D1099" s="117">
        <v>8124</v>
      </c>
      <c r="E1099" s="2">
        <v>1099</v>
      </c>
    </row>
    <row r="1100" spans="1:5" ht="13.5" x14ac:dyDescent="0.25">
      <c r="A1100" s="2"/>
      <c r="B1100" s="2" t="s">
        <v>1369</v>
      </c>
      <c r="C1100" s="116">
        <v>114907</v>
      </c>
      <c r="D1100" s="117">
        <v>7250</v>
      </c>
      <c r="E1100" s="2">
        <v>1100</v>
      </c>
    </row>
    <row r="1101" spans="1:5" ht="13.5" x14ac:dyDescent="0.25">
      <c r="A1101" s="2"/>
      <c r="B1101" s="2" t="s">
        <v>5179</v>
      </c>
      <c r="C1101" s="116">
        <v>204361</v>
      </c>
      <c r="D1101" s="117">
        <v>3320</v>
      </c>
      <c r="E1101" s="2">
        <v>1101</v>
      </c>
    </row>
    <row r="1102" spans="1:5" ht="13.5" x14ac:dyDescent="0.25">
      <c r="A1102" s="2"/>
      <c r="B1102" s="2" t="s">
        <v>5180</v>
      </c>
      <c r="C1102" s="116">
        <v>204376</v>
      </c>
      <c r="D1102" s="117">
        <v>3320</v>
      </c>
      <c r="E1102" s="2">
        <v>1102</v>
      </c>
    </row>
    <row r="1103" spans="1:5" ht="13.5" x14ac:dyDescent="0.25">
      <c r="A1103" s="2"/>
      <c r="B1103" s="2" t="s">
        <v>5181</v>
      </c>
      <c r="C1103" s="116">
        <v>204395</v>
      </c>
      <c r="D1103" s="117">
        <v>2320</v>
      </c>
      <c r="E1103" s="2">
        <v>1103</v>
      </c>
    </row>
    <row r="1104" spans="1:5" ht="13.5" x14ac:dyDescent="0.25">
      <c r="A1104" s="2"/>
      <c r="B1104" s="2" t="s">
        <v>5182</v>
      </c>
      <c r="C1104" s="116">
        <v>204427</v>
      </c>
      <c r="D1104" s="117">
        <v>2320</v>
      </c>
      <c r="E1104" s="2">
        <v>1104</v>
      </c>
    </row>
    <row r="1105" spans="1:5" ht="13.5" x14ac:dyDescent="0.25">
      <c r="A1105" s="2"/>
      <c r="B1105" s="2" t="s">
        <v>7577</v>
      </c>
      <c r="C1105" s="116">
        <v>204428</v>
      </c>
      <c r="D1105" s="117">
        <v>2351</v>
      </c>
      <c r="E1105" s="2">
        <v>1105</v>
      </c>
    </row>
    <row r="1106" spans="1:5" ht="13.5" x14ac:dyDescent="0.25">
      <c r="A1106" s="2"/>
      <c r="B1106" s="2" t="s">
        <v>3067</v>
      </c>
      <c r="C1106" s="116">
        <v>204440</v>
      </c>
      <c r="D1106" s="117">
        <v>2443</v>
      </c>
      <c r="E1106" s="2">
        <v>1106</v>
      </c>
    </row>
    <row r="1107" spans="1:5" ht="13.5" x14ac:dyDescent="0.25">
      <c r="A1107" s="2"/>
      <c r="B1107" s="2" t="s">
        <v>5183</v>
      </c>
      <c r="C1107" s="116">
        <v>204484</v>
      </c>
      <c r="D1107" s="117">
        <v>2221</v>
      </c>
      <c r="E1107" s="2">
        <v>1107</v>
      </c>
    </row>
    <row r="1108" spans="1:5" ht="13.5" x14ac:dyDescent="0.25">
      <c r="A1108" s="2"/>
      <c r="B1108" s="2" t="s">
        <v>7578</v>
      </c>
      <c r="C1108" s="116">
        <v>204485</v>
      </c>
      <c r="D1108" s="117">
        <v>2221</v>
      </c>
      <c r="E1108" s="2">
        <v>1108</v>
      </c>
    </row>
    <row r="1109" spans="1:5" ht="13.5" x14ac:dyDescent="0.25">
      <c r="A1109" s="2"/>
      <c r="B1109" s="2" t="s">
        <v>7579</v>
      </c>
      <c r="C1109" s="116">
        <v>204486</v>
      </c>
      <c r="D1109" s="117">
        <v>2221</v>
      </c>
      <c r="E1109" s="2">
        <v>1109</v>
      </c>
    </row>
    <row r="1110" spans="1:5" ht="13.5" x14ac:dyDescent="0.25">
      <c r="A1110" s="2"/>
      <c r="B1110" s="2" t="s">
        <v>9379</v>
      </c>
      <c r="C1110" s="116">
        <v>630822</v>
      </c>
      <c r="D1110" s="118">
        <v>2221</v>
      </c>
      <c r="E1110" s="2">
        <v>1110</v>
      </c>
    </row>
    <row r="1111" spans="1:5" ht="13.5" x14ac:dyDescent="0.25">
      <c r="A1111" s="2"/>
      <c r="B1111" s="2" t="s">
        <v>7631</v>
      </c>
      <c r="C1111" s="116">
        <v>204788</v>
      </c>
      <c r="D1111" s="117">
        <v>2221</v>
      </c>
      <c r="E1111" s="2">
        <v>1111</v>
      </c>
    </row>
    <row r="1112" spans="1:5" ht="13.5" x14ac:dyDescent="0.25">
      <c r="A1112" s="2"/>
      <c r="B1112" s="2" t="s">
        <v>15568</v>
      </c>
      <c r="C1112" s="116">
        <v>204554</v>
      </c>
      <c r="D1112" s="117">
        <v>2221</v>
      </c>
      <c r="E1112" s="2">
        <v>1112</v>
      </c>
    </row>
    <row r="1113" spans="1:5" ht="13.5" x14ac:dyDescent="0.25">
      <c r="A1113" s="2"/>
      <c r="B1113" s="2" t="s">
        <v>14765</v>
      </c>
      <c r="C1113" s="116">
        <v>204577</v>
      </c>
      <c r="D1113" s="117">
        <v>2221</v>
      </c>
      <c r="E1113" s="2">
        <v>1113</v>
      </c>
    </row>
    <row r="1114" spans="1:5" ht="13.5" x14ac:dyDescent="0.25">
      <c r="A1114" s="2"/>
      <c r="B1114" s="2" t="s">
        <v>14768</v>
      </c>
      <c r="C1114" s="116">
        <v>204578</v>
      </c>
      <c r="D1114" s="117">
        <v>2221</v>
      </c>
      <c r="E1114" s="2">
        <v>1114</v>
      </c>
    </row>
    <row r="1115" spans="1:5" ht="13.5" x14ac:dyDescent="0.25">
      <c r="A1115" s="2"/>
      <c r="B1115" s="2" t="s">
        <v>14771</v>
      </c>
      <c r="C1115" s="116">
        <v>204579</v>
      </c>
      <c r="D1115" s="117">
        <v>2221</v>
      </c>
      <c r="E1115" s="2">
        <v>1115</v>
      </c>
    </row>
    <row r="1116" spans="1:5" ht="13.5" x14ac:dyDescent="0.25">
      <c r="A1116" s="2"/>
      <c r="B1116" s="2" t="s">
        <v>14780</v>
      </c>
      <c r="C1116" s="116">
        <v>204580</v>
      </c>
      <c r="D1116" s="117">
        <v>2221</v>
      </c>
      <c r="E1116" s="2">
        <v>1116</v>
      </c>
    </row>
    <row r="1117" spans="1:5" ht="13.5" x14ac:dyDescent="0.25">
      <c r="A1117" s="2"/>
      <c r="B1117" s="2" t="s">
        <v>7632</v>
      </c>
      <c r="C1117" s="116">
        <v>204789</v>
      </c>
      <c r="D1117" s="117">
        <v>2221</v>
      </c>
      <c r="E1117" s="2">
        <v>1117</v>
      </c>
    </row>
    <row r="1118" spans="1:5" ht="13.5" x14ac:dyDescent="0.25">
      <c r="A1118" s="2"/>
      <c r="B1118" s="2" t="s">
        <v>7633</v>
      </c>
      <c r="C1118" s="116">
        <v>204790</v>
      </c>
      <c r="D1118" s="117">
        <v>2221</v>
      </c>
      <c r="E1118" s="2">
        <v>1118</v>
      </c>
    </row>
    <row r="1119" spans="1:5" ht="13.5" x14ac:dyDescent="0.25">
      <c r="A1119" s="2"/>
      <c r="B1119" s="2" t="s">
        <v>14783</v>
      </c>
      <c r="C1119" s="116">
        <v>204581</v>
      </c>
      <c r="D1119" s="117">
        <v>2221</v>
      </c>
      <c r="E1119" s="2">
        <v>1119</v>
      </c>
    </row>
    <row r="1120" spans="1:5" ht="13.5" x14ac:dyDescent="0.25">
      <c r="A1120" s="2"/>
      <c r="B1120" s="2" t="s">
        <v>9380</v>
      </c>
      <c r="C1120" s="116">
        <v>630843</v>
      </c>
      <c r="D1120" s="118">
        <v>2221</v>
      </c>
      <c r="E1120" s="2">
        <v>1120</v>
      </c>
    </row>
    <row r="1121" spans="1:5" ht="13.5" x14ac:dyDescent="0.25">
      <c r="A1121" s="2"/>
      <c r="B1121" s="2" t="s">
        <v>9381</v>
      </c>
      <c r="C1121" s="116">
        <v>630846</v>
      </c>
      <c r="D1121" s="118">
        <v>2221</v>
      </c>
      <c r="E1121" s="2">
        <v>1121</v>
      </c>
    </row>
    <row r="1122" spans="1:5" ht="13.5" x14ac:dyDescent="0.25">
      <c r="A1122" s="2"/>
      <c r="B1122" s="2" t="s">
        <v>7634</v>
      </c>
      <c r="C1122" s="116">
        <v>204791</v>
      </c>
      <c r="D1122" s="117">
        <v>2221</v>
      </c>
      <c r="E1122" s="2">
        <v>1122</v>
      </c>
    </row>
    <row r="1123" spans="1:5" ht="13.5" x14ac:dyDescent="0.25">
      <c r="A1123" s="2"/>
      <c r="B1123" s="2" t="s">
        <v>5185</v>
      </c>
      <c r="C1123" s="116">
        <v>204573</v>
      </c>
      <c r="D1123" s="117">
        <v>2221</v>
      </c>
      <c r="E1123" s="2">
        <v>1123</v>
      </c>
    </row>
    <row r="1124" spans="1:5" ht="13.5" x14ac:dyDescent="0.25">
      <c r="A1124" s="2"/>
      <c r="B1124" s="2" t="s">
        <v>15569</v>
      </c>
      <c r="C1124" s="116">
        <v>204574</v>
      </c>
      <c r="D1124" s="117">
        <v>2221</v>
      </c>
      <c r="E1124" s="2">
        <v>1124</v>
      </c>
    </row>
    <row r="1125" spans="1:5" ht="13.5" x14ac:dyDescent="0.25">
      <c r="A1125" s="2"/>
      <c r="B1125" s="2" t="s">
        <v>9382</v>
      </c>
      <c r="C1125" s="116">
        <v>630831</v>
      </c>
      <c r="D1125" s="118">
        <v>2221</v>
      </c>
      <c r="E1125" s="2">
        <v>1125</v>
      </c>
    </row>
    <row r="1126" spans="1:5" ht="13.5" x14ac:dyDescent="0.25">
      <c r="A1126" s="2"/>
      <c r="B1126" s="2" t="s">
        <v>7583</v>
      </c>
      <c r="C1126" s="116">
        <v>204575</v>
      </c>
      <c r="D1126" s="117">
        <v>2221</v>
      </c>
      <c r="E1126" s="2">
        <v>1126</v>
      </c>
    </row>
    <row r="1127" spans="1:5" ht="13.5" x14ac:dyDescent="0.25">
      <c r="A1127" s="2"/>
      <c r="B1127" s="2" t="s">
        <v>3405</v>
      </c>
      <c r="C1127" s="116">
        <v>204635</v>
      </c>
      <c r="D1127" s="117">
        <v>2221</v>
      </c>
      <c r="E1127" s="2">
        <v>1127</v>
      </c>
    </row>
    <row r="1128" spans="1:5" ht="13.5" x14ac:dyDescent="0.25">
      <c r="A1128" s="2"/>
      <c r="B1128" s="2" t="s">
        <v>7584</v>
      </c>
      <c r="C1128" s="116">
        <v>204582</v>
      </c>
      <c r="D1128" s="117">
        <v>2221</v>
      </c>
      <c r="E1128" s="2">
        <v>1128</v>
      </c>
    </row>
    <row r="1129" spans="1:5" ht="13.5" x14ac:dyDescent="0.25">
      <c r="A1129" s="2"/>
      <c r="B1129" s="2" t="s">
        <v>15570</v>
      </c>
      <c r="C1129" s="116">
        <v>204583</v>
      </c>
      <c r="D1129" s="117">
        <v>2221</v>
      </c>
      <c r="E1129" s="2">
        <v>1129</v>
      </c>
    </row>
    <row r="1130" spans="1:5" ht="13.5" x14ac:dyDescent="0.25">
      <c r="A1130" s="2"/>
      <c r="B1130" s="2" t="s">
        <v>7585</v>
      </c>
      <c r="C1130" s="116">
        <v>204584</v>
      </c>
      <c r="D1130" s="117">
        <v>2221</v>
      </c>
      <c r="E1130" s="2">
        <v>1130</v>
      </c>
    </row>
    <row r="1131" spans="1:5" ht="13.5" x14ac:dyDescent="0.25">
      <c r="A1131" s="2"/>
      <c r="B1131" s="2" t="s">
        <v>7586</v>
      </c>
      <c r="C1131" s="116">
        <v>204586</v>
      </c>
      <c r="D1131" s="117">
        <v>2221</v>
      </c>
      <c r="E1131" s="2">
        <v>1131</v>
      </c>
    </row>
    <row r="1132" spans="1:5" ht="13.5" x14ac:dyDescent="0.25">
      <c r="A1132" s="2"/>
      <c r="B1132" s="2" t="s">
        <v>7587</v>
      </c>
      <c r="C1132" s="116">
        <v>204587</v>
      </c>
      <c r="D1132" s="117">
        <v>2221</v>
      </c>
      <c r="E1132" s="2">
        <v>1132</v>
      </c>
    </row>
    <row r="1133" spans="1:5" ht="13.5" x14ac:dyDescent="0.25">
      <c r="A1133" s="2"/>
      <c r="B1133" s="2" t="s">
        <v>7588</v>
      </c>
      <c r="C1133" s="116">
        <v>204588</v>
      </c>
      <c r="D1133" s="117">
        <v>2221</v>
      </c>
      <c r="E1133" s="2">
        <v>1133</v>
      </c>
    </row>
    <row r="1134" spans="1:5" ht="13.5" x14ac:dyDescent="0.25">
      <c r="A1134" s="2"/>
      <c r="B1134" s="2" t="s">
        <v>7589</v>
      </c>
      <c r="C1134" s="116">
        <v>204589</v>
      </c>
      <c r="D1134" s="117">
        <v>2221</v>
      </c>
      <c r="E1134" s="2">
        <v>1134</v>
      </c>
    </row>
    <row r="1135" spans="1:5" ht="13.5" x14ac:dyDescent="0.25">
      <c r="A1135" s="2"/>
      <c r="B1135" s="2" t="s">
        <v>3075</v>
      </c>
      <c r="C1135" s="116">
        <v>204487</v>
      </c>
      <c r="D1135" s="117">
        <v>2221</v>
      </c>
      <c r="E1135" s="2">
        <v>1135</v>
      </c>
    </row>
    <row r="1136" spans="1:5" ht="13.5" x14ac:dyDescent="0.25">
      <c r="A1136" s="2"/>
      <c r="B1136" s="2" t="s">
        <v>7635</v>
      </c>
      <c r="C1136" s="116">
        <v>204795</v>
      </c>
      <c r="D1136" s="117">
        <v>2221</v>
      </c>
      <c r="E1136" s="2">
        <v>1136</v>
      </c>
    </row>
    <row r="1137" spans="1:5" ht="13.5" x14ac:dyDescent="0.25">
      <c r="A1137" s="2"/>
      <c r="B1137" s="2" t="s">
        <v>7590</v>
      </c>
      <c r="C1137" s="116">
        <v>204590</v>
      </c>
      <c r="D1137" s="117">
        <v>2221</v>
      </c>
      <c r="E1137" s="2">
        <v>1137</v>
      </c>
    </row>
    <row r="1138" spans="1:5" ht="13.5" x14ac:dyDescent="0.25">
      <c r="A1138" s="2"/>
      <c r="B1138" s="2" t="s">
        <v>7591</v>
      </c>
      <c r="C1138" s="116">
        <v>204591</v>
      </c>
      <c r="D1138" s="117">
        <v>2221</v>
      </c>
      <c r="E1138" s="2">
        <v>1138</v>
      </c>
    </row>
    <row r="1139" spans="1:5" ht="13.5" x14ac:dyDescent="0.25">
      <c r="A1139" s="2"/>
      <c r="B1139" s="2" t="s">
        <v>7592</v>
      </c>
      <c r="C1139" s="116">
        <v>204592</v>
      </c>
      <c r="D1139" s="117">
        <v>2221</v>
      </c>
      <c r="E1139" s="2">
        <v>1139</v>
      </c>
    </row>
    <row r="1140" spans="1:5" ht="13.5" x14ac:dyDescent="0.25">
      <c r="A1140" s="2"/>
      <c r="B1140" s="2" t="s">
        <v>14635</v>
      </c>
      <c r="C1140" s="116">
        <v>2044843</v>
      </c>
      <c r="D1140" s="117">
        <v>2221</v>
      </c>
      <c r="E1140" s="2">
        <v>1140</v>
      </c>
    </row>
    <row r="1141" spans="1:5" ht="13.5" x14ac:dyDescent="0.25">
      <c r="A1141" s="2"/>
      <c r="B1141" s="2" t="s">
        <v>7580</v>
      </c>
      <c r="C1141" s="116">
        <v>204489</v>
      </c>
      <c r="D1141" s="117">
        <v>2221</v>
      </c>
      <c r="E1141" s="2">
        <v>1141</v>
      </c>
    </row>
    <row r="1142" spans="1:5" ht="13.5" x14ac:dyDescent="0.25">
      <c r="A1142" s="2"/>
      <c r="B1142" s="2" t="s">
        <v>14777</v>
      </c>
      <c r="C1142" s="116">
        <v>204593</v>
      </c>
      <c r="D1142" s="117">
        <v>2221</v>
      </c>
      <c r="E1142" s="2">
        <v>1142</v>
      </c>
    </row>
    <row r="1143" spans="1:5" ht="13.5" x14ac:dyDescent="0.25">
      <c r="A1143" s="2"/>
      <c r="B1143" s="2" t="s">
        <v>7593</v>
      </c>
      <c r="C1143" s="116">
        <v>204594</v>
      </c>
      <c r="D1143" s="117">
        <v>2221</v>
      </c>
      <c r="E1143" s="2">
        <v>1143</v>
      </c>
    </row>
    <row r="1144" spans="1:5" ht="13.5" x14ac:dyDescent="0.25">
      <c r="A1144" s="2"/>
      <c r="B1144" s="2" t="s">
        <v>14591</v>
      </c>
      <c r="C1144" s="116">
        <v>6308341</v>
      </c>
      <c r="D1144" s="117">
        <v>2221</v>
      </c>
      <c r="E1144" s="2">
        <v>1144</v>
      </c>
    </row>
    <row r="1145" spans="1:5" ht="13.5" x14ac:dyDescent="0.25">
      <c r="A1145" s="2"/>
      <c r="B1145" s="2" t="s">
        <v>14600</v>
      </c>
      <c r="C1145" s="116">
        <v>2046301</v>
      </c>
      <c r="D1145" s="117">
        <v>2221</v>
      </c>
      <c r="E1145" s="2">
        <v>1145</v>
      </c>
    </row>
    <row r="1146" spans="1:5" ht="13.5" x14ac:dyDescent="0.25">
      <c r="A1146" s="2"/>
      <c r="B1146" s="2" t="s">
        <v>14603</v>
      </c>
      <c r="C1146" s="116">
        <v>2046311</v>
      </c>
      <c r="D1146" s="117">
        <v>2221</v>
      </c>
      <c r="E1146" s="2">
        <v>1146</v>
      </c>
    </row>
    <row r="1147" spans="1:5" ht="13.5" x14ac:dyDescent="0.25">
      <c r="A1147" s="2"/>
      <c r="B1147" s="2" t="s">
        <v>15571</v>
      </c>
      <c r="C1147" s="116">
        <v>204595</v>
      </c>
      <c r="D1147" s="117">
        <v>2221</v>
      </c>
      <c r="E1147" s="2">
        <v>1147</v>
      </c>
    </row>
    <row r="1148" spans="1:5" ht="13.5" x14ac:dyDescent="0.25">
      <c r="A1148" s="2"/>
      <c r="B1148" s="2" t="s">
        <v>7594</v>
      </c>
      <c r="C1148" s="116">
        <v>204595</v>
      </c>
      <c r="D1148" s="117">
        <v>2221</v>
      </c>
      <c r="E1148" s="2">
        <v>1148</v>
      </c>
    </row>
    <row r="1149" spans="1:5" ht="13.5" x14ac:dyDescent="0.25">
      <c r="A1149" s="2"/>
      <c r="B1149" s="2" t="s">
        <v>5184</v>
      </c>
      <c r="C1149" s="116">
        <v>204520</v>
      </c>
      <c r="D1149" s="117">
        <v>2221</v>
      </c>
      <c r="E1149" s="2">
        <v>1149</v>
      </c>
    </row>
    <row r="1150" spans="1:5" ht="13.5" x14ac:dyDescent="0.25">
      <c r="A1150" s="2"/>
      <c r="B1150" s="2" t="s">
        <v>3230</v>
      </c>
      <c r="C1150" s="116">
        <v>204535</v>
      </c>
      <c r="D1150" s="117">
        <v>2221</v>
      </c>
      <c r="E1150" s="2">
        <v>1150</v>
      </c>
    </row>
    <row r="1151" spans="1:5" ht="13.5" x14ac:dyDescent="0.25">
      <c r="A1151" s="2"/>
      <c r="B1151" s="2" t="s">
        <v>7595</v>
      </c>
      <c r="C1151" s="116">
        <v>204596</v>
      </c>
      <c r="D1151" s="117">
        <v>2221</v>
      </c>
      <c r="E1151" s="2">
        <v>1151</v>
      </c>
    </row>
    <row r="1152" spans="1:5" ht="13.5" x14ac:dyDescent="0.25">
      <c r="A1152" s="2"/>
      <c r="B1152" s="2" t="s">
        <v>9383</v>
      </c>
      <c r="C1152" s="116">
        <v>630834</v>
      </c>
      <c r="D1152" s="118">
        <v>2221</v>
      </c>
      <c r="E1152" s="2">
        <v>1152</v>
      </c>
    </row>
    <row r="1153" spans="1:5" ht="13.5" x14ac:dyDescent="0.25">
      <c r="A1153" s="2"/>
      <c r="B1153" s="2" t="s">
        <v>7596</v>
      </c>
      <c r="C1153" s="116">
        <v>204597</v>
      </c>
      <c r="D1153" s="117">
        <v>2221</v>
      </c>
      <c r="E1153" s="2">
        <v>1153</v>
      </c>
    </row>
    <row r="1154" spans="1:5" ht="13.5" x14ac:dyDescent="0.25">
      <c r="A1154" s="2"/>
      <c r="B1154" s="2" t="s">
        <v>3228</v>
      </c>
      <c r="C1154" s="116">
        <v>204530</v>
      </c>
      <c r="D1154" s="117">
        <v>2221</v>
      </c>
      <c r="E1154" s="2">
        <v>1154</v>
      </c>
    </row>
    <row r="1155" spans="1:5" ht="13.5" x14ac:dyDescent="0.25">
      <c r="A1155" s="2"/>
      <c r="B1155" s="2" t="s">
        <v>14652</v>
      </c>
      <c r="C1155" s="116">
        <v>2045981</v>
      </c>
      <c r="D1155" s="117">
        <v>2221</v>
      </c>
      <c r="E1155" s="2">
        <v>1155</v>
      </c>
    </row>
    <row r="1156" spans="1:5" ht="13.5" x14ac:dyDescent="0.25">
      <c r="A1156" s="2"/>
      <c r="B1156" s="2" t="s">
        <v>14571</v>
      </c>
      <c r="C1156" s="116">
        <v>204598</v>
      </c>
      <c r="D1156" s="117">
        <v>2221</v>
      </c>
      <c r="E1156" s="2">
        <v>1156</v>
      </c>
    </row>
    <row r="1157" spans="1:5" ht="13.5" x14ac:dyDescent="0.25">
      <c r="A1157" s="2"/>
      <c r="B1157" s="2" t="s">
        <v>14655</v>
      </c>
      <c r="C1157" s="116">
        <v>2044841</v>
      </c>
      <c r="D1157" s="117">
        <v>2221</v>
      </c>
      <c r="E1157" s="2">
        <v>1157</v>
      </c>
    </row>
    <row r="1158" spans="1:5" ht="13.5" x14ac:dyDescent="0.25">
      <c r="A1158" s="2"/>
      <c r="B1158" s="2" t="s">
        <v>7581</v>
      </c>
      <c r="C1158" s="116">
        <v>204571</v>
      </c>
      <c r="D1158" s="117">
        <v>2221</v>
      </c>
      <c r="E1158" s="2">
        <v>1158</v>
      </c>
    </row>
    <row r="1159" spans="1:5" ht="13.5" x14ac:dyDescent="0.25">
      <c r="A1159" s="2"/>
      <c r="B1159" s="2" t="s">
        <v>7597</v>
      </c>
      <c r="C1159" s="116">
        <v>204599</v>
      </c>
      <c r="D1159" s="117">
        <v>2221</v>
      </c>
      <c r="E1159" s="2">
        <v>1159</v>
      </c>
    </row>
    <row r="1160" spans="1:5" ht="13.5" x14ac:dyDescent="0.25">
      <c r="A1160" s="2"/>
      <c r="B1160" s="2" t="s">
        <v>7597</v>
      </c>
      <c r="C1160" s="116">
        <v>204547</v>
      </c>
      <c r="D1160" s="117">
        <v>2229</v>
      </c>
      <c r="E1160" s="2">
        <v>1160</v>
      </c>
    </row>
    <row r="1161" spans="1:5" ht="13.5" x14ac:dyDescent="0.25">
      <c r="A1161" s="2"/>
      <c r="B1161" s="2" t="s">
        <v>7598</v>
      </c>
      <c r="C1161" s="116">
        <v>204600</v>
      </c>
      <c r="D1161" s="117">
        <v>2221</v>
      </c>
      <c r="E1161" s="2">
        <v>1161</v>
      </c>
    </row>
    <row r="1162" spans="1:5" ht="13.5" x14ac:dyDescent="0.25">
      <c r="A1162" s="2"/>
      <c r="B1162" s="2" t="s">
        <v>7599</v>
      </c>
      <c r="C1162" s="116">
        <v>204601</v>
      </c>
      <c r="D1162" s="117">
        <v>2221</v>
      </c>
      <c r="E1162" s="2">
        <v>1162</v>
      </c>
    </row>
    <row r="1163" spans="1:5" ht="13.5" x14ac:dyDescent="0.25">
      <c r="A1163" s="2"/>
      <c r="B1163" s="2" t="s">
        <v>7600</v>
      </c>
      <c r="C1163" s="116">
        <v>204602</v>
      </c>
      <c r="D1163" s="117">
        <v>2221</v>
      </c>
      <c r="E1163" s="2">
        <v>1163</v>
      </c>
    </row>
    <row r="1164" spans="1:5" ht="13.5" x14ac:dyDescent="0.25">
      <c r="A1164" s="2"/>
      <c r="B1164" s="2" t="s">
        <v>7601</v>
      </c>
      <c r="C1164" s="116">
        <v>204603</v>
      </c>
      <c r="D1164" s="117">
        <v>2221</v>
      </c>
      <c r="E1164" s="2">
        <v>1164</v>
      </c>
    </row>
    <row r="1165" spans="1:5" ht="13.5" x14ac:dyDescent="0.25">
      <c r="A1165" s="2"/>
      <c r="B1165" s="2" t="s">
        <v>9384</v>
      </c>
      <c r="C1165" s="116">
        <v>630820</v>
      </c>
      <c r="D1165" s="118">
        <v>2221</v>
      </c>
      <c r="E1165" s="2">
        <v>1165</v>
      </c>
    </row>
    <row r="1166" spans="1:5" ht="13.5" x14ac:dyDescent="0.25">
      <c r="A1166" s="2"/>
      <c r="B1166" s="2" t="s">
        <v>14668</v>
      </c>
      <c r="C1166" s="116">
        <v>2044842</v>
      </c>
      <c r="D1166" s="117">
        <v>2221</v>
      </c>
      <c r="E1166" s="2">
        <v>1166</v>
      </c>
    </row>
    <row r="1167" spans="1:5" ht="13.5" x14ac:dyDescent="0.25">
      <c r="A1167" s="2"/>
      <c r="B1167" s="2" t="s">
        <v>7602</v>
      </c>
      <c r="C1167" s="116">
        <v>204604</v>
      </c>
      <c r="D1167" s="117">
        <v>2221</v>
      </c>
      <c r="E1167" s="2">
        <v>1167</v>
      </c>
    </row>
    <row r="1168" spans="1:5" ht="13.5" x14ac:dyDescent="0.25">
      <c r="A1168" s="2"/>
      <c r="B1168" s="2" t="s">
        <v>7630</v>
      </c>
      <c r="C1168" s="116">
        <v>204787</v>
      </c>
      <c r="D1168" s="117">
        <v>2221</v>
      </c>
      <c r="E1168" s="2">
        <v>1168</v>
      </c>
    </row>
    <row r="1169" spans="1:5" ht="13.5" x14ac:dyDescent="0.25">
      <c r="A1169" s="2"/>
      <c r="B1169" s="2" t="s">
        <v>15573</v>
      </c>
      <c r="C1169" s="116">
        <v>204618</v>
      </c>
      <c r="D1169" s="117">
        <v>2221</v>
      </c>
      <c r="E1169" s="2">
        <v>1169</v>
      </c>
    </row>
    <row r="1170" spans="1:5" ht="13.5" x14ac:dyDescent="0.25">
      <c r="A1170" s="2"/>
      <c r="B1170" s="2" t="s">
        <v>14706</v>
      </c>
      <c r="C1170" s="116">
        <v>204605</v>
      </c>
      <c r="D1170" s="117">
        <v>2221</v>
      </c>
      <c r="E1170" s="2">
        <v>1170</v>
      </c>
    </row>
    <row r="1171" spans="1:5" ht="13.5" x14ac:dyDescent="0.25">
      <c r="A1171" s="2"/>
      <c r="B1171" s="2" t="s">
        <v>7603</v>
      </c>
      <c r="C1171" s="116">
        <v>204606</v>
      </c>
      <c r="D1171" s="117">
        <v>2221</v>
      </c>
      <c r="E1171" s="2">
        <v>1171</v>
      </c>
    </row>
    <row r="1172" spans="1:5" ht="13.5" x14ac:dyDescent="0.25">
      <c r="A1172" s="2"/>
      <c r="B1172" s="2" t="s">
        <v>7604</v>
      </c>
      <c r="C1172" s="116">
        <v>204607</v>
      </c>
      <c r="D1172" s="117">
        <v>2221</v>
      </c>
      <c r="E1172" s="2">
        <v>1172</v>
      </c>
    </row>
    <row r="1173" spans="1:5" ht="13.5" x14ac:dyDescent="0.25">
      <c r="A1173" s="2"/>
      <c r="B1173" s="2" t="s">
        <v>7605</v>
      </c>
      <c r="C1173" s="116">
        <v>204608</v>
      </c>
      <c r="D1173" s="117">
        <v>2221</v>
      </c>
      <c r="E1173" s="2">
        <v>1173</v>
      </c>
    </row>
    <row r="1174" spans="1:5" ht="13.5" x14ac:dyDescent="0.25">
      <c r="A1174" s="2"/>
      <c r="B1174" s="2" t="s">
        <v>7606</v>
      </c>
      <c r="C1174" s="116">
        <v>204609</v>
      </c>
      <c r="D1174" s="117">
        <v>2221</v>
      </c>
      <c r="E1174" s="2">
        <v>1174</v>
      </c>
    </row>
    <row r="1175" spans="1:5" ht="13.5" x14ac:dyDescent="0.25">
      <c r="A1175" s="2"/>
      <c r="B1175" s="2" t="s">
        <v>8807</v>
      </c>
      <c r="C1175" s="116">
        <v>204637</v>
      </c>
      <c r="D1175" s="117">
        <v>2221</v>
      </c>
      <c r="E1175" s="2">
        <v>1175</v>
      </c>
    </row>
    <row r="1176" spans="1:5" ht="13.5" x14ac:dyDescent="0.25">
      <c r="A1176" s="2"/>
      <c r="B1176" s="2" t="s">
        <v>8806</v>
      </c>
      <c r="C1176" s="116">
        <v>204636</v>
      </c>
      <c r="D1176" s="117">
        <v>2221</v>
      </c>
      <c r="E1176" s="2">
        <v>1176</v>
      </c>
    </row>
    <row r="1177" spans="1:5" ht="13.5" x14ac:dyDescent="0.25">
      <c r="A1177" s="2"/>
      <c r="B1177" s="2" t="s">
        <v>7607</v>
      </c>
      <c r="C1177" s="116">
        <v>204610</v>
      </c>
      <c r="D1177" s="117">
        <v>2221</v>
      </c>
      <c r="E1177" s="2">
        <v>1177</v>
      </c>
    </row>
    <row r="1178" spans="1:5" ht="13.5" x14ac:dyDescent="0.25">
      <c r="A1178" s="2"/>
      <c r="B1178" s="2" t="s">
        <v>7608</v>
      </c>
      <c r="C1178" s="116">
        <v>204611</v>
      </c>
      <c r="D1178" s="117">
        <v>2221</v>
      </c>
      <c r="E1178" s="2">
        <v>1178</v>
      </c>
    </row>
    <row r="1179" spans="1:5" ht="13.5" x14ac:dyDescent="0.25">
      <c r="A1179" s="2"/>
      <c r="B1179" s="2" t="s">
        <v>7609</v>
      </c>
      <c r="C1179" s="116">
        <v>204612</v>
      </c>
      <c r="D1179" s="117">
        <v>2221</v>
      </c>
      <c r="E1179" s="2">
        <v>1179</v>
      </c>
    </row>
    <row r="1180" spans="1:5" ht="13.5" x14ac:dyDescent="0.25">
      <c r="A1180" s="2"/>
      <c r="B1180" s="2" t="s">
        <v>8708</v>
      </c>
      <c r="C1180" s="116">
        <v>204662</v>
      </c>
      <c r="D1180" s="117">
        <v>2221</v>
      </c>
      <c r="E1180" s="2">
        <v>1180</v>
      </c>
    </row>
    <row r="1181" spans="1:5" ht="13.5" x14ac:dyDescent="0.25">
      <c r="A1181" s="2"/>
      <c r="B1181" s="2" t="s">
        <v>8710</v>
      </c>
      <c r="C1181" s="116">
        <v>204681</v>
      </c>
      <c r="D1181" s="117">
        <v>2221</v>
      </c>
      <c r="E1181" s="2">
        <v>1181</v>
      </c>
    </row>
    <row r="1182" spans="1:5" ht="13.5" x14ac:dyDescent="0.25">
      <c r="A1182" s="2"/>
      <c r="B1182" s="2" t="s">
        <v>8707</v>
      </c>
      <c r="C1182" s="116">
        <v>204658</v>
      </c>
      <c r="D1182" s="117">
        <v>2221</v>
      </c>
      <c r="E1182" s="2">
        <v>1182</v>
      </c>
    </row>
    <row r="1183" spans="1:5" ht="13.5" x14ac:dyDescent="0.25">
      <c r="A1183" s="2"/>
      <c r="B1183" s="2" t="s">
        <v>15572</v>
      </c>
      <c r="C1183" s="116">
        <v>204677</v>
      </c>
      <c r="D1183" s="117">
        <v>2221</v>
      </c>
      <c r="E1183" s="2">
        <v>1183</v>
      </c>
    </row>
    <row r="1184" spans="1:5" ht="13.5" x14ac:dyDescent="0.25">
      <c r="A1184" s="2"/>
      <c r="B1184" s="2" t="s">
        <v>8709</v>
      </c>
      <c r="C1184" s="116">
        <v>204677</v>
      </c>
      <c r="D1184" s="117">
        <v>2221</v>
      </c>
      <c r="E1184" s="2">
        <v>1184</v>
      </c>
    </row>
    <row r="1185" spans="1:5" ht="13.5" x14ac:dyDescent="0.25">
      <c r="A1185" s="2"/>
      <c r="B1185" s="2" t="s">
        <v>14614</v>
      </c>
      <c r="C1185" s="116">
        <v>2046121</v>
      </c>
      <c r="D1185" s="117">
        <v>2221</v>
      </c>
      <c r="E1185" s="2">
        <v>1185</v>
      </c>
    </row>
    <row r="1186" spans="1:5" ht="13.5" x14ac:dyDescent="0.25">
      <c r="A1186" s="2"/>
      <c r="B1186" s="2" t="s">
        <v>7582</v>
      </c>
      <c r="C1186" s="116">
        <v>204572</v>
      </c>
      <c r="D1186" s="117">
        <v>2221</v>
      </c>
      <c r="E1186" s="2">
        <v>1186</v>
      </c>
    </row>
    <row r="1187" spans="1:5" ht="13.5" x14ac:dyDescent="0.25">
      <c r="A1187" s="2"/>
      <c r="B1187" s="2" t="s">
        <v>7610</v>
      </c>
      <c r="C1187" s="116">
        <v>204613</v>
      </c>
      <c r="D1187" s="117">
        <v>2221</v>
      </c>
      <c r="E1187" s="2">
        <v>1187</v>
      </c>
    </row>
    <row r="1188" spans="1:5" ht="13.5" x14ac:dyDescent="0.25">
      <c r="A1188" s="2"/>
      <c r="B1188" s="2" t="s">
        <v>7611</v>
      </c>
      <c r="C1188" s="116">
        <v>204614</v>
      </c>
      <c r="D1188" s="117">
        <v>2221</v>
      </c>
      <c r="E1188" s="2">
        <v>1188</v>
      </c>
    </row>
    <row r="1189" spans="1:5" ht="13.5" x14ac:dyDescent="0.25">
      <c r="A1189" s="2"/>
      <c r="B1189" s="2" t="s">
        <v>9385</v>
      </c>
      <c r="C1189" s="116">
        <v>630827</v>
      </c>
      <c r="D1189" s="118">
        <v>2221</v>
      </c>
      <c r="E1189" s="2">
        <v>1189</v>
      </c>
    </row>
    <row r="1190" spans="1:5" ht="13.5" x14ac:dyDescent="0.25">
      <c r="A1190" s="2"/>
      <c r="B1190" s="2" t="s">
        <v>7612</v>
      </c>
      <c r="C1190" s="116">
        <v>204615</v>
      </c>
      <c r="D1190" s="117">
        <v>2221</v>
      </c>
      <c r="E1190" s="2">
        <v>1190</v>
      </c>
    </row>
    <row r="1191" spans="1:5" ht="13.5" x14ac:dyDescent="0.25">
      <c r="A1191" s="2"/>
      <c r="B1191" s="2" t="s">
        <v>5186</v>
      </c>
      <c r="C1191" s="116">
        <v>204639</v>
      </c>
      <c r="D1191" s="117">
        <v>2221</v>
      </c>
      <c r="E1191" s="2">
        <v>1191</v>
      </c>
    </row>
    <row r="1192" spans="1:5" ht="13.5" x14ac:dyDescent="0.25">
      <c r="A1192" s="2"/>
      <c r="B1192" s="2" t="s">
        <v>5187</v>
      </c>
      <c r="C1192" s="116">
        <v>204728</v>
      </c>
      <c r="D1192" s="117">
        <v>2229</v>
      </c>
      <c r="E1192" s="2">
        <v>1192</v>
      </c>
    </row>
    <row r="1193" spans="1:5" ht="13.5" x14ac:dyDescent="0.25">
      <c r="A1193" s="2"/>
      <c r="B1193" s="2" t="s">
        <v>3484</v>
      </c>
      <c r="C1193" s="116">
        <v>204747</v>
      </c>
      <c r="D1193" s="117">
        <v>2221</v>
      </c>
      <c r="E1193" s="2">
        <v>1193</v>
      </c>
    </row>
    <row r="1194" spans="1:5" ht="13.5" x14ac:dyDescent="0.25">
      <c r="A1194" s="2"/>
      <c r="B1194" s="2" t="s">
        <v>5188</v>
      </c>
      <c r="C1194" s="116">
        <v>204785</v>
      </c>
      <c r="D1194" s="117">
        <v>2221</v>
      </c>
      <c r="E1194" s="2">
        <v>1194</v>
      </c>
    </row>
    <row r="1195" spans="1:5" ht="13.5" x14ac:dyDescent="0.25">
      <c r="A1195" s="2"/>
      <c r="B1195" s="2" t="s">
        <v>7613</v>
      </c>
      <c r="C1195" s="116">
        <v>204616</v>
      </c>
      <c r="D1195" s="117">
        <v>2221</v>
      </c>
      <c r="E1195" s="2">
        <v>1195</v>
      </c>
    </row>
    <row r="1196" spans="1:5" ht="13.5" x14ac:dyDescent="0.25">
      <c r="A1196" s="2"/>
      <c r="B1196" s="2" t="s">
        <v>7614</v>
      </c>
      <c r="C1196" s="116">
        <v>204617</v>
      </c>
      <c r="D1196" s="117">
        <v>2221</v>
      </c>
      <c r="E1196" s="2">
        <v>1196</v>
      </c>
    </row>
    <row r="1197" spans="1:5" ht="13.5" x14ac:dyDescent="0.25">
      <c r="A1197" s="2"/>
      <c r="B1197" s="2" t="s">
        <v>14750</v>
      </c>
      <c r="C1197" s="116">
        <v>2046171</v>
      </c>
      <c r="D1197" s="117">
        <v>2221</v>
      </c>
      <c r="E1197" s="2">
        <v>1197</v>
      </c>
    </row>
    <row r="1198" spans="1:5" ht="13.5" x14ac:dyDescent="0.25">
      <c r="A1198" s="2"/>
      <c r="B1198" s="2" t="s">
        <v>15574</v>
      </c>
      <c r="C1198" s="116">
        <v>204619</v>
      </c>
      <c r="D1198" s="117">
        <v>2221</v>
      </c>
      <c r="E1198" s="2">
        <v>1198</v>
      </c>
    </row>
    <row r="1199" spans="1:5" ht="13.5" x14ac:dyDescent="0.25">
      <c r="A1199" s="2"/>
      <c r="B1199" s="2" t="s">
        <v>14743</v>
      </c>
      <c r="C1199" s="116">
        <v>2046172</v>
      </c>
      <c r="D1199" s="117">
        <v>2221</v>
      </c>
      <c r="E1199" s="2">
        <v>1199</v>
      </c>
    </row>
    <row r="1200" spans="1:5" ht="13.5" x14ac:dyDescent="0.25">
      <c r="A1200" s="2"/>
      <c r="B1200" s="2" t="s">
        <v>7615</v>
      </c>
      <c r="C1200" s="116">
        <v>204620</v>
      </c>
      <c r="D1200" s="117">
        <v>2221</v>
      </c>
      <c r="E1200" s="2">
        <v>1200</v>
      </c>
    </row>
    <row r="1201" spans="1:5" ht="13.5" x14ac:dyDescent="0.25">
      <c r="A1201" s="2"/>
      <c r="B1201" s="2" t="s">
        <v>5189</v>
      </c>
      <c r="C1201" s="116">
        <v>204802</v>
      </c>
      <c r="D1201" s="117">
        <v>2221</v>
      </c>
      <c r="E1201" s="2">
        <v>1201</v>
      </c>
    </row>
    <row r="1202" spans="1:5" ht="13.5" x14ac:dyDescent="0.25">
      <c r="A1202" s="2"/>
      <c r="B1202" s="2" t="s">
        <v>5190</v>
      </c>
      <c r="C1202" s="116">
        <v>204821</v>
      </c>
      <c r="D1202" s="117">
        <v>2221</v>
      </c>
      <c r="E1202" s="2">
        <v>1202</v>
      </c>
    </row>
    <row r="1203" spans="1:5" ht="13.5" x14ac:dyDescent="0.25">
      <c r="A1203" s="2"/>
      <c r="B1203" s="2" t="s">
        <v>7616</v>
      </c>
      <c r="C1203" s="116">
        <v>204621</v>
      </c>
      <c r="D1203" s="117">
        <v>2221</v>
      </c>
      <c r="E1203" s="2">
        <v>1203</v>
      </c>
    </row>
    <row r="1204" spans="1:5" ht="13.5" x14ac:dyDescent="0.25">
      <c r="A1204" s="2"/>
      <c r="B1204" s="2" t="s">
        <v>7617</v>
      </c>
      <c r="C1204" s="116">
        <v>204622</v>
      </c>
      <c r="D1204" s="117">
        <v>2221</v>
      </c>
      <c r="E1204" s="2">
        <v>1204</v>
      </c>
    </row>
    <row r="1205" spans="1:5" ht="13.5" x14ac:dyDescent="0.25">
      <c r="A1205" s="2"/>
      <c r="B1205" s="2" t="s">
        <v>8711</v>
      </c>
      <c r="C1205" s="116">
        <v>204751</v>
      </c>
      <c r="D1205" s="117">
        <v>2221</v>
      </c>
      <c r="E1205" s="2">
        <v>1205</v>
      </c>
    </row>
    <row r="1206" spans="1:5" ht="13.5" x14ac:dyDescent="0.25">
      <c r="A1206" s="2"/>
      <c r="B1206" s="2" t="s">
        <v>7618</v>
      </c>
      <c r="C1206" s="116">
        <v>204623</v>
      </c>
      <c r="D1206" s="117">
        <v>2221</v>
      </c>
      <c r="E1206" s="2">
        <v>1206</v>
      </c>
    </row>
    <row r="1207" spans="1:5" ht="13.5" x14ac:dyDescent="0.25">
      <c r="A1207" s="2"/>
      <c r="B1207" s="2" t="s">
        <v>7619</v>
      </c>
      <c r="C1207" s="116">
        <v>204624</v>
      </c>
      <c r="D1207" s="117">
        <v>2221</v>
      </c>
      <c r="E1207" s="2">
        <v>1207</v>
      </c>
    </row>
    <row r="1208" spans="1:5" ht="13.5" x14ac:dyDescent="0.25">
      <c r="A1208" s="2"/>
      <c r="B1208" s="2" t="s">
        <v>7620</v>
      </c>
      <c r="C1208" s="116">
        <v>204625</v>
      </c>
      <c r="D1208" s="117">
        <v>2221</v>
      </c>
      <c r="E1208" s="2">
        <v>1208</v>
      </c>
    </row>
    <row r="1209" spans="1:5" ht="13.5" x14ac:dyDescent="0.25">
      <c r="A1209" s="2"/>
      <c r="B1209" s="2" t="s">
        <v>7621</v>
      </c>
      <c r="C1209" s="116">
        <v>204626</v>
      </c>
      <c r="D1209" s="117">
        <v>2221</v>
      </c>
      <c r="E1209" s="2">
        <v>1209</v>
      </c>
    </row>
    <row r="1210" spans="1:5" ht="13.5" x14ac:dyDescent="0.25">
      <c r="A1210" s="2"/>
      <c r="B1210" s="2" t="s">
        <v>9386</v>
      </c>
      <c r="C1210" s="116">
        <v>630825</v>
      </c>
      <c r="D1210" s="118">
        <v>2221</v>
      </c>
      <c r="E1210" s="2">
        <v>1210</v>
      </c>
    </row>
    <row r="1211" spans="1:5" ht="13.5" x14ac:dyDescent="0.25">
      <c r="A1211" s="2"/>
      <c r="B1211" s="2" t="s">
        <v>14585</v>
      </c>
      <c r="C1211" s="116">
        <v>630822</v>
      </c>
      <c r="D1211" s="118">
        <v>2221</v>
      </c>
      <c r="E1211" s="2">
        <v>1211</v>
      </c>
    </row>
    <row r="1212" spans="1:5" ht="13.5" x14ac:dyDescent="0.25">
      <c r="A1212" s="2"/>
      <c r="B1212" s="2" t="s">
        <v>7622</v>
      </c>
      <c r="C1212" s="116">
        <v>204627</v>
      </c>
      <c r="D1212" s="117">
        <v>2221</v>
      </c>
      <c r="E1212" s="2">
        <v>1212</v>
      </c>
    </row>
    <row r="1213" spans="1:5" ht="13.5" x14ac:dyDescent="0.25">
      <c r="A1213" s="2"/>
      <c r="B1213" s="2" t="s">
        <v>7623</v>
      </c>
      <c r="C1213" s="116">
        <v>204628</v>
      </c>
      <c r="D1213" s="117">
        <v>2221</v>
      </c>
      <c r="E1213" s="2">
        <v>1213</v>
      </c>
    </row>
    <row r="1214" spans="1:5" ht="13.5" x14ac:dyDescent="0.25">
      <c r="A1214" s="2"/>
      <c r="B1214" s="2" t="s">
        <v>7629</v>
      </c>
      <c r="C1214" s="116">
        <v>204634</v>
      </c>
      <c r="D1214" s="117">
        <v>2221</v>
      </c>
      <c r="E1214" s="2">
        <v>1214</v>
      </c>
    </row>
    <row r="1215" spans="1:5" ht="13.5" x14ac:dyDescent="0.25">
      <c r="A1215" s="2"/>
      <c r="B1215" s="2" t="s">
        <v>7624</v>
      </c>
      <c r="C1215" s="116">
        <v>204629</v>
      </c>
      <c r="D1215" s="117">
        <v>2221</v>
      </c>
      <c r="E1215" s="2">
        <v>1215</v>
      </c>
    </row>
    <row r="1216" spans="1:5" ht="13.5" x14ac:dyDescent="0.25">
      <c r="A1216" s="2"/>
      <c r="B1216" s="2" t="s">
        <v>8712</v>
      </c>
      <c r="C1216" s="116">
        <v>204836</v>
      </c>
      <c r="D1216" s="117">
        <v>2221</v>
      </c>
      <c r="E1216" s="2">
        <v>1216</v>
      </c>
    </row>
    <row r="1217" spans="1:5" ht="13.5" x14ac:dyDescent="0.25">
      <c r="A1217" s="2"/>
      <c r="B1217" s="2" t="s">
        <v>14588</v>
      </c>
      <c r="C1217" s="116">
        <v>204585</v>
      </c>
      <c r="D1217" s="117">
        <v>2221</v>
      </c>
      <c r="E1217" s="2">
        <v>1217</v>
      </c>
    </row>
    <row r="1218" spans="1:5" ht="13.5" x14ac:dyDescent="0.25">
      <c r="A1218" s="2"/>
      <c r="B1218" s="2" t="s">
        <v>7625</v>
      </c>
      <c r="C1218" s="116">
        <v>204630</v>
      </c>
      <c r="D1218" s="117">
        <v>2221</v>
      </c>
      <c r="E1218" s="2">
        <v>1218</v>
      </c>
    </row>
    <row r="1219" spans="1:5" ht="13.5" x14ac:dyDescent="0.25">
      <c r="A1219" s="2"/>
      <c r="B1219" s="2" t="s">
        <v>14733</v>
      </c>
      <c r="C1219" s="116">
        <v>2046302</v>
      </c>
      <c r="D1219" s="117">
        <v>2221</v>
      </c>
      <c r="E1219" s="2">
        <v>1219</v>
      </c>
    </row>
    <row r="1220" spans="1:5" ht="13.5" x14ac:dyDescent="0.25">
      <c r="A1220" s="2"/>
      <c r="B1220" s="2" t="s">
        <v>7626</v>
      </c>
      <c r="C1220" s="116">
        <v>204631</v>
      </c>
      <c r="D1220" s="117">
        <v>2221</v>
      </c>
      <c r="E1220" s="2">
        <v>1220</v>
      </c>
    </row>
    <row r="1221" spans="1:5" ht="13.5" x14ac:dyDescent="0.25">
      <c r="A1221" s="2"/>
      <c r="B1221" s="2" t="s">
        <v>7627</v>
      </c>
      <c r="C1221" s="116">
        <v>204632</v>
      </c>
      <c r="D1221" s="117">
        <v>2221</v>
      </c>
      <c r="E1221" s="2">
        <v>1221</v>
      </c>
    </row>
    <row r="1222" spans="1:5" ht="13.5" x14ac:dyDescent="0.25">
      <c r="A1222" s="2"/>
      <c r="B1222" s="2" t="s">
        <v>7628</v>
      </c>
      <c r="C1222" s="116">
        <v>204633</v>
      </c>
      <c r="D1222" s="117">
        <v>2221</v>
      </c>
      <c r="E1222" s="2">
        <v>1222</v>
      </c>
    </row>
    <row r="1223" spans="1:5" ht="13.5" x14ac:dyDescent="0.25">
      <c r="A1223" s="2"/>
      <c r="B1223" s="2" t="s">
        <v>1370</v>
      </c>
      <c r="C1223" s="116">
        <v>114926</v>
      </c>
      <c r="D1223" s="117">
        <v>7442</v>
      </c>
      <c r="E1223" s="2">
        <v>1223</v>
      </c>
    </row>
    <row r="1224" spans="1:5" ht="13.5" x14ac:dyDescent="0.25">
      <c r="A1224" s="2"/>
      <c r="B1224" s="2" t="s">
        <v>1371</v>
      </c>
      <c r="C1224" s="116">
        <v>114930</v>
      </c>
      <c r="D1224" s="117">
        <v>9321</v>
      </c>
      <c r="E1224" s="2">
        <v>1224</v>
      </c>
    </row>
    <row r="1225" spans="1:5" ht="13.5" x14ac:dyDescent="0.25">
      <c r="A1225" s="2"/>
      <c r="B1225" s="2" t="s">
        <v>735</v>
      </c>
      <c r="C1225" s="116">
        <v>114956</v>
      </c>
      <c r="D1225" s="117">
        <v>8231</v>
      </c>
      <c r="E1225" s="2">
        <v>1225</v>
      </c>
    </row>
    <row r="1226" spans="1:5" ht="13.5" x14ac:dyDescent="0.25">
      <c r="A1226" s="2"/>
      <c r="B1226" s="2" t="s">
        <v>1372</v>
      </c>
      <c r="C1226" s="116">
        <v>114979</v>
      </c>
      <c r="D1226" s="117">
        <v>8223</v>
      </c>
      <c r="E1226" s="2">
        <v>1226</v>
      </c>
    </row>
    <row r="1227" spans="1:5" ht="13.5" x14ac:dyDescent="0.25">
      <c r="A1227" s="2"/>
      <c r="B1227" s="2" t="s">
        <v>1373</v>
      </c>
      <c r="C1227" s="116">
        <v>114983</v>
      </c>
      <c r="D1227" s="117">
        <v>7321</v>
      </c>
      <c r="E1227" s="2">
        <v>1227</v>
      </c>
    </row>
    <row r="1228" spans="1:5" ht="13.5" x14ac:dyDescent="0.25">
      <c r="A1228" s="2"/>
      <c r="B1228" s="2" t="s">
        <v>1374</v>
      </c>
      <c r="C1228" s="116">
        <v>115007</v>
      </c>
      <c r="D1228" s="117">
        <v>7341</v>
      </c>
      <c r="E1228" s="2">
        <v>1228</v>
      </c>
    </row>
    <row r="1229" spans="1:5" ht="13.5" x14ac:dyDescent="0.25">
      <c r="A1229" s="2"/>
      <c r="B1229" s="2" t="s">
        <v>736</v>
      </c>
      <c r="C1229" s="116">
        <v>115026</v>
      </c>
      <c r="D1229" s="117">
        <v>9322</v>
      </c>
      <c r="E1229" s="2">
        <v>1229</v>
      </c>
    </row>
    <row r="1230" spans="1:5" ht="13.5" x14ac:dyDescent="0.25">
      <c r="A1230" s="2"/>
      <c r="B1230" s="2" t="s">
        <v>737</v>
      </c>
      <c r="C1230" s="116">
        <v>115045</v>
      </c>
      <c r="D1230" s="117">
        <v>9322</v>
      </c>
      <c r="E1230" s="2">
        <v>1230</v>
      </c>
    </row>
    <row r="1231" spans="1:5" ht="13.5" x14ac:dyDescent="0.25">
      <c r="A1231" s="2"/>
      <c r="B1231" s="2" t="s">
        <v>1375</v>
      </c>
      <c r="C1231" s="116">
        <v>115051</v>
      </c>
      <c r="D1231" s="117">
        <v>9322</v>
      </c>
      <c r="E1231" s="2">
        <v>1231</v>
      </c>
    </row>
    <row r="1232" spans="1:5" ht="13.5" x14ac:dyDescent="0.25">
      <c r="A1232" s="2"/>
      <c r="B1232" s="2" t="s">
        <v>1376</v>
      </c>
      <c r="C1232" s="116">
        <v>115079</v>
      </c>
      <c r="D1232" s="117">
        <v>9322</v>
      </c>
      <c r="E1232" s="2">
        <v>1232</v>
      </c>
    </row>
    <row r="1233" spans="1:5" ht="13.5" x14ac:dyDescent="0.25">
      <c r="A1233" s="2"/>
      <c r="B1233" s="2" t="s">
        <v>1377</v>
      </c>
      <c r="C1233" s="116">
        <v>115098</v>
      </c>
      <c r="D1233" s="117">
        <v>7412</v>
      </c>
      <c r="E1233" s="2">
        <v>1233</v>
      </c>
    </row>
    <row r="1234" spans="1:5" ht="13.5" x14ac:dyDescent="0.25">
      <c r="A1234" s="2"/>
      <c r="B1234" s="2" t="s">
        <v>1378</v>
      </c>
      <c r="C1234" s="116">
        <v>115115</v>
      </c>
      <c r="D1234" s="117">
        <v>7214</v>
      </c>
      <c r="E1234" s="2">
        <v>1234</v>
      </c>
    </row>
    <row r="1235" spans="1:5" ht="13.5" x14ac:dyDescent="0.25">
      <c r="A1235" s="2"/>
      <c r="B1235" s="2" t="s">
        <v>738</v>
      </c>
      <c r="C1235" s="116">
        <v>115134</v>
      </c>
      <c r="D1235" s="117">
        <v>7344</v>
      </c>
      <c r="E1235" s="2">
        <v>1235</v>
      </c>
    </row>
    <row r="1236" spans="1:5" ht="13.5" x14ac:dyDescent="0.25">
      <c r="A1236" s="2"/>
      <c r="B1236" s="2" t="s">
        <v>1379</v>
      </c>
      <c r="C1236" s="116">
        <v>115153</v>
      </c>
      <c r="D1236" s="117">
        <v>7311</v>
      </c>
      <c r="E1236" s="2">
        <v>1236</v>
      </c>
    </row>
    <row r="1237" spans="1:5" ht="13.5" x14ac:dyDescent="0.25">
      <c r="A1237" s="2"/>
      <c r="B1237" s="2" t="s">
        <v>1380</v>
      </c>
      <c r="C1237" s="116">
        <v>115172</v>
      </c>
      <c r="D1237" s="117">
        <v>8229</v>
      </c>
      <c r="E1237" s="2">
        <v>1237</v>
      </c>
    </row>
    <row r="1238" spans="1:5" ht="13.5" x14ac:dyDescent="0.25">
      <c r="A1238" s="2"/>
      <c r="B1238" s="2" t="s">
        <v>1381</v>
      </c>
      <c r="C1238" s="116">
        <v>115191</v>
      </c>
      <c r="D1238" s="117">
        <v>8278</v>
      </c>
      <c r="E1238" s="2">
        <v>1238</v>
      </c>
    </row>
    <row r="1239" spans="1:5" ht="13.5" x14ac:dyDescent="0.25">
      <c r="A1239" s="2"/>
      <c r="B1239" s="2" t="s">
        <v>1384</v>
      </c>
      <c r="C1239" s="116">
        <v>115242</v>
      </c>
      <c r="D1239" s="117">
        <v>7321</v>
      </c>
      <c r="E1239" s="2">
        <v>1239</v>
      </c>
    </row>
    <row r="1240" spans="1:5" ht="13.5" x14ac:dyDescent="0.25">
      <c r="A1240" s="2"/>
      <c r="B1240" s="2" t="s">
        <v>1382</v>
      </c>
      <c r="C1240" s="116">
        <v>115219</v>
      </c>
      <c r="D1240" s="117">
        <v>8125</v>
      </c>
      <c r="E1240" s="2">
        <v>1240</v>
      </c>
    </row>
    <row r="1241" spans="1:5" ht="13.5" x14ac:dyDescent="0.25">
      <c r="A1241" s="2"/>
      <c r="B1241" s="2" t="s">
        <v>1383</v>
      </c>
      <c r="C1241" s="116">
        <v>115223</v>
      </c>
      <c r="D1241" s="117">
        <v>7111</v>
      </c>
      <c r="E1241" s="2">
        <v>1241</v>
      </c>
    </row>
    <row r="1242" spans="1:5" ht="13.5" x14ac:dyDescent="0.25">
      <c r="A1242" s="2"/>
      <c r="B1242" s="2" t="s">
        <v>1385</v>
      </c>
      <c r="C1242" s="116">
        <v>115261</v>
      </c>
      <c r="D1242" s="117">
        <v>7431</v>
      </c>
      <c r="E1242" s="2">
        <v>1242</v>
      </c>
    </row>
    <row r="1243" spans="1:5" ht="13.5" x14ac:dyDescent="0.25">
      <c r="A1243" s="2"/>
      <c r="B1243" s="2" t="s">
        <v>1386</v>
      </c>
      <c r="C1243" s="116">
        <v>115280</v>
      </c>
      <c r="D1243" s="117">
        <v>7431</v>
      </c>
      <c r="E1243" s="2">
        <v>1243</v>
      </c>
    </row>
    <row r="1244" spans="1:5" ht="13.5" x14ac:dyDescent="0.25">
      <c r="A1244" s="2"/>
      <c r="B1244" s="2" t="s">
        <v>1387</v>
      </c>
      <c r="C1244" s="116">
        <v>115295</v>
      </c>
      <c r="D1244" s="117">
        <v>7431</v>
      </c>
      <c r="E1244" s="2">
        <v>1244</v>
      </c>
    </row>
    <row r="1245" spans="1:5" ht="13.5" x14ac:dyDescent="0.25">
      <c r="A1245" s="2"/>
      <c r="B1245" s="2" t="s">
        <v>1388</v>
      </c>
      <c r="C1245" s="116">
        <v>115312</v>
      </c>
      <c r="D1245" s="117">
        <v>7431</v>
      </c>
      <c r="E1245" s="2">
        <v>1245</v>
      </c>
    </row>
    <row r="1246" spans="1:5" ht="13.5" x14ac:dyDescent="0.25">
      <c r="A1246" s="2"/>
      <c r="B1246" s="2" t="s">
        <v>1389</v>
      </c>
      <c r="C1246" s="116">
        <v>115327</v>
      </c>
      <c r="D1246" s="117">
        <v>8231</v>
      </c>
      <c r="E1246" s="2">
        <v>1246</v>
      </c>
    </row>
    <row r="1247" spans="1:5" ht="13.5" x14ac:dyDescent="0.25">
      <c r="A1247" s="2"/>
      <c r="B1247" s="2" t="s">
        <v>1390</v>
      </c>
      <c r="C1247" s="116">
        <v>115346</v>
      </c>
      <c r="D1247" s="117">
        <v>8125</v>
      </c>
      <c r="E1247" s="2">
        <v>1247</v>
      </c>
    </row>
    <row r="1248" spans="1:5" ht="13.5" x14ac:dyDescent="0.25">
      <c r="A1248" s="2"/>
      <c r="B1248" s="2" t="s">
        <v>1391</v>
      </c>
      <c r="C1248" s="116">
        <v>115365</v>
      </c>
      <c r="D1248" s="117">
        <v>6141</v>
      </c>
      <c r="E1248" s="2">
        <v>1248</v>
      </c>
    </row>
    <row r="1249" spans="1:5" ht="13.5" x14ac:dyDescent="0.25">
      <c r="A1249" s="2"/>
      <c r="B1249" s="2" t="s">
        <v>1392</v>
      </c>
      <c r="C1249" s="116">
        <v>115384</v>
      </c>
      <c r="D1249" s="117">
        <v>7450</v>
      </c>
      <c r="E1249" s="2">
        <v>1249</v>
      </c>
    </row>
    <row r="1250" spans="1:5" ht="13.5" x14ac:dyDescent="0.25">
      <c r="A1250" s="2"/>
      <c r="B1250" s="2" t="s">
        <v>1393</v>
      </c>
      <c r="C1250" s="116">
        <v>115401</v>
      </c>
      <c r="D1250" s="117">
        <v>8125</v>
      </c>
      <c r="E1250" s="2">
        <v>1250</v>
      </c>
    </row>
    <row r="1251" spans="1:5" ht="13.5" x14ac:dyDescent="0.25">
      <c r="A1251" s="2"/>
      <c r="B1251" s="2" t="s">
        <v>1395</v>
      </c>
      <c r="C1251" s="116">
        <v>115435</v>
      </c>
      <c r="D1251" s="117">
        <v>7111</v>
      </c>
      <c r="E1251" s="2">
        <v>1251</v>
      </c>
    </row>
    <row r="1252" spans="1:5" ht="13.5" x14ac:dyDescent="0.25">
      <c r="A1252" s="2"/>
      <c r="B1252" s="2" t="s">
        <v>1394</v>
      </c>
      <c r="C1252" s="116">
        <v>115416</v>
      </c>
      <c r="D1252" s="117">
        <v>8125</v>
      </c>
      <c r="E1252" s="2">
        <v>1252</v>
      </c>
    </row>
    <row r="1253" spans="1:5" ht="13.5" x14ac:dyDescent="0.25">
      <c r="A1253" s="2"/>
      <c r="B1253" s="2" t="s">
        <v>1396</v>
      </c>
      <c r="C1253" s="116">
        <v>115454</v>
      </c>
      <c r="D1253" s="117">
        <v>9322</v>
      </c>
      <c r="E1253" s="2">
        <v>1253</v>
      </c>
    </row>
    <row r="1254" spans="1:5" ht="13.5" x14ac:dyDescent="0.25">
      <c r="A1254" s="2"/>
      <c r="B1254" s="2" t="s">
        <v>7220</v>
      </c>
      <c r="C1254" s="116">
        <v>115455</v>
      </c>
      <c r="D1254" s="117">
        <v>8125</v>
      </c>
      <c r="E1254" s="2">
        <v>1254</v>
      </c>
    </row>
    <row r="1255" spans="1:5" ht="13.5" x14ac:dyDescent="0.25">
      <c r="A1255" s="2"/>
      <c r="B1255" s="2" t="s">
        <v>1397</v>
      </c>
      <c r="C1255" s="116">
        <v>115469</v>
      </c>
      <c r="D1255" s="117">
        <v>7450</v>
      </c>
      <c r="E1255" s="2">
        <v>1255</v>
      </c>
    </row>
    <row r="1256" spans="1:5" ht="13.5" x14ac:dyDescent="0.25">
      <c r="A1256" s="2"/>
      <c r="B1256" s="2" t="s">
        <v>739</v>
      </c>
      <c r="C1256" s="116">
        <v>115488</v>
      </c>
      <c r="D1256" s="117">
        <v>8132</v>
      </c>
      <c r="E1256" s="2">
        <v>1256</v>
      </c>
    </row>
    <row r="1257" spans="1:5" ht="13.5" x14ac:dyDescent="0.25">
      <c r="A1257" s="2"/>
      <c r="B1257" s="2" t="s">
        <v>1398</v>
      </c>
      <c r="C1257" s="116">
        <v>115505</v>
      </c>
      <c r="D1257" s="117">
        <v>8231</v>
      </c>
      <c r="E1257" s="2">
        <v>1257</v>
      </c>
    </row>
    <row r="1258" spans="1:5" ht="13.5" x14ac:dyDescent="0.25">
      <c r="A1258" s="2"/>
      <c r="B1258" s="2" t="s">
        <v>740</v>
      </c>
      <c r="C1258" s="116">
        <v>115524</v>
      </c>
      <c r="D1258" s="117">
        <v>6142</v>
      </c>
      <c r="E1258" s="2">
        <v>1258</v>
      </c>
    </row>
    <row r="1259" spans="1:5" ht="13.5" x14ac:dyDescent="0.25">
      <c r="A1259" s="2"/>
      <c r="B1259" s="2" t="s">
        <v>1399</v>
      </c>
      <c r="C1259" s="116">
        <v>115543</v>
      </c>
      <c r="D1259" s="117">
        <v>7331</v>
      </c>
      <c r="E1259" s="2">
        <v>1259</v>
      </c>
    </row>
    <row r="1260" spans="1:5" ht="13.5" x14ac:dyDescent="0.25">
      <c r="A1260" s="2"/>
      <c r="B1260" s="2" t="s">
        <v>1400</v>
      </c>
      <c r="C1260" s="116">
        <v>115558</v>
      </c>
      <c r="D1260" s="117">
        <v>7432</v>
      </c>
      <c r="E1260" s="2">
        <v>1260</v>
      </c>
    </row>
    <row r="1261" spans="1:5" ht="13.5" x14ac:dyDescent="0.25">
      <c r="A1261" s="2"/>
      <c r="B1261" s="2" t="s">
        <v>1401</v>
      </c>
      <c r="C1261" s="116">
        <v>115577</v>
      </c>
      <c r="D1261" s="117">
        <v>9332</v>
      </c>
      <c r="E1261" s="2">
        <v>1261</v>
      </c>
    </row>
    <row r="1262" spans="1:5" ht="13.5" x14ac:dyDescent="0.25">
      <c r="A1262" s="2"/>
      <c r="B1262" s="2" t="s">
        <v>1402</v>
      </c>
      <c r="C1262" s="116">
        <v>115596</v>
      </c>
      <c r="D1262" s="117">
        <v>8121</v>
      </c>
      <c r="E1262" s="2">
        <v>1262</v>
      </c>
    </row>
    <row r="1263" spans="1:5" ht="13.5" x14ac:dyDescent="0.25">
      <c r="A1263" s="2"/>
      <c r="B1263" s="2" t="s">
        <v>1403</v>
      </c>
      <c r="C1263" s="116">
        <v>115613</v>
      </c>
      <c r="D1263" s="117">
        <v>7331</v>
      </c>
      <c r="E1263" s="2">
        <v>1263</v>
      </c>
    </row>
    <row r="1264" spans="1:5" ht="13.5" x14ac:dyDescent="0.25">
      <c r="A1264" s="2"/>
      <c r="B1264" s="2" t="s">
        <v>1404</v>
      </c>
      <c r="C1264" s="116">
        <v>115632</v>
      </c>
      <c r="D1264" s="117">
        <v>8273</v>
      </c>
      <c r="E1264" s="2">
        <v>1264</v>
      </c>
    </row>
    <row r="1265" spans="1:5" ht="13.5" x14ac:dyDescent="0.25">
      <c r="A1265" s="2"/>
      <c r="B1265" s="2" t="s">
        <v>1405</v>
      </c>
      <c r="C1265" s="116">
        <v>115647</v>
      </c>
      <c r="D1265" s="117">
        <v>8142</v>
      </c>
      <c r="E1265" s="2">
        <v>1265</v>
      </c>
    </row>
    <row r="1266" spans="1:5" ht="13.5" x14ac:dyDescent="0.25">
      <c r="A1266" s="2"/>
      <c r="B1266" s="2" t="s">
        <v>5191</v>
      </c>
      <c r="C1266" s="116">
        <v>204855</v>
      </c>
      <c r="D1266" s="117">
        <v>2451</v>
      </c>
      <c r="E1266" s="2">
        <v>1266</v>
      </c>
    </row>
    <row r="1267" spans="1:5" ht="13.5" x14ac:dyDescent="0.25">
      <c r="A1267" s="2"/>
      <c r="B1267" s="2" t="s">
        <v>5192</v>
      </c>
      <c r="C1267" s="116">
        <v>204874</v>
      </c>
      <c r="D1267" s="117">
        <v>2451</v>
      </c>
      <c r="E1267" s="2">
        <v>1267</v>
      </c>
    </row>
    <row r="1268" spans="1:5" ht="13.5" x14ac:dyDescent="0.25">
      <c r="A1268" s="2"/>
      <c r="B1268" s="2" t="s">
        <v>1406</v>
      </c>
      <c r="C1268" s="116">
        <v>115666</v>
      </c>
      <c r="D1268" s="117">
        <v>7332</v>
      </c>
      <c r="E1268" s="2">
        <v>1268</v>
      </c>
    </row>
    <row r="1269" spans="1:5" ht="13.5" x14ac:dyDescent="0.25">
      <c r="A1269" s="2"/>
      <c r="B1269" s="2" t="s">
        <v>1407</v>
      </c>
      <c r="C1269" s="116">
        <v>115685</v>
      </c>
      <c r="D1269" s="117">
        <v>7441</v>
      </c>
      <c r="E1269" s="2">
        <v>1269</v>
      </c>
    </row>
    <row r="1270" spans="1:5" ht="13.5" x14ac:dyDescent="0.25">
      <c r="A1270" s="2"/>
      <c r="B1270" s="2" t="s">
        <v>1408</v>
      </c>
      <c r="C1270" s="116">
        <v>115702</v>
      </c>
      <c r="D1270" s="117">
        <v>7432</v>
      </c>
      <c r="E1270" s="2">
        <v>1270</v>
      </c>
    </row>
    <row r="1271" spans="1:5" ht="13.5" x14ac:dyDescent="0.25">
      <c r="A1271" s="2"/>
      <c r="B1271" s="2" t="s">
        <v>1409</v>
      </c>
      <c r="C1271" s="116">
        <v>115721</v>
      </c>
      <c r="D1271" s="117">
        <v>8265</v>
      </c>
      <c r="E1271" s="2">
        <v>1271</v>
      </c>
    </row>
    <row r="1272" spans="1:5" ht="13.5" x14ac:dyDescent="0.25">
      <c r="A1272" s="2"/>
      <c r="B1272" s="2" t="s">
        <v>1410</v>
      </c>
      <c r="C1272" s="116">
        <v>115740</v>
      </c>
      <c r="D1272" s="117">
        <v>8231</v>
      </c>
      <c r="E1272" s="2">
        <v>1272</v>
      </c>
    </row>
    <row r="1273" spans="1:5" ht="13.5" x14ac:dyDescent="0.25">
      <c r="A1273" s="2"/>
      <c r="B1273" s="2" t="s">
        <v>510</v>
      </c>
      <c r="C1273" s="116">
        <v>115789</v>
      </c>
      <c r="D1273" s="117">
        <v>7450</v>
      </c>
      <c r="E1273" s="2">
        <v>1273</v>
      </c>
    </row>
    <row r="1274" spans="1:5" ht="13.5" x14ac:dyDescent="0.25">
      <c r="A1274" s="2"/>
      <c r="B1274" s="2" t="s">
        <v>1412</v>
      </c>
      <c r="C1274" s="116">
        <v>115793</v>
      </c>
      <c r="D1274" s="117">
        <v>7441</v>
      </c>
      <c r="E1274" s="2">
        <v>1274</v>
      </c>
    </row>
    <row r="1275" spans="1:5" ht="13.5" x14ac:dyDescent="0.25">
      <c r="A1275" s="2"/>
      <c r="B1275" s="2" t="s">
        <v>1411</v>
      </c>
      <c r="C1275" s="116">
        <v>115766</v>
      </c>
      <c r="D1275" s="117">
        <v>8261</v>
      </c>
      <c r="E1275" s="2">
        <v>1275</v>
      </c>
    </row>
    <row r="1276" spans="1:5" ht="13.5" x14ac:dyDescent="0.25">
      <c r="A1276" s="2"/>
      <c r="B1276" s="2" t="s">
        <v>1413</v>
      </c>
      <c r="C1276" s="116">
        <v>115810</v>
      </c>
      <c r="D1276" s="117">
        <v>7332</v>
      </c>
      <c r="E1276" s="2">
        <v>1276</v>
      </c>
    </row>
    <row r="1277" spans="1:5" ht="13.5" x14ac:dyDescent="0.25">
      <c r="A1277" s="2"/>
      <c r="B1277" s="2" t="s">
        <v>511</v>
      </c>
      <c r="C1277" s="116">
        <v>115832</v>
      </c>
      <c r="D1277" s="117">
        <v>7443</v>
      </c>
      <c r="E1277" s="2">
        <v>1277</v>
      </c>
    </row>
    <row r="1278" spans="1:5" ht="13.5" x14ac:dyDescent="0.25">
      <c r="A1278" s="2"/>
      <c r="B1278" s="2" t="s">
        <v>1414</v>
      </c>
      <c r="C1278" s="116">
        <v>115859</v>
      </c>
      <c r="D1278" s="117">
        <v>8263</v>
      </c>
      <c r="E1278" s="2">
        <v>1278</v>
      </c>
    </row>
    <row r="1279" spans="1:5" ht="13.5" x14ac:dyDescent="0.25">
      <c r="A1279" s="2"/>
      <c r="B1279" s="2" t="s">
        <v>1415</v>
      </c>
      <c r="C1279" s="116">
        <v>115878</v>
      </c>
      <c r="D1279" s="117">
        <v>8113</v>
      </c>
      <c r="E1279" s="2">
        <v>1279</v>
      </c>
    </row>
    <row r="1280" spans="1:5" ht="13.5" x14ac:dyDescent="0.25">
      <c r="A1280" s="2"/>
      <c r="B1280" s="2" t="s">
        <v>1416</v>
      </c>
      <c r="C1280" s="116">
        <v>115882</v>
      </c>
      <c r="D1280" s="117">
        <v>8113</v>
      </c>
      <c r="E1280" s="2">
        <v>1280</v>
      </c>
    </row>
    <row r="1281" spans="1:5" ht="13.5" x14ac:dyDescent="0.25">
      <c r="A1281" s="2"/>
      <c r="B1281" s="2" t="s">
        <v>1417</v>
      </c>
      <c r="C1281" s="116">
        <v>115909</v>
      </c>
      <c r="D1281" s="117">
        <v>8113</v>
      </c>
      <c r="E1281" s="2">
        <v>1281</v>
      </c>
    </row>
    <row r="1282" spans="1:5" ht="13.5" x14ac:dyDescent="0.25">
      <c r="A1282" s="2"/>
      <c r="B1282" s="2" t="s">
        <v>512</v>
      </c>
      <c r="C1282" s="116">
        <v>115929</v>
      </c>
      <c r="D1282" s="117">
        <v>7432</v>
      </c>
      <c r="E1282" s="2">
        <v>1282</v>
      </c>
    </row>
    <row r="1283" spans="1:5" ht="13.5" x14ac:dyDescent="0.25">
      <c r="A1283" s="2"/>
      <c r="B1283" s="2" t="s">
        <v>1418</v>
      </c>
      <c r="C1283" s="116">
        <v>115948</v>
      </c>
      <c r="D1283" s="117">
        <v>7432</v>
      </c>
      <c r="E1283" s="2">
        <v>1283</v>
      </c>
    </row>
    <row r="1284" spans="1:5" ht="13.5" x14ac:dyDescent="0.25">
      <c r="A1284" s="2"/>
      <c r="B1284" s="2" t="s">
        <v>1419</v>
      </c>
      <c r="C1284" s="116">
        <v>115967</v>
      </c>
      <c r="D1284" s="117">
        <v>9321</v>
      </c>
      <c r="E1284" s="2">
        <v>1284</v>
      </c>
    </row>
    <row r="1285" spans="1:5" ht="13.5" x14ac:dyDescent="0.25">
      <c r="A1285" s="2"/>
      <c r="B1285" s="2" t="s">
        <v>1420</v>
      </c>
      <c r="C1285" s="116">
        <v>115986</v>
      </c>
      <c r="D1285" s="117">
        <v>7242</v>
      </c>
      <c r="E1285" s="2">
        <v>1285</v>
      </c>
    </row>
    <row r="1286" spans="1:5" ht="13.5" x14ac:dyDescent="0.25">
      <c r="A1286" s="2"/>
      <c r="B1286" s="2" t="s">
        <v>513</v>
      </c>
      <c r="C1286" s="116">
        <v>115930</v>
      </c>
      <c r="D1286" s="117">
        <v>7432</v>
      </c>
      <c r="E1286" s="2">
        <v>1286</v>
      </c>
    </row>
    <row r="1287" spans="1:5" ht="13.5" x14ac:dyDescent="0.25">
      <c r="A1287" s="2"/>
      <c r="B1287" s="2" t="s">
        <v>7221</v>
      </c>
      <c r="C1287" s="116">
        <v>115940</v>
      </c>
      <c r="D1287" s="117">
        <v>7432</v>
      </c>
      <c r="E1287" s="2">
        <v>1287</v>
      </c>
    </row>
    <row r="1288" spans="1:5" ht="13.5" x14ac:dyDescent="0.25">
      <c r="A1288" s="2"/>
      <c r="B1288" s="2" t="s">
        <v>514</v>
      </c>
      <c r="C1288" s="116">
        <v>116004</v>
      </c>
      <c r="D1288" s="117">
        <v>7432</v>
      </c>
      <c r="E1288" s="2">
        <v>1288</v>
      </c>
    </row>
    <row r="1289" spans="1:5" ht="13.5" x14ac:dyDescent="0.25">
      <c r="A1289" s="2"/>
      <c r="B1289" s="2" t="s">
        <v>515</v>
      </c>
      <c r="C1289" s="116">
        <v>116029</v>
      </c>
      <c r="D1289" s="117">
        <v>8262</v>
      </c>
      <c r="E1289" s="2">
        <v>1289</v>
      </c>
    </row>
    <row r="1290" spans="1:5" ht="13.5" x14ac:dyDescent="0.25">
      <c r="A1290" s="2"/>
      <c r="B1290" s="2" t="s">
        <v>516</v>
      </c>
      <c r="C1290" s="116">
        <v>116071</v>
      </c>
      <c r="D1290" s="117">
        <v>8125</v>
      </c>
      <c r="E1290" s="2">
        <v>1290</v>
      </c>
    </row>
    <row r="1291" spans="1:5" ht="13.5" x14ac:dyDescent="0.25">
      <c r="A1291" s="2"/>
      <c r="B1291" s="2" t="s">
        <v>1421</v>
      </c>
      <c r="C1291" s="116">
        <v>116090</v>
      </c>
      <c r="D1291" s="117">
        <v>8121</v>
      </c>
      <c r="E1291" s="2">
        <v>1291</v>
      </c>
    </row>
    <row r="1292" spans="1:5" ht="13.5" x14ac:dyDescent="0.25">
      <c r="A1292" s="2"/>
      <c r="B1292" s="2" t="s">
        <v>1422</v>
      </c>
      <c r="C1292" s="116">
        <v>116118</v>
      </c>
      <c r="D1292" s="117">
        <v>8125</v>
      </c>
      <c r="E1292" s="2">
        <v>1292</v>
      </c>
    </row>
    <row r="1293" spans="1:5" ht="13.5" x14ac:dyDescent="0.25">
      <c r="A1293" s="2"/>
      <c r="B1293" s="2" t="s">
        <v>1423</v>
      </c>
      <c r="C1293" s="116">
        <v>116122</v>
      </c>
      <c r="D1293" s="117">
        <v>8121</v>
      </c>
      <c r="E1293" s="2">
        <v>1293</v>
      </c>
    </row>
    <row r="1294" spans="1:5" ht="13.5" x14ac:dyDescent="0.25">
      <c r="A1294" s="2"/>
      <c r="B1294" s="2" t="s">
        <v>1424</v>
      </c>
      <c r="C1294" s="116">
        <v>116141</v>
      </c>
      <c r="D1294" s="117">
        <v>8159</v>
      </c>
      <c r="E1294" s="2">
        <v>1294</v>
      </c>
    </row>
    <row r="1295" spans="1:5" ht="13.5" x14ac:dyDescent="0.25">
      <c r="A1295" s="2"/>
      <c r="B1295" s="2" t="s">
        <v>1425</v>
      </c>
      <c r="C1295" s="116">
        <v>116160</v>
      </c>
      <c r="D1295" s="117">
        <v>9311</v>
      </c>
      <c r="E1295" s="2">
        <v>1295</v>
      </c>
    </row>
    <row r="1296" spans="1:5" ht="13.5" x14ac:dyDescent="0.25">
      <c r="A1296" s="2"/>
      <c r="B1296" s="2" t="s">
        <v>517</v>
      </c>
      <c r="C1296" s="116">
        <v>116180</v>
      </c>
      <c r="D1296" s="117">
        <v>7112</v>
      </c>
      <c r="E1296" s="2">
        <v>1296</v>
      </c>
    </row>
    <row r="1297" spans="1:5" ht="13.5" x14ac:dyDescent="0.25">
      <c r="A1297" s="2"/>
      <c r="B1297" s="2" t="s">
        <v>518</v>
      </c>
      <c r="C1297" s="116">
        <v>116207</v>
      </c>
      <c r="D1297" s="117">
        <v>7212</v>
      </c>
      <c r="E1297" s="2">
        <v>1297</v>
      </c>
    </row>
    <row r="1298" spans="1:5" ht="13.5" x14ac:dyDescent="0.25">
      <c r="A1298" s="2"/>
      <c r="B1298" s="2" t="s">
        <v>519</v>
      </c>
      <c r="C1298" s="116">
        <v>116226</v>
      </c>
      <c r="D1298" s="117">
        <v>5164</v>
      </c>
      <c r="E1298" s="2">
        <v>1298</v>
      </c>
    </row>
    <row r="1299" spans="1:5" ht="13.5" x14ac:dyDescent="0.25">
      <c r="A1299" s="2"/>
      <c r="B1299" s="2" t="s">
        <v>1426</v>
      </c>
      <c r="C1299" s="116">
        <v>116245</v>
      </c>
      <c r="D1299" s="117">
        <v>7311</v>
      </c>
      <c r="E1299" s="2">
        <v>1299</v>
      </c>
    </row>
    <row r="1300" spans="1:5" ht="13.5" x14ac:dyDescent="0.25">
      <c r="A1300" s="2"/>
      <c r="B1300" s="2" t="s">
        <v>1427</v>
      </c>
      <c r="C1300" s="116">
        <v>116257</v>
      </c>
      <c r="D1300" s="117">
        <v>9322</v>
      </c>
      <c r="E1300" s="2">
        <v>1300</v>
      </c>
    </row>
    <row r="1301" spans="1:5" ht="13.5" x14ac:dyDescent="0.25">
      <c r="A1301" s="2"/>
      <c r="B1301" s="2" t="s">
        <v>1428</v>
      </c>
      <c r="C1301" s="116">
        <v>116279</v>
      </c>
      <c r="D1301" s="117">
        <v>9322</v>
      </c>
      <c r="E1301" s="2">
        <v>1301</v>
      </c>
    </row>
    <row r="1302" spans="1:5" ht="13.5" x14ac:dyDescent="0.25">
      <c r="A1302" s="2"/>
      <c r="B1302" s="2" t="s">
        <v>520</v>
      </c>
      <c r="C1302" s="116">
        <v>116298</v>
      </c>
      <c r="D1302" s="117">
        <v>7250</v>
      </c>
      <c r="E1302" s="2">
        <v>1302</v>
      </c>
    </row>
    <row r="1303" spans="1:5" ht="13.5" x14ac:dyDescent="0.25">
      <c r="A1303" s="2"/>
      <c r="B1303" s="2" t="s">
        <v>1429</v>
      </c>
      <c r="C1303" s="116">
        <v>116315</v>
      </c>
      <c r="D1303" s="117">
        <v>7342</v>
      </c>
      <c r="E1303" s="2">
        <v>1303</v>
      </c>
    </row>
    <row r="1304" spans="1:5" ht="13.5" x14ac:dyDescent="0.25">
      <c r="A1304" s="2"/>
      <c r="B1304" s="2" t="s">
        <v>521</v>
      </c>
      <c r="C1304" s="116">
        <v>116334</v>
      </c>
      <c r="D1304" s="117">
        <v>9411</v>
      </c>
      <c r="E1304" s="2">
        <v>1304</v>
      </c>
    </row>
    <row r="1305" spans="1:5" ht="13.5" x14ac:dyDescent="0.25">
      <c r="A1305" s="2"/>
      <c r="B1305" s="2" t="s">
        <v>1430</v>
      </c>
      <c r="C1305" s="116">
        <v>116353</v>
      </c>
      <c r="D1305" s="117">
        <v>7312</v>
      </c>
      <c r="E1305" s="2">
        <v>1305</v>
      </c>
    </row>
    <row r="1306" spans="1:5" ht="13.5" x14ac:dyDescent="0.25">
      <c r="A1306" s="2"/>
      <c r="B1306" s="2" t="s">
        <v>1431</v>
      </c>
      <c r="C1306" s="116">
        <v>116368</v>
      </c>
      <c r="D1306" s="117">
        <v>8228</v>
      </c>
      <c r="E1306" s="2">
        <v>1306</v>
      </c>
    </row>
    <row r="1307" spans="1:5" ht="13.5" x14ac:dyDescent="0.25">
      <c r="A1307" s="2"/>
      <c r="B1307" s="2" t="s">
        <v>1432</v>
      </c>
      <c r="C1307" s="116">
        <v>116404</v>
      </c>
      <c r="D1307" s="117">
        <v>7450</v>
      </c>
      <c r="E1307" s="2">
        <v>1307</v>
      </c>
    </row>
    <row r="1308" spans="1:5" ht="13.5" x14ac:dyDescent="0.25">
      <c r="A1308" s="2"/>
      <c r="B1308" s="2" t="s">
        <v>1433</v>
      </c>
      <c r="C1308" s="116">
        <v>116423</v>
      </c>
      <c r="D1308" s="117">
        <v>7620</v>
      </c>
      <c r="E1308" s="2">
        <v>1308</v>
      </c>
    </row>
    <row r="1309" spans="1:5" ht="13.5" x14ac:dyDescent="0.25">
      <c r="A1309" s="2"/>
      <c r="B1309" s="2" t="s">
        <v>7645</v>
      </c>
      <c r="C1309" s="116">
        <v>206566</v>
      </c>
      <c r="D1309" s="117">
        <v>1231</v>
      </c>
      <c r="E1309" s="2">
        <v>1309</v>
      </c>
    </row>
    <row r="1310" spans="1:5" ht="13.5" x14ac:dyDescent="0.25">
      <c r="A1310" s="2"/>
      <c r="B1310" s="2" t="s">
        <v>7636</v>
      </c>
      <c r="C1310" s="116">
        <v>205357</v>
      </c>
      <c r="D1310" s="117">
        <v>1221</v>
      </c>
      <c r="E1310" s="2">
        <v>1310</v>
      </c>
    </row>
    <row r="1311" spans="1:5" ht="13.5" x14ac:dyDescent="0.25">
      <c r="A1311" s="2"/>
      <c r="B1311" s="2" t="s">
        <v>8713</v>
      </c>
      <c r="C1311" s="116">
        <v>205398</v>
      </c>
      <c r="D1311" s="117">
        <v>1210</v>
      </c>
      <c r="E1311" s="2">
        <v>1311</v>
      </c>
    </row>
    <row r="1312" spans="1:5" ht="13.5" x14ac:dyDescent="0.25">
      <c r="A1312" s="2"/>
      <c r="B1312" s="2" t="s">
        <v>5193</v>
      </c>
      <c r="C1312" s="116">
        <v>205415</v>
      </c>
      <c r="D1312" s="117">
        <v>1210</v>
      </c>
      <c r="E1312" s="2">
        <v>1312</v>
      </c>
    </row>
    <row r="1313" spans="1:5" ht="13.5" x14ac:dyDescent="0.25">
      <c r="A1313" s="2"/>
      <c r="B1313" s="2" t="s">
        <v>5194</v>
      </c>
      <c r="C1313" s="116">
        <v>205434</v>
      </c>
      <c r="D1313" s="117">
        <v>1210</v>
      </c>
      <c r="E1313" s="2">
        <v>1313</v>
      </c>
    </row>
    <row r="1314" spans="1:5" ht="13.5" x14ac:dyDescent="0.25">
      <c r="A1314" s="2"/>
      <c r="B1314" s="2" t="s">
        <v>5195</v>
      </c>
      <c r="C1314" s="116">
        <v>205472</v>
      </c>
      <c r="D1314" s="117">
        <v>1210</v>
      </c>
      <c r="E1314" s="2">
        <v>1314</v>
      </c>
    </row>
    <row r="1315" spans="1:5" ht="13.5" x14ac:dyDescent="0.25">
      <c r="A1315" s="2"/>
      <c r="B1315" s="2" t="s">
        <v>5196</v>
      </c>
      <c r="C1315" s="116">
        <v>205504</v>
      </c>
      <c r="D1315" s="117">
        <v>1210</v>
      </c>
      <c r="E1315" s="2">
        <v>1315</v>
      </c>
    </row>
    <row r="1316" spans="1:5" ht="13.5" x14ac:dyDescent="0.25">
      <c r="A1316" s="2"/>
      <c r="B1316" s="2" t="s">
        <v>5197</v>
      </c>
      <c r="C1316" s="116">
        <v>205538</v>
      </c>
      <c r="D1316" s="117">
        <v>1210</v>
      </c>
      <c r="E1316" s="2">
        <v>1316</v>
      </c>
    </row>
    <row r="1317" spans="1:5" ht="13.5" x14ac:dyDescent="0.25">
      <c r="A1317" s="2"/>
      <c r="B1317" s="2" t="s">
        <v>5198</v>
      </c>
      <c r="C1317" s="116">
        <v>205561</v>
      </c>
      <c r="D1317" s="117">
        <v>1210</v>
      </c>
      <c r="E1317" s="2">
        <v>1317</v>
      </c>
    </row>
    <row r="1318" spans="1:5" ht="13.5" x14ac:dyDescent="0.25">
      <c r="A1318" s="2"/>
      <c r="B1318" s="2" t="s">
        <v>5199</v>
      </c>
      <c r="C1318" s="116">
        <v>205576</v>
      </c>
      <c r="D1318" s="117">
        <v>1210</v>
      </c>
      <c r="E1318" s="2">
        <v>1318</v>
      </c>
    </row>
    <row r="1319" spans="1:5" ht="13.5" x14ac:dyDescent="0.25">
      <c r="A1319" s="2"/>
      <c r="B1319" s="2" t="s">
        <v>5201</v>
      </c>
      <c r="C1319" s="116">
        <v>205608</v>
      </c>
      <c r="D1319" s="117">
        <v>1210</v>
      </c>
      <c r="E1319" s="2">
        <v>1319</v>
      </c>
    </row>
    <row r="1320" spans="1:5" ht="13.5" x14ac:dyDescent="0.25">
      <c r="A1320" s="2"/>
      <c r="B1320" s="2" t="s">
        <v>5202</v>
      </c>
      <c r="C1320" s="116">
        <v>205612</v>
      </c>
      <c r="D1320" s="117">
        <v>1229</v>
      </c>
      <c r="E1320" s="2">
        <v>1320</v>
      </c>
    </row>
    <row r="1321" spans="1:5" ht="13.5" x14ac:dyDescent="0.25">
      <c r="A1321" s="2"/>
      <c r="B1321" s="2" t="s">
        <v>5200</v>
      </c>
      <c r="C1321" s="116">
        <v>205595</v>
      </c>
      <c r="D1321" s="117">
        <v>1210</v>
      </c>
      <c r="E1321" s="2">
        <v>1321</v>
      </c>
    </row>
    <row r="1322" spans="1:5" ht="13.5" x14ac:dyDescent="0.25">
      <c r="A1322" s="2"/>
      <c r="B1322" s="2" t="s">
        <v>7261</v>
      </c>
      <c r="C1322" s="116">
        <v>205631</v>
      </c>
      <c r="D1322" s="117">
        <v>1210</v>
      </c>
      <c r="E1322" s="2">
        <v>1322</v>
      </c>
    </row>
    <row r="1323" spans="1:5" ht="13.5" x14ac:dyDescent="0.25">
      <c r="A1323" s="2"/>
      <c r="B1323" s="2" t="s">
        <v>5203</v>
      </c>
      <c r="C1323" s="116">
        <v>205684</v>
      </c>
      <c r="D1323" s="117">
        <v>1226</v>
      </c>
      <c r="E1323" s="2">
        <v>1323</v>
      </c>
    </row>
    <row r="1324" spans="1:5" ht="13.5" x14ac:dyDescent="0.25">
      <c r="A1324" s="2"/>
      <c r="B1324" s="2" t="s">
        <v>7294</v>
      </c>
      <c r="C1324" s="116">
        <v>205650</v>
      </c>
      <c r="D1324" s="117">
        <v>1120</v>
      </c>
      <c r="E1324" s="2">
        <v>1324</v>
      </c>
    </row>
    <row r="1325" spans="1:5" ht="13.5" x14ac:dyDescent="0.25">
      <c r="A1325" s="2"/>
      <c r="B1325" s="2" t="s">
        <v>7294</v>
      </c>
      <c r="C1325" s="116">
        <v>205640</v>
      </c>
      <c r="D1325" s="117">
        <v>1210</v>
      </c>
      <c r="E1325" s="2">
        <v>1325</v>
      </c>
    </row>
    <row r="1326" spans="1:5" ht="13.5" x14ac:dyDescent="0.25">
      <c r="A1326" s="2"/>
      <c r="B1326" s="2" t="s">
        <v>5204</v>
      </c>
      <c r="C1326" s="116">
        <v>205716</v>
      </c>
      <c r="D1326" s="117">
        <v>1210</v>
      </c>
      <c r="E1326" s="2">
        <v>1326</v>
      </c>
    </row>
    <row r="1327" spans="1:5" ht="13.5" x14ac:dyDescent="0.25">
      <c r="A1327" s="2"/>
      <c r="B1327" s="2" t="s">
        <v>7351</v>
      </c>
      <c r="C1327" s="116">
        <v>205742</v>
      </c>
      <c r="D1327" s="117">
        <v>1120</v>
      </c>
      <c r="E1327" s="2">
        <v>1327</v>
      </c>
    </row>
    <row r="1328" spans="1:5" ht="13.5" x14ac:dyDescent="0.25">
      <c r="A1328" s="2"/>
      <c r="B1328" s="2" t="s">
        <v>5205</v>
      </c>
      <c r="C1328" s="116">
        <v>205773</v>
      </c>
      <c r="D1328" s="117">
        <v>1110</v>
      </c>
      <c r="E1328" s="2">
        <v>1328</v>
      </c>
    </row>
    <row r="1329" spans="1:5" ht="13.5" x14ac:dyDescent="0.25">
      <c r="A1329" s="2"/>
      <c r="B1329" s="2" t="s">
        <v>5206</v>
      </c>
      <c r="C1329" s="116">
        <v>205788</v>
      </c>
      <c r="D1329" s="117">
        <v>1110</v>
      </c>
      <c r="E1329" s="2">
        <v>1329</v>
      </c>
    </row>
    <row r="1330" spans="1:5" ht="13.5" x14ac:dyDescent="0.25">
      <c r="A1330" s="2"/>
      <c r="B1330" s="2" t="s">
        <v>5207</v>
      </c>
      <c r="C1330" s="116">
        <v>205805</v>
      </c>
      <c r="D1330" s="117">
        <v>1143</v>
      </c>
      <c r="E1330" s="2">
        <v>1330</v>
      </c>
    </row>
    <row r="1331" spans="1:5" ht="13.5" x14ac:dyDescent="0.25">
      <c r="A1331" s="2"/>
      <c r="B1331" s="2" t="s">
        <v>1434</v>
      </c>
      <c r="C1331" s="116">
        <v>116442</v>
      </c>
      <c r="D1331" s="117">
        <v>8271</v>
      </c>
      <c r="E1331" s="2">
        <v>1331</v>
      </c>
    </row>
    <row r="1332" spans="1:5" ht="13.5" x14ac:dyDescent="0.25">
      <c r="A1332" s="2"/>
      <c r="B1332" s="2" t="s">
        <v>1435</v>
      </c>
      <c r="C1332" s="116">
        <v>116461</v>
      </c>
      <c r="D1332" s="117">
        <v>8159</v>
      </c>
      <c r="E1332" s="2">
        <v>1332</v>
      </c>
    </row>
    <row r="1333" spans="1:5" ht="13.5" x14ac:dyDescent="0.25">
      <c r="A1333" s="2"/>
      <c r="B1333" s="2" t="s">
        <v>7637</v>
      </c>
      <c r="C1333" s="116">
        <v>205810</v>
      </c>
      <c r="D1333" s="117">
        <v>2211</v>
      </c>
      <c r="E1333" s="2">
        <v>1333</v>
      </c>
    </row>
    <row r="1334" spans="1:5" ht="13.5" x14ac:dyDescent="0.25">
      <c r="A1334" s="2"/>
      <c r="B1334" s="2" t="s">
        <v>5208</v>
      </c>
      <c r="C1334" s="116">
        <v>205839</v>
      </c>
      <c r="D1334" s="117">
        <v>2211</v>
      </c>
      <c r="E1334" s="2">
        <v>1334</v>
      </c>
    </row>
    <row r="1335" spans="1:5" ht="13.5" x14ac:dyDescent="0.25">
      <c r="A1335" s="2"/>
      <c r="B1335" s="2" t="s">
        <v>8458</v>
      </c>
      <c r="C1335" s="116">
        <v>205845</v>
      </c>
      <c r="D1335" s="117">
        <v>2148</v>
      </c>
      <c r="E1335" s="2">
        <v>1335</v>
      </c>
    </row>
    <row r="1336" spans="1:5" ht="13.5" x14ac:dyDescent="0.25">
      <c r="A1336" s="2"/>
      <c r="B1336" s="2" t="s">
        <v>5209</v>
      </c>
      <c r="C1336" s="116">
        <v>205862</v>
      </c>
      <c r="D1336" s="117">
        <v>2148</v>
      </c>
      <c r="E1336" s="2">
        <v>1336</v>
      </c>
    </row>
    <row r="1337" spans="1:5" ht="13.5" x14ac:dyDescent="0.25">
      <c r="A1337" s="2"/>
      <c r="B1337" s="2" t="s">
        <v>5210</v>
      </c>
      <c r="C1337" s="116">
        <v>205896</v>
      </c>
      <c r="D1337" s="117">
        <v>2114</v>
      </c>
      <c r="E1337" s="2">
        <v>1337</v>
      </c>
    </row>
    <row r="1338" spans="1:5" ht="13.5" x14ac:dyDescent="0.25">
      <c r="A1338" s="2"/>
      <c r="B1338" s="2" t="s">
        <v>5211</v>
      </c>
      <c r="C1338" s="116">
        <v>205909</v>
      </c>
      <c r="D1338" s="117">
        <v>2114</v>
      </c>
      <c r="E1338" s="2">
        <v>1338</v>
      </c>
    </row>
    <row r="1339" spans="1:5" ht="13.5" x14ac:dyDescent="0.25">
      <c r="A1339" s="2"/>
      <c r="B1339" s="2" t="s">
        <v>5212</v>
      </c>
      <c r="C1339" s="116">
        <v>205928</v>
      </c>
      <c r="D1339" s="117">
        <v>2114</v>
      </c>
      <c r="E1339" s="2">
        <v>1339</v>
      </c>
    </row>
    <row r="1340" spans="1:5" ht="13.5" x14ac:dyDescent="0.25">
      <c r="A1340" s="2"/>
      <c r="B1340" s="2" t="s">
        <v>8460</v>
      </c>
      <c r="C1340" s="116">
        <v>206090</v>
      </c>
      <c r="D1340" s="117">
        <v>2114</v>
      </c>
      <c r="E1340" s="2">
        <v>1340</v>
      </c>
    </row>
    <row r="1341" spans="1:5" ht="13.5" x14ac:dyDescent="0.25">
      <c r="A1341" s="2"/>
      <c r="B1341" s="2" t="s">
        <v>5213</v>
      </c>
      <c r="C1341" s="116">
        <v>206013</v>
      </c>
      <c r="D1341" s="117">
        <v>2114</v>
      </c>
      <c r="E1341" s="2">
        <v>1341</v>
      </c>
    </row>
    <row r="1342" spans="1:5" ht="13.5" x14ac:dyDescent="0.25">
      <c r="A1342" s="2"/>
      <c r="B1342" s="2" t="s">
        <v>5214</v>
      </c>
      <c r="C1342" s="116">
        <v>206028</v>
      </c>
      <c r="D1342" s="117">
        <v>2114</v>
      </c>
      <c r="E1342" s="2">
        <v>1342</v>
      </c>
    </row>
    <row r="1343" spans="1:5" ht="13.5" x14ac:dyDescent="0.25">
      <c r="A1343" s="2"/>
      <c r="B1343" s="2" t="s">
        <v>5215</v>
      </c>
      <c r="C1343" s="116">
        <v>206032</v>
      </c>
      <c r="D1343" s="117">
        <v>2114</v>
      </c>
      <c r="E1343" s="2">
        <v>1343</v>
      </c>
    </row>
    <row r="1344" spans="1:5" ht="13.5" x14ac:dyDescent="0.25">
      <c r="A1344" s="2"/>
      <c r="B1344" s="2" t="s">
        <v>8459</v>
      </c>
      <c r="C1344" s="116">
        <v>206040</v>
      </c>
      <c r="D1344" s="117">
        <v>2123</v>
      </c>
      <c r="E1344" s="2">
        <v>1344</v>
      </c>
    </row>
    <row r="1345" spans="1:5" ht="13.5" x14ac:dyDescent="0.25">
      <c r="A1345" s="2"/>
      <c r="B1345" s="2" t="s">
        <v>1436</v>
      </c>
      <c r="C1345" s="116">
        <v>116480</v>
      </c>
      <c r="D1345" s="117">
        <v>7232</v>
      </c>
      <c r="E1345" s="2">
        <v>1345</v>
      </c>
    </row>
    <row r="1346" spans="1:5" ht="13.5" x14ac:dyDescent="0.25">
      <c r="A1346" s="2"/>
      <c r="B1346" s="2" t="s">
        <v>5216</v>
      </c>
      <c r="C1346" s="116">
        <v>206051</v>
      </c>
      <c r="D1346" s="117">
        <v>2211</v>
      </c>
      <c r="E1346" s="2">
        <v>1346</v>
      </c>
    </row>
    <row r="1347" spans="1:5" ht="13.5" x14ac:dyDescent="0.25">
      <c r="A1347" s="2"/>
      <c r="B1347" s="2" t="s">
        <v>7222</v>
      </c>
      <c r="C1347" s="116">
        <v>116547</v>
      </c>
      <c r="D1347" s="117">
        <v>7217</v>
      </c>
      <c r="E1347" s="2">
        <v>1347</v>
      </c>
    </row>
    <row r="1348" spans="1:5" ht="13.5" x14ac:dyDescent="0.25">
      <c r="A1348" s="2"/>
      <c r="B1348" s="2" t="s">
        <v>1437</v>
      </c>
      <c r="C1348" s="116">
        <v>116527</v>
      </c>
      <c r="D1348" s="117">
        <v>7232</v>
      </c>
      <c r="E1348" s="2">
        <v>1348</v>
      </c>
    </row>
    <row r="1349" spans="1:5" ht="13.5" x14ac:dyDescent="0.25">
      <c r="A1349" s="2"/>
      <c r="B1349" s="2" t="s">
        <v>1438</v>
      </c>
      <c r="C1349" s="116">
        <v>116546</v>
      </c>
      <c r="D1349" s="117">
        <v>7217</v>
      </c>
      <c r="E1349" s="2">
        <v>1349</v>
      </c>
    </row>
    <row r="1350" spans="1:5" ht="13.5" x14ac:dyDescent="0.25">
      <c r="A1350" s="2"/>
      <c r="B1350" s="2" t="s">
        <v>1439</v>
      </c>
      <c r="C1350" s="116">
        <v>116550</v>
      </c>
      <c r="D1350" s="117">
        <v>8143</v>
      </c>
      <c r="E1350" s="2">
        <v>1350</v>
      </c>
    </row>
    <row r="1351" spans="1:5" ht="13.5" x14ac:dyDescent="0.25">
      <c r="A1351" s="2"/>
      <c r="B1351" s="2" t="s">
        <v>5217</v>
      </c>
      <c r="C1351" s="116">
        <v>206066</v>
      </c>
      <c r="D1351" s="117">
        <v>2444</v>
      </c>
      <c r="E1351" s="2">
        <v>1351</v>
      </c>
    </row>
    <row r="1352" spans="1:5" ht="13.5" x14ac:dyDescent="0.25">
      <c r="A1352" s="2"/>
      <c r="B1352" s="2" t="s">
        <v>8875</v>
      </c>
      <c r="C1352" s="116">
        <v>316586</v>
      </c>
      <c r="D1352" s="117">
        <v>8124</v>
      </c>
      <c r="E1352" s="2">
        <v>1352</v>
      </c>
    </row>
    <row r="1353" spans="1:5" ht="13.5" x14ac:dyDescent="0.25">
      <c r="A1353" s="2"/>
      <c r="B1353" s="2" t="s">
        <v>5218</v>
      </c>
      <c r="C1353" s="116">
        <v>206070</v>
      </c>
      <c r="D1353" s="117">
        <v>2111</v>
      </c>
      <c r="E1353" s="2">
        <v>1353</v>
      </c>
    </row>
    <row r="1354" spans="1:5" ht="13.5" x14ac:dyDescent="0.25">
      <c r="A1354" s="2"/>
      <c r="B1354" s="2" t="s">
        <v>5219</v>
      </c>
      <c r="C1354" s="116">
        <v>206085</v>
      </c>
      <c r="D1354" s="117">
        <v>2211</v>
      </c>
      <c r="E1354" s="2">
        <v>1354</v>
      </c>
    </row>
    <row r="1355" spans="1:5" ht="13.5" x14ac:dyDescent="0.25">
      <c r="A1355" s="2"/>
      <c r="B1355" s="2" t="s">
        <v>1440</v>
      </c>
      <c r="C1355" s="116">
        <v>116599</v>
      </c>
      <c r="D1355" s="117">
        <v>8271</v>
      </c>
      <c r="E1355" s="2">
        <v>1355</v>
      </c>
    </row>
    <row r="1356" spans="1:5" ht="13.5" x14ac:dyDescent="0.25">
      <c r="A1356" s="2"/>
      <c r="B1356" s="2" t="s">
        <v>5220</v>
      </c>
      <c r="C1356" s="116">
        <v>206102</v>
      </c>
      <c r="D1356" s="117">
        <v>2114</v>
      </c>
      <c r="E1356" s="2">
        <v>1356</v>
      </c>
    </row>
    <row r="1357" spans="1:5" ht="13.5" x14ac:dyDescent="0.25">
      <c r="A1357" s="2"/>
      <c r="B1357" s="2" t="s">
        <v>5221</v>
      </c>
      <c r="C1357" s="116">
        <v>206136</v>
      </c>
      <c r="D1357" s="117">
        <v>2114</v>
      </c>
      <c r="E1357" s="2">
        <v>1357</v>
      </c>
    </row>
    <row r="1358" spans="1:5" ht="13.5" x14ac:dyDescent="0.25">
      <c r="A1358" s="2"/>
      <c r="B1358" s="2" t="s">
        <v>5222</v>
      </c>
      <c r="C1358" s="116">
        <v>206140</v>
      </c>
      <c r="D1358" s="117">
        <v>2114</v>
      </c>
      <c r="E1358" s="2">
        <v>1358</v>
      </c>
    </row>
    <row r="1359" spans="1:5" ht="13.5" x14ac:dyDescent="0.25">
      <c r="A1359" s="2"/>
      <c r="B1359" s="2" t="s">
        <v>5223</v>
      </c>
      <c r="C1359" s="116">
        <v>206155</v>
      </c>
      <c r="D1359" s="117">
        <v>3119</v>
      </c>
      <c r="E1359" s="2">
        <v>1359</v>
      </c>
    </row>
    <row r="1360" spans="1:5" ht="13.5" x14ac:dyDescent="0.25">
      <c r="A1360" s="2"/>
      <c r="B1360" s="2" t="s">
        <v>1441</v>
      </c>
      <c r="C1360" s="116">
        <v>116635</v>
      </c>
      <c r="D1360" s="117">
        <v>8111</v>
      </c>
      <c r="E1360" s="2">
        <v>1360</v>
      </c>
    </row>
    <row r="1361" spans="1:5" ht="13.5" x14ac:dyDescent="0.25">
      <c r="A1361" s="2"/>
      <c r="B1361" s="2" t="s">
        <v>1442</v>
      </c>
      <c r="C1361" s="116">
        <v>116642</v>
      </c>
      <c r="D1361" s="117">
        <v>7138</v>
      </c>
      <c r="E1361" s="2">
        <v>1361</v>
      </c>
    </row>
    <row r="1362" spans="1:5" ht="13.5" x14ac:dyDescent="0.25">
      <c r="A1362" s="2"/>
      <c r="B1362" s="2" t="s">
        <v>8876</v>
      </c>
      <c r="C1362" s="116">
        <v>316656</v>
      </c>
      <c r="D1362" s="117">
        <v>8290</v>
      </c>
      <c r="E1362" s="2">
        <v>1362</v>
      </c>
    </row>
    <row r="1363" spans="1:5" ht="13.5" x14ac:dyDescent="0.25">
      <c r="A1363" s="2"/>
      <c r="B1363" s="2" t="s">
        <v>1443</v>
      </c>
      <c r="C1363" s="116">
        <v>116669</v>
      </c>
      <c r="D1363" s="117">
        <v>7450</v>
      </c>
      <c r="E1363" s="2">
        <v>1363</v>
      </c>
    </row>
    <row r="1364" spans="1:5" ht="13.5" x14ac:dyDescent="0.25">
      <c r="A1364" s="2"/>
      <c r="B1364" s="2" t="s">
        <v>5224</v>
      </c>
      <c r="C1364" s="116">
        <v>206167</v>
      </c>
      <c r="D1364" s="117">
        <v>2142</v>
      </c>
      <c r="E1364" s="2">
        <v>1364</v>
      </c>
    </row>
    <row r="1365" spans="1:5" ht="13.5" x14ac:dyDescent="0.25">
      <c r="A1365" s="2"/>
      <c r="B1365" s="2" t="s">
        <v>5225</v>
      </c>
      <c r="C1365" s="116">
        <v>206189</v>
      </c>
      <c r="D1365" s="117">
        <v>2112</v>
      </c>
      <c r="E1365" s="2">
        <v>1365</v>
      </c>
    </row>
    <row r="1366" spans="1:5" ht="13.5" x14ac:dyDescent="0.25">
      <c r="A1366" s="2"/>
      <c r="B1366" s="2" t="s">
        <v>1444</v>
      </c>
      <c r="C1366" s="116">
        <v>116688</v>
      </c>
      <c r="D1366" s="117">
        <v>8274</v>
      </c>
      <c r="E1366" s="2">
        <v>1366</v>
      </c>
    </row>
    <row r="1367" spans="1:5" ht="13.5" x14ac:dyDescent="0.25">
      <c r="A1367" s="2"/>
      <c r="B1367" s="2" t="s">
        <v>522</v>
      </c>
      <c r="C1367" s="116">
        <v>116705</v>
      </c>
      <c r="D1367" s="117">
        <v>7138</v>
      </c>
      <c r="E1367" s="2">
        <v>1367</v>
      </c>
    </row>
    <row r="1368" spans="1:5" ht="13.5" x14ac:dyDescent="0.25">
      <c r="A1368" s="2"/>
      <c r="B1368" s="2" t="s">
        <v>1445</v>
      </c>
      <c r="C1368" s="116">
        <v>116724</v>
      </c>
      <c r="D1368" s="117">
        <v>7343</v>
      </c>
      <c r="E1368" s="2">
        <v>1368</v>
      </c>
    </row>
    <row r="1369" spans="1:5" ht="13.5" x14ac:dyDescent="0.25">
      <c r="A1369" s="2"/>
      <c r="B1369" s="2" t="s">
        <v>1446</v>
      </c>
      <c r="C1369" s="116">
        <v>116743</v>
      </c>
      <c r="D1369" s="117">
        <v>7324</v>
      </c>
      <c r="E1369" s="2">
        <v>1369</v>
      </c>
    </row>
    <row r="1370" spans="1:5" ht="13.5" x14ac:dyDescent="0.25">
      <c r="A1370" s="2"/>
      <c r="B1370" s="2" t="s">
        <v>9110</v>
      </c>
      <c r="C1370" s="116">
        <v>409884</v>
      </c>
      <c r="D1370" s="117">
        <v>1222</v>
      </c>
      <c r="E1370" s="2">
        <v>1370</v>
      </c>
    </row>
    <row r="1371" spans="1:5" ht="13.5" x14ac:dyDescent="0.25">
      <c r="A1371" s="2"/>
      <c r="B1371" s="2" t="s">
        <v>5227</v>
      </c>
      <c r="C1371" s="116">
        <v>206210</v>
      </c>
      <c r="D1371" s="117">
        <v>1120</v>
      </c>
      <c r="E1371" s="2">
        <v>1371</v>
      </c>
    </row>
    <row r="1372" spans="1:5" ht="13.5" x14ac:dyDescent="0.25">
      <c r="A1372" s="2"/>
      <c r="B1372" s="2" t="s">
        <v>5226</v>
      </c>
      <c r="C1372" s="116">
        <v>206206</v>
      </c>
      <c r="D1372" s="117">
        <v>1110</v>
      </c>
      <c r="E1372" s="2">
        <v>1372</v>
      </c>
    </row>
    <row r="1373" spans="1:5" ht="13.5" x14ac:dyDescent="0.25">
      <c r="A1373" s="2"/>
      <c r="B1373" s="2" t="s">
        <v>5228</v>
      </c>
      <c r="C1373" s="116">
        <v>206225</v>
      </c>
      <c r="D1373" s="117">
        <v>1130</v>
      </c>
      <c r="E1373" s="2">
        <v>1373</v>
      </c>
    </row>
    <row r="1374" spans="1:5" ht="13.5" x14ac:dyDescent="0.25">
      <c r="A1374" s="2"/>
      <c r="B1374" s="2" t="s">
        <v>6740</v>
      </c>
      <c r="C1374" s="116">
        <v>206263</v>
      </c>
      <c r="D1374" s="117">
        <v>1229</v>
      </c>
      <c r="E1374" s="2">
        <v>1374</v>
      </c>
    </row>
    <row r="1375" spans="1:5" ht="13.5" x14ac:dyDescent="0.25">
      <c r="A1375" s="2"/>
      <c r="B1375" s="2" t="s">
        <v>6741</v>
      </c>
      <c r="C1375" s="116">
        <v>206297</v>
      </c>
      <c r="D1375" s="117">
        <v>1221</v>
      </c>
      <c r="E1375" s="2">
        <v>1375</v>
      </c>
    </row>
    <row r="1376" spans="1:5" ht="13.5" x14ac:dyDescent="0.25">
      <c r="A1376" s="2"/>
      <c r="B1376" s="2" t="s">
        <v>6742</v>
      </c>
      <c r="C1376" s="116">
        <v>206314</v>
      </c>
      <c r="D1376" s="117">
        <v>1210</v>
      </c>
      <c r="E1376" s="2">
        <v>1376</v>
      </c>
    </row>
    <row r="1377" spans="1:5" ht="13.5" x14ac:dyDescent="0.25">
      <c r="A1377" s="2"/>
      <c r="B1377" s="2" t="s">
        <v>7638</v>
      </c>
      <c r="C1377" s="116">
        <v>206315</v>
      </c>
      <c r="D1377" s="117">
        <v>1221</v>
      </c>
      <c r="E1377" s="2">
        <v>1377</v>
      </c>
    </row>
    <row r="1378" spans="1:5" ht="13.5" x14ac:dyDescent="0.25">
      <c r="A1378" s="2"/>
      <c r="B1378" s="2" t="s">
        <v>7639</v>
      </c>
      <c r="C1378" s="116">
        <v>206329</v>
      </c>
      <c r="D1378" s="117">
        <v>1221</v>
      </c>
      <c r="E1378" s="2">
        <v>1378</v>
      </c>
    </row>
    <row r="1379" spans="1:5" ht="13.5" x14ac:dyDescent="0.25">
      <c r="A1379" s="2"/>
      <c r="B1379" s="2" t="s">
        <v>6743</v>
      </c>
      <c r="C1379" s="116">
        <v>206333</v>
      </c>
      <c r="D1379" s="117">
        <v>1229</v>
      </c>
      <c r="E1379" s="2">
        <v>1379</v>
      </c>
    </row>
    <row r="1380" spans="1:5" ht="13.5" x14ac:dyDescent="0.25">
      <c r="A1380" s="2"/>
      <c r="B1380" s="2" t="s">
        <v>7640</v>
      </c>
      <c r="C1380" s="116">
        <v>206340</v>
      </c>
      <c r="D1380" s="117">
        <v>1229</v>
      </c>
      <c r="E1380" s="2">
        <v>1380</v>
      </c>
    </row>
    <row r="1381" spans="1:5" ht="13.5" x14ac:dyDescent="0.25">
      <c r="A1381" s="2"/>
      <c r="B1381" s="2" t="s">
        <v>7641</v>
      </c>
      <c r="C1381" s="116">
        <v>206350</v>
      </c>
      <c r="D1381" s="117">
        <v>1229</v>
      </c>
      <c r="E1381" s="2">
        <v>1381</v>
      </c>
    </row>
    <row r="1382" spans="1:5" ht="13.5" x14ac:dyDescent="0.25">
      <c r="A1382" s="2"/>
      <c r="B1382" s="2" t="s">
        <v>8461</v>
      </c>
      <c r="C1382" s="116">
        <v>206367</v>
      </c>
      <c r="D1382" s="117">
        <v>1229</v>
      </c>
      <c r="E1382" s="2">
        <v>1382</v>
      </c>
    </row>
    <row r="1383" spans="1:5" ht="13.5" x14ac:dyDescent="0.25">
      <c r="A1383" s="2"/>
      <c r="B1383" s="2" t="s">
        <v>7642</v>
      </c>
      <c r="C1383" s="116">
        <v>206371</v>
      </c>
      <c r="D1383" s="117">
        <v>1229</v>
      </c>
      <c r="E1383" s="2">
        <v>1383</v>
      </c>
    </row>
    <row r="1384" spans="1:5" ht="13.5" x14ac:dyDescent="0.25">
      <c r="A1384" s="2"/>
      <c r="B1384" s="2" t="s">
        <v>6744</v>
      </c>
      <c r="C1384" s="116">
        <v>206386</v>
      </c>
      <c r="D1384" s="117">
        <v>1223</v>
      </c>
      <c r="E1384" s="2">
        <v>1384</v>
      </c>
    </row>
    <row r="1385" spans="1:5" ht="13.5" x14ac:dyDescent="0.25">
      <c r="A1385" s="2"/>
      <c r="B1385" s="2" t="s">
        <v>6745</v>
      </c>
      <c r="C1385" s="116">
        <v>206418</v>
      </c>
      <c r="D1385" s="117">
        <v>1223</v>
      </c>
      <c r="E1385" s="2">
        <v>1385</v>
      </c>
    </row>
    <row r="1386" spans="1:5" ht="13.5" x14ac:dyDescent="0.25">
      <c r="A1386" s="2"/>
      <c r="B1386" s="2" t="s">
        <v>7643</v>
      </c>
      <c r="C1386" s="116">
        <v>206441</v>
      </c>
      <c r="D1386" s="117">
        <v>1229</v>
      </c>
      <c r="E1386" s="2">
        <v>1386</v>
      </c>
    </row>
    <row r="1387" spans="1:5" ht="13.5" x14ac:dyDescent="0.25">
      <c r="A1387" s="2"/>
      <c r="B1387" s="2" t="s">
        <v>6746</v>
      </c>
      <c r="C1387" s="116">
        <v>206475</v>
      </c>
      <c r="D1387" s="117">
        <v>1229</v>
      </c>
      <c r="E1387" s="2">
        <v>1387</v>
      </c>
    </row>
    <row r="1388" spans="1:5" ht="13.5" x14ac:dyDescent="0.25">
      <c r="A1388" s="2"/>
      <c r="B1388" s="2" t="s">
        <v>6747</v>
      </c>
      <c r="C1388" s="116">
        <v>206507</v>
      </c>
      <c r="D1388" s="117">
        <v>1229</v>
      </c>
      <c r="E1388" s="2">
        <v>1388</v>
      </c>
    </row>
    <row r="1389" spans="1:5" ht="13.5" x14ac:dyDescent="0.25">
      <c r="A1389" s="2"/>
      <c r="B1389" s="2" t="s">
        <v>7644</v>
      </c>
      <c r="C1389" s="116">
        <v>206510</v>
      </c>
      <c r="D1389" s="117">
        <v>1210</v>
      </c>
      <c r="E1389" s="2">
        <v>1389</v>
      </c>
    </row>
    <row r="1390" spans="1:5" ht="13.5" x14ac:dyDescent="0.25">
      <c r="A1390" s="2"/>
      <c r="B1390" s="2" t="s">
        <v>6748</v>
      </c>
      <c r="C1390" s="116">
        <v>206564</v>
      </c>
      <c r="D1390" s="117">
        <v>1231</v>
      </c>
      <c r="E1390" s="2">
        <v>1390</v>
      </c>
    </row>
    <row r="1391" spans="1:5" ht="13.5" x14ac:dyDescent="0.25">
      <c r="A1391" s="2"/>
      <c r="B1391" s="2" t="s">
        <v>7752</v>
      </c>
      <c r="C1391" s="116">
        <v>213595</v>
      </c>
      <c r="D1391" s="117">
        <v>1231</v>
      </c>
      <c r="E1391" s="2">
        <v>1391</v>
      </c>
    </row>
    <row r="1392" spans="1:5" ht="13.5" x14ac:dyDescent="0.25">
      <c r="A1392" s="2"/>
      <c r="B1392" s="2" t="s">
        <v>6749</v>
      </c>
      <c r="C1392" s="116">
        <v>206598</v>
      </c>
      <c r="D1392" s="117">
        <v>1221</v>
      </c>
      <c r="E1392" s="2">
        <v>1392</v>
      </c>
    </row>
    <row r="1393" spans="1:5" ht="13.5" x14ac:dyDescent="0.25">
      <c r="A1393" s="2"/>
      <c r="B1393" s="2" t="s">
        <v>7646</v>
      </c>
      <c r="C1393" s="116">
        <v>206601</v>
      </c>
      <c r="D1393" s="117">
        <v>1210</v>
      </c>
      <c r="E1393" s="2">
        <v>1393</v>
      </c>
    </row>
    <row r="1394" spans="1:5" ht="13.5" x14ac:dyDescent="0.25">
      <c r="A1394" s="2"/>
      <c r="B1394" s="2" t="s">
        <v>7647</v>
      </c>
      <c r="C1394" s="116">
        <v>206610</v>
      </c>
      <c r="D1394" s="117">
        <v>1210</v>
      </c>
      <c r="E1394" s="2">
        <v>1394</v>
      </c>
    </row>
    <row r="1395" spans="1:5" ht="13.5" x14ac:dyDescent="0.25">
      <c r="A1395" s="2"/>
      <c r="B1395" s="2" t="s">
        <v>8714</v>
      </c>
      <c r="C1395" s="116">
        <v>206600</v>
      </c>
      <c r="D1395" s="117">
        <v>1120</v>
      </c>
      <c r="E1395" s="2">
        <v>1395</v>
      </c>
    </row>
    <row r="1396" spans="1:5" ht="13.5" x14ac:dyDescent="0.25">
      <c r="A1396" s="2"/>
      <c r="B1396" s="2" t="s">
        <v>7648</v>
      </c>
      <c r="C1396" s="116">
        <v>206660</v>
      </c>
      <c r="D1396" s="117">
        <v>1210</v>
      </c>
      <c r="E1396" s="2">
        <v>1396</v>
      </c>
    </row>
    <row r="1397" spans="1:5" ht="13.5" x14ac:dyDescent="0.25">
      <c r="A1397" s="2"/>
      <c r="B1397" s="2" t="s">
        <v>6751</v>
      </c>
      <c r="C1397" s="116">
        <v>206687</v>
      </c>
      <c r="D1397" s="117">
        <v>1210</v>
      </c>
      <c r="E1397" s="2">
        <v>1397</v>
      </c>
    </row>
    <row r="1398" spans="1:5" ht="13.5" x14ac:dyDescent="0.25">
      <c r="A1398" s="2"/>
      <c r="B1398" s="2" t="s">
        <v>6750</v>
      </c>
      <c r="C1398" s="116">
        <v>206668</v>
      </c>
      <c r="D1398" s="117">
        <v>1210</v>
      </c>
      <c r="E1398" s="2">
        <v>1398</v>
      </c>
    </row>
    <row r="1399" spans="1:5" ht="13.5" x14ac:dyDescent="0.25">
      <c r="A1399" s="2"/>
      <c r="B1399" s="2" t="s">
        <v>6752</v>
      </c>
      <c r="C1399" s="116">
        <v>206719</v>
      </c>
      <c r="D1399" s="117">
        <v>1229</v>
      </c>
      <c r="E1399" s="2">
        <v>1399</v>
      </c>
    </row>
    <row r="1400" spans="1:5" ht="13.5" x14ac:dyDescent="0.25">
      <c r="A1400" s="2"/>
      <c r="B1400" s="2" t="s">
        <v>7649</v>
      </c>
      <c r="C1400" s="116">
        <v>206737</v>
      </c>
      <c r="D1400" s="117">
        <v>1229</v>
      </c>
      <c r="E1400" s="2">
        <v>1400</v>
      </c>
    </row>
    <row r="1401" spans="1:5" ht="13.5" x14ac:dyDescent="0.25">
      <c r="A1401" s="2"/>
      <c r="B1401" s="2" t="s">
        <v>6754</v>
      </c>
      <c r="C1401" s="116">
        <v>206738</v>
      </c>
      <c r="D1401" s="117">
        <v>1222</v>
      </c>
      <c r="E1401" s="2">
        <v>1401</v>
      </c>
    </row>
    <row r="1402" spans="1:5" ht="13.5" x14ac:dyDescent="0.25">
      <c r="A1402" s="2"/>
      <c r="B1402" s="2" t="s">
        <v>6753</v>
      </c>
      <c r="C1402" s="116">
        <v>206723</v>
      </c>
      <c r="D1402" s="117">
        <v>1221</v>
      </c>
      <c r="E1402" s="2">
        <v>1402</v>
      </c>
    </row>
    <row r="1403" spans="1:5" ht="13.5" x14ac:dyDescent="0.25">
      <c r="A1403" s="2"/>
      <c r="B1403" s="2" t="s">
        <v>6755</v>
      </c>
      <c r="C1403" s="116">
        <v>206742</v>
      </c>
      <c r="D1403" s="117">
        <v>1223</v>
      </c>
      <c r="E1403" s="2">
        <v>1403</v>
      </c>
    </row>
    <row r="1404" spans="1:5" ht="13.5" x14ac:dyDescent="0.25">
      <c r="A1404" s="2"/>
      <c r="B1404" s="2" t="s">
        <v>6756</v>
      </c>
      <c r="C1404" s="116">
        <v>206757</v>
      </c>
      <c r="D1404" s="117">
        <v>1226</v>
      </c>
      <c r="E1404" s="2">
        <v>1404</v>
      </c>
    </row>
    <row r="1405" spans="1:5" ht="13.5" x14ac:dyDescent="0.25">
      <c r="A1405" s="2"/>
      <c r="B1405" s="2" t="s">
        <v>6757</v>
      </c>
      <c r="C1405" s="116">
        <v>206776</v>
      </c>
      <c r="D1405" s="117">
        <v>1222</v>
      </c>
      <c r="E1405" s="2">
        <v>1405</v>
      </c>
    </row>
    <row r="1406" spans="1:5" ht="13.5" x14ac:dyDescent="0.25">
      <c r="A1406" s="2"/>
      <c r="B1406" s="2" t="s">
        <v>6758</v>
      </c>
      <c r="C1406" s="116">
        <v>206808</v>
      </c>
      <c r="D1406" s="117">
        <v>1222</v>
      </c>
      <c r="E1406" s="2">
        <v>1406</v>
      </c>
    </row>
    <row r="1407" spans="1:5" ht="13.5" x14ac:dyDescent="0.25">
      <c r="A1407" s="2"/>
      <c r="B1407" s="2" t="s">
        <v>6759</v>
      </c>
      <c r="C1407" s="116">
        <v>206812</v>
      </c>
      <c r="D1407" s="117">
        <v>1222</v>
      </c>
      <c r="E1407" s="2">
        <v>1407</v>
      </c>
    </row>
    <row r="1408" spans="1:5" ht="13.5" x14ac:dyDescent="0.25">
      <c r="A1408" s="2"/>
      <c r="B1408" s="2" t="s">
        <v>7650</v>
      </c>
      <c r="C1408" s="116">
        <v>206820</v>
      </c>
      <c r="D1408" s="117">
        <v>1229</v>
      </c>
      <c r="E1408" s="2">
        <v>1408</v>
      </c>
    </row>
    <row r="1409" spans="1:5" ht="13.5" x14ac:dyDescent="0.25">
      <c r="A1409" s="2"/>
      <c r="B1409" s="2" t="s">
        <v>7651</v>
      </c>
      <c r="C1409" s="116">
        <v>206861</v>
      </c>
      <c r="D1409" s="117">
        <v>1229</v>
      </c>
      <c r="E1409" s="2">
        <v>1409</v>
      </c>
    </row>
    <row r="1410" spans="1:5" ht="13.5" x14ac:dyDescent="0.25">
      <c r="A1410" s="2"/>
      <c r="B1410" s="2" t="s">
        <v>6761</v>
      </c>
      <c r="C1410" s="116">
        <v>206865</v>
      </c>
      <c r="D1410" s="117">
        <v>1222</v>
      </c>
      <c r="E1410" s="2">
        <v>1410</v>
      </c>
    </row>
    <row r="1411" spans="1:5" ht="13.5" x14ac:dyDescent="0.25">
      <c r="A1411" s="2"/>
      <c r="B1411" s="2" t="s">
        <v>6760</v>
      </c>
      <c r="C1411" s="116">
        <v>206850</v>
      </c>
      <c r="D1411" s="117">
        <v>1221</v>
      </c>
      <c r="E1411" s="2">
        <v>1411</v>
      </c>
    </row>
    <row r="1412" spans="1:5" ht="13.5" x14ac:dyDescent="0.25">
      <c r="A1412" s="2"/>
      <c r="B1412" s="2" t="s">
        <v>6762</v>
      </c>
      <c r="C1412" s="116">
        <v>206871</v>
      </c>
      <c r="D1412" s="117">
        <v>1223</v>
      </c>
      <c r="E1412" s="2">
        <v>1412</v>
      </c>
    </row>
    <row r="1413" spans="1:5" ht="13.5" x14ac:dyDescent="0.25">
      <c r="A1413" s="2"/>
      <c r="B1413" s="2" t="s">
        <v>6763</v>
      </c>
      <c r="C1413" s="116">
        <v>206899</v>
      </c>
      <c r="D1413" s="117">
        <v>1226</v>
      </c>
      <c r="E1413" s="2">
        <v>1413</v>
      </c>
    </row>
    <row r="1414" spans="1:5" ht="13.5" x14ac:dyDescent="0.25">
      <c r="A1414" s="2"/>
      <c r="B1414" s="2" t="s">
        <v>6764</v>
      </c>
      <c r="C1414" s="116">
        <v>206920</v>
      </c>
      <c r="D1414" s="117">
        <v>1226</v>
      </c>
      <c r="E1414" s="2">
        <v>1414</v>
      </c>
    </row>
    <row r="1415" spans="1:5" ht="13.5" x14ac:dyDescent="0.25">
      <c r="A1415" s="2"/>
      <c r="B1415" s="2" t="s">
        <v>7652</v>
      </c>
      <c r="C1415" s="116">
        <v>206987</v>
      </c>
      <c r="D1415" s="117">
        <v>1229</v>
      </c>
      <c r="E1415" s="2">
        <v>1415</v>
      </c>
    </row>
    <row r="1416" spans="1:5" ht="13.5" x14ac:dyDescent="0.25">
      <c r="A1416" s="2"/>
      <c r="B1416" s="2" t="s">
        <v>6766</v>
      </c>
      <c r="C1416" s="116">
        <v>206988</v>
      </c>
      <c r="D1416" s="117">
        <v>1222</v>
      </c>
      <c r="E1416" s="2">
        <v>1416</v>
      </c>
    </row>
    <row r="1417" spans="1:5" ht="13.5" x14ac:dyDescent="0.25">
      <c r="A1417" s="2"/>
      <c r="B1417" s="2" t="s">
        <v>6765</v>
      </c>
      <c r="C1417" s="116">
        <v>206973</v>
      </c>
      <c r="D1417" s="117">
        <v>1221</v>
      </c>
      <c r="E1417" s="2">
        <v>1417</v>
      </c>
    </row>
    <row r="1418" spans="1:5" ht="13.5" x14ac:dyDescent="0.25">
      <c r="A1418" s="2"/>
      <c r="B1418" s="2" t="s">
        <v>6767</v>
      </c>
      <c r="C1418" s="116">
        <v>206992</v>
      </c>
      <c r="D1418" s="117">
        <v>1226</v>
      </c>
      <c r="E1418" s="2">
        <v>1418</v>
      </c>
    </row>
    <row r="1419" spans="1:5" ht="13.5" x14ac:dyDescent="0.25">
      <c r="A1419" s="2"/>
      <c r="B1419" s="2" t="s">
        <v>6768</v>
      </c>
      <c r="C1419" s="116">
        <v>207016</v>
      </c>
      <c r="D1419" s="117">
        <v>1222</v>
      </c>
      <c r="E1419" s="2">
        <v>1419</v>
      </c>
    </row>
    <row r="1420" spans="1:5" ht="13.5" x14ac:dyDescent="0.25">
      <c r="A1420" s="2"/>
      <c r="B1420" s="2" t="s">
        <v>5268</v>
      </c>
      <c r="C1420" s="116">
        <v>207124</v>
      </c>
      <c r="D1420" s="117">
        <v>1120</v>
      </c>
      <c r="E1420" s="2">
        <v>1420</v>
      </c>
    </row>
    <row r="1421" spans="1:5" ht="13.5" x14ac:dyDescent="0.25">
      <c r="A1421" s="2"/>
      <c r="B1421" s="2" t="s">
        <v>5269</v>
      </c>
      <c r="C1421" s="116">
        <v>207139</v>
      </c>
      <c r="D1421" s="117">
        <v>1120</v>
      </c>
      <c r="E1421" s="2">
        <v>1421</v>
      </c>
    </row>
    <row r="1422" spans="1:5" ht="13.5" x14ac:dyDescent="0.25">
      <c r="A1422" s="2"/>
      <c r="B1422" s="2" t="s">
        <v>6769</v>
      </c>
      <c r="C1422" s="116">
        <v>207043</v>
      </c>
      <c r="D1422" s="117">
        <v>1221</v>
      </c>
      <c r="E1422" s="2">
        <v>1422</v>
      </c>
    </row>
    <row r="1423" spans="1:5" ht="13.5" x14ac:dyDescent="0.25">
      <c r="A1423" s="2"/>
      <c r="B1423" s="2" t="s">
        <v>6770</v>
      </c>
      <c r="C1423" s="116">
        <v>207073</v>
      </c>
      <c r="D1423" s="117">
        <v>1120</v>
      </c>
      <c r="E1423" s="2">
        <v>1423</v>
      </c>
    </row>
    <row r="1424" spans="1:5" ht="13.5" x14ac:dyDescent="0.25">
      <c r="A1424" s="2"/>
      <c r="B1424" s="2" t="s">
        <v>6771</v>
      </c>
      <c r="C1424" s="116">
        <v>207088</v>
      </c>
      <c r="D1424" s="117">
        <v>1120</v>
      </c>
      <c r="E1424" s="2">
        <v>1424</v>
      </c>
    </row>
    <row r="1425" spans="1:5" ht="13.5" x14ac:dyDescent="0.25">
      <c r="A1425" s="2"/>
      <c r="B1425" s="2" t="s">
        <v>5267</v>
      </c>
      <c r="C1425" s="116">
        <v>207092</v>
      </c>
      <c r="D1425" s="117">
        <v>1120</v>
      </c>
      <c r="E1425" s="2">
        <v>1425</v>
      </c>
    </row>
    <row r="1426" spans="1:5" ht="13.5" x14ac:dyDescent="0.25">
      <c r="A1426" s="2"/>
      <c r="B1426" s="2" t="s">
        <v>7653</v>
      </c>
      <c r="C1426" s="116">
        <v>207170</v>
      </c>
      <c r="D1426" s="117">
        <v>1221</v>
      </c>
      <c r="E1426" s="2">
        <v>1426</v>
      </c>
    </row>
    <row r="1427" spans="1:5" ht="13.5" x14ac:dyDescent="0.25">
      <c r="A1427" s="2"/>
      <c r="B1427" s="2" t="s">
        <v>5272</v>
      </c>
      <c r="C1427" s="116">
        <v>207181</v>
      </c>
      <c r="D1427" s="117">
        <v>1120</v>
      </c>
      <c r="E1427" s="2">
        <v>1427</v>
      </c>
    </row>
    <row r="1428" spans="1:5" ht="13.5" x14ac:dyDescent="0.25">
      <c r="A1428" s="2"/>
      <c r="B1428" s="2" t="s">
        <v>5271</v>
      </c>
      <c r="C1428" s="116">
        <v>207162</v>
      </c>
      <c r="D1428" s="117">
        <v>1120</v>
      </c>
      <c r="E1428" s="2">
        <v>1428</v>
      </c>
    </row>
    <row r="1429" spans="1:5" ht="13.5" x14ac:dyDescent="0.25">
      <c r="A1429" s="2"/>
      <c r="B1429" s="2" t="s">
        <v>5273</v>
      </c>
      <c r="C1429" s="116">
        <v>207213</v>
      </c>
      <c r="D1429" s="117">
        <v>1120</v>
      </c>
      <c r="E1429" s="2">
        <v>1429</v>
      </c>
    </row>
    <row r="1430" spans="1:5" ht="13.5" x14ac:dyDescent="0.25">
      <c r="A1430" s="2"/>
      <c r="B1430" s="2" t="s">
        <v>8462</v>
      </c>
      <c r="C1430" s="116">
        <v>207266</v>
      </c>
      <c r="D1430" s="117">
        <v>1120</v>
      </c>
      <c r="E1430" s="2">
        <v>1430</v>
      </c>
    </row>
    <row r="1431" spans="1:5" ht="13.5" x14ac:dyDescent="0.25">
      <c r="A1431" s="2"/>
      <c r="B1431" s="2" t="s">
        <v>7654</v>
      </c>
      <c r="C1431" s="116">
        <v>207220</v>
      </c>
      <c r="D1431" s="117">
        <v>1221</v>
      </c>
      <c r="E1431" s="2">
        <v>1431</v>
      </c>
    </row>
    <row r="1432" spans="1:5" ht="13.5" x14ac:dyDescent="0.25">
      <c r="A1432" s="2"/>
      <c r="B1432" s="2" t="s">
        <v>5274</v>
      </c>
      <c r="C1432" s="116">
        <v>207340</v>
      </c>
      <c r="D1432" s="117">
        <v>1120</v>
      </c>
      <c r="E1432" s="2">
        <v>1432</v>
      </c>
    </row>
    <row r="1433" spans="1:5" ht="13.5" x14ac:dyDescent="0.25">
      <c r="A1433" s="2"/>
      <c r="B1433" s="2" t="s">
        <v>5275</v>
      </c>
      <c r="C1433" s="116">
        <v>207362</v>
      </c>
      <c r="D1433" s="117">
        <v>1120</v>
      </c>
      <c r="E1433" s="2">
        <v>1433</v>
      </c>
    </row>
    <row r="1434" spans="1:5" ht="13.5" x14ac:dyDescent="0.25">
      <c r="A1434" s="2"/>
      <c r="B1434" s="2" t="s">
        <v>5276</v>
      </c>
      <c r="C1434" s="116">
        <v>207425</v>
      </c>
      <c r="D1434" s="117">
        <v>1222</v>
      </c>
      <c r="E1434" s="2">
        <v>1434</v>
      </c>
    </row>
    <row r="1435" spans="1:5" ht="13.5" x14ac:dyDescent="0.25">
      <c r="A1435" s="2"/>
      <c r="B1435" s="2" t="s">
        <v>5277</v>
      </c>
      <c r="C1435" s="116">
        <v>207439</v>
      </c>
      <c r="D1435" s="117">
        <v>1223</v>
      </c>
      <c r="E1435" s="2">
        <v>1435</v>
      </c>
    </row>
    <row r="1436" spans="1:5" ht="13.5" x14ac:dyDescent="0.25">
      <c r="A1436" s="2"/>
      <c r="B1436" s="2" t="s">
        <v>8715</v>
      </c>
      <c r="C1436" s="116">
        <v>207410</v>
      </c>
      <c r="D1436" s="117">
        <v>1229</v>
      </c>
      <c r="E1436" s="2">
        <v>1436</v>
      </c>
    </row>
    <row r="1437" spans="1:5" ht="13.5" x14ac:dyDescent="0.25">
      <c r="A1437" s="2"/>
      <c r="B1437" s="2" t="s">
        <v>5278</v>
      </c>
      <c r="C1437" s="116">
        <v>207459</v>
      </c>
      <c r="D1437" s="117">
        <v>1229</v>
      </c>
      <c r="E1437" s="2">
        <v>1437</v>
      </c>
    </row>
    <row r="1438" spans="1:5" ht="13.5" x14ac:dyDescent="0.25">
      <c r="A1438" s="2"/>
      <c r="B1438" s="2" t="s">
        <v>7655</v>
      </c>
      <c r="C1438" s="116">
        <v>207444</v>
      </c>
      <c r="D1438" s="117">
        <v>1229</v>
      </c>
      <c r="E1438" s="2">
        <v>1438</v>
      </c>
    </row>
    <row r="1439" spans="1:5" ht="13.5" x14ac:dyDescent="0.25">
      <c r="A1439" s="2"/>
      <c r="B1439" s="2" t="s">
        <v>7656</v>
      </c>
      <c r="C1439" s="116">
        <v>207462</v>
      </c>
      <c r="D1439" s="117">
        <v>1229</v>
      </c>
      <c r="E1439" s="2">
        <v>1439</v>
      </c>
    </row>
    <row r="1440" spans="1:5" ht="13.5" x14ac:dyDescent="0.25">
      <c r="A1440" s="2"/>
      <c r="B1440" s="2" t="s">
        <v>5279</v>
      </c>
      <c r="C1440" s="116">
        <v>207463</v>
      </c>
      <c r="D1440" s="117">
        <v>1222</v>
      </c>
      <c r="E1440" s="2">
        <v>1440</v>
      </c>
    </row>
    <row r="1441" spans="1:5" ht="13.5" x14ac:dyDescent="0.25">
      <c r="A1441" s="2"/>
      <c r="B1441" s="2" t="s">
        <v>5281</v>
      </c>
      <c r="C1441" s="116">
        <v>207497</v>
      </c>
      <c r="D1441" s="117">
        <v>1229</v>
      </c>
      <c r="E1441" s="2">
        <v>1441</v>
      </c>
    </row>
    <row r="1442" spans="1:5" ht="13.5" x14ac:dyDescent="0.25">
      <c r="A1442" s="2"/>
      <c r="B1442" s="2" t="s">
        <v>5280</v>
      </c>
      <c r="C1442" s="116">
        <v>207482</v>
      </c>
      <c r="D1442" s="117">
        <v>1226</v>
      </c>
      <c r="E1442" s="2">
        <v>1442</v>
      </c>
    </row>
    <row r="1443" spans="1:5" ht="13.5" x14ac:dyDescent="0.25">
      <c r="A1443" s="2"/>
      <c r="B1443" s="2" t="s">
        <v>7657</v>
      </c>
      <c r="C1443" s="116">
        <v>207514</v>
      </c>
      <c r="D1443" s="117">
        <v>1229</v>
      </c>
      <c r="E1443" s="2">
        <v>1443</v>
      </c>
    </row>
    <row r="1444" spans="1:5" ht="13.5" x14ac:dyDescent="0.25">
      <c r="A1444" s="2"/>
      <c r="B1444" s="2" t="s">
        <v>5282</v>
      </c>
      <c r="C1444" s="116">
        <v>207505</v>
      </c>
      <c r="D1444" s="117">
        <v>1221</v>
      </c>
      <c r="E1444" s="2">
        <v>1444</v>
      </c>
    </row>
    <row r="1445" spans="1:5" ht="13.5" x14ac:dyDescent="0.25">
      <c r="A1445" s="2"/>
      <c r="B1445" s="2" t="s">
        <v>7658</v>
      </c>
      <c r="C1445" s="116">
        <v>207549</v>
      </c>
      <c r="D1445" s="117">
        <v>1229</v>
      </c>
      <c r="E1445" s="2">
        <v>1445</v>
      </c>
    </row>
    <row r="1446" spans="1:5" ht="13.5" x14ac:dyDescent="0.25">
      <c r="A1446" s="2"/>
      <c r="B1446" s="2" t="s">
        <v>5284</v>
      </c>
      <c r="C1446" s="116">
        <v>207552</v>
      </c>
      <c r="D1446" s="117">
        <v>1222</v>
      </c>
      <c r="E1446" s="2">
        <v>1446</v>
      </c>
    </row>
    <row r="1447" spans="1:5" ht="13.5" x14ac:dyDescent="0.25">
      <c r="A1447" s="2"/>
      <c r="B1447" s="2" t="s">
        <v>9411</v>
      </c>
      <c r="C1447" s="116">
        <v>207786</v>
      </c>
      <c r="D1447" s="117">
        <v>1229</v>
      </c>
      <c r="E1447" s="2">
        <v>1447</v>
      </c>
    </row>
    <row r="1448" spans="1:5" ht="13.5" x14ac:dyDescent="0.25">
      <c r="A1448" s="2"/>
      <c r="B1448" s="2" t="s">
        <v>5283</v>
      </c>
      <c r="C1448" s="116">
        <v>207548</v>
      </c>
      <c r="D1448" s="117">
        <v>1221</v>
      </c>
      <c r="E1448" s="2">
        <v>1448</v>
      </c>
    </row>
    <row r="1449" spans="1:5" ht="13.5" x14ac:dyDescent="0.25">
      <c r="A1449" s="2"/>
      <c r="B1449" s="2" t="s">
        <v>5285</v>
      </c>
      <c r="C1449" s="116">
        <v>207571</v>
      </c>
      <c r="D1449" s="117">
        <v>1226</v>
      </c>
      <c r="E1449" s="2">
        <v>1449</v>
      </c>
    </row>
    <row r="1450" spans="1:5" ht="13.5" x14ac:dyDescent="0.25">
      <c r="A1450" s="2"/>
      <c r="B1450" s="2" t="s">
        <v>9108</v>
      </c>
      <c r="C1450" s="116">
        <v>407592</v>
      </c>
      <c r="D1450" s="117">
        <v>1223</v>
      </c>
      <c r="E1450" s="2">
        <v>1450</v>
      </c>
    </row>
    <row r="1451" spans="1:5" ht="13.5" x14ac:dyDescent="0.25">
      <c r="A1451" s="2"/>
      <c r="B1451" s="2" t="s">
        <v>7659</v>
      </c>
      <c r="C1451" s="116">
        <v>207573</v>
      </c>
      <c r="D1451" s="117">
        <v>1229</v>
      </c>
      <c r="E1451" s="2">
        <v>1451</v>
      </c>
    </row>
    <row r="1452" spans="1:5" ht="13.5" x14ac:dyDescent="0.25">
      <c r="A1452" s="2"/>
      <c r="B1452" s="2" t="s">
        <v>5287</v>
      </c>
      <c r="C1452" s="116">
        <v>207603</v>
      </c>
      <c r="D1452" s="117">
        <v>1223</v>
      </c>
      <c r="E1452" s="2">
        <v>1452</v>
      </c>
    </row>
    <row r="1453" spans="1:5" ht="13.5" x14ac:dyDescent="0.25">
      <c r="A1453" s="2"/>
      <c r="B1453" s="2" t="s">
        <v>7660</v>
      </c>
      <c r="C1453" s="116">
        <v>207604</v>
      </c>
      <c r="D1453" s="117">
        <v>1229</v>
      </c>
      <c r="E1453" s="2">
        <v>1453</v>
      </c>
    </row>
    <row r="1454" spans="1:5" ht="13.5" x14ac:dyDescent="0.25">
      <c r="A1454" s="2"/>
      <c r="B1454" s="2" t="s">
        <v>7661</v>
      </c>
      <c r="C1454" s="116">
        <v>207605</v>
      </c>
      <c r="D1454" s="117">
        <v>1229</v>
      </c>
      <c r="E1454" s="2">
        <v>1454</v>
      </c>
    </row>
    <row r="1455" spans="1:5" ht="13.5" x14ac:dyDescent="0.25">
      <c r="A1455" s="2"/>
      <c r="B1455" s="2" t="s">
        <v>7662</v>
      </c>
      <c r="C1455" s="116">
        <v>207606</v>
      </c>
      <c r="D1455" s="117">
        <v>1229</v>
      </c>
      <c r="E1455" s="2">
        <v>1455</v>
      </c>
    </row>
    <row r="1456" spans="1:5" ht="13.5" x14ac:dyDescent="0.25">
      <c r="A1456" s="2"/>
      <c r="B1456" s="2" t="s">
        <v>8463</v>
      </c>
      <c r="C1456" s="116">
        <v>207533</v>
      </c>
      <c r="D1456" s="117">
        <v>1120</v>
      </c>
      <c r="E1456" s="2">
        <v>1456</v>
      </c>
    </row>
    <row r="1457" spans="1:5" ht="13.5" x14ac:dyDescent="0.25">
      <c r="A1457" s="2"/>
      <c r="B1457" s="2" t="s">
        <v>9404</v>
      </c>
      <c r="C1457" s="116">
        <v>207607</v>
      </c>
      <c r="D1457" s="117">
        <v>1229</v>
      </c>
      <c r="E1457" s="2">
        <v>1457</v>
      </c>
    </row>
    <row r="1458" spans="1:5" ht="13.5" x14ac:dyDescent="0.25">
      <c r="A1458" s="2"/>
      <c r="B1458" s="2" t="s">
        <v>9405</v>
      </c>
      <c r="C1458" s="116">
        <v>207608</v>
      </c>
      <c r="D1458" s="117">
        <v>1229</v>
      </c>
      <c r="E1458" s="2">
        <v>1458</v>
      </c>
    </row>
    <row r="1459" spans="1:5" ht="13.5" x14ac:dyDescent="0.25">
      <c r="A1459" s="2"/>
      <c r="B1459" s="2" t="s">
        <v>9406</v>
      </c>
      <c r="C1459" s="116">
        <v>207609</v>
      </c>
      <c r="D1459" s="117">
        <v>1229</v>
      </c>
      <c r="E1459" s="2">
        <v>1459</v>
      </c>
    </row>
    <row r="1460" spans="1:5" ht="13.5" x14ac:dyDescent="0.25">
      <c r="A1460" s="2"/>
      <c r="B1460" s="2" t="s">
        <v>5288</v>
      </c>
      <c r="C1460" s="116">
        <v>207618</v>
      </c>
      <c r="D1460" s="117">
        <v>1222</v>
      </c>
      <c r="E1460" s="2">
        <v>1460</v>
      </c>
    </row>
    <row r="1461" spans="1:5" ht="13.5" x14ac:dyDescent="0.25">
      <c r="A1461" s="2"/>
      <c r="B1461" s="2" t="s">
        <v>8464</v>
      </c>
      <c r="C1461" s="116">
        <v>207622</v>
      </c>
      <c r="D1461" s="117">
        <v>1221</v>
      </c>
      <c r="E1461" s="2">
        <v>1461</v>
      </c>
    </row>
    <row r="1462" spans="1:5" ht="13.5" x14ac:dyDescent="0.25">
      <c r="A1462" s="2"/>
      <c r="B1462" s="2" t="s">
        <v>8465</v>
      </c>
      <c r="C1462" s="116">
        <v>207656</v>
      </c>
      <c r="D1462" s="117">
        <v>1120</v>
      </c>
      <c r="E1462" s="2">
        <v>1462</v>
      </c>
    </row>
    <row r="1463" spans="1:5" ht="13.5" x14ac:dyDescent="0.25">
      <c r="A1463" s="2"/>
      <c r="B1463" s="2" t="s">
        <v>5289</v>
      </c>
      <c r="C1463" s="116">
        <v>207637</v>
      </c>
      <c r="D1463" s="117">
        <v>1222</v>
      </c>
      <c r="E1463" s="2">
        <v>1463</v>
      </c>
    </row>
    <row r="1464" spans="1:5" ht="13.5" x14ac:dyDescent="0.25">
      <c r="A1464" s="2"/>
      <c r="B1464" s="2" t="s">
        <v>9407</v>
      </c>
      <c r="C1464" s="116">
        <v>207638</v>
      </c>
      <c r="D1464" s="117">
        <v>1226</v>
      </c>
      <c r="E1464" s="2">
        <v>1464</v>
      </c>
    </row>
    <row r="1465" spans="1:5" ht="13.5" x14ac:dyDescent="0.25">
      <c r="A1465" s="2"/>
      <c r="B1465" s="2" t="s">
        <v>9408</v>
      </c>
      <c r="C1465" s="116">
        <v>207641</v>
      </c>
      <c r="D1465" s="117">
        <v>1231</v>
      </c>
      <c r="E1465" s="2">
        <v>1465</v>
      </c>
    </row>
    <row r="1466" spans="1:5" ht="13.5" x14ac:dyDescent="0.25">
      <c r="A1466" s="2"/>
      <c r="B1466" s="2" t="s">
        <v>9409</v>
      </c>
      <c r="C1466" s="116">
        <v>207675</v>
      </c>
      <c r="D1466" s="117">
        <v>1229</v>
      </c>
      <c r="E1466" s="2">
        <v>1466</v>
      </c>
    </row>
    <row r="1467" spans="1:5" ht="13.5" x14ac:dyDescent="0.25">
      <c r="A1467" s="2"/>
      <c r="B1467" s="2" t="s">
        <v>5290</v>
      </c>
      <c r="C1467" s="116">
        <v>207711</v>
      </c>
      <c r="D1467" s="117">
        <v>1222</v>
      </c>
      <c r="E1467" s="2">
        <v>1467</v>
      </c>
    </row>
    <row r="1468" spans="1:5" ht="13.5" x14ac:dyDescent="0.25">
      <c r="A1468" s="2"/>
      <c r="B1468" s="2" t="s">
        <v>9410</v>
      </c>
      <c r="C1468" s="116">
        <v>207750</v>
      </c>
      <c r="D1468" s="117">
        <v>1228</v>
      </c>
      <c r="E1468" s="2">
        <v>1468</v>
      </c>
    </row>
    <row r="1469" spans="1:5" ht="13.5" x14ac:dyDescent="0.25">
      <c r="A1469" s="2"/>
      <c r="B1469" s="2" t="s">
        <v>5291</v>
      </c>
      <c r="C1469" s="116">
        <v>207800</v>
      </c>
      <c r="D1469" s="117">
        <v>1237</v>
      </c>
      <c r="E1469" s="2">
        <v>1469</v>
      </c>
    </row>
    <row r="1470" spans="1:5" ht="13.5" x14ac:dyDescent="0.25">
      <c r="A1470" s="2"/>
      <c r="B1470" s="2" t="s">
        <v>5292</v>
      </c>
      <c r="C1470" s="116">
        <v>207834</v>
      </c>
      <c r="D1470" s="117">
        <v>1223</v>
      </c>
      <c r="E1470" s="2">
        <v>1470</v>
      </c>
    </row>
    <row r="1471" spans="1:5" ht="13.5" x14ac:dyDescent="0.25">
      <c r="A1471" s="2"/>
      <c r="B1471" s="2" t="s">
        <v>9412</v>
      </c>
      <c r="C1471" s="116">
        <v>207840</v>
      </c>
      <c r="D1471" s="117">
        <v>1229</v>
      </c>
      <c r="E1471" s="2">
        <v>1471</v>
      </c>
    </row>
    <row r="1472" spans="1:5" ht="13.5" x14ac:dyDescent="0.25">
      <c r="A1472" s="2"/>
      <c r="B1472" s="2" t="s">
        <v>5293</v>
      </c>
      <c r="C1472" s="116">
        <v>207849</v>
      </c>
      <c r="D1472" s="117">
        <v>1120</v>
      </c>
      <c r="E1472" s="2">
        <v>1472</v>
      </c>
    </row>
    <row r="1473" spans="1:5" ht="13.5" x14ac:dyDescent="0.25">
      <c r="A1473" s="2"/>
      <c r="B1473" s="2" t="s">
        <v>5294</v>
      </c>
      <c r="C1473" s="116">
        <v>207853</v>
      </c>
      <c r="D1473" s="117">
        <v>1120</v>
      </c>
      <c r="E1473" s="2">
        <v>1473</v>
      </c>
    </row>
    <row r="1474" spans="1:5" ht="13.5" x14ac:dyDescent="0.25">
      <c r="A1474" s="2"/>
      <c r="B1474" s="2" t="s">
        <v>6808</v>
      </c>
      <c r="C1474" s="116">
        <v>207872</v>
      </c>
      <c r="D1474" s="117">
        <v>1120</v>
      </c>
      <c r="E1474" s="2">
        <v>1474</v>
      </c>
    </row>
    <row r="1475" spans="1:5" ht="13.5" x14ac:dyDescent="0.25">
      <c r="A1475" s="2"/>
      <c r="B1475" s="2" t="s">
        <v>9413</v>
      </c>
      <c r="C1475" s="116">
        <v>207880</v>
      </c>
      <c r="D1475" s="117">
        <v>1229</v>
      </c>
      <c r="E1475" s="2">
        <v>1475</v>
      </c>
    </row>
    <row r="1476" spans="1:5" ht="13.5" x14ac:dyDescent="0.25">
      <c r="A1476" s="2"/>
      <c r="B1476" s="2" t="s">
        <v>8466</v>
      </c>
      <c r="C1476" s="116">
        <v>207887</v>
      </c>
      <c r="D1476" s="117">
        <v>1120</v>
      </c>
      <c r="E1476" s="2">
        <v>1476</v>
      </c>
    </row>
    <row r="1477" spans="1:5" ht="13.5" x14ac:dyDescent="0.25">
      <c r="A1477" s="2"/>
      <c r="B1477" s="2" t="s">
        <v>9414</v>
      </c>
      <c r="C1477" s="116">
        <v>207881</v>
      </c>
      <c r="D1477" s="117">
        <v>1222</v>
      </c>
      <c r="E1477" s="2">
        <v>1477</v>
      </c>
    </row>
    <row r="1478" spans="1:5" ht="13.5" x14ac:dyDescent="0.25">
      <c r="A1478" s="2"/>
      <c r="B1478" s="2" t="s">
        <v>9415</v>
      </c>
      <c r="C1478" s="116">
        <v>207882</v>
      </c>
      <c r="D1478" s="117">
        <v>1229</v>
      </c>
      <c r="E1478" s="2">
        <v>1478</v>
      </c>
    </row>
    <row r="1479" spans="1:5" ht="13.5" x14ac:dyDescent="0.25">
      <c r="A1479" s="2"/>
      <c r="B1479" s="2" t="s">
        <v>6809</v>
      </c>
      <c r="C1479" s="116">
        <v>207957</v>
      </c>
      <c r="D1479" s="117">
        <v>1222</v>
      </c>
      <c r="E1479" s="2">
        <v>1479</v>
      </c>
    </row>
    <row r="1480" spans="1:5" ht="13.5" x14ac:dyDescent="0.25">
      <c r="A1480" s="2"/>
      <c r="B1480" s="2" t="s">
        <v>9416</v>
      </c>
      <c r="C1480" s="116">
        <v>207964</v>
      </c>
      <c r="D1480" s="117">
        <v>1222</v>
      </c>
      <c r="E1480" s="2">
        <v>1480</v>
      </c>
    </row>
    <row r="1481" spans="1:5" ht="13.5" x14ac:dyDescent="0.25">
      <c r="A1481" s="2"/>
      <c r="B1481" s="2" t="s">
        <v>9417</v>
      </c>
      <c r="C1481" s="116">
        <v>207970</v>
      </c>
      <c r="D1481" s="117">
        <v>1222</v>
      </c>
      <c r="E1481" s="2">
        <v>1481</v>
      </c>
    </row>
    <row r="1482" spans="1:5" ht="13.5" x14ac:dyDescent="0.25">
      <c r="A1482" s="2"/>
      <c r="B1482" s="2" t="s">
        <v>8716</v>
      </c>
      <c r="C1482" s="116">
        <v>207980</v>
      </c>
      <c r="D1482" s="117">
        <v>1223</v>
      </c>
      <c r="E1482" s="2">
        <v>1482</v>
      </c>
    </row>
    <row r="1483" spans="1:5" ht="13.5" x14ac:dyDescent="0.25">
      <c r="A1483" s="2"/>
      <c r="B1483" s="2" t="s">
        <v>6811</v>
      </c>
      <c r="C1483" s="116">
        <v>208004</v>
      </c>
      <c r="D1483" s="117">
        <v>1120</v>
      </c>
      <c r="E1483" s="2">
        <v>1483</v>
      </c>
    </row>
    <row r="1484" spans="1:5" ht="13.5" x14ac:dyDescent="0.25">
      <c r="A1484" s="2"/>
      <c r="B1484" s="2" t="s">
        <v>9418</v>
      </c>
      <c r="C1484" s="116">
        <v>208010</v>
      </c>
      <c r="D1484" s="117">
        <v>1229</v>
      </c>
      <c r="E1484" s="2">
        <v>1484</v>
      </c>
    </row>
    <row r="1485" spans="1:5" ht="13.5" x14ac:dyDescent="0.25">
      <c r="A1485" s="2"/>
      <c r="B1485" s="2" t="s">
        <v>6812</v>
      </c>
      <c r="C1485" s="116">
        <v>208023</v>
      </c>
      <c r="D1485" s="117">
        <v>1222</v>
      </c>
      <c r="E1485" s="2">
        <v>1485</v>
      </c>
    </row>
    <row r="1486" spans="1:5" ht="13.5" x14ac:dyDescent="0.25">
      <c r="A1486" s="2"/>
      <c r="B1486" s="2" t="s">
        <v>6813</v>
      </c>
      <c r="C1486" s="116">
        <v>208038</v>
      </c>
      <c r="D1486" s="117">
        <v>1223</v>
      </c>
      <c r="E1486" s="2">
        <v>1486</v>
      </c>
    </row>
    <row r="1487" spans="1:5" ht="13.5" x14ac:dyDescent="0.25">
      <c r="A1487" s="2"/>
      <c r="B1487" s="2" t="s">
        <v>6814</v>
      </c>
      <c r="C1487" s="116">
        <v>208061</v>
      </c>
      <c r="D1487" s="117">
        <v>1221</v>
      </c>
      <c r="E1487" s="2">
        <v>1487</v>
      </c>
    </row>
    <row r="1488" spans="1:5" ht="13.5" x14ac:dyDescent="0.25">
      <c r="A1488" s="2"/>
      <c r="B1488" s="2" t="s">
        <v>6815</v>
      </c>
      <c r="C1488" s="116">
        <v>208080</v>
      </c>
      <c r="D1488" s="117">
        <v>1222</v>
      </c>
      <c r="E1488" s="2">
        <v>1488</v>
      </c>
    </row>
    <row r="1489" spans="1:5" ht="13.5" x14ac:dyDescent="0.25">
      <c r="A1489" s="2"/>
      <c r="B1489" s="2" t="s">
        <v>9419</v>
      </c>
      <c r="C1489" s="116">
        <v>208090</v>
      </c>
      <c r="D1489" s="117">
        <v>1229</v>
      </c>
      <c r="E1489" s="2">
        <v>1489</v>
      </c>
    </row>
    <row r="1490" spans="1:5" ht="13.5" x14ac:dyDescent="0.25">
      <c r="A1490" s="2"/>
      <c r="B1490" s="2" t="s">
        <v>6816</v>
      </c>
      <c r="C1490" s="116">
        <v>208112</v>
      </c>
      <c r="D1490" s="117">
        <v>1222</v>
      </c>
      <c r="E1490" s="2">
        <v>1490</v>
      </c>
    </row>
    <row r="1491" spans="1:5" ht="13.5" x14ac:dyDescent="0.25">
      <c r="A1491" s="2"/>
      <c r="B1491" s="2" t="s">
        <v>9420</v>
      </c>
      <c r="C1491" s="116">
        <v>208120</v>
      </c>
      <c r="D1491" s="117">
        <v>1229</v>
      </c>
      <c r="E1491" s="2">
        <v>1491</v>
      </c>
    </row>
    <row r="1492" spans="1:5" ht="13.5" x14ac:dyDescent="0.25">
      <c r="A1492" s="2"/>
      <c r="B1492" s="2" t="s">
        <v>6818</v>
      </c>
      <c r="C1492" s="116">
        <v>208150</v>
      </c>
      <c r="D1492" s="117">
        <v>1222</v>
      </c>
      <c r="E1492" s="2">
        <v>1492</v>
      </c>
    </row>
    <row r="1493" spans="1:5" ht="13.5" x14ac:dyDescent="0.25">
      <c r="A1493" s="2"/>
      <c r="B1493" s="2" t="s">
        <v>6820</v>
      </c>
      <c r="C1493" s="116">
        <v>208184</v>
      </c>
      <c r="D1493" s="117">
        <v>1229</v>
      </c>
      <c r="E1493" s="2">
        <v>1493</v>
      </c>
    </row>
    <row r="1494" spans="1:5" ht="13.5" x14ac:dyDescent="0.25">
      <c r="A1494" s="2"/>
      <c r="B1494" s="2" t="s">
        <v>6817</v>
      </c>
      <c r="C1494" s="116">
        <v>208146</v>
      </c>
      <c r="D1494" s="117">
        <v>1221</v>
      </c>
      <c r="E1494" s="2">
        <v>1494</v>
      </c>
    </row>
    <row r="1495" spans="1:5" ht="13.5" x14ac:dyDescent="0.25">
      <c r="A1495" s="2"/>
      <c r="B1495" s="2" t="s">
        <v>6819</v>
      </c>
      <c r="C1495" s="116">
        <v>208172</v>
      </c>
      <c r="D1495" s="117">
        <v>1226</v>
      </c>
      <c r="E1495" s="2">
        <v>1495</v>
      </c>
    </row>
    <row r="1496" spans="1:5" ht="13.5" x14ac:dyDescent="0.25">
      <c r="A1496" s="2"/>
      <c r="B1496" s="2" t="s">
        <v>6821</v>
      </c>
      <c r="C1496" s="116">
        <v>208201</v>
      </c>
      <c r="D1496" s="117">
        <v>1229</v>
      </c>
      <c r="E1496" s="2">
        <v>1496</v>
      </c>
    </row>
    <row r="1497" spans="1:5" ht="13.5" x14ac:dyDescent="0.25">
      <c r="A1497" s="2"/>
      <c r="B1497" s="2" t="s">
        <v>9421</v>
      </c>
      <c r="C1497" s="116">
        <v>208210</v>
      </c>
      <c r="D1497" s="117">
        <v>1229</v>
      </c>
      <c r="E1497" s="2">
        <v>1497</v>
      </c>
    </row>
    <row r="1498" spans="1:5" ht="13.5" x14ac:dyDescent="0.25">
      <c r="A1498" s="2"/>
      <c r="B1498" s="2" t="s">
        <v>9422</v>
      </c>
      <c r="C1498" s="116">
        <v>208220</v>
      </c>
      <c r="D1498" s="117">
        <v>1222</v>
      </c>
      <c r="E1498" s="2">
        <v>1498</v>
      </c>
    </row>
    <row r="1499" spans="1:5" ht="13.5" x14ac:dyDescent="0.25">
      <c r="A1499" s="2"/>
      <c r="B1499" s="2" t="s">
        <v>6822</v>
      </c>
      <c r="C1499" s="116">
        <v>208249</v>
      </c>
      <c r="D1499" s="117">
        <v>1222</v>
      </c>
      <c r="E1499" s="2">
        <v>1499</v>
      </c>
    </row>
    <row r="1500" spans="1:5" ht="13.5" x14ac:dyDescent="0.25">
      <c r="A1500" s="2"/>
      <c r="B1500" s="2" t="s">
        <v>9423</v>
      </c>
      <c r="C1500" s="116">
        <v>208250</v>
      </c>
      <c r="D1500" s="117">
        <v>1229</v>
      </c>
      <c r="E1500" s="2">
        <v>1500</v>
      </c>
    </row>
    <row r="1501" spans="1:5" ht="13.5" x14ac:dyDescent="0.25">
      <c r="A1501" s="2"/>
      <c r="B1501" s="2" t="s">
        <v>9424</v>
      </c>
      <c r="C1501" s="116">
        <v>208252</v>
      </c>
      <c r="D1501" s="117">
        <v>1222</v>
      </c>
      <c r="E1501" s="2">
        <v>1501</v>
      </c>
    </row>
    <row r="1502" spans="1:5" ht="13.5" x14ac:dyDescent="0.25">
      <c r="A1502" s="2"/>
      <c r="B1502" s="2" t="s">
        <v>9425</v>
      </c>
      <c r="C1502" s="116">
        <v>208254</v>
      </c>
      <c r="D1502" s="117">
        <v>1229</v>
      </c>
      <c r="E1502" s="2">
        <v>1502</v>
      </c>
    </row>
    <row r="1503" spans="1:5" ht="13.5" x14ac:dyDescent="0.25">
      <c r="A1503" s="2"/>
      <c r="B1503" s="2" t="s">
        <v>9426</v>
      </c>
      <c r="C1503" s="116">
        <v>208256</v>
      </c>
      <c r="D1503" s="117">
        <v>2149</v>
      </c>
      <c r="E1503" s="2">
        <v>1503</v>
      </c>
    </row>
    <row r="1504" spans="1:5" ht="13.5" x14ac:dyDescent="0.25">
      <c r="A1504" s="2"/>
      <c r="B1504" s="2" t="s">
        <v>6823</v>
      </c>
      <c r="C1504" s="116">
        <v>208292</v>
      </c>
      <c r="D1504" s="117">
        <v>1222</v>
      </c>
      <c r="E1504" s="2">
        <v>1504</v>
      </c>
    </row>
    <row r="1505" spans="1:5" ht="13.5" x14ac:dyDescent="0.25">
      <c r="A1505" s="2"/>
      <c r="B1505" s="2" t="s">
        <v>9427</v>
      </c>
      <c r="C1505" s="116">
        <v>208295</v>
      </c>
      <c r="D1505" s="117">
        <v>1229</v>
      </c>
      <c r="E1505" s="2">
        <v>1505</v>
      </c>
    </row>
    <row r="1506" spans="1:5" ht="13.5" x14ac:dyDescent="0.25">
      <c r="A1506" s="2"/>
      <c r="B1506" s="2" t="s">
        <v>9428</v>
      </c>
      <c r="C1506" s="116">
        <v>208297</v>
      </c>
      <c r="D1506" s="117">
        <v>1222</v>
      </c>
      <c r="E1506" s="2">
        <v>1506</v>
      </c>
    </row>
    <row r="1507" spans="1:5" ht="13.5" x14ac:dyDescent="0.25">
      <c r="A1507" s="2"/>
      <c r="B1507" s="2" t="s">
        <v>6824</v>
      </c>
      <c r="C1507" s="116">
        <v>208339</v>
      </c>
      <c r="D1507" s="117">
        <v>1221</v>
      </c>
      <c r="E1507" s="2">
        <v>1507</v>
      </c>
    </row>
    <row r="1508" spans="1:5" ht="13.5" x14ac:dyDescent="0.25">
      <c r="A1508" s="2"/>
      <c r="B1508" s="2" t="s">
        <v>8468</v>
      </c>
      <c r="C1508" s="116">
        <v>208362</v>
      </c>
      <c r="D1508" s="117">
        <v>1229</v>
      </c>
      <c r="E1508" s="2">
        <v>1508</v>
      </c>
    </row>
    <row r="1509" spans="1:5" ht="13.5" x14ac:dyDescent="0.25">
      <c r="A1509" s="2"/>
      <c r="B1509" s="2" t="s">
        <v>9429</v>
      </c>
      <c r="C1509" s="116">
        <v>208345</v>
      </c>
      <c r="D1509" s="117">
        <v>1222</v>
      </c>
      <c r="E1509" s="2">
        <v>1509</v>
      </c>
    </row>
    <row r="1510" spans="1:5" ht="13.5" x14ac:dyDescent="0.25">
      <c r="A1510" s="2"/>
      <c r="B1510" s="2" t="s">
        <v>9430</v>
      </c>
      <c r="C1510" s="116">
        <v>208346</v>
      </c>
      <c r="D1510" s="117">
        <v>1222</v>
      </c>
      <c r="E1510" s="2">
        <v>1510</v>
      </c>
    </row>
    <row r="1511" spans="1:5" ht="13.5" x14ac:dyDescent="0.25">
      <c r="A1511" s="2"/>
      <c r="B1511" s="2" t="s">
        <v>9431</v>
      </c>
      <c r="C1511" s="116">
        <v>208377</v>
      </c>
      <c r="D1511" s="117">
        <v>1221</v>
      </c>
      <c r="E1511" s="2">
        <v>1511</v>
      </c>
    </row>
    <row r="1512" spans="1:5" ht="13.5" x14ac:dyDescent="0.25">
      <c r="A1512" s="2"/>
      <c r="B1512" s="2" t="s">
        <v>6825</v>
      </c>
      <c r="C1512" s="116">
        <v>208381</v>
      </c>
      <c r="D1512" s="117">
        <v>1222</v>
      </c>
      <c r="E1512" s="2">
        <v>1512</v>
      </c>
    </row>
    <row r="1513" spans="1:5" ht="13.5" x14ac:dyDescent="0.25">
      <c r="A1513" s="2"/>
      <c r="B1513" s="2" t="s">
        <v>9432</v>
      </c>
      <c r="C1513" s="116">
        <v>208390</v>
      </c>
      <c r="D1513" s="117">
        <v>1222</v>
      </c>
      <c r="E1513" s="2">
        <v>1513</v>
      </c>
    </row>
    <row r="1514" spans="1:5" ht="13.5" x14ac:dyDescent="0.25">
      <c r="A1514" s="2"/>
      <c r="B1514" s="2" t="s">
        <v>9433</v>
      </c>
      <c r="C1514" s="116">
        <v>208391</v>
      </c>
      <c r="D1514" s="117">
        <v>1222</v>
      </c>
      <c r="E1514" s="2">
        <v>1514</v>
      </c>
    </row>
    <row r="1515" spans="1:5" ht="13.5" x14ac:dyDescent="0.25">
      <c r="A1515" s="2"/>
      <c r="B1515" s="2" t="s">
        <v>6826</v>
      </c>
      <c r="C1515" s="116">
        <v>208413</v>
      </c>
      <c r="D1515" s="117">
        <v>1222</v>
      </c>
      <c r="E1515" s="2">
        <v>1515</v>
      </c>
    </row>
    <row r="1516" spans="1:5" ht="13.5" x14ac:dyDescent="0.25">
      <c r="A1516" s="2"/>
      <c r="B1516" s="2" t="s">
        <v>9434</v>
      </c>
      <c r="C1516" s="116">
        <v>208420</v>
      </c>
      <c r="D1516" s="117">
        <v>1222</v>
      </c>
      <c r="E1516" s="2">
        <v>1516</v>
      </c>
    </row>
    <row r="1517" spans="1:5" ht="13.5" x14ac:dyDescent="0.25">
      <c r="A1517" s="2"/>
      <c r="B1517" s="2" t="s">
        <v>9435</v>
      </c>
      <c r="C1517" s="116">
        <v>208421</v>
      </c>
      <c r="D1517" s="117">
        <v>1229</v>
      </c>
      <c r="E1517" s="2">
        <v>1517</v>
      </c>
    </row>
    <row r="1518" spans="1:5" ht="13.5" x14ac:dyDescent="0.25">
      <c r="A1518" s="2"/>
      <c r="B1518" s="2" t="s">
        <v>9436</v>
      </c>
      <c r="C1518" s="116">
        <v>208451</v>
      </c>
      <c r="D1518" s="117">
        <v>1221</v>
      </c>
      <c r="E1518" s="2">
        <v>1518</v>
      </c>
    </row>
    <row r="1519" spans="1:5" ht="13.5" x14ac:dyDescent="0.25">
      <c r="A1519" s="2"/>
      <c r="B1519" s="2" t="s">
        <v>9437</v>
      </c>
      <c r="C1519" s="116">
        <v>208423</v>
      </c>
      <c r="D1519" s="117">
        <v>1229</v>
      </c>
      <c r="E1519" s="2">
        <v>1519</v>
      </c>
    </row>
    <row r="1520" spans="1:5" ht="13.5" x14ac:dyDescent="0.25">
      <c r="A1520" s="2"/>
      <c r="B1520" s="2" t="s">
        <v>9438</v>
      </c>
      <c r="C1520" s="116">
        <v>208485</v>
      </c>
      <c r="D1520" s="117">
        <v>1226</v>
      </c>
      <c r="E1520" s="2">
        <v>1520</v>
      </c>
    </row>
    <row r="1521" spans="1:5" ht="13.5" x14ac:dyDescent="0.25">
      <c r="A1521" s="2"/>
      <c r="B1521" s="2" t="s">
        <v>9439</v>
      </c>
      <c r="C1521" s="116">
        <v>208425</v>
      </c>
      <c r="D1521" s="117">
        <v>1210</v>
      </c>
      <c r="E1521" s="2">
        <v>1521</v>
      </c>
    </row>
    <row r="1522" spans="1:5" ht="13.5" x14ac:dyDescent="0.25">
      <c r="A1522" s="2"/>
      <c r="B1522" s="2" t="s">
        <v>6827</v>
      </c>
      <c r="C1522" s="116">
        <v>208502</v>
      </c>
      <c r="D1522" s="117">
        <v>1210</v>
      </c>
      <c r="E1522" s="2">
        <v>1522</v>
      </c>
    </row>
    <row r="1523" spans="1:5" ht="13.5" x14ac:dyDescent="0.25">
      <c r="A1523" s="2"/>
      <c r="B1523" s="2" t="s">
        <v>9440</v>
      </c>
      <c r="C1523" s="116">
        <v>208539</v>
      </c>
      <c r="D1523" s="117">
        <v>1210</v>
      </c>
      <c r="E1523" s="2">
        <v>1523</v>
      </c>
    </row>
    <row r="1524" spans="1:5" ht="13.5" x14ac:dyDescent="0.25">
      <c r="A1524" s="2"/>
      <c r="B1524" s="2" t="s">
        <v>6828</v>
      </c>
      <c r="C1524" s="116">
        <v>208540</v>
      </c>
      <c r="D1524" s="117">
        <v>1226</v>
      </c>
      <c r="E1524" s="2">
        <v>1524</v>
      </c>
    </row>
    <row r="1525" spans="1:5" ht="13.5" x14ac:dyDescent="0.25">
      <c r="A1525" s="2"/>
      <c r="B1525" s="2" t="s">
        <v>6829</v>
      </c>
      <c r="C1525" s="116">
        <v>208606</v>
      </c>
      <c r="D1525" s="117">
        <v>1229</v>
      </c>
      <c r="E1525" s="2">
        <v>1525</v>
      </c>
    </row>
    <row r="1526" spans="1:5" ht="13.5" x14ac:dyDescent="0.25">
      <c r="A1526" s="2"/>
      <c r="B1526" s="2" t="s">
        <v>6830</v>
      </c>
      <c r="C1526" s="116">
        <v>208682</v>
      </c>
      <c r="D1526" s="117">
        <v>1229</v>
      </c>
      <c r="E1526" s="2">
        <v>1526</v>
      </c>
    </row>
    <row r="1527" spans="1:5" ht="13.5" x14ac:dyDescent="0.25">
      <c r="A1527" s="2"/>
      <c r="B1527" s="2" t="s">
        <v>6831</v>
      </c>
      <c r="C1527" s="116">
        <v>208729</v>
      </c>
      <c r="D1527" s="117">
        <v>1229</v>
      </c>
      <c r="E1527" s="2">
        <v>1527</v>
      </c>
    </row>
    <row r="1528" spans="1:5" ht="13.5" x14ac:dyDescent="0.25">
      <c r="A1528" s="2"/>
      <c r="B1528" s="2" t="s">
        <v>8717</v>
      </c>
      <c r="C1528" s="116">
        <v>208733</v>
      </c>
      <c r="D1528" s="117">
        <v>1229</v>
      </c>
      <c r="E1528" s="2">
        <v>1528</v>
      </c>
    </row>
    <row r="1529" spans="1:5" ht="13.5" x14ac:dyDescent="0.25">
      <c r="A1529" s="2"/>
      <c r="B1529" s="2" t="s">
        <v>9441</v>
      </c>
      <c r="C1529" s="116">
        <v>208752</v>
      </c>
      <c r="D1529" s="117">
        <v>1229</v>
      </c>
      <c r="E1529" s="2">
        <v>1529</v>
      </c>
    </row>
    <row r="1530" spans="1:5" ht="13.5" x14ac:dyDescent="0.25">
      <c r="A1530" s="2"/>
      <c r="B1530" s="2" t="s">
        <v>9442</v>
      </c>
      <c r="C1530" s="116">
        <v>208731</v>
      </c>
      <c r="D1530" s="117">
        <v>1229</v>
      </c>
      <c r="E1530" s="2">
        <v>1530</v>
      </c>
    </row>
    <row r="1531" spans="1:5" ht="13.5" x14ac:dyDescent="0.25">
      <c r="A1531" s="2"/>
      <c r="B1531" s="2" t="s">
        <v>6832</v>
      </c>
      <c r="C1531" s="116">
        <v>208818</v>
      </c>
      <c r="D1531" s="117">
        <v>1226</v>
      </c>
      <c r="E1531" s="2">
        <v>1531</v>
      </c>
    </row>
    <row r="1532" spans="1:5" ht="13.5" x14ac:dyDescent="0.25">
      <c r="A1532" s="2"/>
      <c r="B1532" s="2" t="s">
        <v>6833</v>
      </c>
      <c r="C1532" s="116">
        <v>208837</v>
      </c>
      <c r="D1532" s="117">
        <v>1221</v>
      </c>
      <c r="E1532" s="2">
        <v>1532</v>
      </c>
    </row>
    <row r="1533" spans="1:5" ht="13.5" x14ac:dyDescent="0.25">
      <c r="A1533" s="2"/>
      <c r="B1533" s="2" t="s">
        <v>6834</v>
      </c>
      <c r="C1533" s="116">
        <v>208860</v>
      </c>
      <c r="D1533" s="117">
        <v>1222</v>
      </c>
      <c r="E1533" s="2">
        <v>1533</v>
      </c>
    </row>
    <row r="1534" spans="1:5" ht="13.5" x14ac:dyDescent="0.25">
      <c r="A1534" s="2"/>
      <c r="B1534" s="2" t="s">
        <v>6835</v>
      </c>
      <c r="C1534" s="116">
        <v>208875</v>
      </c>
      <c r="D1534" s="117">
        <v>1229</v>
      </c>
      <c r="E1534" s="2">
        <v>1534</v>
      </c>
    </row>
    <row r="1535" spans="1:5" ht="13.5" x14ac:dyDescent="0.25">
      <c r="A1535" s="2"/>
      <c r="B1535" s="2" t="s">
        <v>9443</v>
      </c>
      <c r="C1535" s="116">
        <v>208887</v>
      </c>
      <c r="D1535" s="117">
        <v>1120</v>
      </c>
      <c r="E1535" s="2">
        <v>1535</v>
      </c>
    </row>
    <row r="1536" spans="1:5" ht="13.5" x14ac:dyDescent="0.25">
      <c r="A1536" s="2"/>
      <c r="B1536" s="2" t="s">
        <v>9444</v>
      </c>
      <c r="C1536" s="116">
        <v>208883</v>
      </c>
      <c r="D1536" s="117">
        <v>1229</v>
      </c>
      <c r="E1536" s="2">
        <v>1536</v>
      </c>
    </row>
    <row r="1537" spans="1:5" ht="13.5" x14ac:dyDescent="0.25">
      <c r="A1537" s="2"/>
      <c r="B1537" s="2" t="s">
        <v>5346</v>
      </c>
      <c r="C1537" s="116">
        <v>209628</v>
      </c>
      <c r="D1537" s="117">
        <v>1229</v>
      </c>
      <c r="E1537" s="2">
        <v>1537</v>
      </c>
    </row>
    <row r="1538" spans="1:5" ht="13.5" x14ac:dyDescent="0.25">
      <c r="A1538" s="2"/>
      <c r="B1538" s="2" t="s">
        <v>6836</v>
      </c>
      <c r="C1538" s="116">
        <v>208894</v>
      </c>
      <c r="D1538" s="117">
        <v>1229</v>
      </c>
      <c r="E1538" s="2">
        <v>1538</v>
      </c>
    </row>
    <row r="1539" spans="1:5" ht="13.5" x14ac:dyDescent="0.25">
      <c r="A1539" s="2"/>
      <c r="B1539" s="2" t="s">
        <v>9109</v>
      </c>
      <c r="C1539" s="116">
        <v>408909</v>
      </c>
      <c r="D1539" s="117">
        <v>1222</v>
      </c>
      <c r="E1539" s="2">
        <v>1539</v>
      </c>
    </row>
    <row r="1540" spans="1:5" ht="13.5" x14ac:dyDescent="0.25">
      <c r="A1540" s="2"/>
      <c r="B1540" s="2" t="s">
        <v>6837</v>
      </c>
      <c r="C1540" s="116">
        <v>208983</v>
      </c>
      <c r="D1540" s="117">
        <v>1120</v>
      </c>
      <c r="E1540" s="2">
        <v>1540</v>
      </c>
    </row>
    <row r="1541" spans="1:5" ht="13.5" x14ac:dyDescent="0.25">
      <c r="A1541" s="2"/>
      <c r="B1541" s="2" t="s">
        <v>6838</v>
      </c>
      <c r="C1541" s="116">
        <v>208998</v>
      </c>
      <c r="D1541" s="117">
        <v>1120</v>
      </c>
      <c r="E1541" s="2">
        <v>1541</v>
      </c>
    </row>
    <row r="1542" spans="1:5" ht="13.5" x14ac:dyDescent="0.25">
      <c r="A1542" s="2"/>
      <c r="B1542" s="2" t="s">
        <v>6839</v>
      </c>
      <c r="C1542" s="116">
        <v>209011</v>
      </c>
      <c r="D1542" s="117">
        <v>1120</v>
      </c>
      <c r="E1542" s="2">
        <v>1542</v>
      </c>
    </row>
    <row r="1543" spans="1:5" ht="13.5" x14ac:dyDescent="0.25">
      <c r="A1543" s="2"/>
      <c r="B1543" s="2" t="s">
        <v>6840</v>
      </c>
      <c r="C1543" s="116">
        <v>209026</v>
      </c>
      <c r="D1543" s="117">
        <v>1120</v>
      </c>
      <c r="E1543" s="2">
        <v>1543</v>
      </c>
    </row>
    <row r="1544" spans="1:5" ht="13.5" x14ac:dyDescent="0.25">
      <c r="A1544" s="2"/>
      <c r="B1544" s="2" t="s">
        <v>6841</v>
      </c>
      <c r="C1544" s="116">
        <v>209045</v>
      </c>
      <c r="D1544" s="117">
        <v>1120</v>
      </c>
      <c r="E1544" s="2">
        <v>1544</v>
      </c>
    </row>
    <row r="1545" spans="1:5" ht="13.5" x14ac:dyDescent="0.25">
      <c r="A1545" s="2"/>
      <c r="B1545" s="2" t="s">
        <v>9445</v>
      </c>
      <c r="C1545" s="116">
        <v>209047</v>
      </c>
      <c r="D1545" s="117">
        <v>1222</v>
      </c>
      <c r="E1545" s="2">
        <v>1545</v>
      </c>
    </row>
    <row r="1546" spans="1:5" ht="13.5" x14ac:dyDescent="0.25">
      <c r="A1546" s="2"/>
      <c r="B1546" s="2" t="s">
        <v>7688</v>
      </c>
      <c r="C1546" s="116">
        <v>209050</v>
      </c>
      <c r="D1546" s="117">
        <v>1229</v>
      </c>
      <c r="E1546" s="2">
        <v>1546</v>
      </c>
    </row>
    <row r="1547" spans="1:5" ht="13.5" x14ac:dyDescent="0.25">
      <c r="A1547" s="2"/>
      <c r="B1547" s="2" t="s">
        <v>6842</v>
      </c>
      <c r="C1547" s="116">
        <v>209083</v>
      </c>
      <c r="D1547" s="117">
        <v>1226</v>
      </c>
      <c r="E1547" s="2">
        <v>1547</v>
      </c>
    </row>
    <row r="1548" spans="1:5" ht="13.5" x14ac:dyDescent="0.25">
      <c r="A1548" s="2"/>
      <c r="B1548" s="2" t="s">
        <v>5339</v>
      </c>
      <c r="C1548" s="116">
        <v>209100</v>
      </c>
      <c r="D1548" s="117">
        <v>1226</v>
      </c>
      <c r="E1548" s="2">
        <v>1548</v>
      </c>
    </row>
    <row r="1549" spans="1:5" ht="13.5" x14ac:dyDescent="0.25">
      <c r="A1549" s="2"/>
      <c r="B1549" s="2" t="s">
        <v>7689</v>
      </c>
      <c r="C1549" s="116">
        <v>209110</v>
      </c>
      <c r="D1549" s="117">
        <v>1229</v>
      </c>
      <c r="E1549" s="2">
        <v>1549</v>
      </c>
    </row>
    <row r="1550" spans="1:5" ht="13.5" x14ac:dyDescent="0.25">
      <c r="A1550" s="2"/>
      <c r="B1550" s="2" t="s">
        <v>7690</v>
      </c>
      <c r="C1550" s="116">
        <v>209111</v>
      </c>
      <c r="D1550" s="117">
        <v>1229</v>
      </c>
      <c r="E1550" s="2">
        <v>1550</v>
      </c>
    </row>
    <row r="1551" spans="1:5" ht="13.5" x14ac:dyDescent="0.25">
      <c r="A1551" s="2"/>
      <c r="B1551" s="2" t="s">
        <v>7691</v>
      </c>
      <c r="C1551" s="116">
        <v>209112</v>
      </c>
      <c r="D1551" s="117">
        <v>1229</v>
      </c>
      <c r="E1551" s="2">
        <v>1551</v>
      </c>
    </row>
    <row r="1552" spans="1:5" ht="13.5" x14ac:dyDescent="0.25">
      <c r="A1552" s="2"/>
      <c r="B1552" s="2" t="s">
        <v>7692</v>
      </c>
      <c r="C1552" s="116">
        <v>209113</v>
      </c>
      <c r="D1552" s="117">
        <v>1229</v>
      </c>
      <c r="E1552" s="2">
        <v>1552</v>
      </c>
    </row>
    <row r="1553" spans="1:5" ht="13.5" x14ac:dyDescent="0.25">
      <c r="A1553" s="2"/>
      <c r="B1553" s="2" t="s">
        <v>7692</v>
      </c>
      <c r="C1553" s="116">
        <v>209115</v>
      </c>
      <c r="D1553" s="117">
        <v>1236</v>
      </c>
      <c r="E1553" s="2">
        <v>1553</v>
      </c>
    </row>
    <row r="1554" spans="1:5" ht="13.5" x14ac:dyDescent="0.25">
      <c r="A1554" s="2"/>
      <c r="B1554" s="2" t="s">
        <v>5340</v>
      </c>
      <c r="C1554" s="116">
        <v>209134</v>
      </c>
      <c r="D1554" s="117">
        <v>1222</v>
      </c>
      <c r="E1554" s="2">
        <v>1554</v>
      </c>
    </row>
    <row r="1555" spans="1:5" ht="13.5" x14ac:dyDescent="0.25">
      <c r="A1555" s="2"/>
      <c r="B1555" s="2" t="s">
        <v>7693</v>
      </c>
      <c r="C1555" s="116">
        <v>209140</v>
      </c>
      <c r="D1555" s="117">
        <v>1229</v>
      </c>
      <c r="E1555" s="2">
        <v>1555</v>
      </c>
    </row>
    <row r="1556" spans="1:5" ht="13.5" x14ac:dyDescent="0.25">
      <c r="A1556" s="2"/>
      <c r="B1556" s="2" t="s">
        <v>7694</v>
      </c>
      <c r="C1556" s="116">
        <v>209142</v>
      </c>
      <c r="D1556" s="117">
        <v>1229</v>
      </c>
      <c r="E1556" s="2">
        <v>1556</v>
      </c>
    </row>
    <row r="1557" spans="1:5" ht="13.5" x14ac:dyDescent="0.25">
      <c r="A1557" s="2"/>
      <c r="B1557" s="2" t="s">
        <v>5341</v>
      </c>
      <c r="C1557" s="116">
        <v>209204</v>
      </c>
      <c r="D1557" s="117">
        <v>1236</v>
      </c>
      <c r="E1557" s="2">
        <v>1557</v>
      </c>
    </row>
    <row r="1558" spans="1:5" ht="13.5" x14ac:dyDescent="0.25">
      <c r="A1558" s="2"/>
      <c r="B1558" s="2" t="s">
        <v>5342</v>
      </c>
      <c r="C1558" s="116">
        <v>209312</v>
      </c>
      <c r="D1558" s="117">
        <v>1226</v>
      </c>
      <c r="E1558" s="2">
        <v>1558</v>
      </c>
    </row>
    <row r="1559" spans="1:5" ht="13.5" x14ac:dyDescent="0.25">
      <c r="A1559" s="2"/>
      <c r="B1559" s="2" t="s">
        <v>5343</v>
      </c>
      <c r="C1559" s="116">
        <v>209378</v>
      </c>
      <c r="D1559" s="117">
        <v>1226</v>
      </c>
      <c r="E1559" s="2">
        <v>1559</v>
      </c>
    </row>
    <row r="1560" spans="1:5" ht="13.5" x14ac:dyDescent="0.25">
      <c r="A1560" s="2"/>
      <c r="B1560" s="2" t="s">
        <v>5344</v>
      </c>
      <c r="C1560" s="116">
        <v>209469</v>
      </c>
      <c r="D1560" s="117">
        <v>1222</v>
      </c>
      <c r="E1560" s="2">
        <v>1560</v>
      </c>
    </row>
    <row r="1561" spans="1:5" ht="13.5" x14ac:dyDescent="0.25">
      <c r="A1561" s="2"/>
      <c r="B1561" s="2" t="s">
        <v>7696</v>
      </c>
      <c r="C1561" s="116">
        <v>209470</v>
      </c>
      <c r="D1561" s="117">
        <v>1229</v>
      </c>
      <c r="E1561" s="2">
        <v>1561</v>
      </c>
    </row>
    <row r="1562" spans="1:5" ht="13.5" x14ac:dyDescent="0.25">
      <c r="A1562" s="2"/>
      <c r="B1562" s="2" t="s">
        <v>5345</v>
      </c>
      <c r="C1562" s="116">
        <v>209539</v>
      </c>
      <c r="D1562" s="117">
        <v>1229</v>
      </c>
      <c r="E1562" s="2">
        <v>1562</v>
      </c>
    </row>
    <row r="1563" spans="1:5" ht="13.5" x14ac:dyDescent="0.25">
      <c r="A1563" s="2"/>
      <c r="B1563" s="2" t="s">
        <v>8469</v>
      </c>
      <c r="C1563" s="116">
        <v>209545</v>
      </c>
      <c r="D1563" s="117">
        <v>1229</v>
      </c>
      <c r="E1563" s="2">
        <v>1563</v>
      </c>
    </row>
    <row r="1564" spans="1:5" ht="13.5" x14ac:dyDescent="0.25">
      <c r="A1564" s="2"/>
      <c r="B1564" s="2" t="s">
        <v>5347</v>
      </c>
      <c r="C1564" s="116">
        <v>209702</v>
      </c>
      <c r="D1564" s="117">
        <v>1226</v>
      </c>
      <c r="E1564" s="2">
        <v>1564</v>
      </c>
    </row>
    <row r="1565" spans="1:5" ht="13.5" x14ac:dyDescent="0.25">
      <c r="A1565" s="2"/>
      <c r="B1565" s="2" t="s">
        <v>7697</v>
      </c>
      <c r="C1565" s="116">
        <v>209710</v>
      </c>
      <c r="D1565" s="117">
        <v>1226</v>
      </c>
      <c r="E1565" s="2">
        <v>1565</v>
      </c>
    </row>
    <row r="1566" spans="1:5" ht="13.5" x14ac:dyDescent="0.25">
      <c r="A1566" s="2"/>
      <c r="B1566" s="2" t="s">
        <v>5348</v>
      </c>
      <c r="C1566" s="116">
        <v>209774</v>
      </c>
      <c r="D1566" s="117">
        <v>1226</v>
      </c>
      <c r="E1566" s="2">
        <v>1566</v>
      </c>
    </row>
    <row r="1567" spans="1:5" ht="13.5" x14ac:dyDescent="0.25">
      <c r="A1567" s="2"/>
      <c r="B1567" s="2" t="s">
        <v>7698</v>
      </c>
      <c r="C1567" s="116">
        <v>209780</v>
      </c>
      <c r="D1567" s="117">
        <v>1229</v>
      </c>
      <c r="E1567" s="2">
        <v>1567</v>
      </c>
    </row>
    <row r="1568" spans="1:5" ht="13.5" x14ac:dyDescent="0.25">
      <c r="A1568" s="2"/>
      <c r="B1568" s="2" t="s">
        <v>5349</v>
      </c>
      <c r="C1568" s="116">
        <v>209825</v>
      </c>
      <c r="D1568" s="117">
        <v>1226</v>
      </c>
      <c r="E1568" s="2">
        <v>1568</v>
      </c>
    </row>
    <row r="1569" spans="1:5" ht="13.5" x14ac:dyDescent="0.25">
      <c r="A1569" s="2"/>
      <c r="B1569" s="2" t="s">
        <v>7699</v>
      </c>
      <c r="C1569" s="116">
        <v>209840</v>
      </c>
      <c r="D1569" s="117">
        <v>1229</v>
      </c>
      <c r="E1569" s="2">
        <v>1569</v>
      </c>
    </row>
    <row r="1570" spans="1:5" ht="13.5" x14ac:dyDescent="0.25">
      <c r="A1570" s="2"/>
      <c r="B1570" s="2" t="s">
        <v>5350</v>
      </c>
      <c r="C1570" s="116">
        <v>209878</v>
      </c>
      <c r="D1570" s="117">
        <v>1226</v>
      </c>
      <c r="E1570" s="2">
        <v>1570</v>
      </c>
    </row>
    <row r="1571" spans="1:5" ht="13.5" x14ac:dyDescent="0.25">
      <c r="A1571" s="2"/>
      <c r="B1571" s="2" t="s">
        <v>7700</v>
      </c>
      <c r="C1571" s="116">
        <v>209890</v>
      </c>
      <c r="D1571" s="117">
        <v>1229</v>
      </c>
      <c r="E1571" s="2">
        <v>1571</v>
      </c>
    </row>
    <row r="1572" spans="1:5" ht="13.5" x14ac:dyDescent="0.25">
      <c r="A1572" s="2"/>
      <c r="B1572" s="2" t="s">
        <v>7701</v>
      </c>
      <c r="C1572" s="116">
        <v>209892</v>
      </c>
      <c r="D1572" s="117">
        <v>1229</v>
      </c>
      <c r="E1572" s="2">
        <v>1572</v>
      </c>
    </row>
    <row r="1573" spans="1:5" ht="13.5" x14ac:dyDescent="0.25">
      <c r="A1573" s="2"/>
      <c r="B1573" s="2" t="s">
        <v>7702</v>
      </c>
      <c r="C1573" s="116">
        <v>209895</v>
      </c>
      <c r="D1573" s="117">
        <v>1229</v>
      </c>
      <c r="E1573" s="2">
        <v>1573</v>
      </c>
    </row>
    <row r="1574" spans="1:5" ht="13.5" x14ac:dyDescent="0.25">
      <c r="A1574" s="2"/>
      <c r="B1574" s="2" t="s">
        <v>5351</v>
      </c>
      <c r="C1574" s="116">
        <v>209967</v>
      </c>
      <c r="D1574" s="117">
        <v>1222</v>
      </c>
      <c r="E1574" s="2">
        <v>1574</v>
      </c>
    </row>
    <row r="1575" spans="1:5" ht="13.5" x14ac:dyDescent="0.25">
      <c r="A1575" s="2"/>
      <c r="B1575" s="2" t="s">
        <v>5352</v>
      </c>
      <c r="C1575" s="116">
        <v>209986</v>
      </c>
      <c r="D1575" s="117">
        <v>1223</v>
      </c>
      <c r="E1575" s="2">
        <v>1575</v>
      </c>
    </row>
    <row r="1576" spans="1:5" ht="13.5" x14ac:dyDescent="0.25">
      <c r="A1576" s="2"/>
      <c r="B1576" s="2" t="s">
        <v>7704</v>
      </c>
      <c r="C1576" s="116">
        <v>209991</v>
      </c>
      <c r="D1576" s="117">
        <v>1222</v>
      </c>
      <c r="E1576" s="2">
        <v>1576</v>
      </c>
    </row>
    <row r="1577" spans="1:5" ht="13.5" x14ac:dyDescent="0.25">
      <c r="A1577" s="2"/>
      <c r="B1577" s="2" t="s">
        <v>7703</v>
      </c>
      <c r="C1577" s="116">
        <v>209990</v>
      </c>
      <c r="D1577" s="117">
        <v>1223</v>
      </c>
      <c r="E1577" s="2">
        <v>1577</v>
      </c>
    </row>
    <row r="1578" spans="1:5" ht="13.5" x14ac:dyDescent="0.25">
      <c r="A1578" s="2"/>
      <c r="B1578" s="2" t="s">
        <v>8470</v>
      </c>
      <c r="C1578" s="116">
        <v>210004</v>
      </c>
      <c r="D1578" s="117">
        <v>1120</v>
      </c>
      <c r="E1578" s="2">
        <v>1578</v>
      </c>
    </row>
    <row r="1579" spans="1:5" ht="13.5" x14ac:dyDescent="0.25">
      <c r="A1579" s="2"/>
      <c r="B1579" s="2" t="s">
        <v>5353</v>
      </c>
      <c r="C1579" s="116">
        <v>210019</v>
      </c>
      <c r="D1579" s="117">
        <v>1221</v>
      </c>
      <c r="E1579" s="2">
        <v>1579</v>
      </c>
    </row>
    <row r="1580" spans="1:5" ht="13.5" x14ac:dyDescent="0.25">
      <c r="A1580" s="2"/>
      <c r="B1580" s="2" t="s">
        <v>15566</v>
      </c>
      <c r="C1580" s="116">
        <v>210026</v>
      </c>
      <c r="D1580" s="117">
        <v>1222</v>
      </c>
      <c r="E1580" s="2">
        <v>1580</v>
      </c>
    </row>
    <row r="1581" spans="1:5" ht="13.5" x14ac:dyDescent="0.25">
      <c r="A1581" s="2"/>
      <c r="B1581" s="2" t="s">
        <v>8467</v>
      </c>
      <c r="C1581" s="116">
        <v>208305</v>
      </c>
      <c r="D1581" s="117">
        <v>1229</v>
      </c>
      <c r="E1581" s="2">
        <v>1581</v>
      </c>
    </row>
    <row r="1582" spans="1:5" ht="13.5" x14ac:dyDescent="0.25">
      <c r="A1582" s="2"/>
      <c r="B1582" s="2" t="s">
        <v>7706</v>
      </c>
      <c r="C1582" s="116">
        <v>210027</v>
      </c>
      <c r="D1582" s="117">
        <v>1222</v>
      </c>
      <c r="E1582" s="2">
        <v>1582</v>
      </c>
    </row>
    <row r="1583" spans="1:5" ht="13.5" x14ac:dyDescent="0.25">
      <c r="A1583" s="2"/>
      <c r="B1583" s="2" t="s">
        <v>7707</v>
      </c>
      <c r="C1583" s="116">
        <v>210028</v>
      </c>
      <c r="D1583" s="117">
        <v>1222</v>
      </c>
      <c r="E1583" s="2">
        <v>1583</v>
      </c>
    </row>
    <row r="1584" spans="1:5" ht="13.5" x14ac:dyDescent="0.25">
      <c r="A1584" s="2"/>
      <c r="B1584" s="2" t="s">
        <v>7708</v>
      </c>
      <c r="C1584" s="116">
        <v>210029</v>
      </c>
      <c r="D1584" s="117">
        <v>1222</v>
      </c>
      <c r="E1584" s="2">
        <v>1584</v>
      </c>
    </row>
    <row r="1585" spans="1:5" ht="13.5" x14ac:dyDescent="0.25">
      <c r="A1585" s="2"/>
      <c r="B1585" s="2" t="s">
        <v>7709</v>
      </c>
      <c r="C1585" s="116">
        <v>210030</v>
      </c>
      <c r="D1585" s="117">
        <v>1222</v>
      </c>
      <c r="E1585" s="2">
        <v>1585</v>
      </c>
    </row>
    <row r="1586" spans="1:5" ht="13.5" x14ac:dyDescent="0.25">
      <c r="A1586" s="2"/>
      <c r="B1586" s="2" t="s">
        <v>5354</v>
      </c>
      <c r="C1586" s="116">
        <v>210095</v>
      </c>
      <c r="D1586" s="117">
        <v>1222</v>
      </c>
      <c r="E1586" s="2">
        <v>1586</v>
      </c>
    </row>
    <row r="1587" spans="1:5" ht="13.5" x14ac:dyDescent="0.25">
      <c r="A1587" s="2"/>
      <c r="B1587" s="2" t="s">
        <v>5355</v>
      </c>
      <c r="C1587" s="116">
        <v>210108</v>
      </c>
      <c r="D1587" s="117">
        <v>1229</v>
      </c>
      <c r="E1587" s="2">
        <v>1587</v>
      </c>
    </row>
    <row r="1588" spans="1:5" ht="13.5" x14ac:dyDescent="0.25">
      <c r="A1588" s="2"/>
      <c r="B1588" s="2" t="s">
        <v>9111</v>
      </c>
      <c r="C1588" s="116">
        <v>410082</v>
      </c>
      <c r="D1588" s="117">
        <v>1222</v>
      </c>
      <c r="E1588" s="2">
        <v>1588</v>
      </c>
    </row>
    <row r="1589" spans="1:5" ht="13.5" x14ac:dyDescent="0.25">
      <c r="A1589" s="2"/>
      <c r="B1589" s="2" t="s">
        <v>5356</v>
      </c>
      <c r="C1589" s="116">
        <v>210112</v>
      </c>
      <c r="D1589" s="117">
        <v>1223</v>
      </c>
      <c r="E1589" s="2">
        <v>1589</v>
      </c>
    </row>
    <row r="1590" spans="1:5" ht="13.5" x14ac:dyDescent="0.25">
      <c r="A1590" s="2"/>
      <c r="B1590" s="2" t="s">
        <v>7710</v>
      </c>
      <c r="C1590" s="116">
        <v>210120</v>
      </c>
      <c r="D1590" s="117">
        <v>1229</v>
      </c>
      <c r="E1590" s="2">
        <v>1590</v>
      </c>
    </row>
    <row r="1591" spans="1:5" ht="13.5" x14ac:dyDescent="0.25">
      <c r="A1591" s="2"/>
      <c r="B1591" s="2" t="s">
        <v>7705</v>
      </c>
      <c r="C1591" s="116">
        <v>210025</v>
      </c>
      <c r="D1591" s="117">
        <v>1222</v>
      </c>
      <c r="E1591" s="2">
        <v>1591</v>
      </c>
    </row>
    <row r="1592" spans="1:5" ht="13.5" x14ac:dyDescent="0.25">
      <c r="A1592" s="2"/>
      <c r="B1592" s="2" t="s">
        <v>7711</v>
      </c>
      <c r="C1592" s="116">
        <v>210127</v>
      </c>
      <c r="D1592" s="117">
        <v>1224</v>
      </c>
      <c r="E1592" s="2">
        <v>1592</v>
      </c>
    </row>
    <row r="1593" spans="1:5" ht="13.5" x14ac:dyDescent="0.25">
      <c r="A1593" s="2"/>
      <c r="B1593" s="2" t="s">
        <v>5357</v>
      </c>
      <c r="C1593" s="116">
        <v>210146</v>
      </c>
      <c r="D1593" s="117">
        <v>1229</v>
      </c>
      <c r="E1593" s="2">
        <v>1593</v>
      </c>
    </row>
    <row r="1594" spans="1:5" ht="13.5" x14ac:dyDescent="0.25">
      <c r="A1594" s="2"/>
      <c r="B1594" s="2" t="s">
        <v>8718</v>
      </c>
      <c r="C1594" s="116">
        <v>210150</v>
      </c>
      <c r="D1594" s="117">
        <v>1229</v>
      </c>
      <c r="E1594" s="2">
        <v>1594</v>
      </c>
    </row>
    <row r="1595" spans="1:5" ht="13.5" x14ac:dyDescent="0.25">
      <c r="A1595" s="2"/>
      <c r="B1595" s="2" t="s">
        <v>5358</v>
      </c>
      <c r="C1595" s="116">
        <v>210165</v>
      </c>
      <c r="D1595" s="117">
        <v>1222</v>
      </c>
      <c r="E1595" s="2">
        <v>1595</v>
      </c>
    </row>
    <row r="1596" spans="1:5" ht="13.5" x14ac:dyDescent="0.25">
      <c r="A1596" s="2"/>
      <c r="B1596" s="2" t="s">
        <v>8719</v>
      </c>
      <c r="C1596" s="116">
        <v>210216</v>
      </c>
      <c r="D1596" s="117">
        <v>1237</v>
      </c>
      <c r="E1596" s="2">
        <v>1596</v>
      </c>
    </row>
    <row r="1597" spans="1:5" ht="13.5" x14ac:dyDescent="0.25">
      <c r="A1597" s="2"/>
      <c r="B1597" s="2" t="s">
        <v>5359</v>
      </c>
      <c r="C1597" s="116">
        <v>210184</v>
      </c>
      <c r="D1597" s="117">
        <v>1239</v>
      </c>
      <c r="E1597" s="2">
        <v>1597</v>
      </c>
    </row>
    <row r="1598" spans="1:5" ht="13.5" x14ac:dyDescent="0.25">
      <c r="A1598" s="2"/>
      <c r="B1598" s="2" t="s">
        <v>8720</v>
      </c>
      <c r="C1598" s="116">
        <v>210254</v>
      </c>
      <c r="D1598" s="117">
        <v>1237</v>
      </c>
      <c r="E1598" s="2">
        <v>1598</v>
      </c>
    </row>
    <row r="1599" spans="1:5" ht="13.5" x14ac:dyDescent="0.25">
      <c r="A1599" s="2"/>
      <c r="B1599" s="2" t="s">
        <v>7712</v>
      </c>
      <c r="C1599" s="116">
        <v>410171</v>
      </c>
      <c r="D1599" s="117">
        <v>1222</v>
      </c>
      <c r="E1599" s="2">
        <v>1599</v>
      </c>
    </row>
    <row r="1600" spans="1:5" ht="13.5" x14ac:dyDescent="0.25">
      <c r="A1600" s="2"/>
      <c r="B1600" s="2" t="s">
        <v>7712</v>
      </c>
      <c r="C1600" s="116">
        <v>210190</v>
      </c>
      <c r="D1600" s="117">
        <v>1229</v>
      </c>
      <c r="E1600" s="2">
        <v>1600</v>
      </c>
    </row>
    <row r="1601" spans="1:5" ht="13.5" x14ac:dyDescent="0.25">
      <c r="A1601" s="2"/>
      <c r="B1601" s="2" t="s">
        <v>7713</v>
      </c>
      <c r="C1601" s="116">
        <v>210191</v>
      </c>
      <c r="D1601" s="117">
        <v>1229</v>
      </c>
      <c r="E1601" s="2">
        <v>1601</v>
      </c>
    </row>
    <row r="1602" spans="1:5" ht="13.5" x14ac:dyDescent="0.25">
      <c r="A1602" s="2"/>
      <c r="B1602" s="2" t="s">
        <v>9446</v>
      </c>
      <c r="C1602" s="116">
        <v>210192</v>
      </c>
      <c r="D1602" s="117">
        <v>1229</v>
      </c>
      <c r="E1602" s="2">
        <v>1602</v>
      </c>
    </row>
    <row r="1603" spans="1:5" ht="13.5" x14ac:dyDescent="0.25">
      <c r="A1603" s="2"/>
      <c r="B1603" s="2" t="s">
        <v>9447</v>
      </c>
      <c r="C1603" s="116">
        <v>210196</v>
      </c>
      <c r="D1603" s="117">
        <v>1229</v>
      </c>
      <c r="E1603" s="2">
        <v>1603</v>
      </c>
    </row>
    <row r="1604" spans="1:5" ht="13.5" x14ac:dyDescent="0.25">
      <c r="A1604" s="2"/>
      <c r="B1604" s="2" t="s">
        <v>5360</v>
      </c>
      <c r="C1604" s="116">
        <v>210201</v>
      </c>
      <c r="D1604" s="117">
        <v>1229</v>
      </c>
      <c r="E1604" s="2">
        <v>1604</v>
      </c>
    </row>
    <row r="1605" spans="1:5" ht="13.5" x14ac:dyDescent="0.25">
      <c r="A1605" s="2"/>
      <c r="B1605" s="2" t="s">
        <v>5361</v>
      </c>
      <c r="C1605" s="116">
        <v>210235</v>
      </c>
      <c r="D1605" s="117">
        <v>1222</v>
      </c>
      <c r="E1605" s="2">
        <v>1605</v>
      </c>
    </row>
    <row r="1606" spans="1:5" ht="13.5" x14ac:dyDescent="0.25">
      <c r="A1606" s="2"/>
      <c r="B1606" s="2" t="s">
        <v>5362</v>
      </c>
      <c r="C1606" s="116">
        <v>210246</v>
      </c>
      <c r="D1606" s="117">
        <v>1222</v>
      </c>
      <c r="E1606" s="2">
        <v>1606</v>
      </c>
    </row>
    <row r="1607" spans="1:5" ht="13.5" x14ac:dyDescent="0.25">
      <c r="A1607" s="2"/>
      <c r="B1607" s="2" t="s">
        <v>9448</v>
      </c>
      <c r="C1607" s="116">
        <v>210250</v>
      </c>
      <c r="D1607" s="117">
        <v>1229</v>
      </c>
      <c r="E1607" s="2">
        <v>1607</v>
      </c>
    </row>
    <row r="1608" spans="1:5" ht="13.5" x14ac:dyDescent="0.25">
      <c r="A1608" s="2"/>
      <c r="B1608" s="2" t="s">
        <v>5363</v>
      </c>
      <c r="C1608" s="116">
        <v>210269</v>
      </c>
      <c r="D1608" s="117">
        <v>1222</v>
      </c>
      <c r="E1608" s="2">
        <v>1608</v>
      </c>
    </row>
    <row r="1609" spans="1:5" ht="13.5" x14ac:dyDescent="0.25">
      <c r="A1609" s="2"/>
      <c r="B1609" s="2" t="s">
        <v>9449</v>
      </c>
      <c r="C1609" s="116">
        <v>210270</v>
      </c>
      <c r="D1609" s="117">
        <v>1229</v>
      </c>
      <c r="E1609" s="2">
        <v>1609</v>
      </c>
    </row>
    <row r="1610" spans="1:5" ht="13.5" x14ac:dyDescent="0.25">
      <c r="A1610" s="2"/>
      <c r="B1610" s="2" t="s">
        <v>9450</v>
      </c>
      <c r="C1610" s="116">
        <v>210271</v>
      </c>
      <c r="D1610" s="117">
        <v>1222</v>
      </c>
      <c r="E1610" s="2">
        <v>1610</v>
      </c>
    </row>
    <row r="1611" spans="1:5" ht="13.5" x14ac:dyDescent="0.25">
      <c r="A1611" s="2"/>
      <c r="B1611" s="2" t="s">
        <v>9451</v>
      </c>
      <c r="C1611" s="116">
        <v>210272</v>
      </c>
      <c r="D1611" s="117">
        <v>1222</v>
      </c>
      <c r="E1611" s="2">
        <v>1611</v>
      </c>
    </row>
    <row r="1612" spans="1:5" ht="13.5" x14ac:dyDescent="0.25">
      <c r="A1612" s="2"/>
      <c r="B1612" s="2" t="s">
        <v>5364</v>
      </c>
      <c r="C1612" s="116">
        <v>210292</v>
      </c>
      <c r="D1612" s="117">
        <v>1226</v>
      </c>
      <c r="E1612" s="2">
        <v>1612</v>
      </c>
    </row>
    <row r="1613" spans="1:5" ht="13.5" x14ac:dyDescent="0.25">
      <c r="A1613" s="2"/>
      <c r="B1613" s="2" t="s">
        <v>5365</v>
      </c>
      <c r="C1613" s="116">
        <v>210324</v>
      </c>
      <c r="D1613" s="117">
        <v>1231</v>
      </c>
      <c r="E1613" s="2">
        <v>1613</v>
      </c>
    </row>
    <row r="1614" spans="1:5" ht="13.5" x14ac:dyDescent="0.25">
      <c r="A1614" s="2"/>
      <c r="B1614" s="2" t="s">
        <v>5366</v>
      </c>
      <c r="C1614" s="116">
        <v>210339</v>
      </c>
      <c r="D1614" s="117">
        <v>1239</v>
      </c>
      <c r="E1614" s="2">
        <v>1614</v>
      </c>
    </row>
    <row r="1615" spans="1:5" ht="13.5" x14ac:dyDescent="0.25">
      <c r="A1615" s="2"/>
      <c r="B1615" s="2" t="s">
        <v>5367</v>
      </c>
      <c r="C1615" s="116">
        <v>210343</v>
      </c>
      <c r="D1615" s="117">
        <v>1222</v>
      </c>
      <c r="E1615" s="2">
        <v>1615</v>
      </c>
    </row>
    <row r="1616" spans="1:5" ht="13.5" x14ac:dyDescent="0.25">
      <c r="A1616" s="2"/>
      <c r="B1616" s="2" t="s">
        <v>9452</v>
      </c>
      <c r="C1616" s="116">
        <v>210346</v>
      </c>
      <c r="D1616" s="117">
        <v>1222</v>
      </c>
      <c r="E1616" s="2">
        <v>1616</v>
      </c>
    </row>
    <row r="1617" spans="1:5" ht="13.5" x14ac:dyDescent="0.25">
      <c r="A1617" s="2"/>
      <c r="B1617" s="2" t="s">
        <v>5368</v>
      </c>
      <c r="C1617" s="116">
        <v>210358</v>
      </c>
      <c r="D1617" s="117">
        <v>1222</v>
      </c>
      <c r="E1617" s="2">
        <v>1617</v>
      </c>
    </row>
    <row r="1618" spans="1:5" ht="13.5" x14ac:dyDescent="0.25">
      <c r="A1618" s="2"/>
      <c r="B1618" s="2" t="s">
        <v>9453</v>
      </c>
      <c r="C1618" s="116">
        <v>210360</v>
      </c>
      <c r="D1618" s="117">
        <v>1226</v>
      </c>
      <c r="E1618" s="2">
        <v>1618</v>
      </c>
    </row>
    <row r="1619" spans="1:5" ht="13.5" x14ac:dyDescent="0.25">
      <c r="A1619" s="2"/>
      <c r="B1619" s="2" t="s">
        <v>9454</v>
      </c>
      <c r="C1619" s="116">
        <v>210370</v>
      </c>
      <c r="D1619" s="117">
        <v>1222</v>
      </c>
      <c r="E1619" s="2">
        <v>1619</v>
      </c>
    </row>
    <row r="1620" spans="1:5" ht="13.5" x14ac:dyDescent="0.25">
      <c r="A1620" s="2"/>
      <c r="B1620" s="2" t="s">
        <v>5370</v>
      </c>
      <c r="C1620" s="116">
        <v>210413</v>
      </c>
      <c r="D1620" s="117">
        <v>1222</v>
      </c>
      <c r="E1620" s="2">
        <v>1620</v>
      </c>
    </row>
    <row r="1621" spans="1:5" ht="13.5" x14ac:dyDescent="0.25">
      <c r="A1621" s="2"/>
      <c r="B1621" s="2" t="s">
        <v>5372</v>
      </c>
      <c r="C1621" s="116">
        <v>210447</v>
      </c>
      <c r="D1621" s="117">
        <v>1229</v>
      </c>
      <c r="E1621" s="2">
        <v>1621</v>
      </c>
    </row>
    <row r="1622" spans="1:5" ht="13.5" x14ac:dyDescent="0.25">
      <c r="A1622" s="2"/>
      <c r="B1622" s="2" t="s">
        <v>5369</v>
      </c>
      <c r="C1622" s="116">
        <v>210396</v>
      </c>
      <c r="D1622" s="117">
        <v>1221</v>
      </c>
      <c r="E1622" s="2">
        <v>1622</v>
      </c>
    </row>
    <row r="1623" spans="1:5" ht="13.5" x14ac:dyDescent="0.25">
      <c r="A1623" s="2"/>
      <c r="B1623" s="2" t="s">
        <v>5371</v>
      </c>
      <c r="C1623" s="116">
        <v>210428</v>
      </c>
      <c r="D1623" s="117">
        <v>1226</v>
      </c>
      <c r="E1623" s="2">
        <v>1623</v>
      </c>
    </row>
    <row r="1624" spans="1:5" ht="13.5" x14ac:dyDescent="0.25">
      <c r="A1624" s="2"/>
      <c r="B1624" s="2" t="s">
        <v>9455</v>
      </c>
      <c r="C1624" s="116">
        <v>210451</v>
      </c>
      <c r="D1624" s="117">
        <v>1226</v>
      </c>
      <c r="E1624" s="2">
        <v>1624</v>
      </c>
    </row>
    <row r="1625" spans="1:5" ht="13.5" x14ac:dyDescent="0.25">
      <c r="A1625" s="2"/>
      <c r="B1625" s="2" t="s">
        <v>9456</v>
      </c>
      <c r="C1625" s="116">
        <v>210440</v>
      </c>
      <c r="D1625" s="117">
        <v>1229</v>
      </c>
      <c r="E1625" s="2">
        <v>1625</v>
      </c>
    </row>
    <row r="1626" spans="1:5" ht="13.5" x14ac:dyDescent="0.25">
      <c r="A1626" s="2"/>
      <c r="B1626" s="2" t="s">
        <v>5373</v>
      </c>
      <c r="C1626" s="116">
        <v>210470</v>
      </c>
      <c r="D1626" s="117">
        <v>1239</v>
      </c>
      <c r="E1626" s="2">
        <v>1626</v>
      </c>
    </row>
    <row r="1627" spans="1:5" ht="13.5" x14ac:dyDescent="0.25">
      <c r="A1627" s="2"/>
      <c r="B1627" s="2" t="s">
        <v>9457</v>
      </c>
      <c r="C1627" s="116">
        <v>210450</v>
      </c>
      <c r="D1627" s="117">
        <v>1239</v>
      </c>
      <c r="E1627" s="2">
        <v>1627</v>
      </c>
    </row>
    <row r="1628" spans="1:5" ht="13.5" x14ac:dyDescent="0.25">
      <c r="A1628" s="2"/>
      <c r="B1628" s="2" t="s">
        <v>523</v>
      </c>
      <c r="C1628" s="116">
        <v>116762</v>
      </c>
      <c r="D1628" s="117">
        <v>5145</v>
      </c>
      <c r="E1628" s="2">
        <v>1628</v>
      </c>
    </row>
    <row r="1629" spans="1:5" ht="13.5" x14ac:dyDescent="0.25">
      <c r="A1629" s="2"/>
      <c r="B1629" s="2" t="s">
        <v>524</v>
      </c>
      <c r="C1629" s="116">
        <v>116781</v>
      </c>
      <c r="D1629" s="117">
        <v>7412</v>
      </c>
      <c r="E1629" s="2">
        <v>1629</v>
      </c>
    </row>
    <row r="1630" spans="1:5" ht="13.5" x14ac:dyDescent="0.25">
      <c r="A1630" s="2"/>
      <c r="B1630" s="2" t="s">
        <v>1447</v>
      </c>
      <c r="C1630" s="116">
        <v>116809</v>
      </c>
      <c r="D1630" s="117">
        <v>7416</v>
      </c>
      <c r="E1630" s="2">
        <v>1630</v>
      </c>
    </row>
    <row r="1631" spans="1:5" ht="13.5" x14ac:dyDescent="0.25">
      <c r="A1631" s="2"/>
      <c r="B1631" s="2" t="s">
        <v>1448</v>
      </c>
      <c r="C1631" s="116">
        <v>116828</v>
      </c>
      <c r="D1631" s="117">
        <v>7324</v>
      </c>
      <c r="E1631" s="2">
        <v>1631</v>
      </c>
    </row>
    <row r="1632" spans="1:5" ht="13.5" x14ac:dyDescent="0.25">
      <c r="A1632" s="2"/>
      <c r="B1632" s="2" t="s">
        <v>525</v>
      </c>
      <c r="C1632" s="116">
        <v>116847</v>
      </c>
      <c r="D1632" s="117">
        <v>7324</v>
      </c>
      <c r="E1632" s="2">
        <v>1632</v>
      </c>
    </row>
    <row r="1633" spans="1:5" ht="13.5" x14ac:dyDescent="0.25">
      <c r="A1633" s="2"/>
      <c r="B1633" s="2" t="s">
        <v>1449</v>
      </c>
      <c r="C1633" s="116">
        <v>116866</v>
      </c>
      <c r="D1633" s="117">
        <v>7324</v>
      </c>
      <c r="E1633" s="2">
        <v>1633</v>
      </c>
    </row>
    <row r="1634" spans="1:5" ht="13.5" x14ac:dyDescent="0.25">
      <c r="A1634" s="2"/>
      <c r="B1634" s="2" t="s">
        <v>526</v>
      </c>
      <c r="C1634" s="116">
        <v>116885</v>
      </c>
      <c r="D1634" s="117">
        <v>7412</v>
      </c>
      <c r="E1634" s="2">
        <v>1634</v>
      </c>
    </row>
    <row r="1635" spans="1:5" ht="13.5" x14ac:dyDescent="0.25">
      <c r="A1635" s="2"/>
      <c r="B1635" s="2" t="s">
        <v>1450</v>
      </c>
      <c r="C1635" s="116">
        <v>116902</v>
      </c>
      <c r="D1635" s="117">
        <v>7422</v>
      </c>
      <c r="E1635" s="2">
        <v>1635</v>
      </c>
    </row>
    <row r="1636" spans="1:5" ht="13.5" x14ac:dyDescent="0.25">
      <c r="A1636" s="2"/>
      <c r="B1636" s="2" t="s">
        <v>1451</v>
      </c>
      <c r="C1636" s="116">
        <v>116917</v>
      </c>
      <c r="D1636" s="117">
        <v>7450</v>
      </c>
      <c r="E1636" s="2">
        <v>1636</v>
      </c>
    </row>
    <row r="1637" spans="1:5" ht="13.5" x14ac:dyDescent="0.25">
      <c r="A1637" s="2"/>
      <c r="B1637" s="2" t="s">
        <v>1452</v>
      </c>
      <c r="C1637" s="116">
        <v>116936</v>
      </c>
      <c r="D1637" s="117">
        <v>7321</v>
      </c>
      <c r="E1637" s="2">
        <v>1637</v>
      </c>
    </row>
    <row r="1638" spans="1:5" ht="13.5" x14ac:dyDescent="0.25">
      <c r="A1638" s="2"/>
      <c r="B1638" s="2" t="s">
        <v>527</v>
      </c>
      <c r="C1638" s="116">
        <v>116955</v>
      </c>
      <c r="D1638" s="117">
        <v>9132</v>
      </c>
      <c r="E1638" s="2">
        <v>1638</v>
      </c>
    </row>
    <row r="1639" spans="1:5" ht="13.5" x14ac:dyDescent="0.25">
      <c r="A1639" s="2"/>
      <c r="B1639" s="2" t="s">
        <v>1453</v>
      </c>
      <c r="C1639" s="116">
        <v>116974</v>
      </c>
      <c r="D1639" s="117">
        <v>8121</v>
      </c>
      <c r="E1639" s="2">
        <v>1639</v>
      </c>
    </row>
    <row r="1640" spans="1:5" ht="13.5" x14ac:dyDescent="0.25">
      <c r="A1640" s="2"/>
      <c r="B1640" s="2" t="s">
        <v>1454</v>
      </c>
      <c r="C1640" s="116">
        <v>116993</v>
      </c>
      <c r="D1640" s="117">
        <v>8121</v>
      </c>
      <c r="E1640" s="2">
        <v>1640</v>
      </c>
    </row>
    <row r="1641" spans="1:5" ht="13.5" x14ac:dyDescent="0.25">
      <c r="A1641" s="2"/>
      <c r="B1641" s="2" t="s">
        <v>1455</v>
      </c>
      <c r="C1641" s="116">
        <v>117002</v>
      </c>
      <c r="D1641" s="117">
        <v>8121</v>
      </c>
      <c r="E1641" s="2">
        <v>1641</v>
      </c>
    </row>
    <row r="1642" spans="1:5" ht="13.5" x14ac:dyDescent="0.25">
      <c r="A1642" s="2"/>
      <c r="B1642" s="2" t="s">
        <v>1456</v>
      </c>
      <c r="C1642" s="116">
        <v>117021</v>
      </c>
      <c r="D1642" s="117">
        <v>8121</v>
      </c>
      <c r="E1642" s="2">
        <v>1642</v>
      </c>
    </row>
    <row r="1643" spans="1:5" ht="13.5" x14ac:dyDescent="0.25">
      <c r="A1643" s="2"/>
      <c r="B1643" s="2" t="s">
        <v>1457</v>
      </c>
      <c r="C1643" s="116">
        <v>117040</v>
      </c>
      <c r="D1643" s="117">
        <v>8121</v>
      </c>
      <c r="E1643" s="2">
        <v>1643</v>
      </c>
    </row>
    <row r="1644" spans="1:5" ht="13.5" x14ac:dyDescent="0.25">
      <c r="A1644" s="2"/>
      <c r="B1644" s="2" t="s">
        <v>1458</v>
      </c>
      <c r="C1644" s="116">
        <v>117067</v>
      </c>
      <c r="D1644" s="117">
        <v>8150</v>
      </c>
      <c r="E1644" s="2">
        <v>1644</v>
      </c>
    </row>
    <row r="1645" spans="1:5" ht="13.5" x14ac:dyDescent="0.25">
      <c r="A1645" s="2"/>
      <c r="B1645" s="2" t="s">
        <v>528</v>
      </c>
      <c r="C1645" s="116">
        <v>117089</v>
      </c>
      <c r="D1645" s="117">
        <v>7111</v>
      </c>
      <c r="E1645" s="2">
        <v>1645</v>
      </c>
    </row>
    <row r="1646" spans="1:5" ht="13.5" x14ac:dyDescent="0.25">
      <c r="A1646" s="2"/>
      <c r="B1646" s="2" t="s">
        <v>529</v>
      </c>
      <c r="C1646" s="116">
        <v>117106</v>
      </c>
      <c r="D1646" s="117">
        <v>7111</v>
      </c>
      <c r="E1646" s="2">
        <v>1646</v>
      </c>
    </row>
    <row r="1647" spans="1:5" ht="13.5" x14ac:dyDescent="0.25">
      <c r="A1647" s="2"/>
      <c r="B1647" s="2" t="s">
        <v>1459</v>
      </c>
      <c r="C1647" s="116">
        <v>117110</v>
      </c>
      <c r="D1647" s="117">
        <v>7111</v>
      </c>
      <c r="E1647" s="2">
        <v>1647</v>
      </c>
    </row>
    <row r="1648" spans="1:5" ht="13.5" x14ac:dyDescent="0.25">
      <c r="A1648" s="2"/>
      <c r="B1648" s="2" t="s">
        <v>1460</v>
      </c>
      <c r="C1648" s="116">
        <v>117159</v>
      </c>
      <c r="D1648" s="117">
        <v>7111</v>
      </c>
      <c r="E1648" s="2">
        <v>1648</v>
      </c>
    </row>
    <row r="1649" spans="1:5" ht="13.5" x14ac:dyDescent="0.25">
      <c r="A1649" s="2"/>
      <c r="B1649" s="2" t="s">
        <v>1462</v>
      </c>
      <c r="C1649" s="116">
        <v>117197</v>
      </c>
      <c r="D1649" s="117">
        <v>7111</v>
      </c>
      <c r="E1649" s="2">
        <v>1649</v>
      </c>
    </row>
    <row r="1650" spans="1:5" ht="13.5" x14ac:dyDescent="0.25">
      <c r="A1650" s="2"/>
      <c r="B1650" s="2" t="s">
        <v>1463</v>
      </c>
      <c r="C1650" s="116">
        <v>117214</v>
      </c>
      <c r="D1650" s="117">
        <v>7111</v>
      </c>
      <c r="E1650" s="2">
        <v>1650</v>
      </c>
    </row>
    <row r="1651" spans="1:5" ht="13.5" x14ac:dyDescent="0.25">
      <c r="A1651" s="2"/>
      <c r="B1651" s="2" t="s">
        <v>1461</v>
      </c>
      <c r="C1651" s="116">
        <v>117178</v>
      </c>
      <c r="D1651" s="117">
        <v>7111</v>
      </c>
      <c r="E1651" s="2">
        <v>1651</v>
      </c>
    </row>
    <row r="1652" spans="1:5" ht="13.5" x14ac:dyDescent="0.25">
      <c r="A1652" s="2"/>
      <c r="B1652" s="2" t="s">
        <v>1464</v>
      </c>
      <c r="C1652" s="116">
        <v>117233</v>
      </c>
      <c r="D1652" s="117">
        <v>7111</v>
      </c>
      <c r="E1652" s="2">
        <v>1652</v>
      </c>
    </row>
    <row r="1653" spans="1:5" ht="13.5" x14ac:dyDescent="0.25">
      <c r="A1653" s="2"/>
      <c r="B1653" s="2" t="s">
        <v>1465</v>
      </c>
      <c r="C1653" s="116">
        <v>117252</v>
      </c>
      <c r="D1653" s="117">
        <v>7111</v>
      </c>
      <c r="E1653" s="2">
        <v>1653</v>
      </c>
    </row>
    <row r="1654" spans="1:5" ht="13.5" x14ac:dyDescent="0.25">
      <c r="A1654" s="2"/>
      <c r="B1654" s="2" t="s">
        <v>1466</v>
      </c>
      <c r="C1654" s="116">
        <v>117267</v>
      </c>
      <c r="D1654" s="117">
        <v>7111</v>
      </c>
      <c r="E1654" s="2">
        <v>1654</v>
      </c>
    </row>
    <row r="1655" spans="1:5" ht="13.5" x14ac:dyDescent="0.25">
      <c r="A1655" s="2"/>
      <c r="B1655" s="2" t="s">
        <v>8472</v>
      </c>
      <c r="C1655" s="116">
        <v>210520</v>
      </c>
      <c r="D1655" s="117">
        <v>2147</v>
      </c>
      <c r="E1655" s="2">
        <v>1655</v>
      </c>
    </row>
    <row r="1656" spans="1:5" ht="13.5" x14ac:dyDescent="0.25">
      <c r="A1656" s="2"/>
      <c r="B1656" s="2" t="s">
        <v>5375</v>
      </c>
      <c r="C1656" s="116">
        <v>210536</v>
      </c>
      <c r="D1656" s="117">
        <v>1120</v>
      </c>
      <c r="E1656" s="2">
        <v>1656</v>
      </c>
    </row>
    <row r="1657" spans="1:5" ht="13.5" x14ac:dyDescent="0.25">
      <c r="A1657" s="2"/>
      <c r="B1657" s="2" t="s">
        <v>6868</v>
      </c>
      <c r="C1657" s="116">
        <v>210574</v>
      </c>
      <c r="D1657" s="117">
        <v>1120</v>
      </c>
      <c r="E1657" s="2">
        <v>1657</v>
      </c>
    </row>
    <row r="1658" spans="1:5" ht="13.5" x14ac:dyDescent="0.25">
      <c r="A1658" s="2"/>
      <c r="B1658" s="2" t="s">
        <v>6870</v>
      </c>
      <c r="C1658" s="116">
        <v>210606</v>
      </c>
      <c r="D1658" s="117">
        <v>1120</v>
      </c>
      <c r="E1658" s="2">
        <v>1658</v>
      </c>
    </row>
    <row r="1659" spans="1:5" ht="13.5" x14ac:dyDescent="0.25">
      <c r="A1659" s="2"/>
      <c r="B1659" s="2" t="s">
        <v>8471</v>
      </c>
      <c r="C1659" s="116">
        <v>210502</v>
      </c>
      <c r="D1659" s="117">
        <v>1120</v>
      </c>
      <c r="E1659" s="2">
        <v>1659</v>
      </c>
    </row>
    <row r="1660" spans="1:5" ht="13.5" x14ac:dyDescent="0.25">
      <c r="A1660" s="2"/>
      <c r="B1660" s="2" t="s">
        <v>5374</v>
      </c>
      <c r="C1660" s="116">
        <v>210517</v>
      </c>
      <c r="D1660" s="117">
        <v>1120</v>
      </c>
      <c r="E1660" s="2">
        <v>1660</v>
      </c>
    </row>
    <row r="1661" spans="1:5" ht="13.5" x14ac:dyDescent="0.25">
      <c r="A1661" s="2"/>
      <c r="B1661" s="2" t="s">
        <v>6866</v>
      </c>
      <c r="C1661" s="116">
        <v>210540</v>
      </c>
      <c r="D1661" s="117">
        <v>1120</v>
      </c>
      <c r="E1661" s="2">
        <v>1661</v>
      </c>
    </row>
    <row r="1662" spans="1:5" ht="13.5" x14ac:dyDescent="0.25">
      <c r="A1662" s="2"/>
      <c r="B1662" s="2" t="s">
        <v>6867</v>
      </c>
      <c r="C1662" s="116">
        <v>210565</v>
      </c>
      <c r="D1662" s="117">
        <v>1120</v>
      </c>
      <c r="E1662" s="2">
        <v>1662</v>
      </c>
    </row>
    <row r="1663" spans="1:5" ht="13.5" x14ac:dyDescent="0.25">
      <c r="A1663" s="2"/>
      <c r="B1663" s="2" t="s">
        <v>6869</v>
      </c>
      <c r="C1663" s="116">
        <v>210593</v>
      </c>
      <c r="D1663" s="117">
        <v>1120</v>
      </c>
      <c r="E1663" s="2">
        <v>1663</v>
      </c>
    </row>
    <row r="1664" spans="1:5" ht="13.5" x14ac:dyDescent="0.25">
      <c r="A1664" s="2"/>
      <c r="B1664" s="2" t="s">
        <v>6871</v>
      </c>
      <c r="C1664" s="116">
        <v>210625</v>
      </c>
      <c r="D1664" s="117">
        <v>1120</v>
      </c>
      <c r="E1664" s="2">
        <v>1664</v>
      </c>
    </row>
    <row r="1665" spans="1:5" ht="13.5" x14ac:dyDescent="0.25">
      <c r="A1665" s="2"/>
      <c r="B1665" s="2" t="s">
        <v>6872</v>
      </c>
      <c r="C1665" s="116">
        <v>210631</v>
      </c>
      <c r="D1665" s="117">
        <v>1120</v>
      </c>
      <c r="E1665" s="2">
        <v>1665</v>
      </c>
    </row>
    <row r="1666" spans="1:5" ht="13.5" x14ac:dyDescent="0.25">
      <c r="A1666" s="2"/>
      <c r="B1666" s="2" t="s">
        <v>6873</v>
      </c>
      <c r="C1666" s="116">
        <v>210659</v>
      </c>
      <c r="D1666" s="117">
        <v>1120</v>
      </c>
      <c r="E1666" s="2">
        <v>1666</v>
      </c>
    </row>
    <row r="1667" spans="1:5" ht="13.5" x14ac:dyDescent="0.25">
      <c r="A1667" s="2"/>
      <c r="B1667" s="2" t="s">
        <v>8721</v>
      </c>
      <c r="C1667" s="116">
        <v>210663</v>
      </c>
      <c r="D1667" s="117">
        <v>1120</v>
      </c>
      <c r="E1667" s="2">
        <v>1667</v>
      </c>
    </row>
    <row r="1668" spans="1:5" ht="13.5" x14ac:dyDescent="0.25">
      <c r="A1668" s="2"/>
      <c r="B1668" s="2" t="s">
        <v>6874</v>
      </c>
      <c r="C1668" s="116">
        <v>210682</v>
      </c>
      <c r="D1668" s="117">
        <v>1120</v>
      </c>
      <c r="E1668" s="2">
        <v>1668</v>
      </c>
    </row>
    <row r="1669" spans="1:5" ht="13.5" x14ac:dyDescent="0.25">
      <c r="A1669" s="2"/>
      <c r="B1669" s="2" t="s">
        <v>6875</v>
      </c>
      <c r="C1669" s="116">
        <v>210714</v>
      </c>
      <c r="D1669" s="117">
        <v>1120</v>
      </c>
      <c r="E1669" s="2">
        <v>1669</v>
      </c>
    </row>
    <row r="1670" spans="1:5" ht="13.5" x14ac:dyDescent="0.25">
      <c r="A1670" s="2"/>
      <c r="B1670" s="2" t="s">
        <v>8722</v>
      </c>
      <c r="C1670" s="116">
        <v>210729</v>
      </c>
      <c r="D1670" s="117">
        <v>1120</v>
      </c>
      <c r="E1670" s="2">
        <v>1670</v>
      </c>
    </row>
    <row r="1671" spans="1:5" ht="13.5" x14ac:dyDescent="0.25">
      <c r="A1671" s="2"/>
      <c r="B1671" s="2" t="s">
        <v>6876</v>
      </c>
      <c r="C1671" s="116">
        <v>210803</v>
      </c>
      <c r="D1671" s="117">
        <v>1120</v>
      </c>
      <c r="E1671" s="2">
        <v>1671</v>
      </c>
    </row>
    <row r="1672" spans="1:5" ht="13.5" x14ac:dyDescent="0.25">
      <c r="A1672" s="2"/>
      <c r="B1672" s="2" t="s">
        <v>6878</v>
      </c>
      <c r="C1672" s="116">
        <v>210875</v>
      </c>
      <c r="D1672" s="117">
        <v>2419</v>
      </c>
      <c r="E1672" s="2">
        <v>1672</v>
      </c>
    </row>
    <row r="1673" spans="1:5" ht="13.5" x14ac:dyDescent="0.25">
      <c r="A1673" s="2"/>
      <c r="B1673" s="2" t="s">
        <v>6879</v>
      </c>
      <c r="C1673" s="116">
        <v>210894</v>
      </c>
      <c r="D1673" s="117">
        <v>2419</v>
      </c>
      <c r="E1673" s="2">
        <v>1673</v>
      </c>
    </row>
    <row r="1674" spans="1:5" ht="13.5" x14ac:dyDescent="0.25">
      <c r="A1674" s="2"/>
      <c r="B1674" s="2" t="s">
        <v>8473</v>
      </c>
      <c r="C1674" s="116">
        <v>210945</v>
      </c>
      <c r="D1674" s="117">
        <v>1120</v>
      </c>
      <c r="E1674" s="2">
        <v>1674</v>
      </c>
    </row>
    <row r="1675" spans="1:5" ht="13.5" x14ac:dyDescent="0.25">
      <c r="A1675" s="2"/>
      <c r="B1675" s="2" t="s">
        <v>8877</v>
      </c>
      <c r="C1675" s="116">
        <v>317273</v>
      </c>
      <c r="D1675" s="117">
        <v>8290</v>
      </c>
      <c r="E1675" s="2">
        <v>1675</v>
      </c>
    </row>
    <row r="1676" spans="1:5" ht="13.5" x14ac:dyDescent="0.25">
      <c r="A1676" s="2"/>
      <c r="B1676" s="2" t="s">
        <v>1467</v>
      </c>
      <c r="C1676" s="116">
        <v>117286</v>
      </c>
      <c r="D1676" s="117">
        <v>8232</v>
      </c>
      <c r="E1676" s="2">
        <v>1676</v>
      </c>
    </row>
    <row r="1677" spans="1:5" ht="13.5" x14ac:dyDescent="0.25">
      <c r="A1677" s="2"/>
      <c r="B1677" s="2" t="s">
        <v>1468</v>
      </c>
      <c r="C1677" s="116">
        <v>117303</v>
      </c>
      <c r="D1677" s="117">
        <v>7312</v>
      </c>
      <c r="E1677" s="2">
        <v>1677</v>
      </c>
    </row>
    <row r="1678" spans="1:5" ht="13.5" x14ac:dyDescent="0.25">
      <c r="A1678" s="2"/>
      <c r="B1678" s="2" t="s">
        <v>1469</v>
      </c>
      <c r="C1678" s="116">
        <v>117318</v>
      </c>
      <c r="D1678" s="117">
        <v>8269</v>
      </c>
      <c r="E1678" s="2">
        <v>1678</v>
      </c>
    </row>
    <row r="1679" spans="1:5" ht="13.5" x14ac:dyDescent="0.25">
      <c r="A1679" s="2"/>
      <c r="B1679" s="2" t="s">
        <v>1470</v>
      </c>
      <c r="C1679" s="116">
        <v>117337</v>
      </c>
      <c r="D1679" s="117">
        <v>8231</v>
      </c>
      <c r="E1679" s="2">
        <v>1679</v>
      </c>
    </row>
    <row r="1680" spans="1:5" ht="13.5" x14ac:dyDescent="0.25">
      <c r="A1680" s="2"/>
      <c r="B1680" s="2" t="s">
        <v>530</v>
      </c>
      <c r="C1680" s="116">
        <v>117356</v>
      </c>
      <c r="D1680" s="117">
        <v>7324</v>
      </c>
      <c r="E1680" s="2">
        <v>1680</v>
      </c>
    </row>
    <row r="1681" spans="1:5" ht="13.5" x14ac:dyDescent="0.25">
      <c r="A1681" s="2"/>
      <c r="B1681" s="2" t="s">
        <v>1471</v>
      </c>
      <c r="C1681" s="116">
        <v>117360</v>
      </c>
      <c r="D1681" s="117">
        <v>8269</v>
      </c>
      <c r="E1681" s="2">
        <v>1681</v>
      </c>
    </row>
    <row r="1682" spans="1:5" ht="13.5" x14ac:dyDescent="0.25">
      <c r="A1682" s="2"/>
      <c r="B1682" s="2" t="s">
        <v>1472</v>
      </c>
      <c r="C1682" s="116">
        <v>117375</v>
      </c>
      <c r="D1682" s="117">
        <v>7343</v>
      </c>
      <c r="E1682" s="2">
        <v>1682</v>
      </c>
    </row>
    <row r="1683" spans="1:5" ht="13.5" x14ac:dyDescent="0.25">
      <c r="A1683" s="2"/>
      <c r="B1683" s="2" t="s">
        <v>1473</v>
      </c>
      <c r="C1683" s="116">
        <v>117394</v>
      </c>
      <c r="D1683" s="117">
        <v>7620</v>
      </c>
      <c r="E1683" s="2">
        <v>1683</v>
      </c>
    </row>
    <row r="1684" spans="1:5" ht="13.5" x14ac:dyDescent="0.25">
      <c r="A1684" s="2"/>
      <c r="B1684" s="2" t="s">
        <v>1474</v>
      </c>
      <c r="C1684" s="116">
        <v>117411</v>
      </c>
      <c r="D1684" s="117">
        <v>7343</v>
      </c>
      <c r="E1684" s="2">
        <v>1684</v>
      </c>
    </row>
    <row r="1685" spans="1:5" ht="13.5" x14ac:dyDescent="0.25">
      <c r="A1685" s="2"/>
      <c r="B1685" s="2" t="s">
        <v>1475</v>
      </c>
      <c r="C1685" s="116">
        <v>117430</v>
      </c>
      <c r="D1685" s="117">
        <v>7323</v>
      </c>
      <c r="E1685" s="2">
        <v>1685</v>
      </c>
    </row>
    <row r="1686" spans="1:5" ht="13.5" x14ac:dyDescent="0.25">
      <c r="A1686" s="2"/>
      <c r="B1686" s="2" t="s">
        <v>1476</v>
      </c>
      <c r="C1686" s="116">
        <v>117452</v>
      </c>
      <c r="D1686" s="117">
        <v>7343</v>
      </c>
      <c r="E1686" s="2">
        <v>1686</v>
      </c>
    </row>
    <row r="1687" spans="1:5" ht="13.5" x14ac:dyDescent="0.25">
      <c r="A1687" s="2"/>
      <c r="B1687" s="2" t="s">
        <v>1477</v>
      </c>
      <c r="C1687" s="116">
        <v>117479</v>
      </c>
      <c r="D1687" s="117">
        <v>7324</v>
      </c>
      <c r="E1687" s="2">
        <v>1687</v>
      </c>
    </row>
    <row r="1688" spans="1:5" ht="13.5" x14ac:dyDescent="0.25">
      <c r="A1688" s="2"/>
      <c r="B1688" s="2" t="s">
        <v>1478</v>
      </c>
      <c r="C1688" s="116">
        <v>117483</v>
      </c>
      <c r="D1688" s="117">
        <v>7260</v>
      </c>
      <c r="E1688" s="2">
        <v>1688</v>
      </c>
    </row>
    <row r="1689" spans="1:5" ht="13.5" x14ac:dyDescent="0.25">
      <c r="A1689" s="2"/>
      <c r="B1689" s="2" t="s">
        <v>1479</v>
      </c>
      <c r="C1689" s="116">
        <v>117500</v>
      </c>
      <c r="D1689" s="117">
        <v>7242</v>
      </c>
      <c r="E1689" s="2">
        <v>1689</v>
      </c>
    </row>
    <row r="1690" spans="1:5" ht="13.5" x14ac:dyDescent="0.25">
      <c r="A1690" s="2"/>
      <c r="B1690" s="2" t="s">
        <v>1481</v>
      </c>
      <c r="C1690" s="116">
        <v>117534</v>
      </c>
      <c r="D1690" s="117">
        <v>8139</v>
      </c>
      <c r="E1690" s="2">
        <v>1690</v>
      </c>
    </row>
    <row r="1691" spans="1:5" ht="13.5" x14ac:dyDescent="0.25">
      <c r="A1691" s="2"/>
      <c r="B1691" s="2" t="s">
        <v>1480</v>
      </c>
      <c r="C1691" s="116">
        <v>117529</v>
      </c>
      <c r="D1691" s="117">
        <v>8221</v>
      </c>
      <c r="E1691" s="2">
        <v>1691</v>
      </c>
    </row>
    <row r="1692" spans="1:5" ht="13.5" x14ac:dyDescent="0.25">
      <c r="A1692" s="2"/>
      <c r="B1692" s="2" t="s">
        <v>531</v>
      </c>
      <c r="C1692" s="116">
        <v>117549</v>
      </c>
      <c r="D1692" s="117">
        <v>8231</v>
      </c>
      <c r="E1692" s="2">
        <v>1692</v>
      </c>
    </row>
    <row r="1693" spans="1:5" ht="13.5" x14ac:dyDescent="0.25">
      <c r="A1693" s="2"/>
      <c r="B1693" s="2" t="s">
        <v>1482</v>
      </c>
      <c r="C1693" s="116">
        <v>117568</v>
      </c>
      <c r="D1693" s="117">
        <v>8125</v>
      </c>
      <c r="E1693" s="2">
        <v>1693</v>
      </c>
    </row>
    <row r="1694" spans="1:5" ht="13.5" x14ac:dyDescent="0.25">
      <c r="A1694" s="2"/>
      <c r="B1694" s="2" t="s">
        <v>1483</v>
      </c>
      <c r="C1694" s="116">
        <v>117587</v>
      </c>
      <c r="D1694" s="117">
        <v>7223</v>
      </c>
      <c r="E1694" s="2">
        <v>1694</v>
      </c>
    </row>
    <row r="1695" spans="1:5" ht="13.5" x14ac:dyDescent="0.25">
      <c r="A1695" s="2"/>
      <c r="B1695" s="2" t="s">
        <v>1484</v>
      </c>
      <c r="C1695" s="116">
        <v>117604</v>
      </c>
      <c r="D1695" s="117">
        <v>8223</v>
      </c>
      <c r="E1695" s="2">
        <v>1695</v>
      </c>
    </row>
    <row r="1696" spans="1:5" ht="13.5" x14ac:dyDescent="0.25">
      <c r="A1696" s="2"/>
      <c r="B1696" s="2" t="s">
        <v>1485</v>
      </c>
      <c r="C1696" s="116">
        <v>117619</v>
      </c>
      <c r="D1696" s="117">
        <v>8212</v>
      </c>
      <c r="E1696" s="2">
        <v>1696</v>
      </c>
    </row>
    <row r="1697" spans="1:5" ht="13.5" x14ac:dyDescent="0.25">
      <c r="A1697" s="2"/>
      <c r="B1697" s="2" t="s">
        <v>1486</v>
      </c>
      <c r="C1697" s="116">
        <v>117638</v>
      </c>
      <c r="D1697" s="117">
        <v>5410</v>
      </c>
      <c r="E1697" s="2">
        <v>1697</v>
      </c>
    </row>
    <row r="1698" spans="1:5" ht="13.5" x14ac:dyDescent="0.25">
      <c r="A1698" s="2"/>
      <c r="B1698" s="2" t="s">
        <v>532</v>
      </c>
      <c r="C1698" s="116">
        <v>117657</v>
      </c>
      <c r="D1698" s="117">
        <v>8112</v>
      </c>
      <c r="E1698" s="2">
        <v>1698</v>
      </c>
    </row>
    <row r="1699" spans="1:5" ht="13.5" x14ac:dyDescent="0.25">
      <c r="A1699" s="2"/>
      <c r="B1699" s="2" t="s">
        <v>1487</v>
      </c>
      <c r="C1699" s="116">
        <v>117661</v>
      </c>
      <c r="D1699" s="117">
        <v>8112</v>
      </c>
      <c r="E1699" s="2">
        <v>1699</v>
      </c>
    </row>
    <row r="1700" spans="1:5" ht="13.5" x14ac:dyDescent="0.25">
      <c r="A1700" s="2"/>
      <c r="B1700" s="2" t="s">
        <v>1488</v>
      </c>
      <c r="C1700" s="116">
        <v>117680</v>
      </c>
      <c r="D1700" s="117">
        <v>9413</v>
      </c>
      <c r="E1700" s="2">
        <v>1700</v>
      </c>
    </row>
    <row r="1701" spans="1:5" ht="13.5" x14ac:dyDescent="0.25">
      <c r="A1701" s="2"/>
      <c r="B1701" s="2" t="s">
        <v>7223</v>
      </c>
      <c r="C1701" s="116">
        <v>117681</v>
      </c>
      <c r="D1701" s="117">
        <v>9413</v>
      </c>
      <c r="E1701" s="2">
        <v>1701</v>
      </c>
    </row>
    <row r="1702" spans="1:5" ht="13.5" x14ac:dyDescent="0.25">
      <c r="A1702" s="2"/>
      <c r="B1702" s="2" t="s">
        <v>1489</v>
      </c>
      <c r="C1702" s="116">
        <v>117708</v>
      </c>
      <c r="D1702" s="117">
        <v>8159</v>
      </c>
      <c r="E1702" s="2">
        <v>1702</v>
      </c>
    </row>
    <row r="1703" spans="1:5" ht="13.5" x14ac:dyDescent="0.25">
      <c r="A1703" s="2"/>
      <c r="B1703" s="2" t="s">
        <v>1490</v>
      </c>
      <c r="C1703" s="116">
        <v>117727</v>
      </c>
      <c r="D1703" s="117">
        <v>7450</v>
      </c>
      <c r="E1703" s="2">
        <v>1703</v>
      </c>
    </row>
    <row r="1704" spans="1:5" ht="13.5" x14ac:dyDescent="0.25">
      <c r="A1704" s="2"/>
      <c r="B1704" s="2" t="s">
        <v>1491</v>
      </c>
      <c r="C1704" s="116">
        <v>117746</v>
      </c>
      <c r="D1704" s="117">
        <v>7332</v>
      </c>
      <c r="E1704" s="2">
        <v>1704</v>
      </c>
    </row>
    <row r="1705" spans="1:5" ht="13.5" x14ac:dyDescent="0.25">
      <c r="A1705" s="2"/>
      <c r="B1705" s="2" t="s">
        <v>1492</v>
      </c>
      <c r="C1705" s="116">
        <v>117765</v>
      </c>
      <c r="D1705" s="117">
        <v>7331</v>
      </c>
      <c r="E1705" s="2">
        <v>1705</v>
      </c>
    </row>
    <row r="1706" spans="1:5" ht="13.5" x14ac:dyDescent="0.25">
      <c r="A1706" s="2"/>
      <c r="B1706" s="2" t="s">
        <v>1493</v>
      </c>
      <c r="C1706" s="116">
        <v>117771</v>
      </c>
      <c r="D1706" s="117">
        <v>9322</v>
      </c>
      <c r="E1706" s="2">
        <v>1706</v>
      </c>
    </row>
    <row r="1707" spans="1:5" ht="13.5" x14ac:dyDescent="0.25">
      <c r="A1707" s="2"/>
      <c r="B1707" s="2" t="s">
        <v>6880</v>
      </c>
      <c r="C1707" s="116">
        <v>211011</v>
      </c>
      <c r="D1707" s="117">
        <v>1120</v>
      </c>
      <c r="E1707" s="2">
        <v>1707</v>
      </c>
    </row>
    <row r="1708" spans="1:5" ht="13.5" x14ac:dyDescent="0.25">
      <c r="A1708" s="2"/>
      <c r="B1708" s="2" t="s">
        <v>8474</v>
      </c>
      <c r="C1708" s="116">
        <v>211040</v>
      </c>
      <c r="D1708" s="117">
        <v>3320</v>
      </c>
      <c r="E1708" s="2">
        <v>1708</v>
      </c>
    </row>
    <row r="1709" spans="1:5" ht="13.5" x14ac:dyDescent="0.25">
      <c r="A1709" s="2"/>
      <c r="B1709" s="2" t="s">
        <v>9458</v>
      </c>
      <c r="C1709" s="116">
        <v>211045</v>
      </c>
      <c r="D1709" s="117">
        <v>3320</v>
      </c>
      <c r="E1709" s="2">
        <v>1709</v>
      </c>
    </row>
    <row r="1710" spans="1:5" ht="13.5" x14ac:dyDescent="0.25">
      <c r="A1710" s="2"/>
      <c r="B1710" s="2" t="s">
        <v>533</v>
      </c>
      <c r="C1710" s="116">
        <v>117799</v>
      </c>
      <c r="D1710" s="117">
        <v>8231</v>
      </c>
      <c r="E1710" s="2">
        <v>1710</v>
      </c>
    </row>
    <row r="1711" spans="1:5" ht="13.5" x14ac:dyDescent="0.25">
      <c r="A1711" s="2"/>
      <c r="B1711" s="2" t="s">
        <v>1494</v>
      </c>
      <c r="C1711" s="116">
        <v>117816</v>
      </c>
      <c r="D1711" s="117">
        <v>6121</v>
      </c>
      <c r="E1711" s="2">
        <v>1711</v>
      </c>
    </row>
    <row r="1712" spans="1:5" ht="13.5" x14ac:dyDescent="0.25">
      <c r="A1712" s="2"/>
      <c r="B1712" s="2" t="s">
        <v>1495</v>
      </c>
      <c r="C1712" s="116">
        <v>117835</v>
      </c>
      <c r="D1712" s="117">
        <v>7217</v>
      </c>
      <c r="E1712" s="2">
        <v>1712</v>
      </c>
    </row>
    <row r="1713" spans="1:5" ht="13.5" x14ac:dyDescent="0.25">
      <c r="A1713" s="2"/>
      <c r="B1713" s="2" t="s">
        <v>1496</v>
      </c>
      <c r="C1713" s="116">
        <v>117848</v>
      </c>
      <c r="D1713" s="117">
        <v>8121</v>
      </c>
      <c r="E1713" s="2">
        <v>1713</v>
      </c>
    </row>
    <row r="1714" spans="1:5" ht="13.5" x14ac:dyDescent="0.25">
      <c r="A1714" s="2"/>
      <c r="B1714" s="2" t="s">
        <v>1497</v>
      </c>
      <c r="C1714" s="116">
        <v>117869</v>
      </c>
      <c r="D1714" s="117">
        <v>9414</v>
      </c>
      <c r="E1714" s="2">
        <v>1714</v>
      </c>
    </row>
    <row r="1715" spans="1:5" ht="13.5" x14ac:dyDescent="0.25">
      <c r="A1715" s="2"/>
      <c r="B1715" s="2" t="s">
        <v>6881</v>
      </c>
      <c r="C1715" s="116">
        <v>212014</v>
      </c>
      <c r="D1715" s="117">
        <v>2144</v>
      </c>
      <c r="E1715" s="2">
        <v>1715</v>
      </c>
    </row>
    <row r="1716" spans="1:5" ht="13.5" x14ac:dyDescent="0.25">
      <c r="A1716" s="2"/>
      <c r="B1716" s="2" t="s">
        <v>1498</v>
      </c>
      <c r="C1716" s="116">
        <v>117905</v>
      </c>
      <c r="D1716" s="117">
        <v>8231</v>
      </c>
      <c r="E1716" s="2">
        <v>1716</v>
      </c>
    </row>
    <row r="1717" spans="1:5" ht="13.5" x14ac:dyDescent="0.25">
      <c r="A1717" s="2"/>
      <c r="B1717" s="2" t="s">
        <v>534</v>
      </c>
      <c r="C1717" s="116">
        <v>117924</v>
      </c>
      <c r="D1717" s="117">
        <v>8278</v>
      </c>
      <c r="E1717" s="2">
        <v>1717</v>
      </c>
    </row>
    <row r="1718" spans="1:5" ht="13.5" x14ac:dyDescent="0.25">
      <c r="A1718" s="2"/>
      <c r="B1718" s="2" t="s">
        <v>9459</v>
      </c>
      <c r="C1718" s="116">
        <v>212020</v>
      </c>
      <c r="D1718" s="117">
        <v>4133</v>
      </c>
      <c r="E1718" s="2">
        <v>1718</v>
      </c>
    </row>
    <row r="1719" spans="1:5" ht="13.5" x14ac:dyDescent="0.25">
      <c r="A1719" s="2"/>
      <c r="B1719" s="2" t="s">
        <v>6882</v>
      </c>
      <c r="C1719" s="116">
        <v>212048</v>
      </c>
      <c r="D1719" s="117">
        <v>4222</v>
      </c>
      <c r="E1719" s="2">
        <v>1719</v>
      </c>
    </row>
    <row r="1720" spans="1:5" ht="13.5" x14ac:dyDescent="0.25">
      <c r="A1720" s="2"/>
      <c r="B1720" s="2" t="s">
        <v>535</v>
      </c>
      <c r="C1720" s="116">
        <v>117943</v>
      </c>
      <c r="D1720" s="117">
        <v>9411</v>
      </c>
      <c r="E1720" s="2">
        <v>1720</v>
      </c>
    </row>
    <row r="1721" spans="1:5" ht="13.5" x14ac:dyDescent="0.25">
      <c r="A1721" s="2"/>
      <c r="B1721" s="2" t="s">
        <v>9460</v>
      </c>
      <c r="C1721" s="116">
        <v>212050</v>
      </c>
      <c r="D1721" s="117">
        <v>4222</v>
      </c>
      <c r="E1721" s="2">
        <v>1721</v>
      </c>
    </row>
    <row r="1722" spans="1:5" ht="13.5" x14ac:dyDescent="0.25">
      <c r="A1722" s="2"/>
      <c r="B1722" s="2" t="s">
        <v>536</v>
      </c>
      <c r="C1722" s="116">
        <v>117951</v>
      </c>
      <c r="D1722" s="117">
        <v>3115</v>
      </c>
      <c r="E1722" s="2">
        <v>1722</v>
      </c>
    </row>
    <row r="1723" spans="1:5" ht="13.5" x14ac:dyDescent="0.25">
      <c r="A1723" s="2"/>
      <c r="B1723" s="2" t="s">
        <v>6883</v>
      </c>
      <c r="C1723" s="116">
        <v>212071</v>
      </c>
      <c r="D1723" s="117">
        <v>4133</v>
      </c>
      <c r="E1723" s="2">
        <v>1723</v>
      </c>
    </row>
    <row r="1724" spans="1:5" ht="13.5" x14ac:dyDescent="0.25">
      <c r="A1724" s="2"/>
      <c r="B1724" s="2" t="s">
        <v>9112</v>
      </c>
      <c r="C1724" s="116">
        <v>412124</v>
      </c>
      <c r="D1724" s="117">
        <v>4190</v>
      </c>
      <c r="E1724" s="2">
        <v>1724</v>
      </c>
    </row>
    <row r="1725" spans="1:5" ht="13.5" x14ac:dyDescent="0.25">
      <c r="A1725" s="2"/>
      <c r="B1725" s="2" t="s">
        <v>6885</v>
      </c>
      <c r="C1725" s="116">
        <v>212118</v>
      </c>
      <c r="D1725" s="117">
        <v>4190</v>
      </c>
      <c r="E1725" s="2">
        <v>1725</v>
      </c>
    </row>
    <row r="1726" spans="1:5" ht="13.5" x14ac:dyDescent="0.25">
      <c r="A1726" s="2"/>
      <c r="B1726" s="2" t="s">
        <v>9461</v>
      </c>
      <c r="C1726" s="116">
        <v>212080</v>
      </c>
      <c r="D1726" s="117">
        <v>4190</v>
      </c>
      <c r="E1726" s="2">
        <v>1726</v>
      </c>
    </row>
    <row r="1727" spans="1:5" ht="13.5" x14ac:dyDescent="0.25">
      <c r="A1727" s="2"/>
      <c r="B1727" s="2" t="s">
        <v>6884</v>
      </c>
      <c r="C1727" s="116">
        <v>212090</v>
      </c>
      <c r="D1727" s="117">
        <v>4133</v>
      </c>
      <c r="E1727" s="2">
        <v>1727</v>
      </c>
    </row>
    <row r="1728" spans="1:5" ht="13.5" x14ac:dyDescent="0.25">
      <c r="A1728" s="2"/>
      <c r="B1728" s="2" t="s">
        <v>9462</v>
      </c>
      <c r="C1728" s="116">
        <v>212120</v>
      </c>
      <c r="D1728" s="117">
        <v>4190</v>
      </c>
      <c r="E1728" s="2">
        <v>1728</v>
      </c>
    </row>
    <row r="1729" spans="1:5" ht="13.5" x14ac:dyDescent="0.25">
      <c r="A1729" s="2"/>
      <c r="B1729" s="2" t="s">
        <v>6886</v>
      </c>
      <c r="C1729" s="116">
        <v>212137</v>
      </c>
      <c r="D1729" s="117">
        <v>7521</v>
      </c>
      <c r="E1729" s="2">
        <v>1729</v>
      </c>
    </row>
    <row r="1730" spans="1:5" ht="13.5" x14ac:dyDescent="0.25">
      <c r="A1730" s="2"/>
      <c r="B1730" s="2" t="s">
        <v>6887</v>
      </c>
      <c r="C1730" s="116">
        <v>212185</v>
      </c>
      <c r="D1730" s="117">
        <v>4224</v>
      </c>
      <c r="E1730" s="2">
        <v>1730</v>
      </c>
    </row>
    <row r="1731" spans="1:5" ht="13.5" x14ac:dyDescent="0.25">
      <c r="A1731" s="2"/>
      <c r="B1731" s="2" t="s">
        <v>9463</v>
      </c>
      <c r="C1731" s="116">
        <v>212190</v>
      </c>
      <c r="D1731" s="117">
        <v>4133</v>
      </c>
      <c r="E1731" s="2">
        <v>1731</v>
      </c>
    </row>
    <row r="1732" spans="1:5" ht="13.5" x14ac:dyDescent="0.25">
      <c r="A1732" s="2"/>
      <c r="B1732" s="2" t="s">
        <v>6888</v>
      </c>
      <c r="C1732" s="116">
        <v>212211</v>
      </c>
      <c r="D1732" s="117">
        <v>4222</v>
      </c>
      <c r="E1732" s="2">
        <v>1732</v>
      </c>
    </row>
    <row r="1733" spans="1:5" ht="13.5" x14ac:dyDescent="0.25">
      <c r="A1733" s="2"/>
      <c r="B1733" s="2" t="s">
        <v>6889</v>
      </c>
      <c r="C1733" s="116">
        <v>212245</v>
      </c>
      <c r="D1733" s="117">
        <v>4133</v>
      </c>
      <c r="E1733" s="2">
        <v>1733</v>
      </c>
    </row>
    <row r="1734" spans="1:5" ht="13.5" x14ac:dyDescent="0.25">
      <c r="A1734" s="2"/>
      <c r="B1734" s="2" t="s">
        <v>6890</v>
      </c>
      <c r="C1734" s="116">
        <v>212251</v>
      </c>
      <c r="D1734" s="117">
        <v>4224</v>
      </c>
      <c r="E1734" s="2">
        <v>1734</v>
      </c>
    </row>
    <row r="1735" spans="1:5" ht="13.5" x14ac:dyDescent="0.25">
      <c r="A1735" s="2"/>
      <c r="B1735" s="2" t="s">
        <v>6891</v>
      </c>
      <c r="C1735" s="116">
        <v>212279</v>
      </c>
      <c r="D1735" s="117">
        <v>4133</v>
      </c>
      <c r="E1735" s="2">
        <v>1735</v>
      </c>
    </row>
    <row r="1736" spans="1:5" ht="13.5" x14ac:dyDescent="0.25">
      <c r="A1736" s="2"/>
      <c r="B1736" s="2" t="s">
        <v>6892</v>
      </c>
      <c r="C1736" s="116">
        <v>212283</v>
      </c>
      <c r="D1736" s="117">
        <v>4224</v>
      </c>
      <c r="E1736" s="2">
        <v>1736</v>
      </c>
    </row>
    <row r="1737" spans="1:5" ht="13.5" x14ac:dyDescent="0.25">
      <c r="A1737" s="2"/>
      <c r="B1737" s="2" t="s">
        <v>6893</v>
      </c>
      <c r="C1737" s="116">
        <v>212300</v>
      </c>
      <c r="D1737" s="117">
        <v>4224</v>
      </c>
      <c r="E1737" s="2">
        <v>1737</v>
      </c>
    </row>
    <row r="1738" spans="1:5" ht="13.5" x14ac:dyDescent="0.25">
      <c r="A1738" s="2"/>
      <c r="B1738" s="2" t="s">
        <v>6894</v>
      </c>
      <c r="C1738" s="116">
        <v>212315</v>
      </c>
      <c r="D1738" s="117">
        <v>4224</v>
      </c>
      <c r="E1738" s="2">
        <v>1738</v>
      </c>
    </row>
    <row r="1739" spans="1:5" ht="13.5" x14ac:dyDescent="0.25">
      <c r="A1739" s="2"/>
      <c r="B1739" s="2" t="s">
        <v>9464</v>
      </c>
      <c r="C1739" s="116">
        <v>212320</v>
      </c>
      <c r="D1739" s="117">
        <v>4133</v>
      </c>
      <c r="E1739" s="2">
        <v>1739</v>
      </c>
    </row>
    <row r="1740" spans="1:5" ht="13.5" x14ac:dyDescent="0.25">
      <c r="A1740" s="2"/>
      <c r="B1740" s="2" t="s">
        <v>6895</v>
      </c>
      <c r="C1740" s="116">
        <v>212334</v>
      </c>
      <c r="D1740" s="117">
        <v>4133</v>
      </c>
      <c r="E1740" s="2">
        <v>1740</v>
      </c>
    </row>
    <row r="1741" spans="1:5" ht="13.5" x14ac:dyDescent="0.25">
      <c r="A1741" s="2"/>
      <c r="B1741" s="2" t="s">
        <v>5410</v>
      </c>
      <c r="C1741" s="116">
        <v>212349</v>
      </c>
      <c r="D1741" s="117">
        <v>4133</v>
      </c>
      <c r="E1741" s="2">
        <v>1741</v>
      </c>
    </row>
    <row r="1742" spans="1:5" ht="13.5" x14ac:dyDescent="0.25">
      <c r="A1742" s="2"/>
      <c r="B1742" s="2" t="s">
        <v>5411</v>
      </c>
      <c r="C1742" s="116">
        <v>212368</v>
      </c>
      <c r="D1742" s="117">
        <v>4224</v>
      </c>
      <c r="E1742" s="2">
        <v>1742</v>
      </c>
    </row>
    <row r="1743" spans="1:5" ht="13.5" x14ac:dyDescent="0.25">
      <c r="A1743" s="2"/>
      <c r="B1743" s="2" t="s">
        <v>5412</v>
      </c>
      <c r="C1743" s="116">
        <v>212372</v>
      </c>
      <c r="D1743" s="117">
        <v>4224</v>
      </c>
      <c r="E1743" s="2">
        <v>1743</v>
      </c>
    </row>
    <row r="1744" spans="1:5" ht="13.5" x14ac:dyDescent="0.25">
      <c r="A1744" s="2"/>
      <c r="B1744" s="2" t="s">
        <v>5413</v>
      </c>
      <c r="C1744" s="116">
        <v>212391</v>
      </c>
      <c r="D1744" s="117">
        <v>4224</v>
      </c>
      <c r="E1744" s="2">
        <v>1744</v>
      </c>
    </row>
    <row r="1745" spans="1:5" ht="13.5" x14ac:dyDescent="0.25">
      <c r="A1745" s="2"/>
      <c r="B1745" s="2" t="s">
        <v>5414</v>
      </c>
      <c r="C1745" s="116">
        <v>212404</v>
      </c>
      <c r="D1745" s="117">
        <v>4133</v>
      </c>
      <c r="E1745" s="2">
        <v>1745</v>
      </c>
    </row>
    <row r="1746" spans="1:5" ht="13.5" x14ac:dyDescent="0.25">
      <c r="A1746" s="2"/>
      <c r="B1746" s="2" t="s">
        <v>9465</v>
      </c>
      <c r="C1746" s="116">
        <v>212410</v>
      </c>
      <c r="D1746" s="117">
        <v>4133</v>
      </c>
      <c r="E1746" s="2">
        <v>1746</v>
      </c>
    </row>
    <row r="1747" spans="1:5" ht="13.5" x14ac:dyDescent="0.25">
      <c r="A1747" s="2"/>
      <c r="B1747" s="2" t="s">
        <v>5415</v>
      </c>
      <c r="C1747" s="116">
        <v>212423</v>
      </c>
      <c r="D1747" s="117">
        <v>4133</v>
      </c>
      <c r="E1747" s="2">
        <v>1747</v>
      </c>
    </row>
    <row r="1748" spans="1:5" ht="13.5" x14ac:dyDescent="0.25">
      <c r="A1748" s="2"/>
      <c r="B1748" s="2" t="s">
        <v>9466</v>
      </c>
      <c r="C1748" s="116">
        <v>212425</v>
      </c>
      <c r="D1748" s="117">
        <v>4132</v>
      </c>
      <c r="E1748" s="2">
        <v>1748</v>
      </c>
    </row>
    <row r="1749" spans="1:5" ht="13.5" x14ac:dyDescent="0.25">
      <c r="A1749" s="2"/>
      <c r="B1749" s="2" t="s">
        <v>9467</v>
      </c>
      <c r="C1749" s="116">
        <v>212426</v>
      </c>
      <c r="D1749" s="117">
        <v>4190</v>
      </c>
      <c r="E1749" s="2">
        <v>1749</v>
      </c>
    </row>
    <row r="1750" spans="1:5" ht="13.5" x14ac:dyDescent="0.25">
      <c r="A1750" s="2"/>
      <c r="B1750" s="2" t="s">
        <v>5416</v>
      </c>
      <c r="C1750" s="116">
        <v>212438</v>
      </c>
      <c r="D1750" s="117">
        <v>4133</v>
      </c>
      <c r="E1750" s="2">
        <v>1750</v>
      </c>
    </row>
    <row r="1751" spans="1:5" ht="13.5" x14ac:dyDescent="0.25">
      <c r="A1751" s="2"/>
      <c r="B1751" s="2" t="s">
        <v>5417</v>
      </c>
      <c r="C1751" s="116">
        <v>212457</v>
      </c>
      <c r="D1751" s="117">
        <v>4133</v>
      </c>
      <c r="E1751" s="2">
        <v>1751</v>
      </c>
    </row>
    <row r="1752" spans="1:5" ht="13.5" x14ac:dyDescent="0.25">
      <c r="A1752" s="2"/>
      <c r="B1752" s="2" t="s">
        <v>537</v>
      </c>
      <c r="C1752" s="116">
        <v>117962</v>
      </c>
      <c r="D1752" s="117">
        <v>8312</v>
      </c>
      <c r="E1752" s="2">
        <v>1752</v>
      </c>
    </row>
    <row r="1753" spans="1:5" ht="13.5" x14ac:dyDescent="0.25">
      <c r="A1753" s="2"/>
      <c r="B1753" s="2" t="s">
        <v>5418</v>
      </c>
      <c r="C1753" s="116">
        <v>212461</v>
      </c>
      <c r="D1753" s="117">
        <v>4133</v>
      </c>
      <c r="E1753" s="2">
        <v>1753</v>
      </c>
    </row>
    <row r="1754" spans="1:5" ht="13.5" x14ac:dyDescent="0.25">
      <c r="A1754" s="2"/>
      <c r="B1754" s="2" t="s">
        <v>9469</v>
      </c>
      <c r="C1754" s="116">
        <v>212468</v>
      </c>
      <c r="D1754" s="117">
        <v>4133</v>
      </c>
      <c r="E1754" s="2">
        <v>1754</v>
      </c>
    </row>
    <row r="1755" spans="1:5" ht="13.5" x14ac:dyDescent="0.25">
      <c r="A1755" s="2"/>
      <c r="B1755" s="2" t="s">
        <v>9470</v>
      </c>
      <c r="C1755" s="116">
        <v>212470</v>
      </c>
      <c r="D1755" s="117">
        <v>4133</v>
      </c>
      <c r="E1755" s="2">
        <v>1755</v>
      </c>
    </row>
    <row r="1756" spans="1:5" ht="13.5" x14ac:dyDescent="0.25">
      <c r="A1756" s="2"/>
      <c r="B1756" s="2" t="s">
        <v>5419</v>
      </c>
      <c r="C1756" s="116">
        <v>212480</v>
      </c>
      <c r="D1756" s="117">
        <v>4133</v>
      </c>
      <c r="E1756" s="2">
        <v>1756</v>
      </c>
    </row>
    <row r="1757" spans="1:5" ht="13.5" x14ac:dyDescent="0.25">
      <c r="A1757" s="2"/>
      <c r="B1757" s="2" t="s">
        <v>5420</v>
      </c>
      <c r="C1757" s="116">
        <v>212495</v>
      </c>
      <c r="D1757" s="117">
        <v>4133</v>
      </c>
      <c r="E1757" s="2">
        <v>1757</v>
      </c>
    </row>
    <row r="1758" spans="1:5" ht="13.5" x14ac:dyDescent="0.25">
      <c r="A1758" s="2"/>
      <c r="B1758" s="2" t="s">
        <v>5421</v>
      </c>
      <c r="C1758" s="116">
        <v>212512</v>
      </c>
      <c r="D1758" s="117">
        <v>4221</v>
      </c>
      <c r="E1758" s="2">
        <v>1758</v>
      </c>
    </row>
    <row r="1759" spans="1:5" ht="13.5" x14ac:dyDescent="0.25">
      <c r="A1759" s="2"/>
      <c r="B1759" s="2" t="s">
        <v>5422</v>
      </c>
      <c r="C1759" s="116">
        <v>212527</v>
      </c>
      <c r="D1759" s="117">
        <v>4133</v>
      </c>
      <c r="E1759" s="2">
        <v>1759</v>
      </c>
    </row>
    <row r="1760" spans="1:5" ht="13.5" x14ac:dyDescent="0.25">
      <c r="A1760" s="2"/>
      <c r="B1760" s="2" t="s">
        <v>9471</v>
      </c>
      <c r="C1760" s="116">
        <v>212530</v>
      </c>
      <c r="D1760" s="117">
        <v>4133</v>
      </c>
      <c r="E1760" s="2">
        <v>1760</v>
      </c>
    </row>
    <row r="1761" spans="1:5" ht="13.5" x14ac:dyDescent="0.25">
      <c r="A1761" s="2"/>
      <c r="B1761" s="2" t="s">
        <v>9472</v>
      </c>
      <c r="C1761" s="116">
        <v>212531</v>
      </c>
      <c r="D1761" s="117">
        <v>4133</v>
      </c>
      <c r="E1761" s="2">
        <v>1761</v>
      </c>
    </row>
    <row r="1762" spans="1:5" ht="13.5" x14ac:dyDescent="0.25">
      <c r="A1762" s="2"/>
      <c r="B1762" s="2" t="s">
        <v>5423</v>
      </c>
      <c r="C1762" s="116">
        <v>212550</v>
      </c>
      <c r="D1762" s="117">
        <v>4224</v>
      </c>
      <c r="E1762" s="2">
        <v>1762</v>
      </c>
    </row>
    <row r="1763" spans="1:5" ht="13.5" x14ac:dyDescent="0.25">
      <c r="A1763" s="2"/>
      <c r="B1763" s="2" t="s">
        <v>5424</v>
      </c>
      <c r="C1763" s="116">
        <v>212570</v>
      </c>
      <c r="D1763" s="117">
        <v>4133</v>
      </c>
      <c r="E1763" s="2">
        <v>1763</v>
      </c>
    </row>
    <row r="1764" spans="1:5" ht="13.5" x14ac:dyDescent="0.25">
      <c r="A1764" s="2"/>
      <c r="B1764" s="2" t="s">
        <v>5425</v>
      </c>
      <c r="C1764" s="116">
        <v>212584</v>
      </c>
      <c r="D1764" s="117">
        <v>4133</v>
      </c>
      <c r="E1764" s="2">
        <v>1764</v>
      </c>
    </row>
    <row r="1765" spans="1:5" ht="13.5" x14ac:dyDescent="0.25">
      <c r="A1765" s="2"/>
      <c r="B1765" s="2" t="s">
        <v>5426</v>
      </c>
      <c r="C1765" s="116">
        <v>212601</v>
      </c>
      <c r="D1765" s="117">
        <v>4133</v>
      </c>
      <c r="E1765" s="2">
        <v>1765</v>
      </c>
    </row>
    <row r="1766" spans="1:5" ht="13.5" x14ac:dyDescent="0.25">
      <c r="A1766" s="2"/>
      <c r="B1766" s="2" t="s">
        <v>5427</v>
      </c>
      <c r="C1766" s="116">
        <v>212616</v>
      </c>
      <c r="D1766" s="117">
        <v>4133</v>
      </c>
      <c r="E1766" s="2">
        <v>1766</v>
      </c>
    </row>
    <row r="1767" spans="1:5" ht="13.5" x14ac:dyDescent="0.25">
      <c r="A1767" s="2"/>
      <c r="B1767" s="2" t="s">
        <v>5428</v>
      </c>
      <c r="C1767" s="116">
        <v>212635</v>
      </c>
      <c r="D1767" s="117">
        <v>4133</v>
      </c>
      <c r="E1767" s="2">
        <v>1767</v>
      </c>
    </row>
    <row r="1768" spans="1:5" ht="13.5" x14ac:dyDescent="0.25">
      <c r="A1768" s="2"/>
      <c r="B1768" s="2" t="s">
        <v>5429</v>
      </c>
      <c r="C1768" s="116">
        <v>212647</v>
      </c>
      <c r="D1768" s="117">
        <v>4131</v>
      </c>
      <c r="E1768" s="2">
        <v>1768</v>
      </c>
    </row>
    <row r="1769" spans="1:5" ht="13.5" x14ac:dyDescent="0.25">
      <c r="A1769" s="2"/>
      <c r="B1769" s="2" t="s">
        <v>5430</v>
      </c>
      <c r="C1769" s="116">
        <v>212669</v>
      </c>
      <c r="D1769" s="117">
        <v>4221</v>
      </c>
      <c r="E1769" s="2">
        <v>1769</v>
      </c>
    </row>
    <row r="1770" spans="1:5" ht="13.5" x14ac:dyDescent="0.25">
      <c r="A1770" s="2"/>
      <c r="B1770" s="2" t="s">
        <v>5431</v>
      </c>
      <c r="C1770" s="116">
        <v>212673</v>
      </c>
      <c r="D1770" s="117">
        <v>4133</v>
      </c>
      <c r="E1770" s="2">
        <v>1770</v>
      </c>
    </row>
    <row r="1771" spans="1:5" ht="13.5" x14ac:dyDescent="0.25">
      <c r="A1771" s="2"/>
      <c r="B1771" s="2" t="s">
        <v>5432</v>
      </c>
      <c r="C1771" s="116">
        <v>212692</v>
      </c>
      <c r="D1771" s="117">
        <v>4224</v>
      </c>
      <c r="E1771" s="2">
        <v>1771</v>
      </c>
    </row>
    <row r="1772" spans="1:5" ht="13.5" x14ac:dyDescent="0.25">
      <c r="A1772" s="2"/>
      <c r="B1772" s="2" t="s">
        <v>5433</v>
      </c>
      <c r="C1772" s="116">
        <v>212705</v>
      </c>
      <c r="D1772" s="117">
        <v>7521</v>
      </c>
      <c r="E1772" s="2">
        <v>1772</v>
      </c>
    </row>
    <row r="1773" spans="1:5" ht="13.5" x14ac:dyDescent="0.25">
      <c r="A1773" s="2"/>
      <c r="B1773" s="2" t="s">
        <v>5434</v>
      </c>
      <c r="C1773" s="116">
        <v>212713</v>
      </c>
      <c r="D1773" s="117">
        <v>4190</v>
      </c>
      <c r="E1773" s="2">
        <v>1773</v>
      </c>
    </row>
    <row r="1774" spans="1:5" ht="13.5" x14ac:dyDescent="0.25">
      <c r="A1774" s="2"/>
      <c r="B1774" s="2" t="s">
        <v>5435</v>
      </c>
      <c r="C1774" s="116">
        <v>212743</v>
      </c>
      <c r="D1774" s="117">
        <v>4133</v>
      </c>
      <c r="E1774" s="2">
        <v>1774</v>
      </c>
    </row>
    <row r="1775" spans="1:5" ht="13.5" x14ac:dyDescent="0.25">
      <c r="A1775" s="2"/>
      <c r="B1775" s="2" t="s">
        <v>5436</v>
      </c>
      <c r="C1775" s="116">
        <v>212777</v>
      </c>
      <c r="D1775" s="117">
        <v>4133</v>
      </c>
      <c r="E1775" s="2">
        <v>1775</v>
      </c>
    </row>
    <row r="1776" spans="1:5" ht="13.5" x14ac:dyDescent="0.25">
      <c r="A1776" s="2"/>
      <c r="B1776" s="2" t="s">
        <v>7224</v>
      </c>
      <c r="C1776" s="116">
        <v>117981</v>
      </c>
      <c r="D1776" s="117">
        <v>8312</v>
      </c>
      <c r="E1776" s="2">
        <v>1776</v>
      </c>
    </row>
    <row r="1777" spans="1:5" ht="13.5" x14ac:dyDescent="0.25">
      <c r="A1777" s="2"/>
      <c r="B1777" s="2" t="s">
        <v>9473</v>
      </c>
      <c r="C1777" s="116">
        <v>212780</v>
      </c>
      <c r="D1777" s="117">
        <v>4133</v>
      </c>
      <c r="E1777" s="2">
        <v>1777</v>
      </c>
    </row>
    <row r="1778" spans="1:5" ht="13.5" x14ac:dyDescent="0.25">
      <c r="A1778" s="2"/>
      <c r="B1778" s="2" t="s">
        <v>9474</v>
      </c>
      <c r="C1778" s="116">
        <v>212785</v>
      </c>
      <c r="D1778" s="117">
        <v>4133</v>
      </c>
      <c r="E1778" s="2">
        <v>1778</v>
      </c>
    </row>
    <row r="1779" spans="1:5" ht="13.5" x14ac:dyDescent="0.25">
      <c r="A1779" s="2"/>
      <c r="B1779" s="2" t="s">
        <v>5437</v>
      </c>
      <c r="C1779" s="116">
        <v>212866</v>
      </c>
      <c r="D1779" s="117">
        <v>4133</v>
      </c>
      <c r="E1779" s="2">
        <v>1779</v>
      </c>
    </row>
    <row r="1780" spans="1:5" ht="13.5" x14ac:dyDescent="0.25">
      <c r="A1780" s="2"/>
      <c r="B1780" s="2" t="s">
        <v>5438</v>
      </c>
      <c r="C1780" s="116">
        <v>212902</v>
      </c>
      <c r="D1780" s="117">
        <v>4133</v>
      </c>
      <c r="E1780" s="2">
        <v>1780</v>
      </c>
    </row>
    <row r="1781" spans="1:5" ht="13.5" x14ac:dyDescent="0.25">
      <c r="A1781" s="2"/>
      <c r="B1781" s="2" t="s">
        <v>7225</v>
      </c>
      <c r="C1781" s="116">
        <v>118006</v>
      </c>
      <c r="D1781" s="117">
        <v>9152</v>
      </c>
      <c r="E1781" s="2">
        <v>1781</v>
      </c>
    </row>
    <row r="1782" spans="1:5" ht="13.5" x14ac:dyDescent="0.25">
      <c r="A1782" s="2"/>
      <c r="B1782" s="2" t="s">
        <v>1499</v>
      </c>
      <c r="C1782" s="116">
        <v>118005</v>
      </c>
      <c r="D1782" s="117">
        <v>8312</v>
      </c>
      <c r="E1782" s="2">
        <v>1782</v>
      </c>
    </row>
    <row r="1783" spans="1:5" ht="13.5" x14ac:dyDescent="0.25">
      <c r="A1783" s="2"/>
      <c r="B1783" s="2" t="s">
        <v>1500</v>
      </c>
      <c r="C1783" s="116">
        <v>118024</v>
      </c>
      <c r="D1783" s="117">
        <v>8312</v>
      </c>
      <c r="E1783" s="2">
        <v>1783</v>
      </c>
    </row>
    <row r="1784" spans="1:5" ht="13.5" x14ac:dyDescent="0.25">
      <c r="A1784" s="2"/>
      <c r="B1784" s="2" t="s">
        <v>1501</v>
      </c>
      <c r="C1784" s="116">
        <v>118043</v>
      </c>
      <c r="D1784" s="117">
        <v>5164</v>
      </c>
      <c r="E1784" s="2">
        <v>1784</v>
      </c>
    </row>
    <row r="1785" spans="1:5" ht="13.5" x14ac:dyDescent="0.25">
      <c r="A1785" s="2"/>
      <c r="B1785" s="2" t="s">
        <v>538</v>
      </c>
      <c r="C1785" s="116">
        <v>118062</v>
      </c>
      <c r="D1785" s="117">
        <v>5139</v>
      </c>
      <c r="E1785" s="2">
        <v>1785</v>
      </c>
    </row>
    <row r="1786" spans="1:5" ht="13.5" x14ac:dyDescent="0.25">
      <c r="A1786" s="2"/>
      <c r="B1786" s="2" t="s">
        <v>1502</v>
      </c>
      <c r="C1786" s="116">
        <v>118077</v>
      </c>
      <c r="D1786" s="117">
        <v>8275</v>
      </c>
      <c r="E1786" s="2">
        <v>1786</v>
      </c>
    </row>
    <row r="1787" spans="1:5" ht="13.5" x14ac:dyDescent="0.25">
      <c r="A1787" s="2"/>
      <c r="B1787" s="2" t="s">
        <v>5439</v>
      </c>
      <c r="C1787" s="116">
        <v>212966</v>
      </c>
      <c r="D1787" s="117">
        <v>1229</v>
      </c>
      <c r="E1787" s="2">
        <v>1787</v>
      </c>
    </row>
    <row r="1788" spans="1:5" ht="13.5" x14ac:dyDescent="0.25">
      <c r="A1788" s="2"/>
      <c r="B1788" s="2" t="s">
        <v>1503</v>
      </c>
      <c r="C1788" s="116">
        <v>118096</v>
      </c>
      <c r="D1788" s="117">
        <v>8269</v>
      </c>
      <c r="E1788" s="2">
        <v>1788</v>
      </c>
    </row>
    <row r="1789" spans="1:5" ht="13.5" x14ac:dyDescent="0.25">
      <c r="A1789" s="2"/>
      <c r="B1789" s="2" t="s">
        <v>8475</v>
      </c>
      <c r="C1789" s="116">
        <v>212974</v>
      </c>
      <c r="D1789" s="117">
        <v>3441</v>
      </c>
      <c r="E1789" s="2">
        <v>1789</v>
      </c>
    </row>
    <row r="1790" spans="1:5" ht="13.5" x14ac:dyDescent="0.25">
      <c r="A1790" s="2"/>
      <c r="B1790" s="2" t="s">
        <v>539</v>
      </c>
      <c r="C1790" s="116">
        <v>118113</v>
      </c>
      <c r="D1790" s="117">
        <v>5510</v>
      </c>
      <c r="E1790" s="2">
        <v>1790</v>
      </c>
    </row>
    <row r="1791" spans="1:5" ht="13.5" x14ac:dyDescent="0.25">
      <c r="A1791" s="2"/>
      <c r="B1791" s="2" t="s">
        <v>1504</v>
      </c>
      <c r="C1791" s="116">
        <v>118132</v>
      </c>
      <c r="D1791" s="117">
        <v>7432</v>
      </c>
      <c r="E1791" s="2">
        <v>1791</v>
      </c>
    </row>
    <row r="1792" spans="1:5" ht="13.5" x14ac:dyDescent="0.25">
      <c r="A1792" s="2"/>
      <c r="B1792" s="2" t="s">
        <v>5440</v>
      </c>
      <c r="C1792" s="116">
        <v>212993</v>
      </c>
      <c r="D1792" s="117">
        <v>4115</v>
      </c>
      <c r="E1792" s="2">
        <v>1792</v>
      </c>
    </row>
    <row r="1793" spans="1:5" ht="13.5" x14ac:dyDescent="0.25">
      <c r="A1793" s="2"/>
      <c r="B1793" s="2" t="s">
        <v>9475</v>
      </c>
      <c r="C1793" s="116">
        <v>212994</v>
      </c>
      <c r="D1793" s="117">
        <v>4115</v>
      </c>
      <c r="E1793" s="2">
        <v>1793</v>
      </c>
    </row>
    <row r="1794" spans="1:5" ht="13.5" x14ac:dyDescent="0.25">
      <c r="A1794" s="2"/>
      <c r="B1794" s="2" t="s">
        <v>5441</v>
      </c>
      <c r="C1794" s="116">
        <v>213002</v>
      </c>
      <c r="D1794" s="117">
        <v>2145</v>
      </c>
      <c r="E1794" s="2">
        <v>1794</v>
      </c>
    </row>
    <row r="1795" spans="1:5" ht="13.5" x14ac:dyDescent="0.25">
      <c r="A1795" s="2"/>
      <c r="B1795" s="2" t="s">
        <v>1505</v>
      </c>
      <c r="C1795" s="116">
        <v>118151</v>
      </c>
      <c r="D1795" s="117">
        <v>5230</v>
      </c>
      <c r="E1795" s="2">
        <v>1795</v>
      </c>
    </row>
    <row r="1796" spans="1:5" ht="13.5" x14ac:dyDescent="0.25">
      <c r="A1796" s="2"/>
      <c r="B1796" s="2" t="s">
        <v>1506</v>
      </c>
      <c r="C1796" s="116">
        <v>118166</v>
      </c>
      <c r="D1796" s="117">
        <v>5230</v>
      </c>
      <c r="E1796" s="2">
        <v>1796</v>
      </c>
    </row>
    <row r="1797" spans="1:5" ht="13.5" x14ac:dyDescent="0.25">
      <c r="A1797" s="2"/>
      <c r="B1797" s="2" t="s">
        <v>1507</v>
      </c>
      <c r="C1797" s="116">
        <v>118170</v>
      </c>
      <c r="D1797" s="117">
        <v>5230</v>
      </c>
      <c r="E1797" s="2">
        <v>1797</v>
      </c>
    </row>
    <row r="1798" spans="1:5" ht="13.5" x14ac:dyDescent="0.25">
      <c r="A1798" s="2"/>
      <c r="B1798" s="2" t="s">
        <v>1508</v>
      </c>
      <c r="C1798" s="116">
        <v>118185</v>
      </c>
      <c r="D1798" s="117">
        <v>8278</v>
      </c>
      <c r="E1798" s="2">
        <v>1798</v>
      </c>
    </row>
    <row r="1799" spans="1:5" ht="13.5" x14ac:dyDescent="0.25">
      <c r="A1799" s="2"/>
      <c r="B1799" s="2" t="s">
        <v>7226</v>
      </c>
      <c r="C1799" s="116">
        <v>118202</v>
      </c>
      <c r="D1799" s="117">
        <v>5161</v>
      </c>
      <c r="E1799" s="2">
        <v>1799</v>
      </c>
    </row>
    <row r="1800" spans="1:5" ht="13.5" x14ac:dyDescent="0.25">
      <c r="A1800" s="2"/>
      <c r="B1800" s="2" t="s">
        <v>5442</v>
      </c>
      <c r="C1800" s="116">
        <v>213021</v>
      </c>
      <c r="D1800" s="117">
        <v>2146</v>
      </c>
      <c r="E1800" s="2">
        <v>1800</v>
      </c>
    </row>
    <row r="1801" spans="1:5" ht="13.5" x14ac:dyDescent="0.25">
      <c r="A1801" s="2"/>
      <c r="B1801" s="2" t="s">
        <v>1509</v>
      </c>
      <c r="C1801" s="116">
        <v>118221</v>
      </c>
      <c r="D1801" s="117">
        <v>7232</v>
      </c>
      <c r="E1801" s="2">
        <v>1801</v>
      </c>
    </row>
    <row r="1802" spans="1:5" ht="13.5" x14ac:dyDescent="0.25">
      <c r="A1802" s="2"/>
      <c r="B1802" s="2" t="s">
        <v>540</v>
      </c>
      <c r="C1802" s="116">
        <v>118274</v>
      </c>
      <c r="D1802" s="117">
        <v>7233</v>
      </c>
      <c r="E1802" s="2">
        <v>1802</v>
      </c>
    </row>
    <row r="1803" spans="1:5" ht="13.5" x14ac:dyDescent="0.25">
      <c r="A1803" s="2"/>
      <c r="B1803" s="2" t="s">
        <v>542</v>
      </c>
      <c r="C1803" s="116">
        <v>118306</v>
      </c>
      <c r="D1803" s="117">
        <v>7233</v>
      </c>
      <c r="E1803" s="2">
        <v>1803</v>
      </c>
    </row>
    <row r="1804" spans="1:5" ht="13.5" x14ac:dyDescent="0.25">
      <c r="A1804" s="2"/>
      <c r="B1804" s="2" t="s">
        <v>541</v>
      </c>
      <c r="C1804" s="116">
        <v>118293</v>
      </c>
      <c r="D1804" s="117">
        <v>7233</v>
      </c>
      <c r="E1804" s="2">
        <v>1804</v>
      </c>
    </row>
    <row r="1805" spans="1:5" ht="13.5" x14ac:dyDescent="0.25">
      <c r="A1805" s="2"/>
      <c r="B1805" s="2" t="s">
        <v>543</v>
      </c>
      <c r="C1805" s="116">
        <v>118339</v>
      </c>
      <c r="D1805" s="117">
        <v>7233</v>
      </c>
      <c r="E1805" s="2">
        <v>1805</v>
      </c>
    </row>
    <row r="1806" spans="1:5" ht="13.5" x14ac:dyDescent="0.25">
      <c r="A1806" s="2"/>
      <c r="B1806" s="2" t="s">
        <v>1511</v>
      </c>
      <c r="C1806" s="116">
        <v>118359</v>
      </c>
      <c r="D1806" s="117">
        <v>8142</v>
      </c>
      <c r="E1806" s="2">
        <v>1806</v>
      </c>
    </row>
    <row r="1807" spans="1:5" ht="13.5" x14ac:dyDescent="0.25">
      <c r="A1807" s="2"/>
      <c r="B1807" s="2" t="s">
        <v>1512</v>
      </c>
      <c r="C1807" s="116">
        <v>118363</v>
      </c>
      <c r="D1807" s="117">
        <v>7413</v>
      </c>
      <c r="E1807" s="2">
        <v>1807</v>
      </c>
    </row>
    <row r="1808" spans="1:5" ht="13.5" x14ac:dyDescent="0.25">
      <c r="A1808" s="2"/>
      <c r="B1808" s="2" t="s">
        <v>9292</v>
      </c>
      <c r="C1808" s="116">
        <v>118378</v>
      </c>
      <c r="D1808" s="117">
        <v>7413</v>
      </c>
      <c r="E1808" s="2">
        <v>1808</v>
      </c>
    </row>
    <row r="1809" spans="1:5" ht="13.5" x14ac:dyDescent="0.25">
      <c r="A1809" s="2"/>
      <c r="B1809" s="2" t="s">
        <v>9330</v>
      </c>
      <c r="C1809" s="116">
        <v>677236</v>
      </c>
      <c r="D1809" s="117">
        <v>2452</v>
      </c>
      <c r="E1809" s="2">
        <v>1809</v>
      </c>
    </row>
    <row r="1810" spans="1:5" ht="13.5" x14ac:dyDescent="0.25">
      <c r="A1810" s="2"/>
      <c r="B1810" s="2" t="s">
        <v>544</v>
      </c>
      <c r="C1810" s="116">
        <v>118388</v>
      </c>
      <c r="D1810" s="117">
        <v>8340</v>
      </c>
      <c r="E1810" s="2">
        <v>1810</v>
      </c>
    </row>
    <row r="1811" spans="1:5" ht="13.5" x14ac:dyDescent="0.25">
      <c r="A1811" s="2"/>
      <c r="B1811" s="2" t="s">
        <v>1513</v>
      </c>
      <c r="C1811" s="116">
        <v>118382</v>
      </c>
      <c r="D1811" s="117">
        <v>8113</v>
      </c>
      <c r="E1811" s="2">
        <v>1811</v>
      </c>
    </row>
    <row r="1812" spans="1:5" ht="13.5" x14ac:dyDescent="0.25">
      <c r="A1812" s="2"/>
      <c r="B1812" s="2" t="s">
        <v>5443</v>
      </c>
      <c r="C1812" s="116">
        <v>213055</v>
      </c>
      <c r="D1812" s="117">
        <v>3472</v>
      </c>
      <c r="E1812" s="2">
        <v>1812</v>
      </c>
    </row>
    <row r="1813" spans="1:5" ht="13.5" x14ac:dyDescent="0.25">
      <c r="A1813" s="2"/>
      <c r="B1813" s="2" t="s">
        <v>5444</v>
      </c>
      <c r="C1813" s="116">
        <v>213061</v>
      </c>
      <c r="D1813" s="117">
        <v>3472</v>
      </c>
      <c r="E1813" s="2">
        <v>1813</v>
      </c>
    </row>
    <row r="1814" spans="1:5" ht="13.5" x14ac:dyDescent="0.25">
      <c r="A1814" s="2"/>
      <c r="B1814" s="2" t="s">
        <v>5445</v>
      </c>
      <c r="C1814" s="116">
        <v>213074</v>
      </c>
      <c r="D1814" s="117">
        <v>3472</v>
      </c>
      <c r="E1814" s="2">
        <v>1814</v>
      </c>
    </row>
    <row r="1815" spans="1:5" ht="13.5" x14ac:dyDescent="0.25">
      <c r="A1815" s="2"/>
      <c r="B1815" s="2" t="s">
        <v>5446</v>
      </c>
      <c r="C1815" s="116">
        <v>213093</v>
      </c>
      <c r="D1815" s="117">
        <v>3411</v>
      </c>
      <c r="E1815" s="2">
        <v>1815</v>
      </c>
    </row>
    <row r="1816" spans="1:5" ht="13.5" x14ac:dyDescent="0.25">
      <c r="A1816" s="2"/>
      <c r="B1816" s="2" t="s">
        <v>8723</v>
      </c>
      <c r="C1816" s="116">
        <v>213089</v>
      </c>
      <c r="D1816" s="117">
        <v>3411</v>
      </c>
      <c r="E1816" s="2">
        <v>1816</v>
      </c>
    </row>
    <row r="1817" spans="1:5" ht="13.5" x14ac:dyDescent="0.25">
      <c r="A1817" s="2"/>
      <c r="B1817" s="2" t="s">
        <v>8724</v>
      </c>
      <c r="C1817" s="116">
        <v>213310</v>
      </c>
      <c r="D1817" s="117">
        <v>3411</v>
      </c>
      <c r="E1817" s="2">
        <v>1817</v>
      </c>
    </row>
    <row r="1818" spans="1:5" ht="13.5" x14ac:dyDescent="0.25">
      <c r="A1818" s="2"/>
      <c r="B1818" s="2" t="s">
        <v>8725</v>
      </c>
      <c r="C1818" s="116">
        <v>213159</v>
      </c>
      <c r="D1818" s="117">
        <v>3411</v>
      </c>
      <c r="E1818" s="2">
        <v>1818</v>
      </c>
    </row>
    <row r="1819" spans="1:5" ht="13.5" x14ac:dyDescent="0.25">
      <c r="A1819" s="2"/>
      <c r="B1819" s="2" t="s">
        <v>5447</v>
      </c>
      <c r="C1819" s="116">
        <v>213110</v>
      </c>
      <c r="D1819" s="117">
        <v>3439</v>
      </c>
      <c r="E1819" s="2">
        <v>1819</v>
      </c>
    </row>
    <row r="1820" spans="1:5" ht="13.5" x14ac:dyDescent="0.25">
      <c r="A1820" s="2"/>
      <c r="B1820" s="2" t="s">
        <v>5448</v>
      </c>
      <c r="C1820" s="116">
        <v>213144</v>
      </c>
      <c r="D1820" s="117">
        <v>3439</v>
      </c>
      <c r="E1820" s="2">
        <v>1820</v>
      </c>
    </row>
    <row r="1821" spans="1:5" ht="13.5" x14ac:dyDescent="0.25">
      <c r="A1821" s="2"/>
      <c r="B1821" s="2" t="s">
        <v>5517</v>
      </c>
      <c r="C1821" s="116">
        <v>215489</v>
      </c>
      <c r="D1821" s="117">
        <v>1210</v>
      </c>
      <c r="E1821" s="2">
        <v>1821</v>
      </c>
    </row>
    <row r="1822" spans="1:5" ht="13.5" x14ac:dyDescent="0.25">
      <c r="A1822" s="2"/>
      <c r="B1822" s="2" t="s">
        <v>5539</v>
      </c>
      <c r="C1822" s="116">
        <v>216072</v>
      </c>
      <c r="D1822" s="117">
        <v>1210</v>
      </c>
      <c r="E1822" s="2">
        <v>1822</v>
      </c>
    </row>
    <row r="1823" spans="1:5" ht="13.5" x14ac:dyDescent="0.25">
      <c r="A1823" s="2"/>
      <c r="B1823" s="2" t="s">
        <v>5450</v>
      </c>
      <c r="C1823" s="116">
        <v>213229</v>
      </c>
      <c r="D1823" s="117">
        <v>1210</v>
      </c>
      <c r="E1823" s="2">
        <v>1823</v>
      </c>
    </row>
    <row r="1824" spans="1:5" ht="13.5" x14ac:dyDescent="0.25">
      <c r="A1824" s="2"/>
      <c r="B1824" s="2" t="s">
        <v>5454</v>
      </c>
      <c r="C1824" s="116">
        <v>213322</v>
      </c>
      <c r="D1824" s="117">
        <v>1210</v>
      </c>
      <c r="E1824" s="2">
        <v>1824</v>
      </c>
    </row>
    <row r="1825" spans="1:5" ht="13.5" x14ac:dyDescent="0.25">
      <c r="A1825" s="2"/>
      <c r="B1825" s="2" t="s">
        <v>5457</v>
      </c>
      <c r="C1825" s="116">
        <v>213411</v>
      </c>
      <c r="D1825" s="117">
        <v>1210</v>
      </c>
      <c r="E1825" s="2">
        <v>1825</v>
      </c>
    </row>
    <row r="1826" spans="1:5" ht="13.5" x14ac:dyDescent="0.25">
      <c r="A1826" s="2"/>
      <c r="B1826" s="2" t="s">
        <v>5458</v>
      </c>
      <c r="C1826" s="116">
        <v>213445</v>
      </c>
      <c r="D1826" s="117">
        <v>1210</v>
      </c>
      <c r="E1826" s="2">
        <v>1826</v>
      </c>
    </row>
    <row r="1827" spans="1:5" ht="13.5" x14ac:dyDescent="0.25">
      <c r="A1827" s="2"/>
      <c r="B1827" s="2" t="s">
        <v>5462</v>
      </c>
      <c r="C1827" s="116">
        <v>213534</v>
      </c>
      <c r="D1827" s="117">
        <v>1210</v>
      </c>
      <c r="E1827" s="2">
        <v>1827</v>
      </c>
    </row>
    <row r="1828" spans="1:5" ht="13.5" x14ac:dyDescent="0.25">
      <c r="A1828" s="2"/>
      <c r="B1828" s="2" t="s">
        <v>5466</v>
      </c>
      <c r="C1828" s="116">
        <v>213680</v>
      </c>
      <c r="D1828" s="117">
        <v>1210</v>
      </c>
      <c r="E1828" s="2">
        <v>1828</v>
      </c>
    </row>
    <row r="1829" spans="1:5" ht="13.5" x14ac:dyDescent="0.25">
      <c r="A1829" s="2"/>
      <c r="B1829" s="2" t="s">
        <v>5469</v>
      </c>
      <c r="C1829" s="116">
        <v>213750</v>
      </c>
      <c r="D1829" s="117">
        <v>1210</v>
      </c>
      <c r="E1829" s="2">
        <v>1829</v>
      </c>
    </row>
    <row r="1830" spans="1:5" ht="13.5" x14ac:dyDescent="0.25">
      <c r="A1830" s="2"/>
      <c r="B1830" s="2" t="s">
        <v>5472</v>
      </c>
      <c r="C1830" s="116">
        <v>213869</v>
      </c>
      <c r="D1830" s="117">
        <v>1210</v>
      </c>
      <c r="E1830" s="2">
        <v>1830</v>
      </c>
    </row>
    <row r="1831" spans="1:5" ht="13.5" x14ac:dyDescent="0.25">
      <c r="A1831" s="2"/>
      <c r="B1831" s="2" t="s">
        <v>7754</v>
      </c>
      <c r="C1831" s="116">
        <v>213870</v>
      </c>
      <c r="D1831" s="117">
        <v>1210</v>
      </c>
      <c r="E1831" s="2">
        <v>1831</v>
      </c>
    </row>
    <row r="1832" spans="1:5" ht="13.5" x14ac:dyDescent="0.25">
      <c r="A1832" s="2"/>
      <c r="B1832" s="2" t="s">
        <v>5488</v>
      </c>
      <c r="C1832" s="116">
        <v>214344</v>
      </c>
      <c r="D1832" s="117">
        <v>1210</v>
      </c>
      <c r="E1832" s="2">
        <v>1832</v>
      </c>
    </row>
    <row r="1833" spans="1:5" ht="13.5" x14ac:dyDescent="0.25">
      <c r="A1833" s="2"/>
      <c r="B1833" s="2" t="s">
        <v>7758</v>
      </c>
      <c r="C1833" s="116">
        <v>214420</v>
      </c>
      <c r="D1833" s="117">
        <v>1210</v>
      </c>
      <c r="E1833" s="2">
        <v>1833</v>
      </c>
    </row>
    <row r="1834" spans="1:5" ht="13.5" x14ac:dyDescent="0.25">
      <c r="A1834" s="2"/>
      <c r="B1834" s="2" t="s">
        <v>5500</v>
      </c>
      <c r="C1834" s="116">
        <v>214984</v>
      </c>
      <c r="D1834" s="117">
        <v>1210</v>
      </c>
      <c r="E1834" s="2">
        <v>1834</v>
      </c>
    </row>
    <row r="1835" spans="1:5" ht="13.5" x14ac:dyDescent="0.25">
      <c r="A1835" s="2"/>
      <c r="B1835" s="2" t="s">
        <v>5501</v>
      </c>
      <c r="C1835" s="116">
        <v>215012</v>
      </c>
      <c r="D1835" s="117">
        <v>1210</v>
      </c>
      <c r="E1835" s="2">
        <v>1835</v>
      </c>
    </row>
    <row r="1836" spans="1:5" ht="13.5" x14ac:dyDescent="0.25">
      <c r="A1836" s="2"/>
      <c r="B1836" s="2" t="s">
        <v>5505</v>
      </c>
      <c r="C1836" s="116">
        <v>215084</v>
      </c>
      <c r="D1836" s="117">
        <v>1210</v>
      </c>
      <c r="E1836" s="2">
        <v>1836</v>
      </c>
    </row>
    <row r="1837" spans="1:5" ht="13.5" x14ac:dyDescent="0.25">
      <c r="A1837" s="2"/>
      <c r="B1837" s="2" t="s">
        <v>5514</v>
      </c>
      <c r="C1837" s="116">
        <v>215417</v>
      </c>
      <c r="D1837" s="117">
        <v>1210</v>
      </c>
      <c r="E1837" s="2">
        <v>1837</v>
      </c>
    </row>
    <row r="1838" spans="1:5" ht="13.5" x14ac:dyDescent="0.25">
      <c r="A1838" s="2"/>
      <c r="B1838" s="2" t="s">
        <v>5534</v>
      </c>
      <c r="C1838" s="116">
        <v>215924</v>
      </c>
      <c r="D1838" s="117">
        <v>1210</v>
      </c>
      <c r="E1838" s="2">
        <v>1838</v>
      </c>
    </row>
    <row r="1839" spans="1:5" ht="13.5" x14ac:dyDescent="0.25">
      <c r="A1839" s="2"/>
      <c r="B1839" s="2" t="s">
        <v>5537</v>
      </c>
      <c r="C1839" s="116">
        <v>215987</v>
      </c>
      <c r="D1839" s="117">
        <v>1210</v>
      </c>
      <c r="E1839" s="2">
        <v>1839</v>
      </c>
    </row>
    <row r="1840" spans="1:5" ht="13.5" x14ac:dyDescent="0.25">
      <c r="A1840" s="2"/>
      <c r="B1840" s="2" t="s">
        <v>5485</v>
      </c>
      <c r="C1840" s="116">
        <v>214255</v>
      </c>
      <c r="D1840" s="117">
        <v>1210</v>
      </c>
      <c r="E1840" s="2">
        <v>1840</v>
      </c>
    </row>
    <row r="1841" spans="1:5" ht="13.5" x14ac:dyDescent="0.25">
      <c r="A1841" s="2"/>
      <c r="B1841" s="2" t="s">
        <v>5459</v>
      </c>
      <c r="C1841" s="116">
        <v>213457</v>
      </c>
      <c r="D1841" s="117">
        <v>1210</v>
      </c>
      <c r="E1841" s="2">
        <v>1841</v>
      </c>
    </row>
    <row r="1842" spans="1:5" ht="13.5" x14ac:dyDescent="0.25">
      <c r="A1842" s="2"/>
      <c r="B1842" s="2" t="s">
        <v>5460</v>
      </c>
      <c r="C1842" s="116">
        <v>213479</v>
      </c>
      <c r="D1842" s="117">
        <v>1210</v>
      </c>
      <c r="E1842" s="2">
        <v>1842</v>
      </c>
    </row>
    <row r="1843" spans="1:5" ht="13.5" x14ac:dyDescent="0.25">
      <c r="A1843" s="2"/>
      <c r="B1843" s="2" t="s">
        <v>7749</v>
      </c>
      <c r="C1843" s="116">
        <v>213480</v>
      </c>
      <c r="D1843" s="117">
        <v>1210</v>
      </c>
      <c r="E1843" s="2">
        <v>1843</v>
      </c>
    </row>
    <row r="1844" spans="1:5" ht="13.5" x14ac:dyDescent="0.25">
      <c r="A1844" s="2"/>
      <c r="B1844" s="2" t="s">
        <v>5478</v>
      </c>
      <c r="C1844" s="116">
        <v>214043</v>
      </c>
      <c r="D1844" s="117">
        <v>1210</v>
      </c>
      <c r="E1844" s="2">
        <v>1844</v>
      </c>
    </row>
    <row r="1845" spans="1:5" ht="13.5" x14ac:dyDescent="0.25">
      <c r="A1845" s="2"/>
      <c r="B1845" s="2" t="s">
        <v>5483</v>
      </c>
      <c r="C1845" s="116">
        <v>214190</v>
      </c>
      <c r="D1845" s="117">
        <v>1210</v>
      </c>
      <c r="E1845" s="2">
        <v>1845</v>
      </c>
    </row>
    <row r="1846" spans="1:5" ht="13.5" x14ac:dyDescent="0.25">
      <c r="A1846" s="2"/>
      <c r="B1846" s="2" t="s">
        <v>5484</v>
      </c>
      <c r="C1846" s="116">
        <v>214221</v>
      </c>
      <c r="D1846" s="117">
        <v>1210</v>
      </c>
      <c r="E1846" s="2">
        <v>1846</v>
      </c>
    </row>
    <row r="1847" spans="1:5" ht="13.5" x14ac:dyDescent="0.25">
      <c r="A1847" s="2"/>
      <c r="B1847" s="2" t="s">
        <v>5504</v>
      </c>
      <c r="C1847" s="116">
        <v>215077</v>
      </c>
      <c r="D1847" s="117">
        <v>1210</v>
      </c>
      <c r="E1847" s="2">
        <v>1847</v>
      </c>
    </row>
    <row r="1848" spans="1:5" ht="13.5" x14ac:dyDescent="0.25">
      <c r="A1848" s="2"/>
      <c r="B1848" s="2" t="s">
        <v>5522</v>
      </c>
      <c r="C1848" s="116">
        <v>215652</v>
      </c>
      <c r="D1848" s="117">
        <v>1210</v>
      </c>
      <c r="E1848" s="2">
        <v>1848</v>
      </c>
    </row>
    <row r="1849" spans="1:5" ht="13.5" x14ac:dyDescent="0.25">
      <c r="A1849" s="2"/>
      <c r="B1849" s="2" t="s">
        <v>5526</v>
      </c>
      <c r="C1849" s="116">
        <v>215741</v>
      </c>
      <c r="D1849" s="117">
        <v>1210</v>
      </c>
      <c r="E1849" s="2">
        <v>1849</v>
      </c>
    </row>
    <row r="1850" spans="1:5" ht="13.5" x14ac:dyDescent="0.25">
      <c r="A1850" s="2"/>
      <c r="B1850" s="2" t="s">
        <v>5528</v>
      </c>
      <c r="C1850" s="116">
        <v>215811</v>
      </c>
      <c r="D1850" s="117">
        <v>1210</v>
      </c>
      <c r="E1850" s="2">
        <v>1850</v>
      </c>
    </row>
    <row r="1851" spans="1:5" ht="13.5" x14ac:dyDescent="0.25">
      <c r="A1851" s="2"/>
      <c r="B1851" s="2" t="s">
        <v>7778</v>
      </c>
      <c r="C1851" s="116">
        <v>215808</v>
      </c>
      <c r="D1851" s="117">
        <v>1221</v>
      </c>
      <c r="E1851" s="2">
        <v>1851</v>
      </c>
    </row>
    <row r="1852" spans="1:5" ht="13.5" x14ac:dyDescent="0.25">
      <c r="A1852" s="2"/>
      <c r="B1852" s="2" t="s">
        <v>5465</v>
      </c>
      <c r="C1852" s="116">
        <v>213657</v>
      </c>
      <c r="D1852" s="117">
        <v>1210</v>
      </c>
      <c r="E1852" s="2">
        <v>1852</v>
      </c>
    </row>
    <row r="1853" spans="1:5" ht="13.5" x14ac:dyDescent="0.25">
      <c r="A1853" s="2"/>
      <c r="B1853" s="2" t="s">
        <v>5499</v>
      </c>
      <c r="C1853" s="116">
        <v>214950</v>
      </c>
      <c r="D1853" s="117">
        <v>1210</v>
      </c>
      <c r="E1853" s="2">
        <v>1853</v>
      </c>
    </row>
    <row r="1854" spans="1:5" ht="13.5" x14ac:dyDescent="0.25">
      <c r="A1854" s="2"/>
      <c r="B1854" s="2" t="s">
        <v>5507</v>
      </c>
      <c r="C1854" s="116">
        <v>215116</v>
      </c>
      <c r="D1854" s="117">
        <v>1210</v>
      </c>
      <c r="E1854" s="2">
        <v>1854</v>
      </c>
    </row>
    <row r="1855" spans="1:5" ht="13.5" x14ac:dyDescent="0.25">
      <c r="A1855" s="2"/>
      <c r="B1855" s="2" t="s">
        <v>5449</v>
      </c>
      <c r="C1855" s="116">
        <v>213204</v>
      </c>
      <c r="D1855" s="117">
        <v>1210</v>
      </c>
      <c r="E1855" s="2">
        <v>1855</v>
      </c>
    </row>
    <row r="1856" spans="1:5" ht="13.5" x14ac:dyDescent="0.25">
      <c r="A1856" s="2"/>
      <c r="B1856" s="2" t="s">
        <v>8726</v>
      </c>
      <c r="C1856" s="116">
        <v>213197</v>
      </c>
      <c r="D1856" s="117">
        <v>1210</v>
      </c>
      <c r="E1856" s="2">
        <v>1856</v>
      </c>
    </row>
    <row r="1857" spans="1:5" ht="13.5" x14ac:dyDescent="0.25">
      <c r="A1857" s="2"/>
      <c r="B1857" s="2" t="s">
        <v>8476</v>
      </c>
      <c r="C1857" s="116">
        <v>213214</v>
      </c>
      <c r="D1857" s="117">
        <v>1120</v>
      </c>
      <c r="E1857" s="2">
        <v>1857</v>
      </c>
    </row>
    <row r="1858" spans="1:5" ht="13.5" x14ac:dyDescent="0.25">
      <c r="A1858" s="2"/>
      <c r="B1858" s="2" t="s">
        <v>5451</v>
      </c>
      <c r="C1858" s="116">
        <v>213233</v>
      </c>
      <c r="D1858" s="117">
        <v>1210</v>
      </c>
      <c r="E1858" s="2">
        <v>1858</v>
      </c>
    </row>
    <row r="1859" spans="1:5" ht="13.5" x14ac:dyDescent="0.25">
      <c r="A1859" s="2"/>
      <c r="B1859" s="2" t="s">
        <v>5452</v>
      </c>
      <c r="C1859" s="116">
        <v>213267</v>
      </c>
      <c r="D1859" s="117">
        <v>1210</v>
      </c>
      <c r="E1859" s="2">
        <v>1859</v>
      </c>
    </row>
    <row r="1860" spans="1:5" ht="13.5" x14ac:dyDescent="0.25">
      <c r="A1860" s="2"/>
      <c r="B1860" s="2" t="s">
        <v>5453</v>
      </c>
      <c r="C1860" s="116">
        <v>213290</v>
      </c>
      <c r="D1860" s="117">
        <v>1210</v>
      </c>
      <c r="E1860" s="2">
        <v>1860</v>
      </c>
    </row>
    <row r="1861" spans="1:5" ht="13.5" x14ac:dyDescent="0.25">
      <c r="A1861" s="2"/>
      <c r="B1861" s="2" t="s">
        <v>9113</v>
      </c>
      <c r="C1861" s="116">
        <v>413305</v>
      </c>
      <c r="D1861" s="117">
        <v>1210</v>
      </c>
      <c r="E1861" s="2">
        <v>1861</v>
      </c>
    </row>
    <row r="1862" spans="1:5" ht="13.5" x14ac:dyDescent="0.25">
      <c r="A1862" s="2"/>
      <c r="B1862" s="2" t="s">
        <v>8477</v>
      </c>
      <c r="C1862" s="116">
        <v>213318</v>
      </c>
      <c r="D1862" s="117">
        <v>1120</v>
      </c>
      <c r="E1862" s="2">
        <v>1862</v>
      </c>
    </row>
    <row r="1863" spans="1:5" ht="13.5" x14ac:dyDescent="0.25">
      <c r="A1863" s="2"/>
      <c r="B1863" s="2" t="s">
        <v>5455</v>
      </c>
      <c r="C1863" s="116">
        <v>213337</v>
      </c>
      <c r="D1863" s="117">
        <v>1210</v>
      </c>
      <c r="E1863" s="2">
        <v>1863</v>
      </c>
    </row>
    <row r="1864" spans="1:5" ht="13.5" x14ac:dyDescent="0.25">
      <c r="A1864" s="2"/>
      <c r="B1864" s="2" t="s">
        <v>5456</v>
      </c>
      <c r="C1864" s="116">
        <v>213356</v>
      </c>
      <c r="D1864" s="117">
        <v>1210</v>
      </c>
      <c r="E1864" s="2">
        <v>1864</v>
      </c>
    </row>
    <row r="1865" spans="1:5" ht="13.5" x14ac:dyDescent="0.25">
      <c r="A1865" s="2"/>
      <c r="B1865" s="2" t="s">
        <v>7748</v>
      </c>
      <c r="C1865" s="116">
        <v>213360</v>
      </c>
      <c r="D1865" s="117">
        <v>1229</v>
      </c>
      <c r="E1865" s="2">
        <v>1865</v>
      </c>
    </row>
    <row r="1866" spans="1:5" ht="13.5" x14ac:dyDescent="0.25">
      <c r="A1866" s="2"/>
      <c r="B1866" s="2" t="s">
        <v>5461</v>
      </c>
      <c r="C1866" s="116">
        <v>213500</v>
      </c>
      <c r="D1866" s="117">
        <v>1210</v>
      </c>
      <c r="E1866" s="2">
        <v>1866</v>
      </c>
    </row>
    <row r="1867" spans="1:5" ht="13.5" x14ac:dyDescent="0.25">
      <c r="A1867" s="2"/>
      <c r="B1867" s="2" t="s">
        <v>7750</v>
      </c>
      <c r="C1867" s="116">
        <v>213510</v>
      </c>
      <c r="D1867" s="117">
        <v>1210</v>
      </c>
      <c r="E1867" s="2">
        <v>1867</v>
      </c>
    </row>
    <row r="1868" spans="1:5" ht="13.5" x14ac:dyDescent="0.25">
      <c r="A1868" s="2"/>
      <c r="B1868" s="2" t="s">
        <v>7751</v>
      </c>
      <c r="C1868" s="116">
        <v>213520</v>
      </c>
      <c r="D1868" s="117">
        <v>1221</v>
      </c>
      <c r="E1868" s="2">
        <v>1868</v>
      </c>
    </row>
    <row r="1869" spans="1:5" ht="13.5" x14ac:dyDescent="0.25">
      <c r="A1869" s="2"/>
      <c r="B1869" s="2" t="s">
        <v>5463</v>
      </c>
      <c r="C1869" s="116">
        <v>213591</v>
      </c>
      <c r="D1869" s="117">
        <v>1210</v>
      </c>
      <c r="E1869" s="2">
        <v>1869</v>
      </c>
    </row>
    <row r="1870" spans="1:5" ht="13.5" x14ac:dyDescent="0.25">
      <c r="A1870" s="2"/>
      <c r="B1870" s="2" t="s">
        <v>5464</v>
      </c>
      <c r="C1870" s="116">
        <v>213623</v>
      </c>
      <c r="D1870" s="117">
        <v>1210</v>
      </c>
      <c r="E1870" s="2">
        <v>1870</v>
      </c>
    </row>
    <row r="1871" spans="1:5" ht="13.5" x14ac:dyDescent="0.25">
      <c r="A1871" s="2"/>
      <c r="B1871" s="2" t="s">
        <v>1962</v>
      </c>
      <c r="C1871" s="116">
        <v>213638</v>
      </c>
      <c r="D1871" s="117">
        <v>1120</v>
      </c>
      <c r="E1871" s="2">
        <v>1871</v>
      </c>
    </row>
    <row r="1872" spans="1:5" ht="13.5" x14ac:dyDescent="0.25">
      <c r="A1872" s="2"/>
      <c r="B1872" s="2" t="s">
        <v>5467</v>
      </c>
      <c r="C1872" s="116">
        <v>213708</v>
      </c>
      <c r="D1872" s="117">
        <v>1210</v>
      </c>
      <c r="E1872" s="2">
        <v>1872</v>
      </c>
    </row>
    <row r="1873" spans="1:5" ht="13.5" x14ac:dyDescent="0.25">
      <c r="A1873" s="2"/>
      <c r="B1873" s="2" t="s">
        <v>5468</v>
      </c>
      <c r="C1873" s="116">
        <v>213746</v>
      </c>
      <c r="D1873" s="117">
        <v>1210</v>
      </c>
      <c r="E1873" s="2">
        <v>1873</v>
      </c>
    </row>
    <row r="1874" spans="1:5" ht="13.5" x14ac:dyDescent="0.25">
      <c r="A1874" s="2"/>
      <c r="B1874" s="2" t="s">
        <v>5470</v>
      </c>
      <c r="C1874" s="116">
        <v>213784</v>
      </c>
      <c r="D1874" s="117">
        <v>1210</v>
      </c>
      <c r="E1874" s="2">
        <v>1874</v>
      </c>
    </row>
    <row r="1875" spans="1:5" ht="13.5" x14ac:dyDescent="0.25">
      <c r="A1875" s="2"/>
      <c r="B1875" s="2" t="s">
        <v>5471</v>
      </c>
      <c r="C1875" s="116">
        <v>213816</v>
      </c>
      <c r="D1875" s="117">
        <v>1210</v>
      </c>
      <c r="E1875" s="2">
        <v>1875</v>
      </c>
    </row>
    <row r="1876" spans="1:5" ht="13.5" x14ac:dyDescent="0.25">
      <c r="A1876" s="2"/>
      <c r="B1876" s="2" t="s">
        <v>7753</v>
      </c>
      <c r="C1876" s="116">
        <v>213820</v>
      </c>
      <c r="D1876" s="117">
        <v>1221</v>
      </c>
      <c r="E1876" s="2">
        <v>1876</v>
      </c>
    </row>
    <row r="1877" spans="1:5" ht="13.5" x14ac:dyDescent="0.25">
      <c r="A1877" s="2"/>
      <c r="B1877" s="2" t="s">
        <v>5473</v>
      </c>
      <c r="C1877" s="116">
        <v>213892</v>
      </c>
      <c r="D1877" s="117">
        <v>1210</v>
      </c>
      <c r="E1877" s="2">
        <v>1877</v>
      </c>
    </row>
    <row r="1878" spans="1:5" ht="13.5" x14ac:dyDescent="0.25">
      <c r="A1878" s="2"/>
      <c r="B1878" s="2" t="s">
        <v>5474</v>
      </c>
      <c r="C1878" s="116">
        <v>213958</v>
      </c>
      <c r="D1878" s="117">
        <v>1239</v>
      </c>
      <c r="E1878" s="2">
        <v>1878</v>
      </c>
    </row>
    <row r="1879" spans="1:5" ht="13.5" x14ac:dyDescent="0.25">
      <c r="A1879" s="2"/>
      <c r="B1879" s="2" t="s">
        <v>5475</v>
      </c>
      <c r="C1879" s="116">
        <v>213962</v>
      </c>
      <c r="D1879" s="117">
        <v>1239</v>
      </c>
      <c r="E1879" s="2">
        <v>1879</v>
      </c>
    </row>
    <row r="1880" spans="1:5" ht="13.5" x14ac:dyDescent="0.25">
      <c r="A1880" s="2"/>
      <c r="B1880" s="2" t="s">
        <v>5476</v>
      </c>
      <c r="C1880" s="116">
        <v>213981</v>
      </c>
      <c r="D1880" s="117">
        <v>1210</v>
      </c>
      <c r="E1880" s="2">
        <v>1880</v>
      </c>
    </row>
    <row r="1881" spans="1:5" ht="13.5" x14ac:dyDescent="0.25">
      <c r="A1881" s="2"/>
      <c r="B1881" s="2" t="s">
        <v>5477</v>
      </c>
      <c r="C1881" s="116">
        <v>214014</v>
      </c>
      <c r="D1881" s="117">
        <v>1210</v>
      </c>
      <c r="E1881" s="2">
        <v>1881</v>
      </c>
    </row>
    <row r="1882" spans="1:5" ht="13.5" x14ac:dyDescent="0.25">
      <c r="A1882" s="2"/>
      <c r="B1882" s="2" t="s">
        <v>7755</v>
      </c>
      <c r="C1882" s="116">
        <v>214020</v>
      </c>
      <c r="D1882" s="117">
        <v>1210</v>
      </c>
      <c r="E1882" s="2">
        <v>1882</v>
      </c>
    </row>
    <row r="1883" spans="1:5" ht="13.5" x14ac:dyDescent="0.25">
      <c r="A1883" s="2"/>
      <c r="B1883" s="2" t="s">
        <v>5479</v>
      </c>
      <c r="C1883" s="116">
        <v>214077</v>
      </c>
      <c r="D1883" s="117">
        <v>1233</v>
      </c>
      <c r="E1883" s="2">
        <v>1883</v>
      </c>
    </row>
    <row r="1884" spans="1:5" ht="13.5" x14ac:dyDescent="0.25">
      <c r="A1884" s="2"/>
      <c r="B1884" s="2" t="s">
        <v>5480</v>
      </c>
      <c r="C1884" s="116">
        <v>214109</v>
      </c>
      <c r="D1884" s="117">
        <v>1210</v>
      </c>
      <c r="E1884" s="2">
        <v>1884</v>
      </c>
    </row>
    <row r="1885" spans="1:5" ht="13.5" x14ac:dyDescent="0.25">
      <c r="A1885" s="2"/>
      <c r="B1885" s="2" t="s">
        <v>5481</v>
      </c>
      <c r="C1885" s="116">
        <v>214132</v>
      </c>
      <c r="D1885" s="117">
        <v>1210</v>
      </c>
      <c r="E1885" s="2">
        <v>1885</v>
      </c>
    </row>
    <row r="1886" spans="1:5" ht="13.5" x14ac:dyDescent="0.25">
      <c r="A1886" s="2"/>
      <c r="B1886" s="2" t="s">
        <v>5482</v>
      </c>
      <c r="C1886" s="116">
        <v>214166</v>
      </c>
      <c r="D1886" s="117">
        <v>1210</v>
      </c>
      <c r="E1886" s="2">
        <v>1886</v>
      </c>
    </row>
    <row r="1887" spans="1:5" ht="13.5" x14ac:dyDescent="0.25">
      <c r="A1887" s="2"/>
      <c r="B1887" s="2" t="s">
        <v>7783</v>
      </c>
      <c r="C1887" s="116">
        <v>216140</v>
      </c>
      <c r="D1887" s="117">
        <v>1210</v>
      </c>
      <c r="E1887" s="2">
        <v>1887</v>
      </c>
    </row>
    <row r="1888" spans="1:5" ht="13.5" x14ac:dyDescent="0.25">
      <c r="A1888" s="2"/>
      <c r="B1888" s="2" t="s">
        <v>7784</v>
      </c>
      <c r="C1888" s="116">
        <v>216145</v>
      </c>
      <c r="D1888" s="117">
        <v>1319</v>
      </c>
      <c r="E1888" s="2">
        <v>1888</v>
      </c>
    </row>
    <row r="1889" spans="1:5" ht="13.5" x14ac:dyDescent="0.25">
      <c r="A1889" s="2"/>
      <c r="B1889" s="2" t="s">
        <v>5486</v>
      </c>
      <c r="C1889" s="116">
        <v>214310</v>
      </c>
      <c r="D1889" s="117">
        <v>1210</v>
      </c>
      <c r="E1889" s="2">
        <v>1889</v>
      </c>
    </row>
    <row r="1890" spans="1:5" ht="13.5" x14ac:dyDescent="0.25">
      <c r="A1890" s="2"/>
      <c r="B1890" s="2" t="s">
        <v>5487</v>
      </c>
      <c r="C1890" s="116">
        <v>214333</v>
      </c>
      <c r="D1890" s="117">
        <v>1210</v>
      </c>
      <c r="E1890" s="2">
        <v>1890</v>
      </c>
    </row>
    <row r="1891" spans="1:5" ht="13.5" x14ac:dyDescent="0.25">
      <c r="A1891" s="2"/>
      <c r="B1891" s="2" t="s">
        <v>5489</v>
      </c>
      <c r="C1891" s="116">
        <v>214359</v>
      </c>
      <c r="D1891" s="117">
        <v>1210</v>
      </c>
      <c r="E1891" s="2">
        <v>1891</v>
      </c>
    </row>
    <row r="1892" spans="1:5" ht="13.5" x14ac:dyDescent="0.25">
      <c r="A1892" s="2"/>
      <c r="B1892" s="2" t="s">
        <v>5490</v>
      </c>
      <c r="C1892" s="116">
        <v>214414</v>
      </c>
      <c r="D1892" s="117">
        <v>1210</v>
      </c>
      <c r="E1892" s="2">
        <v>1892</v>
      </c>
    </row>
    <row r="1893" spans="1:5" ht="13.5" x14ac:dyDescent="0.25">
      <c r="A1893" s="2"/>
      <c r="B1893" s="2" t="s">
        <v>5491</v>
      </c>
      <c r="C1893" s="116">
        <v>214448</v>
      </c>
      <c r="D1893" s="117">
        <v>1210</v>
      </c>
      <c r="E1893" s="2">
        <v>1893</v>
      </c>
    </row>
    <row r="1894" spans="1:5" ht="13.5" x14ac:dyDescent="0.25">
      <c r="A1894" s="2"/>
      <c r="B1894" s="2" t="s">
        <v>7759</v>
      </c>
      <c r="C1894" s="116">
        <v>214449</v>
      </c>
      <c r="D1894" s="117">
        <v>1210</v>
      </c>
      <c r="E1894" s="2">
        <v>1894</v>
      </c>
    </row>
    <row r="1895" spans="1:5" ht="13.5" x14ac:dyDescent="0.25">
      <c r="A1895" s="2"/>
      <c r="B1895" s="2" t="s">
        <v>7760</v>
      </c>
      <c r="C1895" s="116">
        <v>214450</v>
      </c>
      <c r="D1895" s="117">
        <v>1210</v>
      </c>
      <c r="E1895" s="2">
        <v>1895</v>
      </c>
    </row>
    <row r="1896" spans="1:5" ht="13.5" x14ac:dyDescent="0.25">
      <c r="A1896" s="2"/>
      <c r="B1896" s="2" t="s">
        <v>7761</v>
      </c>
      <c r="C1896" s="116">
        <v>214451</v>
      </c>
      <c r="D1896" s="117">
        <v>1210</v>
      </c>
      <c r="E1896" s="2">
        <v>1896</v>
      </c>
    </row>
    <row r="1897" spans="1:5" ht="13.5" x14ac:dyDescent="0.25">
      <c r="A1897" s="2"/>
      <c r="B1897" s="2" t="s">
        <v>7762</v>
      </c>
      <c r="C1897" s="116">
        <v>214452</v>
      </c>
      <c r="D1897" s="117">
        <v>1225</v>
      </c>
      <c r="E1897" s="2">
        <v>1897</v>
      </c>
    </row>
    <row r="1898" spans="1:5" ht="13.5" x14ac:dyDescent="0.25">
      <c r="A1898" s="2"/>
      <c r="B1898" s="2" t="s">
        <v>5493</v>
      </c>
      <c r="C1898" s="116">
        <v>214652</v>
      </c>
      <c r="D1898" s="117">
        <v>1210</v>
      </c>
      <c r="E1898" s="2">
        <v>1898</v>
      </c>
    </row>
    <row r="1899" spans="1:5" ht="13.5" x14ac:dyDescent="0.25">
      <c r="A1899" s="2"/>
      <c r="B1899" s="2" t="s">
        <v>3732</v>
      </c>
      <c r="C1899" s="116">
        <v>214679</v>
      </c>
      <c r="D1899" s="117">
        <v>1120</v>
      </c>
      <c r="E1899" s="2">
        <v>1899</v>
      </c>
    </row>
    <row r="1900" spans="1:5" ht="13.5" x14ac:dyDescent="0.25">
      <c r="A1900" s="2"/>
      <c r="B1900" s="2" t="s">
        <v>5494</v>
      </c>
      <c r="C1900" s="116">
        <v>214749</v>
      </c>
      <c r="D1900" s="117">
        <v>1210</v>
      </c>
      <c r="E1900" s="2">
        <v>1900</v>
      </c>
    </row>
    <row r="1901" spans="1:5" ht="13.5" x14ac:dyDescent="0.25">
      <c r="A1901" s="2"/>
      <c r="B1901" s="2" t="s">
        <v>5495</v>
      </c>
      <c r="C1901" s="116">
        <v>214772</v>
      </c>
      <c r="D1901" s="117">
        <v>1232</v>
      </c>
      <c r="E1901" s="2">
        <v>1901</v>
      </c>
    </row>
    <row r="1902" spans="1:5" ht="13.5" x14ac:dyDescent="0.25">
      <c r="A1902" s="2"/>
      <c r="B1902" s="2" t="s">
        <v>5496</v>
      </c>
      <c r="C1902" s="116">
        <v>214804</v>
      </c>
      <c r="D1902" s="117">
        <v>1223</v>
      </c>
      <c r="E1902" s="2">
        <v>1902</v>
      </c>
    </row>
    <row r="1903" spans="1:5" ht="13.5" x14ac:dyDescent="0.25">
      <c r="A1903" s="2"/>
      <c r="B1903" s="2" t="s">
        <v>7765</v>
      </c>
      <c r="C1903" s="116">
        <v>214810</v>
      </c>
      <c r="D1903" s="117">
        <v>1233</v>
      </c>
      <c r="E1903" s="2">
        <v>1903</v>
      </c>
    </row>
    <row r="1904" spans="1:5" ht="13.5" x14ac:dyDescent="0.25">
      <c r="A1904" s="2"/>
      <c r="B1904" s="2" t="s">
        <v>7766</v>
      </c>
      <c r="C1904" s="116">
        <v>214820</v>
      </c>
      <c r="D1904" s="117">
        <v>1233</v>
      </c>
      <c r="E1904" s="2">
        <v>1904</v>
      </c>
    </row>
    <row r="1905" spans="1:5" ht="13.5" x14ac:dyDescent="0.25">
      <c r="A1905" s="2"/>
      <c r="B1905" s="2" t="s">
        <v>5497</v>
      </c>
      <c r="C1905" s="116">
        <v>214861</v>
      </c>
      <c r="D1905" s="117">
        <v>1222</v>
      </c>
      <c r="E1905" s="2">
        <v>1905</v>
      </c>
    </row>
    <row r="1906" spans="1:5" ht="13.5" x14ac:dyDescent="0.25">
      <c r="A1906" s="2"/>
      <c r="B1906" s="2" t="s">
        <v>5498</v>
      </c>
      <c r="C1906" s="116">
        <v>214895</v>
      </c>
      <c r="D1906" s="117">
        <v>1231</v>
      </c>
      <c r="E1906" s="2">
        <v>1906</v>
      </c>
    </row>
    <row r="1907" spans="1:5" ht="13.5" x14ac:dyDescent="0.25">
      <c r="A1907" s="2"/>
      <c r="B1907" s="2" t="s">
        <v>3785</v>
      </c>
      <c r="C1907" s="116">
        <v>214896</v>
      </c>
      <c r="D1907" s="117">
        <v>1231</v>
      </c>
      <c r="E1907" s="2">
        <v>1907</v>
      </c>
    </row>
    <row r="1908" spans="1:5" ht="13.5" x14ac:dyDescent="0.25">
      <c r="A1908" s="2"/>
      <c r="B1908" s="2" t="s">
        <v>7764</v>
      </c>
      <c r="C1908" s="116">
        <v>214748</v>
      </c>
      <c r="D1908" s="117">
        <v>1221</v>
      </c>
      <c r="E1908" s="2">
        <v>1908</v>
      </c>
    </row>
    <row r="1909" spans="1:5" ht="13.5" x14ac:dyDescent="0.25">
      <c r="A1909" s="2"/>
      <c r="B1909" s="2" t="s">
        <v>7767</v>
      </c>
      <c r="C1909" s="116">
        <v>214897</v>
      </c>
      <c r="D1909" s="117">
        <v>1225</v>
      </c>
      <c r="E1909" s="2">
        <v>1909</v>
      </c>
    </row>
    <row r="1910" spans="1:5" ht="13.5" x14ac:dyDescent="0.25">
      <c r="A1910" s="2"/>
      <c r="B1910" s="2" t="s">
        <v>5502</v>
      </c>
      <c r="C1910" s="116">
        <v>215046</v>
      </c>
      <c r="D1910" s="117">
        <v>1210</v>
      </c>
      <c r="E1910" s="2">
        <v>1910</v>
      </c>
    </row>
    <row r="1911" spans="1:5" ht="13.5" x14ac:dyDescent="0.25">
      <c r="A1911" s="2"/>
      <c r="B1911" s="2" t="s">
        <v>5503</v>
      </c>
      <c r="C1911" s="116">
        <v>215065</v>
      </c>
      <c r="D1911" s="117">
        <v>1210</v>
      </c>
      <c r="E1911" s="2">
        <v>1911</v>
      </c>
    </row>
    <row r="1912" spans="1:5" ht="13.5" x14ac:dyDescent="0.25">
      <c r="A1912" s="2"/>
      <c r="B1912" s="2" t="s">
        <v>5506</v>
      </c>
      <c r="C1912" s="116">
        <v>215101</v>
      </c>
      <c r="D1912" s="117">
        <v>1229</v>
      </c>
      <c r="E1912" s="2">
        <v>1912</v>
      </c>
    </row>
    <row r="1913" spans="1:5" ht="13.5" x14ac:dyDescent="0.25">
      <c r="A1913" s="2"/>
      <c r="B1913" s="2" t="s">
        <v>5508</v>
      </c>
      <c r="C1913" s="116">
        <v>215135</v>
      </c>
      <c r="D1913" s="117">
        <v>1210</v>
      </c>
      <c r="E1913" s="2">
        <v>1913</v>
      </c>
    </row>
    <row r="1914" spans="1:5" ht="13.5" x14ac:dyDescent="0.25">
      <c r="A1914" s="2"/>
      <c r="B1914" s="2" t="s">
        <v>7768</v>
      </c>
      <c r="C1914" s="116">
        <v>215136</v>
      </c>
      <c r="D1914" s="117">
        <v>1229</v>
      </c>
      <c r="E1914" s="2">
        <v>1914</v>
      </c>
    </row>
    <row r="1915" spans="1:5" ht="13.5" x14ac:dyDescent="0.25">
      <c r="A1915" s="2"/>
      <c r="B1915" s="2" t="s">
        <v>5509</v>
      </c>
      <c r="C1915" s="116">
        <v>215169</v>
      </c>
      <c r="D1915" s="117">
        <v>1210</v>
      </c>
      <c r="E1915" s="2">
        <v>1915</v>
      </c>
    </row>
    <row r="1916" spans="1:5" ht="13.5" x14ac:dyDescent="0.25">
      <c r="A1916" s="2"/>
      <c r="B1916" s="2" t="s">
        <v>5510</v>
      </c>
      <c r="C1916" s="116">
        <v>215258</v>
      </c>
      <c r="D1916" s="117">
        <v>1226</v>
      </c>
      <c r="E1916" s="2">
        <v>1916</v>
      </c>
    </row>
    <row r="1917" spans="1:5" ht="13.5" x14ac:dyDescent="0.25">
      <c r="A1917" s="2"/>
      <c r="B1917" s="2" t="s">
        <v>5511</v>
      </c>
      <c r="C1917" s="116">
        <v>215296</v>
      </c>
      <c r="D1917" s="117">
        <v>1226</v>
      </c>
      <c r="E1917" s="2">
        <v>1917</v>
      </c>
    </row>
    <row r="1918" spans="1:5" ht="13.5" x14ac:dyDescent="0.25">
      <c r="A1918" s="2"/>
      <c r="B1918" s="2" t="s">
        <v>5512</v>
      </c>
      <c r="C1918" s="116">
        <v>215328</v>
      </c>
      <c r="D1918" s="117">
        <v>1210</v>
      </c>
      <c r="E1918" s="2">
        <v>1918</v>
      </c>
    </row>
    <row r="1919" spans="1:5" ht="13.5" x14ac:dyDescent="0.25">
      <c r="A1919" s="2"/>
      <c r="B1919" s="2" t="s">
        <v>5513</v>
      </c>
      <c r="C1919" s="116">
        <v>215385</v>
      </c>
      <c r="D1919" s="117">
        <v>1210</v>
      </c>
      <c r="E1919" s="2">
        <v>1919</v>
      </c>
    </row>
    <row r="1920" spans="1:5" ht="13.5" x14ac:dyDescent="0.25">
      <c r="A1920" s="2"/>
      <c r="B1920" s="2" t="s">
        <v>15575</v>
      </c>
      <c r="C1920" s="116">
        <v>215421</v>
      </c>
      <c r="D1920" s="117">
        <v>1210</v>
      </c>
      <c r="E1920" s="2">
        <v>1920</v>
      </c>
    </row>
    <row r="1921" spans="1:5" ht="13.5" x14ac:dyDescent="0.25">
      <c r="A1921" s="2"/>
      <c r="B1921" s="2" t="s">
        <v>7769</v>
      </c>
      <c r="C1921" s="116">
        <v>215390</v>
      </c>
      <c r="D1921" s="117">
        <v>1210</v>
      </c>
      <c r="E1921" s="2">
        <v>1921</v>
      </c>
    </row>
    <row r="1922" spans="1:5" ht="13.5" x14ac:dyDescent="0.25">
      <c r="A1922" s="2"/>
      <c r="B1922" s="2" t="s">
        <v>5515</v>
      </c>
      <c r="C1922" s="116">
        <v>215440</v>
      </c>
      <c r="D1922" s="117">
        <v>1210</v>
      </c>
      <c r="E1922" s="2">
        <v>1922</v>
      </c>
    </row>
    <row r="1923" spans="1:5" ht="13.5" x14ac:dyDescent="0.25">
      <c r="A1923" s="2"/>
      <c r="B1923" s="2" t="s">
        <v>7770</v>
      </c>
      <c r="C1923" s="116">
        <v>215441</v>
      </c>
      <c r="D1923" s="117">
        <v>1210</v>
      </c>
      <c r="E1923" s="2">
        <v>1923</v>
      </c>
    </row>
    <row r="1924" spans="1:5" ht="13.5" x14ac:dyDescent="0.25">
      <c r="A1924" s="2"/>
      <c r="B1924" s="2" t="s">
        <v>5516</v>
      </c>
      <c r="C1924" s="116">
        <v>215462</v>
      </c>
      <c r="D1924" s="117">
        <v>1223</v>
      </c>
      <c r="E1924" s="2">
        <v>1924</v>
      </c>
    </row>
    <row r="1925" spans="1:5" ht="13.5" x14ac:dyDescent="0.25">
      <c r="A1925" s="2"/>
      <c r="B1925" s="2" t="s">
        <v>5518</v>
      </c>
      <c r="C1925" s="116">
        <v>215506</v>
      </c>
      <c r="D1925" s="117">
        <v>1210</v>
      </c>
      <c r="E1925" s="2">
        <v>1925</v>
      </c>
    </row>
    <row r="1926" spans="1:5" ht="13.5" x14ac:dyDescent="0.25">
      <c r="A1926" s="2"/>
      <c r="B1926" s="2" t="s">
        <v>5519</v>
      </c>
      <c r="C1926" s="116">
        <v>215539</v>
      </c>
      <c r="D1926" s="117">
        <v>1239</v>
      </c>
      <c r="E1926" s="2">
        <v>1926</v>
      </c>
    </row>
    <row r="1927" spans="1:5" ht="13.5" x14ac:dyDescent="0.25">
      <c r="A1927" s="2"/>
      <c r="B1927" s="2" t="s">
        <v>5520</v>
      </c>
      <c r="C1927" s="116">
        <v>215559</v>
      </c>
      <c r="D1927" s="117">
        <v>1210</v>
      </c>
      <c r="E1927" s="2">
        <v>1927</v>
      </c>
    </row>
    <row r="1928" spans="1:5" ht="13.5" x14ac:dyDescent="0.25">
      <c r="A1928" s="2"/>
      <c r="B1928" s="2" t="s">
        <v>5521</v>
      </c>
      <c r="C1928" s="116">
        <v>215563</v>
      </c>
      <c r="D1928" s="117">
        <v>1210</v>
      </c>
      <c r="E1928" s="2">
        <v>1928</v>
      </c>
    </row>
    <row r="1929" spans="1:5" ht="13.5" x14ac:dyDescent="0.25">
      <c r="A1929" s="2"/>
      <c r="B1929" s="2" t="s">
        <v>7772</v>
      </c>
      <c r="C1929" s="116">
        <v>215571</v>
      </c>
      <c r="D1929" s="117">
        <v>1210</v>
      </c>
      <c r="E1929" s="2">
        <v>1929</v>
      </c>
    </row>
    <row r="1930" spans="1:5" ht="13.5" x14ac:dyDescent="0.25">
      <c r="A1930" s="2"/>
      <c r="B1930" s="2" t="s">
        <v>4160</v>
      </c>
      <c r="C1930" s="116">
        <v>215572</v>
      </c>
      <c r="D1930" s="117">
        <v>1210</v>
      </c>
      <c r="E1930" s="2">
        <v>1930</v>
      </c>
    </row>
    <row r="1931" spans="1:5" ht="13.5" x14ac:dyDescent="0.25">
      <c r="A1931" s="2"/>
      <c r="B1931" s="2" t="s">
        <v>7771</v>
      </c>
      <c r="C1931" s="116">
        <v>215570</v>
      </c>
      <c r="D1931" s="117">
        <v>1210</v>
      </c>
      <c r="E1931" s="2">
        <v>1931</v>
      </c>
    </row>
    <row r="1932" spans="1:5" ht="13.5" x14ac:dyDescent="0.25">
      <c r="A1932" s="2"/>
      <c r="B1932" s="2" t="s">
        <v>5523</v>
      </c>
      <c r="C1932" s="116">
        <v>215667</v>
      </c>
      <c r="D1932" s="117">
        <v>1210</v>
      </c>
      <c r="E1932" s="2">
        <v>1932</v>
      </c>
    </row>
    <row r="1933" spans="1:5" ht="13.5" x14ac:dyDescent="0.25">
      <c r="A1933" s="2"/>
      <c r="B1933" s="2" t="s">
        <v>6000</v>
      </c>
      <c r="C1933" s="116">
        <v>215670</v>
      </c>
      <c r="D1933" s="117">
        <v>1210</v>
      </c>
      <c r="E1933" s="2">
        <v>1933</v>
      </c>
    </row>
    <row r="1934" spans="1:5" ht="13.5" x14ac:dyDescent="0.25">
      <c r="A1934" s="2"/>
      <c r="B1934" s="2" t="s">
        <v>5524</v>
      </c>
      <c r="C1934" s="116">
        <v>215718</v>
      </c>
      <c r="D1934" s="117">
        <v>1237</v>
      </c>
      <c r="E1934" s="2">
        <v>1934</v>
      </c>
    </row>
    <row r="1935" spans="1:5" ht="13.5" x14ac:dyDescent="0.25">
      <c r="A1935" s="2"/>
      <c r="B1935" s="2" t="s">
        <v>5525</v>
      </c>
      <c r="C1935" s="116">
        <v>215722</v>
      </c>
      <c r="D1935" s="117">
        <v>1210</v>
      </c>
      <c r="E1935" s="2">
        <v>1935</v>
      </c>
    </row>
    <row r="1936" spans="1:5" ht="13.5" x14ac:dyDescent="0.25">
      <c r="A1936" s="2"/>
      <c r="B1936" s="2" t="s">
        <v>7775</v>
      </c>
      <c r="C1936" s="116">
        <v>215725</v>
      </c>
      <c r="D1936" s="117">
        <v>1210</v>
      </c>
      <c r="E1936" s="2">
        <v>1936</v>
      </c>
    </row>
    <row r="1937" spans="1:5" ht="13.5" x14ac:dyDescent="0.25">
      <c r="A1937" s="2"/>
      <c r="B1937" s="2" t="s">
        <v>7776</v>
      </c>
      <c r="C1937" s="116">
        <v>215730</v>
      </c>
      <c r="D1937" s="117">
        <v>1210</v>
      </c>
      <c r="E1937" s="2">
        <v>1937</v>
      </c>
    </row>
    <row r="1938" spans="1:5" ht="13.5" x14ac:dyDescent="0.25">
      <c r="A1938" s="2"/>
      <c r="B1938" s="2" t="s">
        <v>8727</v>
      </c>
      <c r="C1938" s="116">
        <v>215794</v>
      </c>
      <c r="D1938" s="117">
        <v>1227</v>
      </c>
      <c r="E1938" s="2">
        <v>1938</v>
      </c>
    </row>
    <row r="1939" spans="1:5" ht="13.5" x14ac:dyDescent="0.25">
      <c r="A1939" s="2"/>
      <c r="B1939" s="2" t="s">
        <v>5527</v>
      </c>
      <c r="C1939" s="116">
        <v>215807</v>
      </c>
      <c r="D1939" s="117">
        <v>1239</v>
      </c>
      <c r="E1939" s="2">
        <v>1939</v>
      </c>
    </row>
    <row r="1940" spans="1:5" ht="13.5" x14ac:dyDescent="0.25">
      <c r="A1940" s="2"/>
      <c r="B1940" s="2" t="s">
        <v>5529</v>
      </c>
      <c r="C1940" s="116">
        <v>215830</v>
      </c>
      <c r="D1940" s="117">
        <v>1210</v>
      </c>
      <c r="E1940" s="2">
        <v>1940</v>
      </c>
    </row>
    <row r="1941" spans="1:5" ht="13.5" x14ac:dyDescent="0.25">
      <c r="A1941" s="2"/>
      <c r="B1941" s="2" t="s">
        <v>5530</v>
      </c>
      <c r="C1941" s="116">
        <v>215864</v>
      </c>
      <c r="D1941" s="117">
        <v>1210</v>
      </c>
      <c r="E1941" s="2">
        <v>1941</v>
      </c>
    </row>
    <row r="1942" spans="1:5" ht="13.5" x14ac:dyDescent="0.25">
      <c r="A1942" s="2"/>
      <c r="B1942" s="2" t="s">
        <v>5531</v>
      </c>
      <c r="C1942" s="116">
        <v>215879</v>
      </c>
      <c r="D1942" s="117">
        <v>1210</v>
      </c>
      <c r="E1942" s="2">
        <v>1942</v>
      </c>
    </row>
    <row r="1943" spans="1:5" ht="13.5" x14ac:dyDescent="0.25">
      <c r="A1943" s="2"/>
      <c r="B1943" s="2" t="s">
        <v>5532</v>
      </c>
      <c r="C1943" s="116">
        <v>215883</v>
      </c>
      <c r="D1943" s="117">
        <v>1210</v>
      </c>
      <c r="E1943" s="2">
        <v>1943</v>
      </c>
    </row>
    <row r="1944" spans="1:5" ht="13.5" x14ac:dyDescent="0.25">
      <c r="A1944" s="2"/>
      <c r="B1944" s="2" t="s">
        <v>5533</v>
      </c>
      <c r="C1944" s="116">
        <v>215898</v>
      </c>
      <c r="D1944" s="117">
        <v>1210</v>
      </c>
      <c r="E1944" s="2">
        <v>1944</v>
      </c>
    </row>
    <row r="1945" spans="1:5" ht="13.5" x14ac:dyDescent="0.25">
      <c r="A1945" s="2"/>
      <c r="B1945" s="2" t="s">
        <v>7779</v>
      </c>
      <c r="C1945" s="116">
        <v>215899</v>
      </c>
      <c r="D1945" s="117">
        <v>1231</v>
      </c>
      <c r="E1945" s="2">
        <v>1945</v>
      </c>
    </row>
    <row r="1946" spans="1:5" ht="13.5" x14ac:dyDescent="0.25">
      <c r="A1946" s="2"/>
      <c r="B1946" s="2" t="s">
        <v>5535</v>
      </c>
      <c r="C1946" s="116">
        <v>215934</v>
      </c>
      <c r="D1946" s="117">
        <v>1210</v>
      </c>
      <c r="E1946" s="2">
        <v>1946</v>
      </c>
    </row>
    <row r="1947" spans="1:5" ht="13.5" x14ac:dyDescent="0.25">
      <c r="A1947" s="2"/>
      <c r="B1947" s="2" t="s">
        <v>5536</v>
      </c>
      <c r="C1947" s="116">
        <v>215953</v>
      </c>
      <c r="D1947" s="117">
        <v>1142</v>
      </c>
      <c r="E1947" s="2">
        <v>1947</v>
      </c>
    </row>
    <row r="1948" spans="1:5" ht="13.5" x14ac:dyDescent="0.25">
      <c r="A1948" s="2"/>
      <c r="B1948" s="2" t="s">
        <v>9114</v>
      </c>
      <c r="C1948" s="116">
        <v>415993</v>
      </c>
      <c r="D1948" s="117">
        <v>1210</v>
      </c>
      <c r="E1948" s="2">
        <v>1948</v>
      </c>
    </row>
    <row r="1949" spans="1:5" ht="13.5" x14ac:dyDescent="0.25">
      <c r="A1949" s="2"/>
      <c r="B1949" s="2" t="s">
        <v>7780</v>
      </c>
      <c r="C1949" s="116">
        <v>215960</v>
      </c>
      <c r="D1949" s="117">
        <v>1210</v>
      </c>
      <c r="E1949" s="2">
        <v>1949</v>
      </c>
    </row>
    <row r="1950" spans="1:5" ht="13.5" x14ac:dyDescent="0.25">
      <c r="A1950" s="2"/>
      <c r="B1950" s="2" t="s">
        <v>5538</v>
      </c>
      <c r="C1950" s="116">
        <v>216053</v>
      </c>
      <c r="D1950" s="117">
        <v>1210</v>
      </c>
      <c r="E1950" s="2">
        <v>1950</v>
      </c>
    </row>
    <row r="1951" spans="1:5" ht="13.5" x14ac:dyDescent="0.25">
      <c r="A1951" s="2"/>
      <c r="B1951" s="2" t="s">
        <v>7781</v>
      </c>
      <c r="C1951" s="116">
        <v>216060</v>
      </c>
      <c r="D1951" s="117">
        <v>1210</v>
      </c>
      <c r="E1951" s="2">
        <v>1951</v>
      </c>
    </row>
    <row r="1952" spans="1:5" ht="13.5" x14ac:dyDescent="0.25">
      <c r="A1952" s="2"/>
      <c r="B1952" s="2" t="s">
        <v>8728</v>
      </c>
      <c r="C1952" s="116">
        <v>216034</v>
      </c>
      <c r="D1952" s="117">
        <v>1210</v>
      </c>
      <c r="E1952" s="2">
        <v>1952</v>
      </c>
    </row>
    <row r="1953" spans="1:5" ht="13.5" x14ac:dyDescent="0.25">
      <c r="A1953" s="2"/>
      <c r="B1953" s="2" t="s">
        <v>7782</v>
      </c>
      <c r="C1953" s="116">
        <v>216061</v>
      </c>
      <c r="D1953" s="117">
        <v>1210</v>
      </c>
      <c r="E1953" s="2">
        <v>1953</v>
      </c>
    </row>
    <row r="1954" spans="1:5" ht="13.5" x14ac:dyDescent="0.25">
      <c r="A1954" s="2"/>
      <c r="B1954" s="2" t="s">
        <v>8729</v>
      </c>
      <c r="C1954" s="116">
        <v>216049</v>
      </c>
      <c r="D1954" s="117">
        <v>1210</v>
      </c>
      <c r="E1954" s="2">
        <v>1954</v>
      </c>
    </row>
    <row r="1955" spans="1:5" ht="13.5" x14ac:dyDescent="0.25">
      <c r="A1955" s="2"/>
      <c r="B1955" s="2" t="s">
        <v>5540</v>
      </c>
      <c r="C1955" s="116">
        <v>216087</v>
      </c>
      <c r="D1955" s="117">
        <v>1210</v>
      </c>
      <c r="E1955" s="2">
        <v>1955</v>
      </c>
    </row>
    <row r="1956" spans="1:5" ht="13.5" x14ac:dyDescent="0.25">
      <c r="A1956" s="2"/>
      <c r="B1956" s="2" t="s">
        <v>5541</v>
      </c>
      <c r="C1956" s="116">
        <v>216119</v>
      </c>
      <c r="D1956" s="117">
        <v>1210</v>
      </c>
      <c r="E1956" s="2">
        <v>1956</v>
      </c>
    </row>
    <row r="1957" spans="1:5" ht="13.5" x14ac:dyDescent="0.25">
      <c r="A1957" s="2"/>
      <c r="B1957" s="2" t="s">
        <v>5542</v>
      </c>
      <c r="C1957" s="116">
        <v>216142</v>
      </c>
      <c r="D1957" s="117">
        <v>1210</v>
      </c>
      <c r="E1957" s="2">
        <v>1957</v>
      </c>
    </row>
    <row r="1958" spans="1:5" ht="13.5" x14ac:dyDescent="0.25">
      <c r="A1958" s="2"/>
      <c r="B1958" s="2" t="s">
        <v>9476</v>
      </c>
      <c r="C1958" s="116">
        <v>213330</v>
      </c>
      <c r="D1958" s="117">
        <v>1210</v>
      </c>
      <c r="E1958" s="2">
        <v>1958</v>
      </c>
    </row>
    <row r="1959" spans="1:5" ht="13.5" x14ac:dyDescent="0.25">
      <c r="A1959" s="2"/>
      <c r="B1959" s="2" t="s">
        <v>7757</v>
      </c>
      <c r="C1959" s="116">
        <v>214256</v>
      </c>
      <c r="D1959" s="117">
        <v>1210</v>
      </c>
      <c r="E1959" s="2">
        <v>1959</v>
      </c>
    </row>
    <row r="1960" spans="1:5" ht="13.5" x14ac:dyDescent="0.25">
      <c r="A1960" s="2"/>
      <c r="B1960" s="2" t="s">
        <v>7756</v>
      </c>
      <c r="C1960" s="116">
        <v>214230</v>
      </c>
      <c r="D1960" s="117">
        <v>1210</v>
      </c>
      <c r="E1960" s="2">
        <v>1960</v>
      </c>
    </row>
    <row r="1961" spans="1:5" ht="13.5" x14ac:dyDescent="0.25">
      <c r="A1961" s="2"/>
      <c r="B1961" s="2" t="s">
        <v>7763</v>
      </c>
      <c r="C1961" s="116">
        <v>214480</v>
      </c>
      <c r="D1961" s="117">
        <v>1210</v>
      </c>
      <c r="E1961" s="2">
        <v>1961</v>
      </c>
    </row>
    <row r="1962" spans="1:5" ht="13.5" x14ac:dyDescent="0.25">
      <c r="A1962" s="2"/>
      <c r="B1962" s="2" t="s">
        <v>7785</v>
      </c>
      <c r="C1962" s="116">
        <v>216150</v>
      </c>
      <c r="D1962" s="117">
        <v>1231</v>
      </c>
      <c r="E1962" s="2">
        <v>1962</v>
      </c>
    </row>
    <row r="1963" spans="1:5" ht="13.5" x14ac:dyDescent="0.25">
      <c r="A1963" s="2"/>
      <c r="B1963" s="2" t="s">
        <v>7786</v>
      </c>
      <c r="C1963" s="116">
        <v>216151</v>
      </c>
      <c r="D1963" s="117">
        <v>1231</v>
      </c>
      <c r="E1963" s="2">
        <v>1963</v>
      </c>
    </row>
    <row r="1964" spans="1:5" ht="13.5" x14ac:dyDescent="0.25">
      <c r="A1964" s="2"/>
      <c r="B1964" s="2" t="s">
        <v>5543</v>
      </c>
      <c r="C1964" s="116">
        <v>216231</v>
      </c>
      <c r="D1964" s="117">
        <v>2453</v>
      </c>
      <c r="E1964" s="2">
        <v>1964</v>
      </c>
    </row>
    <row r="1965" spans="1:5" ht="13.5" x14ac:dyDescent="0.25">
      <c r="A1965" s="2"/>
      <c r="B1965" s="2" t="s">
        <v>7787</v>
      </c>
      <c r="C1965" s="116">
        <v>216240</v>
      </c>
      <c r="D1965" s="117">
        <v>2453</v>
      </c>
      <c r="E1965" s="2">
        <v>1965</v>
      </c>
    </row>
    <row r="1966" spans="1:5" ht="13.5" x14ac:dyDescent="0.25">
      <c r="A1966" s="2"/>
      <c r="B1966" s="2" t="s">
        <v>7788</v>
      </c>
      <c r="C1966" s="116">
        <v>216241</v>
      </c>
      <c r="D1966" s="117">
        <v>2453</v>
      </c>
      <c r="E1966" s="2">
        <v>1966</v>
      </c>
    </row>
    <row r="1967" spans="1:5" ht="13.5" x14ac:dyDescent="0.25">
      <c r="A1967" s="2"/>
      <c r="B1967" s="2" t="s">
        <v>5544</v>
      </c>
      <c r="C1967" s="116">
        <v>216299</v>
      </c>
      <c r="D1967" s="117">
        <v>3146</v>
      </c>
      <c r="E1967" s="2">
        <v>1967</v>
      </c>
    </row>
    <row r="1968" spans="1:5" ht="13.5" x14ac:dyDescent="0.25">
      <c r="A1968" s="2"/>
      <c r="B1968" s="2" t="s">
        <v>5545</v>
      </c>
      <c r="C1968" s="116">
        <v>216354</v>
      </c>
      <c r="D1968" s="117">
        <v>3146</v>
      </c>
      <c r="E1968" s="2">
        <v>1968</v>
      </c>
    </row>
    <row r="1969" spans="1:5" ht="13.5" x14ac:dyDescent="0.25">
      <c r="A1969" s="2"/>
      <c r="B1969" s="2" t="s">
        <v>5546</v>
      </c>
      <c r="C1969" s="116">
        <v>216388</v>
      </c>
      <c r="D1969" s="117">
        <v>3144</v>
      </c>
      <c r="E1969" s="2">
        <v>1969</v>
      </c>
    </row>
    <row r="1970" spans="1:5" ht="13.5" x14ac:dyDescent="0.25">
      <c r="A1970" s="2"/>
      <c r="B1970" s="2" t="s">
        <v>5547</v>
      </c>
      <c r="C1970" s="116">
        <v>216415</v>
      </c>
      <c r="D1970" s="117">
        <v>3146</v>
      </c>
      <c r="E1970" s="2">
        <v>1970</v>
      </c>
    </row>
    <row r="1971" spans="1:5" ht="13.5" x14ac:dyDescent="0.25">
      <c r="A1971" s="2"/>
      <c r="B1971" s="2" t="s">
        <v>5548</v>
      </c>
      <c r="C1971" s="116">
        <v>216509</v>
      </c>
      <c r="D1971" s="117">
        <v>3146</v>
      </c>
      <c r="E1971" s="2">
        <v>1971</v>
      </c>
    </row>
    <row r="1972" spans="1:5" ht="13.5" x14ac:dyDescent="0.25">
      <c r="A1972" s="2"/>
      <c r="B1972" s="2" t="s">
        <v>7789</v>
      </c>
      <c r="C1972" s="116">
        <v>216510</v>
      </c>
      <c r="D1972" s="117">
        <v>3152</v>
      </c>
      <c r="E1972" s="2">
        <v>1972</v>
      </c>
    </row>
    <row r="1973" spans="1:5" ht="13.5" x14ac:dyDescent="0.25">
      <c r="A1973" s="2"/>
      <c r="B1973" s="2" t="s">
        <v>9477</v>
      </c>
      <c r="C1973" s="116">
        <v>216511</v>
      </c>
      <c r="D1973" s="117">
        <v>3144</v>
      </c>
      <c r="E1973" s="2">
        <v>1973</v>
      </c>
    </row>
    <row r="1974" spans="1:5" ht="13.5" x14ac:dyDescent="0.25">
      <c r="A1974" s="2"/>
      <c r="B1974" s="2" t="s">
        <v>9478</v>
      </c>
      <c r="C1974" s="116">
        <v>216512</v>
      </c>
      <c r="D1974" s="117">
        <v>3146</v>
      </c>
      <c r="E1974" s="2">
        <v>1974</v>
      </c>
    </row>
    <row r="1975" spans="1:5" ht="13.5" x14ac:dyDescent="0.25">
      <c r="A1975" s="2"/>
      <c r="B1975" s="2" t="s">
        <v>5549</v>
      </c>
      <c r="C1975" s="116">
        <v>216655</v>
      </c>
      <c r="D1975" s="117">
        <v>3146</v>
      </c>
      <c r="E1975" s="2">
        <v>1975</v>
      </c>
    </row>
    <row r="1976" spans="1:5" ht="13.5" x14ac:dyDescent="0.25">
      <c r="A1976" s="2"/>
      <c r="B1976" s="2" t="s">
        <v>7777</v>
      </c>
      <c r="C1976" s="116">
        <v>215744</v>
      </c>
      <c r="D1976" s="117">
        <v>3146</v>
      </c>
      <c r="E1976" s="2">
        <v>1976</v>
      </c>
    </row>
    <row r="1977" spans="1:5" ht="13.5" x14ac:dyDescent="0.25">
      <c r="A1977" s="2"/>
      <c r="B1977" s="2" t="s">
        <v>5552</v>
      </c>
      <c r="C1977" s="116">
        <v>216778</v>
      </c>
      <c r="D1977" s="117">
        <v>3146</v>
      </c>
      <c r="E1977" s="2">
        <v>1977</v>
      </c>
    </row>
    <row r="1978" spans="1:5" ht="13.5" x14ac:dyDescent="0.25">
      <c r="A1978" s="2"/>
      <c r="B1978" s="2" t="s">
        <v>5553</v>
      </c>
      <c r="C1978" s="116">
        <v>216800</v>
      </c>
      <c r="D1978" s="117">
        <v>3146</v>
      </c>
      <c r="E1978" s="2">
        <v>1978</v>
      </c>
    </row>
    <row r="1979" spans="1:5" ht="13.5" x14ac:dyDescent="0.25">
      <c r="A1979" s="2"/>
      <c r="B1979" s="2" t="s">
        <v>5554</v>
      </c>
      <c r="C1979" s="116">
        <v>216833</v>
      </c>
      <c r="D1979" s="117">
        <v>3146</v>
      </c>
      <c r="E1979" s="2">
        <v>1979</v>
      </c>
    </row>
    <row r="1980" spans="1:5" ht="13.5" x14ac:dyDescent="0.25">
      <c r="A1980" s="2"/>
      <c r="B1980" s="2" t="s">
        <v>5555</v>
      </c>
      <c r="C1980" s="116">
        <v>216867</v>
      </c>
      <c r="D1980" s="117">
        <v>3146</v>
      </c>
      <c r="E1980" s="2">
        <v>1980</v>
      </c>
    </row>
    <row r="1981" spans="1:5" ht="13.5" x14ac:dyDescent="0.25">
      <c r="A1981" s="2"/>
      <c r="B1981" s="2" t="s">
        <v>9115</v>
      </c>
      <c r="C1981" s="116">
        <v>416873</v>
      </c>
      <c r="D1981" s="117">
        <v>3146</v>
      </c>
      <c r="E1981" s="2">
        <v>1981</v>
      </c>
    </row>
    <row r="1982" spans="1:5" ht="13.5" x14ac:dyDescent="0.25">
      <c r="A1982" s="2"/>
      <c r="B1982" s="2" t="s">
        <v>9479</v>
      </c>
      <c r="C1982" s="116">
        <v>216870</v>
      </c>
      <c r="D1982" s="117">
        <v>3144</v>
      </c>
      <c r="E1982" s="2">
        <v>1982</v>
      </c>
    </row>
    <row r="1983" spans="1:5" ht="13.5" x14ac:dyDescent="0.25">
      <c r="A1983" s="2"/>
      <c r="B1983" s="2" t="s">
        <v>9480</v>
      </c>
      <c r="C1983" s="116">
        <v>216871</v>
      </c>
      <c r="D1983" s="117">
        <v>3146</v>
      </c>
      <c r="E1983" s="2">
        <v>1983</v>
      </c>
    </row>
    <row r="1984" spans="1:5" ht="13.5" x14ac:dyDescent="0.25">
      <c r="A1984" s="2"/>
      <c r="B1984" s="2" t="s">
        <v>5558</v>
      </c>
      <c r="C1984" s="116">
        <v>217060</v>
      </c>
      <c r="D1984" s="117">
        <v>3144</v>
      </c>
      <c r="E1984" s="2">
        <v>1984</v>
      </c>
    </row>
    <row r="1985" spans="1:5" ht="13.5" x14ac:dyDescent="0.25">
      <c r="A1985" s="2"/>
      <c r="B1985" s="2" t="s">
        <v>5559</v>
      </c>
      <c r="C1985" s="116">
        <v>217082</v>
      </c>
      <c r="D1985" s="117">
        <v>3144</v>
      </c>
      <c r="E1985" s="2">
        <v>1985</v>
      </c>
    </row>
    <row r="1986" spans="1:5" ht="13.5" x14ac:dyDescent="0.25">
      <c r="A1986" s="2"/>
      <c r="B1986" s="2" t="s">
        <v>5560</v>
      </c>
      <c r="C1986" s="116">
        <v>217107</v>
      </c>
      <c r="D1986" s="117">
        <v>3144</v>
      </c>
      <c r="E1986" s="2">
        <v>1986</v>
      </c>
    </row>
    <row r="1987" spans="1:5" ht="13.5" x14ac:dyDescent="0.25">
      <c r="A1987" s="2"/>
      <c r="B1987" s="2" t="s">
        <v>5561</v>
      </c>
      <c r="C1987" s="116">
        <v>217164</v>
      </c>
      <c r="D1987" s="117">
        <v>3146</v>
      </c>
      <c r="E1987" s="2">
        <v>1987</v>
      </c>
    </row>
    <row r="1988" spans="1:5" ht="13.5" x14ac:dyDescent="0.25">
      <c r="A1988" s="2"/>
      <c r="B1988" s="2" t="s">
        <v>5562</v>
      </c>
      <c r="C1988" s="116">
        <v>217198</v>
      </c>
      <c r="D1988" s="117">
        <v>3144</v>
      </c>
      <c r="E1988" s="2">
        <v>1988</v>
      </c>
    </row>
    <row r="1989" spans="1:5" ht="13.5" x14ac:dyDescent="0.25">
      <c r="A1989" s="2"/>
      <c r="B1989" s="2" t="s">
        <v>9481</v>
      </c>
      <c r="C1989" s="116">
        <v>217199</v>
      </c>
      <c r="D1989" s="117">
        <v>3146</v>
      </c>
      <c r="E1989" s="2">
        <v>1989</v>
      </c>
    </row>
    <row r="1990" spans="1:5" ht="13.5" x14ac:dyDescent="0.25">
      <c r="A1990" s="2"/>
      <c r="B1990" s="2" t="s">
        <v>5563</v>
      </c>
      <c r="C1990" s="116">
        <v>217253</v>
      </c>
      <c r="D1990" s="117">
        <v>3146</v>
      </c>
      <c r="E1990" s="2">
        <v>1990</v>
      </c>
    </row>
    <row r="1991" spans="1:5" ht="13.5" x14ac:dyDescent="0.25">
      <c r="A1991" s="2"/>
      <c r="B1991" s="2" t="s">
        <v>9482</v>
      </c>
      <c r="C1991" s="116">
        <v>217255</v>
      </c>
      <c r="D1991" s="117">
        <v>3146</v>
      </c>
      <c r="E1991" s="2">
        <v>1991</v>
      </c>
    </row>
    <row r="1992" spans="1:5" ht="13.5" x14ac:dyDescent="0.25">
      <c r="A1992" s="2"/>
      <c r="B1992" s="2" t="s">
        <v>5565</v>
      </c>
      <c r="C1992" s="116">
        <v>217342</v>
      </c>
      <c r="D1992" s="117">
        <v>3146</v>
      </c>
      <c r="E1992" s="2">
        <v>1992</v>
      </c>
    </row>
    <row r="1993" spans="1:5" ht="13.5" x14ac:dyDescent="0.25">
      <c r="A1993" s="2"/>
      <c r="B1993" s="2" t="s">
        <v>5566</v>
      </c>
      <c r="C1993" s="116">
        <v>217376</v>
      </c>
      <c r="D1993" s="117">
        <v>3144</v>
      </c>
      <c r="E1993" s="2">
        <v>1993</v>
      </c>
    </row>
    <row r="1994" spans="1:5" ht="13.5" x14ac:dyDescent="0.25">
      <c r="A1994" s="2"/>
      <c r="B1994" s="2" t="s">
        <v>5556</v>
      </c>
      <c r="C1994" s="116">
        <v>217018</v>
      </c>
      <c r="D1994" s="117">
        <v>3146</v>
      </c>
      <c r="E1994" s="2">
        <v>1994</v>
      </c>
    </row>
    <row r="1995" spans="1:5" ht="13.5" x14ac:dyDescent="0.25">
      <c r="A1995" s="2"/>
      <c r="B1995" s="2" t="s">
        <v>5557</v>
      </c>
      <c r="C1995" s="116">
        <v>217041</v>
      </c>
      <c r="D1995" s="117">
        <v>3146</v>
      </c>
      <c r="E1995" s="2">
        <v>1995</v>
      </c>
    </row>
    <row r="1996" spans="1:5" ht="13.5" x14ac:dyDescent="0.25">
      <c r="A1996" s="2"/>
      <c r="B1996" s="2" t="s">
        <v>5564</v>
      </c>
      <c r="C1996" s="116">
        <v>217287</v>
      </c>
      <c r="D1996" s="117">
        <v>3146</v>
      </c>
      <c r="E1996" s="2">
        <v>1996</v>
      </c>
    </row>
    <row r="1997" spans="1:5" ht="13.5" x14ac:dyDescent="0.25">
      <c r="A1997" s="2"/>
      <c r="B1997" s="2" t="s">
        <v>5567</v>
      </c>
      <c r="C1997" s="116">
        <v>217408</v>
      </c>
      <c r="D1997" s="117">
        <v>3146</v>
      </c>
      <c r="E1997" s="2">
        <v>1997</v>
      </c>
    </row>
    <row r="1998" spans="1:5" ht="13.5" x14ac:dyDescent="0.25">
      <c r="A1998" s="2"/>
      <c r="B1998" s="2" t="s">
        <v>5568</v>
      </c>
      <c r="C1998" s="116">
        <v>217431</v>
      </c>
      <c r="D1998" s="117">
        <v>3146</v>
      </c>
      <c r="E1998" s="2">
        <v>1998</v>
      </c>
    </row>
    <row r="1999" spans="1:5" ht="13.5" x14ac:dyDescent="0.25">
      <c r="A1999" s="2"/>
      <c r="B1999" s="2" t="s">
        <v>5569</v>
      </c>
      <c r="C1999" s="116">
        <v>217450</v>
      </c>
      <c r="D1999" s="117">
        <v>3144</v>
      </c>
      <c r="E1999" s="2">
        <v>1999</v>
      </c>
    </row>
    <row r="2000" spans="1:5" ht="13.5" x14ac:dyDescent="0.25">
      <c r="A2000" s="2"/>
      <c r="B2000" s="2" t="s">
        <v>9483</v>
      </c>
      <c r="C2000" s="116">
        <v>217432</v>
      </c>
      <c r="D2000" s="117">
        <v>3146</v>
      </c>
      <c r="E2000" s="2">
        <v>2000</v>
      </c>
    </row>
    <row r="2001" spans="1:5" ht="13.5" x14ac:dyDescent="0.25">
      <c r="A2001" s="2"/>
      <c r="B2001" s="2" t="s">
        <v>9484</v>
      </c>
      <c r="C2001" s="116">
        <v>217451</v>
      </c>
      <c r="D2001" s="117">
        <v>3146</v>
      </c>
      <c r="E2001" s="2">
        <v>2001</v>
      </c>
    </row>
    <row r="2002" spans="1:5" ht="13.5" x14ac:dyDescent="0.25">
      <c r="A2002" s="2"/>
      <c r="B2002" s="2" t="s">
        <v>5570</v>
      </c>
      <c r="C2002" s="116">
        <v>217484</v>
      </c>
      <c r="D2002" s="117">
        <v>3144</v>
      </c>
      <c r="E2002" s="2">
        <v>2002</v>
      </c>
    </row>
    <row r="2003" spans="1:5" ht="13.5" x14ac:dyDescent="0.25">
      <c r="A2003" s="2"/>
      <c r="B2003" s="2" t="s">
        <v>5571</v>
      </c>
      <c r="C2003" s="116">
        <v>217535</v>
      </c>
      <c r="D2003" s="117">
        <v>3146</v>
      </c>
      <c r="E2003" s="2">
        <v>2003</v>
      </c>
    </row>
    <row r="2004" spans="1:5" ht="13.5" x14ac:dyDescent="0.25">
      <c r="A2004" s="2"/>
      <c r="B2004" s="2" t="s">
        <v>5572</v>
      </c>
      <c r="C2004" s="116">
        <v>217610</v>
      </c>
      <c r="D2004" s="117">
        <v>3146</v>
      </c>
      <c r="E2004" s="2">
        <v>2004</v>
      </c>
    </row>
    <row r="2005" spans="1:5" ht="13.5" x14ac:dyDescent="0.25">
      <c r="A2005" s="2"/>
      <c r="B2005" s="2" t="s">
        <v>5573</v>
      </c>
      <c r="C2005" s="116">
        <v>217643</v>
      </c>
      <c r="D2005" s="117">
        <v>3144</v>
      </c>
      <c r="E2005" s="2">
        <v>2005</v>
      </c>
    </row>
    <row r="2006" spans="1:5" ht="13.5" x14ac:dyDescent="0.25">
      <c r="A2006" s="2"/>
      <c r="B2006" s="2" t="s">
        <v>9485</v>
      </c>
      <c r="C2006" s="116">
        <v>217644</v>
      </c>
      <c r="D2006" s="117">
        <v>3146</v>
      </c>
      <c r="E2006" s="2">
        <v>2006</v>
      </c>
    </row>
    <row r="2007" spans="1:5" ht="13.5" x14ac:dyDescent="0.25">
      <c r="A2007" s="2"/>
      <c r="B2007" s="2" t="s">
        <v>5574</v>
      </c>
      <c r="C2007" s="116">
        <v>217681</v>
      </c>
      <c r="D2007" s="117">
        <v>3146</v>
      </c>
      <c r="E2007" s="2">
        <v>2007</v>
      </c>
    </row>
    <row r="2008" spans="1:5" ht="13.5" x14ac:dyDescent="0.25">
      <c r="A2008" s="2"/>
      <c r="B2008" s="2" t="s">
        <v>9486</v>
      </c>
      <c r="C2008" s="116">
        <v>217682</v>
      </c>
      <c r="D2008" s="117">
        <v>3146</v>
      </c>
      <c r="E2008" s="2">
        <v>2008</v>
      </c>
    </row>
    <row r="2009" spans="1:5" ht="13.5" x14ac:dyDescent="0.25">
      <c r="A2009" s="2"/>
      <c r="B2009" s="2" t="s">
        <v>5575</v>
      </c>
      <c r="C2009" s="116">
        <v>217766</v>
      </c>
      <c r="D2009" s="117">
        <v>3146</v>
      </c>
      <c r="E2009" s="2">
        <v>2009</v>
      </c>
    </row>
    <row r="2010" spans="1:5" ht="13.5" x14ac:dyDescent="0.25">
      <c r="A2010" s="2"/>
      <c r="B2010" s="2" t="s">
        <v>9487</v>
      </c>
      <c r="C2010" s="116">
        <v>217767</v>
      </c>
      <c r="D2010" s="117">
        <v>3144</v>
      </c>
      <c r="E2010" s="2">
        <v>2010</v>
      </c>
    </row>
    <row r="2011" spans="1:5" ht="13.5" x14ac:dyDescent="0.25">
      <c r="A2011" s="2"/>
      <c r="B2011" s="2" t="s">
        <v>5576</v>
      </c>
      <c r="C2011" s="116">
        <v>217821</v>
      </c>
      <c r="D2011" s="117">
        <v>3146</v>
      </c>
      <c r="E2011" s="2">
        <v>2011</v>
      </c>
    </row>
    <row r="2012" spans="1:5" ht="13.5" x14ac:dyDescent="0.25">
      <c r="A2012" s="2"/>
      <c r="B2012" s="2" t="s">
        <v>5577</v>
      </c>
      <c r="C2012" s="116">
        <v>217855</v>
      </c>
      <c r="D2012" s="117">
        <v>3146</v>
      </c>
      <c r="E2012" s="2">
        <v>2012</v>
      </c>
    </row>
    <row r="2013" spans="1:5" ht="13.5" x14ac:dyDescent="0.25">
      <c r="A2013" s="2"/>
      <c r="B2013" s="2" t="s">
        <v>9116</v>
      </c>
      <c r="C2013" s="116">
        <v>417861</v>
      </c>
      <c r="D2013" s="117">
        <v>3146</v>
      </c>
      <c r="E2013" s="2">
        <v>2013</v>
      </c>
    </row>
    <row r="2014" spans="1:5" ht="13.5" x14ac:dyDescent="0.25">
      <c r="A2014" s="2"/>
      <c r="B2014" s="2" t="s">
        <v>5578</v>
      </c>
      <c r="C2014" s="116">
        <v>217889</v>
      </c>
      <c r="D2014" s="117">
        <v>3146</v>
      </c>
      <c r="E2014" s="2">
        <v>2014</v>
      </c>
    </row>
    <row r="2015" spans="1:5" ht="13.5" x14ac:dyDescent="0.25">
      <c r="A2015" s="2"/>
      <c r="B2015" s="2" t="s">
        <v>9488</v>
      </c>
      <c r="C2015" s="116">
        <v>217890</v>
      </c>
      <c r="D2015" s="117">
        <v>3146</v>
      </c>
      <c r="E2015" s="2">
        <v>2015</v>
      </c>
    </row>
    <row r="2016" spans="1:5" ht="13.5" x14ac:dyDescent="0.25">
      <c r="A2016" s="2"/>
      <c r="B2016" s="2" t="s">
        <v>9489</v>
      </c>
      <c r="C2016" s="116">
        <v>217891</v>
      </c>
      <c r="D2016" s="117">
        <v>3144</v>
      </c>
      <c r="E2016" s="2">
        <v>2016</v>
      </c>
    </row>
    <row r="2017" spans="1:5" ht="13.5" x14ac:dyDescent="0.25">
      <c r="A2017" s="2"/>
      <c r="B2017" s="2" t="s">
        <v>5550</v>
      </c>
      <c r="C2017" s="116">
        <v>216710</v>
      </c>
      <c r="D2017" s="117">
        <v>3144</v>
      </c>
      <c r="E2017" s="2">
        <v>2017</v>
      </c>
    </row>
    <row r="2018" spans="1:5" ht="13.5" x14ac:dyDescent="0.25">
      <c r="A2018" s="2"/>
      <c r="B2018" s="2" t="s">
        <v>1514</v>
      </c>
      <c r="C2018" s="116">
        <v>118405</v>
      </c>
      <c r="D2018" s="117">
        <v>8159</v>
      </c>
      <c r="E2018" s="2">
        <v>2018</v>
      </c>
    </row>
    <row r="2019" spans="1:5" ht="13.5" x14ac:dyDescent="0.25">
      <c r="A2019" s="2"/>
      <c r="B2019" s="2" t="s">
        <v>1515</v>
      </c>
      <c r="C2019" s="116">
        <v>118429</v>
      </c>
      <c r="D2019" s="117">
        <v>8159</v>
      </c>
      <c r="E2019" s="2">
        <v>2019</v>
      </c>
    </row>
    <row r="2020" spans="1:5" ht="13.5" x14ac:dyDescent="0.25">
      <c r="A2020" s="2"/>
      <c r="B2020" s="2" t="s">
        <v>9490</v>
      </c>
      <c r="C2020" s="116">
        <v>217900</v>
      </c>
      <c r="D2020" s="117">
        <v>3421</v>
      </c>
      <c r="E2020" s="2">
        <v>2020</v>
      </c>
    </row>
    <row r="2021" spans="1:5" ht="13.5" x14ac:dyDescent="0.25">
      <c r="A2021" s="2"/>
      <c r="B2021" s="2" t="s">
        <v>1516</v>
      </c>
      <c r="C2021" s="116">
        <v>118433</v>
      </c>
      <c r="D2021" s="117">
        <v>8142</v>
      </c>
      <c r="E2021" s="2">
        <v>2021</v>
      </c>
    </row>
    <row r="2022" spans="1:5" ht="13.5" x14ac:dyDescent="0.25">
      <c r="A2022" s="2"/>
      <c r="B2022" s="2" t="s">
        <v>1517</v>
      </c>
      <c r="C2022" s="116">
        <v>118452</v>
      </c>
      <c r="D2022" s="117">
        <v>8340</v>
      </c>
      <c r="E2022" s="2">
        <v>2022</v>
      </c>
    </row>
    <row r="2023" spans="1:5" ht="13.5" x14ac:dyDescent="0.25">
      <c r="A2023" s="2"/>
      <c r="B2023" s="2" t="s">
        <v>5579</v>
      </c>
      <c r="C2023" s="116">
        <v>217906</v>
      </c>
      <c r="D2023" s="117">
        <v>2221</v>
      </c>
      <c r="E2023" s="2">
        <v>2023</v>
      </c>
    </row>
    <row r="2024" spans="1:5" ht="13.5" x14ac:dyDescent="0.25">
      <c r="A2024" s="2"/>
      <c r="B2024" s="2" t="s">
        <v>545</v>
      </c>
      <c r="C2024" s="116">
        <v>118471</v>
      </c>
      <c r="D2024" s="117">
        <v>8112</v>
      </c>
      <c r="E2024" s="2">
        <v>2024</v>
      </c>
    </row>
    <row r="2025" spans="1:5" ht="13.5" x14ac:dyDescent="0.25">
      <c r="A2025" s="2"/>
      <c r="B2025" s="2" t="s">
        <v>1518</v>
      </c>
      <c r="C2025" s="116">
        <v>118490</v>
      </c>
      <c r="D2025" s="117">
        <v>8112</v>
      </c>
      <c r="E2025" s="2">
        <v>2025</v>
      </c>
    </row>
    <row r="2026" spans="1:5" ht="13.5" x14ac:dyDescent="0.25">
      <c r="A2026" s="2"/>
      <c r="B2026" s="2" t="s">
        <v>1519</v>
      </c>
      <c r="C2026" s="116">
        <v>118518</v>
      </c>
      <c r="D2026" s="117">
        <v>8284</v>
      </c>
      <c r="E2026" s="2">
        <v>2026</v>
      </c>
    </row>
    <row r="2027" spans="1:5" ht="13.5" x14ac:dyDescent="0.25">
      <c r="A2027" s="2"/>
      <c r="B2027" s="2" t="s">
        <v>1521</v>
      </c>
      <c r="C2027" s="116">
        <v>118541</v>
      </c>
      <c r="D2027" s="117">
        <v>7241</v>
      </c>
      <c r="E2027" s="2">
        <v>2027</v>
      </c>
    </row>
    <row r="2028" spans="1:5" ht="13.5" x14ac:dyDescent="0.25">
      <c r="A2028" s="2"/>
      <c r="B2028" s="2" t="s">
        <v>1520</v>
      </c>
      <c r="C2028" s="116">
        <v>118537</v>
      </c>
      <c r="D2028" s="117">
        <v>7223</v>
      </c>
      <c r="E2028" s="2">
        <v>2028</v>
      </c>
    </row>
    <row r="2029" spans="1:5" ht="13.5" x14ac:dyDescent="0.25">
      <c r="A2029" s="2"/>
      <c r="B2029" s="2" t="s">
        <v>546</v>
      </c>
      <c r="C2029" s="116">
        <v>118560</v>
      </c>
      <c r="D2029" s="117">
        <v>5164</v>
      </c>
      <c r="E2029" s="2">
        <v>2029</v>
      </c>
    </row>
    <row r="2030" spans="1:5" ht="13.5" x14ac:dyDescent="0.25">
      <c r="A2030" s="2"/>
      <c r="B2030" s="2" t="s">
        <v>547</v>
      </c>
      <c r="C2030" s="116">
        <v>118581</v>
      </c>
      <c r="D2030" s="117">
        <v>8112</v>
      </c>
      <c r="E2030" s="2">
        <v>2030</v>
      </c>
    </row>
    <row r="2031" spans="1:5" ht="13.5" x14ac:dyDescent="0.25">
      <c r="A2031" s="2"/>
      <c r="B2031" s="2" t="s">
        <v>1522</v>
      </c>
      <c r="C2031" s="116">
        <v>118607</v>
      </c>
      <c r="D2031" s="117">
        <v>7450</v>
      </c>
      <c r="E2031" s="2">
        <v>2031</v>
      </c>
    </row>
    <row r="2032" spans="1:5" ht="13.5" x14ac:dyDescent="0.25">
      <c r="A2032" s="2"/>
      <c r="B2032" s="2" t="s">
        <v>1523</v>
      </c>
      <c r="C2032" s="116">
        <v>118626</v>
      </c>
      <c r="D2032" s="117">
        <v>8229</v>
      </c>
      <c r="E2032" s="2">
        <v>2032</v>
      </c>
    </row>
    <row r="2033" spans="1:5" ht="13.5" x14ac:dyDescent="0.25">
      <c r="A2033" s="2"/>
      <c r="B2033" s="2" t="s">
        <v>1524</v>
      </c>
      <c r="C2033" s="116">
        <v>118630</v>
      </c>
      <c r="D2033" s="117">
        <v>8112</v>
      </c>
      <c r="E2033" s="2">
        <v>2033</v>
      </c>
    </row>
    <row r="2034" spans="1:5" ht="13.5" x14ac:dyDescent="0.25">
      <c r="A2034" s="2"/>
      <c r="B2034" s="2" t="s">
        <v>1525</v>
      </c>
      <c r="C2034" s="116">
        <v>118658</v>
      </c>
      <c r="D2034" s="117">
        <v>7450</v>
      </c>
      <c r="E2034" s="2">
        <v>2034</v>
      </c>
    </row>
    <row r="2035" spans="1:5" ht="13.5" x14ac:dyDescent="0.25">
      <c r="A2035" s="2"/>
      <c r="B2035" s="2" t="s">
        <v>1526</v>
      </c>
      <c r="C2035" s="116">
        <v>118679</v>
      </c>
      <c r="D2035" s="117">
        <v>8133</v>
      </c>
      <c r="E2035" s="2">
        <v>2035</v>
      </c>
    </row>
    <row r="2036" spans="1:5" ht="13.5" x14ac:dyDescent="0.25">
      <c r="A2036" s="2"/>
      <c r="B2036" s="2" t="s">
        <v>1527</v>
      </c>
      <c r="C2036" s="116">
        <v>118698</v>
      </c>
      <c r="D2036" s="117">
        <v>7450</v>
      </c>
      <c r="E2036" s="2">
        <v>2036</v>
      </c>
    </row>
    <row r="2037" spans="1:5" ht="13.5" x14ac:dyDescent="0.25">
      <c r="A2037" s="2"/>
      <c r="B2037" s="2" t="s">
        <v>1528</v>
      </c>
      <c r="C2037" s="116">
        <v>118715</v>
      </c>
      <c r="D2037" s="117">
        <v>8221</v>
      </c>
      <c r="E2037" s="2">
        <v>2037</v>
      </c>
    </row>
    <row r="2038" spans="1:5" ht="13.5" x14ac:dyDescent="0.25">
      <c r="A2038" s="2"/>
      <c r="B2038" s="2" t="s">
        <v>1529</v>
      </c>
      <c r="C2038" s="116">
        <v>118724</v>
      </c>
      <c r="D2038" s="117">
        <v>7421</v>
      </c>
      <c r="E2038" s="2">
        <v>2038</v>
      </c>
    </row>
    <row r="2039" spans="1:5" ht="13.5" x14ac:dyDescent="0.25">
      <c r="A2039" s="2"/>
      <c r="B2039" s="2" t="s">
        <v>1530</v>
      </c>
      <c r="C2039" s="116">
        <v>118749</v>
      </c>
      <c r="D2039" s="117">
        <v>7411</v>
      </c>
      <c r="E2039" s="2">
        <v>2039</v>
      </c>
    </row>
    <row r="2040" spans="1:5" ht="13.5" x14ac:dyDescent="0.25">
      <c r="A2040" s="2"/>
      <c r="B2040" s="2" t="s">
        <v>1531</v>
      </c>
      <c r="C2040" s="116">
        <v>118768</v>
      </c>
      <c r="D2040" s="117">
        <v>8112</v>
      </c>
      <c r="E2040" s="2">
        <v>2040</v>
      </c>
    </row>
    <row r="2041" spans="1:5" ht="13.5" x14ac:dyDescent="0.25">
      <c r="A2041" s="2"/>
      <c r="B2041" s="2" t="s">
        <v>1531</v>
      </c>
      <c r="C2041" s="116">
        <v>318596</v>
      </c>
      <c r="D2041" s="117">
        <v>8159</v>
      </c>
      <c r="E2041" s="2">
        <v>2041</v>
      </c>
    </row>
    <row r="2042" spans="1:5" ht="13.5" x14ac:dyDescent="0.25">
      <c r="A2042" s="2"/>
      <c r="B2042" s="2" t="s">
        <v>1532</v>
      </c>
      <c r="C2042" s="116">
        <v>118787</v>
      </c>
      <c r="D2042" s="117">
        <v>7280</v>
      </c>
      <c r="E2042" s="2">
        <v>2042</v>
      </c>
    </row>
    <row r="2043" spans="1:5" ht="13.5" x14ac:dyDescent="0.25">
      <c r="A2043" s="2"/>
      <c r="B2043" s="2" t="s">
        <v>1534</v>
      </c>
      <c r="C2043" s="116">
        <v>118819</v>
      </c>
      <c r="D2043" s="117">
        <v>7450</v>
      </c>
      <c r="E2043" s="2">
        <v>2043</v>
      </c>
    </row>
    <row r="2044" spans="1:5" ht="13.5" x14ac:dyDescent="0.25">
      <c r="A2044" s="2"/>
      <c r="B2044" s="2" t="s">
        <v>1533</v>
      </c>
      <c r="C2044" s="116">
        <v>118804</v>
      </c>
      <c r="D2044" s="117">
        <v>7450</v>
      </c>
      <c r="E2044" s="2">
        <v>2044</v>
      </c>
    </row>
    <row r="2045" spans="1:5" ht="13.5" x14ac:dyDescent="0.25">
      <c r="A2045" s="2"/>
      <c r="B2045" s="2" t="s">
        <v>9388</v>
      </c>
      <c r="C2045" s="116">
        <v>610407</v>
      </c>
      <c r="D2045" s="118">
        <v>3450</v>
      </c>
      <c r="E2045" s="2">
        <v>2045</v>
      </c>
    </row>
    <row r="2046" spans="1:5" ht="13.5" x14ac:dyDescent="0.25">
      <c r="A2046" s="2"/>
      <c r="B2046" s="2" t="s">
        <v>7227</v>
      </c>
      <c r="C2046" s="116">
        <v>118820</v>
      </c>
      <c r="D2046" s="117">
        <v>7514</v>
      </c>
      <c r="E2046" s="2">
        <v>2046</v>
      </c>
    </row>
    <row r="2047" spans="1:5" ht="13.5" x14ac:dyDescent="0.25">
      <c r="A2047" s="2"/>
      <c r="B2047" s="2" t="s">
        <v>5580</v>
      </c>
      <c r="C2047" s="116">
        <v>217925</v>
      </c>
      <c r="D2047" s="117">
        <v>2432</v>
      </c>
      <c r="E2047" s="2">
        <v>2047</v>
      </c>
    </row>
    <row r="2048" spans="1:5" ht="13.5" x14ac:dyDescent="0.25">
      <c r="A2048" s="2"/>
      <c r="B2048" s="2" t="s">
        <v>1535</v>
      </c>
      <c r="C2048" s="116">
        <v>118838</v>
      </c>
      <c r="D2048" s="117">
        <v>7223</v>
      </c>
      <c r="E2048" s="2">
        <v>2048</v>
      </c>
    </row>
    <row r="2049" spans="1:5" ht="13.5" x14ac:dyDescent="0.25">
      <c r="A2049" s="2"/>
      <c r="B2049" s="2" t="s">
        <v>1536</v>
      </c>
      <c r="C2049" s="116">
        <v>118857</v>
      </c>
      <c r="D2049" s="117">
        <v>7111</v>
      </c>
      <c r="E2049" s="2">
        <v>2049</v>
      </c>
    </row>
    <row r="2050" spans="1:5" ht="13.5" x14ac:dyDescent="0.25">
      <c r="A2050" s="2"/>
      <c r="B2050" s="2" t="s">
        <v>7228</v>
      </c>
      <c r="C2050" s="116">
        <v>118880</v>
      </c>
      <c r="D2050" s="117">
        <v>9131</v>
      </c>
      <c r="E2050" s="2">
        <v>2050</v>
      </c>
    </row>
    <row r="2051" spans="1:5" ht="13.5" x14ac:dyDescent="0.25">
      <c r="A2051" s="2"/>
      <c r="B2051" s="2" t="s">
        <v>1537</v>
      </c>
      <c r="C2051" s="116">
        <v>118876</v>
      </c>
      <c r="D2051" s="117">
        <v>7111</v>
      </c>
      <c r="E2051" s="2">
        <v>2051</v>
      </c>
    </row>
    <row r="2052" spans="1:5" ht="13.5" x14ac:dyDescent="0.25">
      <c r="A2052" s="2"/>
      <c r="B2052" s="2" t="s">
        <v>1538</v>
      </c>
      <c r="C2052" s="116">
        <v>118895</v>
      </c>
      <c r="D2052" s="117">
        <v>7129</v>
      </c>
      <c r="E2052" s="2">
        <v>2052</v>
      </c>
    </row>
    <row r="2053" spans="1:5" ht="13.5" x14ac:dyDescent="0.25">
      <c r="A2053" s="2"/>
      <c r="B2053" s="2" t="s">
        <v>548</v>
      </c>
      <c r="C2053" s="116">
        <v>118913</v>
      </c>
      <c r="D2053" s="117">
        <v>4221</v>
      </c>
      <c r="E2053" s="2">
        <v>2053</v>
      </c>
    </row>
    <row r="2054" spans="1:5" ht="13.5" x14ac:dyDescent="0.25">
      <c r="A2054" s="2"/>
      <c r="B2054" s="2" t="s">
        <v>1539</v>
      </c>
      <c r="C2054" s="116">
        <v>118912</v>
      </c>
      <c r="D2054" s="117">
        <v>7111</v>
      </c>
      <c r="E2054" s="2">
        <v>2054</v>
      </c>
    </row>
    <row r="2055" spans="1:5" ht="13.5" x14ac:dyDescent="0.25">
      <c r="A2055" s="2"/>
      <c r="B2055" s="2" t="s">
        <v>1540</v>
      </c>
      <c r="C2055" s="116">
        <v>118931</v>
      </c>
      <c r="D2055" s="117">
        <v>9322</v>
      </c>
      <c r="E2055" s="2">
        <v>2055</v>
      </c>
    </row>
    <row r="2056" spans="1:5" ht="13.5" x14ac:dyDescent="0.25">
      <c r="A2056" s="2"/>
      <c r="B2056" s="2" t="s">
        <v>5581</v>
      </c>
      <c r="C2056" s="116">
        <v>217959</v>
      </c>
      <c r="D2056" s="117">
        <v>2310</v>
      </c>
      <c r="E2056" s="2">
        <v>2056</v>
      </c>
    </row>
    <row r="2057" spans="1:5" ht="13.5" x14ac:dyDescent="0.25">
      <c r="A2057" s="2"/>
      <c r="B2057" s="2" t="s">
        <v>549</v>
      </c>
      <c r="C2057" s="116">
        <v>118950</v>
      </c>
      <c r="D2057" s="117">
        <v>6121</v>
      </c>
      <c r="E2057" s="2">
        <v>2057</v>
      </c>
    </row>
    <row r="2058" spans="1:5" ht="13.5" x14ac:dyDescent="0.25">
      <c r="A2058" s="2"/>
      <c r="B2058" s="2" t="s">
        <v>1541</v>
      </c>
      <c r="C2058" s="116">
        <v>118977</v>
      </c>
      <c r="D2058" s="117">
        <v>8111</v>
      </c>
      <c r="E2058" s="2">
        <v>2058</v>
      </c>
    </row>
    <row r="2059" spans="1:5" ht="13.5" x14ac:dyDescent="0.25">
      <c r="A2059" s="2"/>
      <c r="B2059" s="2" t="s">
        <v>550</v>
      </c>
      <c r="C2059" s="116">
        <v>118999</v>
      </c>
      <c r="D2059" s="117">
        <v>7412</v>
      </c>
      <c r="E2059" s="2">
        <v>2059</v>
      </c>
    </row>
    <row r="2060" spans="1:5" ht="13.5" x14ac:dyDescent="0.25">
      <c r="A2060" s="2"/>
      <c r="B2060" s="2" t="s">
        <v>1542</v>
      </c>
      <c r="C2060" s="116">
        <v>119012</v>
      </c>
      <c r="D2060" s="117">
        <v>5510</v>
      </c>
      <c r="E2060" s="2">
        <v>2060</v>
      </c>
    </row>
    <row r="2061" spans="1:5" ht="13.5" x14ac:dyDescent="0.25">
      <c r="A2061" s="2"/>
      <c r="B2061" s="2" t="s">
        <v>1543</v>
      </c>
      <c r="C2061" s="116">
        <v>119027</v>
      </c>
      <c r="D2061" s="117">
        <v>8142</v>
      </c>
      <c r="E2061" s="2">
        <v>2061</v>
      </c>
    </row>
    <row r="2062" spans="1:5" ht="13.5" x14ac:dyDescent="0.25">
      <c r="A2062" s="2"/>
      <c r="B2062" s="2" t="s">
        <v>1544</v>
      </c>
      <c r="C2062" s="116">
        <v>119046</v>
      </c>
      <c r="D2062" s="117">
        <v>7111</v>
      </c>
      <c r="E2062" s="2">
        <v>2062</v>
      </c>
    </row>
    <row r="2063" spans="1:5" ht="13.5" x14ac:dyDescent="0.25">
      <c r="A2063" s="2"/>
      <c r="B2063" s="2" t="s">
        <v>1545</v>
      </c>
      <c r="C2063" s="116">
        <v>119065</v>
      </c>
      <c r="D2063" s="117">
        <v>9322</v>
      </c>
      <c r="E2063" s="2">
        <v>2063</v>
      </c>
    </row>
    <row r="2064" spans="1:5" ht="13.5" x14ac:dyDescent="0.25">
      <c r="A2064" s="2"/>
      <c r="B2064" s="2" t="s">
        <v>551</v>
      </c>
      <c r="C2064" s="116">
        <v>119084</v>
      </c>
      <c r="D2064" s="117">
        <v>8151</v>
      </c>
      <c r="E2064" s="2">
        <v>2064</v>
      </c>
    </row>
    <row r="2065" spans="1:5" ht="13.5" x14ac:dyDescent="0.25">
      <c r="A2065" s="2"/>
      <c r="B2065" s="2" t="s">
        <v>551</v>
      </c>
      <c r="C2065" s="116">
        <v>319118</v>
      </c>
      <c r="D2065" s="117">
        <v>8159</v>
      </c>
      <c r="E2065" s="2">
        <v>2065</v>
      </c>
    </row>
    <row r="2066" spans="1:5" ht="13.5" x14ac:dyDescent="0.25">
      <c r="A2066" s="2"/>
      <c r="B2066" s="2" t="s">
        <v>1548</v>
      </c>
      <c r="C2066" s="116">
        <v>119101</v>
      </c>
      <c r="D2066" s="117">
        <v>7270</v>
      </c>
      <c r="E2066" s="2">
        <v>2066</v>
      </c>
    </row>
    <row r="2067" spans="1:5" ht="13.5" x14ac:dyDescent="0.25">
      <c r="A2067" s="2"/>
      <c r="B2067" s="2" t="s">
        <v>1547</v>
      </c>
      <c r="C2067" s="116">
        <v>119099</v>
      </c>
      <c r="D2067" s="117">
        <v>7450</v>
      </c>
      <c r="E2067" s="2">
        <v>2067</v>
      </c>
    </row>
    <row r="2068" spans="1:5" ht="13.5" x14ac:dyDescent="0.25">
      <c r="A2068" s="2"/>
      <c r="B2068" s="2" t="s">
        <v>552</v>
      </c>
      <c r="C2068" s="116">
        <v>119120</v>
      </c>
      <c r="D2068" s="117">
        <v>7450</v>
      </c>
      <c r="E2068" s="2">
        <v>2068</v>
      </c>
    </row>
    <row r="2069" spans="1:5" ht="13.5" x14ac:dyDescent="0.25">
      <c r="A2069" s="2"/>
      <c r="B2069" s="2" t="s">
        <v>1549</v>
      </c>
      <c r="C2069" s="116">
        <v>119149</v>
      </c>
      <c r="D2069" s="117">
        <v>8142</v>
      </c>
      <c r="E2069" s="2">
        <v>2069</v>
      </c>
    </row>
    <row r="2070" spans="1:5" ht="13.5" x14ac:dyDescent="0.25">
      <c r="A2070" s="2"/>
      <c r="B2070" s="2" t="s">
        <v>1550</v>
      </c>
      <c r="C2070" s="116">
        <v>119169</v>
      </c>
      <c r="D2070" s="117">
        <v>7280</v>
      </c>
      <c r="E2070" s="2">
        <v>2070</v>
      </c>
    </row>
    <row r="2071" spans="1:5" ht="13.5" x14ac:dyDescent="0.25">
      <c r="A2071" s="2"/>
      <c r="B2071" s="2" t="s">
        <v>1546</v>
      </c>
      <c r="C2071" s="116">
        <v>119072</v>
      </c>
      <c r="D2071" s="117">
        <v>8112</v>
      </c>
      <c r="E2071" s="2">
        <v>2071</v>
      </c>
    </row>
    <row r="2072" spans="1:5" ht="13.5" x14ac:dyDescent="0.25">
      <c r="A2072" s="2"/>
      <c r="B2072" s="2" t="s">
        <v>1553</v>
      </c>
      <c r="C2072" s="116">
        <v>119205</v>
      </c>
      <c r="D2072" s="117">
        <v>7450</v>
      </c>
      <c r="E2072" s="2">
        <v>2072</v>
      </c>
    </row>
    <row r="2073" spans="1:5" ht="13.5" x14ac:dyDescent="0.25">
      <c r="A2073" s="2"/>
      <c r="B2073" s="2" t="s">
        <v>1554</v>
      </c>
      <c r="C2073" s="116">
        <v>119224</v>
      </c>
      <c r="D2073" s="117">
        <v>7450</v>
      </c>
      <c r="E2073" s="2">
        <v>2073</v>
      </c>
    </row>
    <row r="2074" spans="1:5" ht="13.5" x14ac:dyDescent="0.25">
      <c r="A2074" s="2"/>
      <c r="B2074" s="2" t="s">
        <v>1555</v>
      </c>
      <c r="C2074" s="116">
        <v>119243</v>
      </c>
      <c r="D2074" s="117">
        <v>8142</v>
      </c>
      <c r="E2074" s="2">
        <v>2074</v>
      </c>
    </row>
    <row r="2075" spans="1:5" ht="13.5" x14ac:dyDescent="0.25">
      <c r="A2075" s="2"/>
      <c r="B2075" s="2" t="s">
        <v>1556</v>
      </c>
      <c r="C2075" s="116">
        <v>119258</v>
      </c>
      <c r="D2075" s="117">
        <v>7270</v>
      </c>
      <c r="E2075" s="2">
        <v>2075</v>
      </c>
    </row>
    <row r="2076" spans="1:5" ht="13.5" x14ac:dyDescent="0.25">
      <c r="A2076" s="2"/>
      <c r="B2076" s="2" t="s">
        <v>1557</v>
      </c>
      <c r="C2076" s="116">
        <v>119277</v>
      </c>
      <c r="D2076" s="117">
        <v>7280</v>
      </c>
      <c r="E2076" s="2">
        <v>2076</v>
      </c>
    </row>
    <row r="2077" spans="1:5" ht="13.5" x14ac:dyDescent="0.25">
      <c r="A2077" s="2"/>
      <c r="B2077" s="2" t="s">
        <v>1552</v>
      </c>
      <c r="C2077" s="116">
        <v>119188</v>
      </c>
      <c r="D2077" s="117">
        <v>8112</v>
      </c>
      <c r="E2077" s="2">
        <v>2077</v>
      </c>
    </row>
    <row r="2078" spans="1:5" ht="13.5" x14ac:dyDescent="0.25">
      <c r="A2078" s="2"/>
      <c r="B2078" s="2" t="s">
        <v>7229</v>
      </c>
      <c r="C2078" s="116">
        <v>119178</v>
      </c>
      <c r="D2078" s="117">
        <v>7450</v>
      </c>
      <c r="E2078" s="2">
        <v>2078</v>
      </c>
    </row>
    <row r="2079" spans="1:5" ht="13.5" x14ac:dyDescent="0.25">
      <c r="A2079" s="2"/>
      <c r="B2079" s="2" t="s">
        <v>8878</v>
      </c>
      <c r="C2079" s="116">
        <v>319211</v>
      </c>
      <c r="D2079" s="117">
        <v>8159</v>
      </c>
      <c r="E2079" s="2">
        <v>2079</v>
      </c>
    </row>
    <row r="2080" spans="1:5" ht="13.5" x14ac:dyDescent="0.25">
      <c r="A2080" s="2"/>
      <c r="B2080" s="2" t="s">
        <v>7230</v>
      </c>
      <c r="C2080" s="116">
        <v>119189</v>
      </c>
      <c r="D2080" s="117">
        <v>8112</v>
      </c>
      <c r="E2080" s="2">
        <v>2080</v>
      </c>
    </row>
    <row r="2081" spans="1:5" ht="13.5" x14ac:dyDescent="0.25">
      <c r="A2081" s="2"/>
      <c r="B2081" s="2" t="s">
        <v>553</v>
      </c>
      <c r="C2081" s="116">
        <v>119296</v>
      </c>
      <c r="D2081" s="117">
        <v>9212</v>
      </c>
      <c r="E2081" s="2">
        <v>2081</v>
      </c>
    </row>
    <row r="2082" spans="1:5" ht="13.5" x14ac:dyDescent="0.25">
      <c r="A2082" s="2"/>
      <c r="B2082" s="2" t="s">
        <v>1558</v>
      </c>
      <c r="C2082" s="116">
        <v>119309</v>
      </c>
      <c r="D2082" s="117">
        <v>7412</v>
      </c>
      <c r="E2082" s="2">
        <v>2082</v>
      </c>
    </row>
    <row r="2083" spans="1:5" ht="13.5" x14ac:dyDescent="0.25">
      <c r="A2083" s="2"/>
      <c r="B2083" s="2" t="s">
        <v>1559</v>
      </c>
      <c r="C2083" s="116">
        <v>119328</v>
      </c>
      <c r="D2083" s="117">
        <v>9321</v>
      </c>
      <c r="E2083" s="2">
        <v>2083</v>
      </c>
    </row>
    <row r="2084" spans="1:5" ht="13.5" x14ac:dyDescent="0.25">
      <c r="A2084" s="2"/>
      <c r="B2084" s="2" t="s">
        <v>1560</v>
      </c>
      <c r="C2084" s="116">
        <v>119347</v>
      </c>
      <c r="D2084" s="117">
        <v>7442</v>
      </c>
      <c r="E2084" s="2">
        <v>2084</v>
      </c>
    </row>
    <row r="2085" spans="1:5" ht="13.5" x14ac:dyDescent="0.25">
      <c r="A2085" s="2"/>
      <c r="B2085" s="2" t="s">
        <v>1561</v>
      </c>
      <c r="C2085" s="116">
        <v>119366</v>
      </c>
      <c r="D2085" s="117">
        <v>8142</v>
      </c>
      <c r="E2085" s="2">
        <v>2085</v>
      </c>
    </row>
    <row r="2086" spans="1:5" ht="13.5" x14ac:dyDescent="0.25">
      <c r="A2086" s="2"/>
      <c r="B2086" s="2" t="s">
        <v>7231</v>
      </c>
      <c r="C2086" s="116">
        <v>119371</v>
      </c>
      <c r="D2086" s="117">
        <v>4133</v>
      </c>
      <c r="E2086" s="2">
        <v>2086</v>
      </c>
    </row>
    <row r="2087" spans="1:5" ht="13.5" x14ac:dyDescent="0.25">
      <c r="A2087" s="2"/>
      <c r="B2087" s="2" t="s">
        <v>554</v>
      </c>
      <c r="C2087" s="116">
        <v>119391</v>
      </c>
      <c r="D2087" s="117">
        <v>6129</v>
      </c>
      <c r="E2087" s="2">
        <v>2087</v>
      </c>
    </row>
    <row r="2088" spans="1:5" ht="13.5" x14ac:dyDescent="0.25">
      <c r="A2088" s="2"/>
      <c r="B2088" s="2" t="s">
        <v>555</v>
      </c>
      <c r="C2088" s="116">
        <v>119436</v>
      </c>
      <c r="D2088" s="117">
        <v>7411</v>
      </c>
      <c r="E2088" s="2">
        <v>2088</v>
      </c>
    </row>
    <row r="2089" spans="1:5" ht="13.5" x14ac:dyDescent="0.25">
      <c r="A2089" s="2"/>
      <c r="B2089" s="2" t="s">
        <v>556</v>
      </c>
      <c r="C2089" s="116">
        <v>119455</v>
      </c>
      <c r="D2089" s="117">
        <v>7233</v>
      </c>
      <c r="E2089" s="2">
        <v>2089</v>
      </c>
    </row>
    <row r="2090" spans="1:5" ht="13.5" x14ac:dyDescent="0.25">
      <c r="A2090" s="2"/>
      <c r="B2090" s="2" t="s">
        <v>1562</v>
      </c>
      <c r="C2090" s="116">
        <v>119474</v>
      </c>
      <c r="D2090" s="117">
        <v>7324</v>
      </c>
      <c r="E2090" s="2">
        <v>2090</v>
      </c>
    </row>
    <row r="2091" spans="1:5" ht="13.5" x14ac:dyDescent="0.25">
      <c r="A2091" s="2"/>
      <c r="B2091" s="2" t="s">
        <v>557</v>
      </c>
      <c r="C2091" s="116">
        <v>119493</v>
      </c>
      <c r="D2091" s="117">
        <v>6121</v>
      </c>
      <c r="E2091" s="2">
        <v>2091</v>
      </c>
    </row>
    <row r="2092" spans="1:5" ht="13.5" x14ac:dyDescent="0.25">
      <c r="A2092" s="2"/>
      <c r="B2092" s="2" t="s">
        <v>1563</v>
      </c>
      <c r="C2092" s="116">
        <v>119510</v>
      </c>
      <c r="D2092" s="117">
        <v>6121</v>
      </c>
      <c r="E2092" s="2">
        <v>2092</v>
      </c>
    </row>
    <row r="2093" spans="1:5" ht="13.5" x14ac:dyDescent="0.25">
      <c r="A2093" s="2"/>
      <c r="B2093" s="2" t="s">
        <v>558</v>
      </c>
      <c r="C2093" s="116">
        <v>119534</v>
      </c>
      <c r="D2093" s="117">
        <v>7411</v>
      </c>
      <c r="E2093" s="2">
        <v>2093</v>
      </c>
    </row>
    <row r="2094" spans="1:5" ht="13.5" x14ac:dyDescent="0.25">
      <c r="A2094" s="2"/>
      <c r="B2094" s="2" t="s">
        <v>1564</v>
      </c>
      <c r="C2094" s="116">
        <v>119559</v>
      </c>
      <c r="D2094" s="117">
        <v>7441</v>
      </c>
      <c r="E2094" s="2">
        <v>2094</v>
      </c>
    </row>
    <row r="2095" spans="1:5" ht="13.5" x14ac:dyDescent="0.25">
      <c r="A2095" s="2"/>
      <c r="B2095" s="2" t="s">
        <v>559</v>
      </c>
      <c r="C2095" s="116">
        <v>119578</v>
      </c>
      <c r="D2095" s="117">
        <v>6130</v>
      </c>
      <c r="E2095" s="2">
        <v>2095</v>
      </c>
    </row>
    <row r="2096" spans="1:5" ht="13.5" x14ac:dyDescent="0.25">
      <c r="A2096" s="2"/>
      <c r="B2096" s="2" t="s">
        <v>9491</v>
      </c>
      <c r="C2096" s="116">
        <v>218551</v>
      </c>
      <c r="D2096" s="117">
        <v>2451</v>
      </c>
      <c r="E2096" s="2">
        <v>2096</v>
      </c>
    </row>
    <row r="2097" spans="1:5" ht="13.5" x14ac:dyDescent="0.25">
      <c r="A2097" s="2"/>
      <c r="B2097" s="2" t="s">
        <v>560</v>
      </c>
      <c r="C2097" s="116">
        <v>119614</v>
      </c>
      <c r="D2097" s="117">
        <v>7111</v>
      </c>
      <c r="E2097" s="2">
        <v>2097</v>
      </c>
    </row>
    <row r="2098" spans="1:5" ht="13.5" x14ac:dyDescent="0.25">
      <c r="A2098" s="2"/>
      <c r="B2098" s="2" t="s">
        <v>1565</v>
      </c>
      <c r="C2098" s="116">
        <v>119633</v>
      </c>
      <c r="D2098" s="117">
        <v>7111</v>
      </c>
      <c r="E2098" s="2">
        <v>2098</v>
      </c>
    </row>
    <row r="2099" spans="1:5" ht="13.5" x14ac:dyDescent="0.25">
      <c r="A2099" s="2"/>
      <c r="B2099" s="2" t="s">
        <v>7232</v>
      </c>
      <c r="C2099" s="116">
        <v>119653</v>
      </c>
      <c r="D2099" s="117">
        <v>8125</v>
      </c>
      <c r="E2099" s="2">
        <v>2099</v>
      </c>
    </row>
    <row r="2100" spans="1:5" ht="13.5" x14ac:dyDescent="0.25">
      <c r="A2100" s="2"/>
      <c r="B2100" s="2" t="s">
        <v>1566</v>
      </c>
      <c r="C2100" s="116">
        <v>119652</v>
      </c>
      <c r="D2100" s="117">
        <v>8131</v>
      </c>
      <c r="E2100" s="2">
        <v>2100</v>
      </c>
    </row>
    <row r="2101" spans="1:5" ht="13.5" x14ac:dyDescent="0.25">
      <c r="A2101" s="2"/>
      <c r="B2101" s="2" t="s">
        <v>4416</v>
      </c>
      <c r="C2101" s="116">
        <v>219032</v>
      </c>
      <c r="D2101" s="117">
        <v>1120</v>
      </c>
      <c r="E2101" s="2">
        <v>2101</v>
      </c>
    </row>
    <row r="2102" spans="1:5" ht="13.5" x14ac:dyDescent="0.25">
      <c r="A2102" s="2"/>
      <c r="B2102" s="2" t="s">
        <v>1567</v>
      </c>
      <c r="C2102" s="116">
        <v>119671</v>
      </c>
      <c r="D2102" s="117">
        <v>7213</v>
      </c>
      <c r="E2102" s="2">
        <v>2102</v>
      </c>
    </row>
    <row r="2103" spans="1:5" ht="13.5" x14ac:dyDescent="0.25">
      <c r="A2103" s="2"/>
      <c r="B2103" s="2" t="s">
        <v>1568</v>
      </c>
      <c r="C2103" s="116">
        <v>119690</v>
      </c>
      <c r="D2103" s="117">
        <v>7242</v>
      </c>
      <c r="E2103" s="2">
        <v>2103</v>
      </c>
    </row>
    <row r="2104" spans="1:5" ht="13.5" x14ac:dyDescent="0.25">
      <c r="A2104" s="2"/>
      <c r="B2104" s="2" t="s">
        <v>561</v>
      </c>
      <c r="C2104" s="116">
        <v>119718</v>
      </c>
      <c r="D2104" s="117">
        <v>8122</v>
      </c>
      <c r="E2104" s="2">
        <v>2104</v>
      </c>
    </row>
    <row r="2105" spans="1:5" ht="13.5" x14ac:dyDescent="0.25">
      <c r="A2105" s="2"/>
      <c r="B2105" s="2" t="s">
        <v>1569</v>
      </c>
      <c r="C2105" s="116">
        <v>119737</v>
      </c>
      <c r="D2105" s="117">
        <v>8269</v>
      </c>
      <c r="E2105" s="2">
        <v>2105</v>
      </c>
    </row>
    <row r="2106" spans="1:5" ht="13.5" x14ac:dyDescent="0.25">
      <c r="A2106" s="2"/>
      <c r="B2106" s="2" t="s">
        <v>1570</v>
      </c>
      <c r="C2106" s="116">
        <v>119741</v>
      </c>
      <c r="D2106" s="117">
        <v>7242</v>
      </c>
      <c r="E2106" s="2">
        <v>2106</v>
      </c>
    </row>
    <row r="2107" spans="1:5" ht="13.5" x14ac:dyDescent="0.25">
      <c r="A2107" s="2"/>
      <c r="B2107" s="2" t="s">
        <v>1571</v>
      </c>
      <c r="C2107" s="116">
        <v>119760</v>
      </c>
      <c r="D2107" s="117">
        <v>7242</v>
      </c>
      <c r="E2107" s="2">
        <v>2107</v>
      </c>
    </row>
    <row r="2108" spans="1:5" ht="13.5" x14ac:dyDescent="0.25">
      <c r="A2108" s="2"/>
      <c r="B2108" s="2" t="s">
        <v>7233</v>
      </c>
      <c r="C2108" s="116">
        <v>119787</v>
      </c>
      <c r="D2108" s="117">
        <v>8122</v>
      </c>
      <c r="E2108" s="2">
        <v>2108</v>
      </c>
    </row>
    <row r="2109" spans="1:5" ht="13.5" x14ac:dyDescent="0.25">
      <c r="A2109" s="2"/>
      <c r="B2109" s="2" t="s">
        <v>1573</v>
      </c>
      <c r="C2109" s="116">
        <v>119807</v>
      </c>
      <c r="D2109" s="117">
        <v>8290</v>
      </c>
      <c r="E2109" s="2">
        <v>2109</v>
      </c>
    </row>
    <row r="2110" spans="1:5" ht="13.5" x14ac:dyDescent="0.25">
      <c r="A2110" s="2"/>
      <c r="B2110" s="2" t="s">
        <v>1574</v>
      </c>
      <c r="C2110" s="116">
        <v>119826</v>
      </c>
      <c r="D2110" s="117">
        <v>7242</v>
      </c>
      <c r="E2110" s="2">
        <v>2110</v>
      </c>
    </row>
    <row r="2111" spans="1:5" ht="13.5" x14ac:dyDescent="0.25">
      <c r="A2111" s="2"/>
      <c r="B2111" s="2" t="s">
        <v>1575</v>
      </c>
      <c r="C2111" s="116">
        <v>119845</v>
      </c>
      <c r="D2111" s="117">
        <v>8122</v>
      </c>
      <c r="E2111" s="2">
        <v>2111</v>
      </c>
    </row>
    <row r="2112" spans="1:5" ht="13.5" x14ac:dyDescent="0.25">
      <c r="A2112" s="2"/>
      <c r="B2112" s="2" t="s">
        <v>1576</v>
      </c>
      <c r="C2112" s="116">
        <v>119853</v>
      </c>
      <c r="D2112" s="117">
        <v>7242</v>
      </c>
      <c r="E2112" s="2">
        <v>2112</v>
      </c>
    </row>
    <row r="2113" spans="1:5" ht="13.5" x14ac:dyDescent="0.25">
      <c r="A2113" s="2"/>
      <c r="B2113" s="2" t="s">
        <v>5582</v>
      </c>
      <c r="C2113" s="116">
        <v>218951</v>
      </c>
      <c r="D2113" s="117">
        <v>1239</v>
      </c>
      <c r="E2113" s="2">
        <v>2113</v>
      </c>
    </row>
    <row r="2114" spans="1:5" ht="13.5" x14ac:dyDescent="0.25">
      <c r="A2114" s="2"/>
      <c r="B2114" s="2" t="s">
        <v>5671</v>
      </c>
      <c r="C2114" s="116">
        <v>220970</v>
      </c>
      <c r="D2114" s="117">
        <v>1231</v>
      </c>
      <c r="E2114" s="2">
        <v>2114</v>
      </c>
    </row>
    <row r="2115" spans="1:5" ht="13.5" x14ac:dyDescent="0.25">
      <c r="A2115" s="2"/>
      <c r="B2115" s="2" t="s">
        <v>5679</v>
      </c>
      <c r="C2115" s="116">
        <v>221238</v>
      </c>
      <c r="D2115" s="117">
        <v>1231</v>
      </c>
      <c r="E2115" s="2">
        <v>2115</v>
      </c>
    </row>
    <row r="2116" spans="1:5" ht="13.5" x14ac:dyDescent="0.25">
      <c r="A2116" s="2"/>
      <c r="B2116" s="2" t="s">
        <v>9509</v>
      </c>
      <c r="C2116" s="116">
        <v>220510</v>
      </c>
      <c r="D2116" s="117">
        <v>1234</v>
      </c>
      <c r="E2116" s="2">
        <v>2116</v>
      </c>
    </row>
    <row r="2117" spans="1:5" ht="13.5" x14ac:dyDescent="0.25">
      <c r="A2117" s="2"/>
      <c r="B2117" s="2" t="s">
        <v>4410</v>
      </c>
      <c r="C2117" s="116">
        <v>218965</v>
      </c>
      <c r="D2117" s="117">
        <v>1234</v>
      </c>
      <c r="E2117" s="2">
        <v>2117</v>
      </c>
    </row>
    <row r="2118" spans="1:5" ht="13.5" x14ac:dyDescent="0.25">
      <c r="A2118" s="2"/>
      <c r="B2118" s="2" t="s">
        <v>5583</v>
      </c>
      <c r="C2118" s="116">
        <v>219028</v>
      </c>
      <c r="D2118" s="117">
        <v>1239</v>
      </c>
      <c r="E2118" s="2">
        <v>2118</v>
      </c>
    </row>
    <row r="2119" spans="1:5" ht="13.5" x14ac:dyDescent="0.25">
      <c r="A2119" s="2"/>
      <c r="B2119" s="2" t="s">
        <v>5584</v>
      </c>
      <c r="C2119" s="116">
        <v>219047</v>
      </c>
      <c r="D2119" s="117">
        <v>1239</v>
      </c>
      <c r="E2119" s="2">
        <v>2119</v>
      </c>
    </row>
    <row r="2120" spans="1:5" ht="13.5" x14ac:dyDescent="0.25">
      <c r="A2120" s="2"/>
      <c r="B2120" s="2" t="s">
        <v>5585</v>
      </c>
      <c r="C2120" s="116">
        <v>219070</v>
      </c>
      <c r="D2120" s="117">
        <v>1229</v>
      </c>
      <c r="E2120" s="2">
        <v>2120</v>
      </c>
    </row>
    <row r="2121" spans="1:5" ht="13.5" x14ac:dyDescent="0.25">
      <c r="A2121" s="2"/>
      <c r="B2121" s="2" t="s">
        <v>5586</v>
      </c>
      <c r="C2121" s="116">
        <v>219102</v>
      </c>
      <c r="D2121" s="117">
        <v>1210</v>
      </c>
      <c r="E2121" s="2">
        <v>2121</v>
      </c>
    </row>
    <row r="2122" spans="1:5" ht="13.5" x14ac:dyDescent="0.25">
      <c r="A2122" s="2"/>
      <c r="B2122" s="2" t="s">
        <v>5587</v>
      </c>
      <c r="C2122" s="116">
        <v>219136</v>
      </c>
      <c r="D2122" s="117">
        <v>1229</v>
      </c>
      <c r="E2122" s="2">
        <v>2122</v>
      </c>
    </row>
    <row r="2123" spans="1:5" ht="13.5" x14ac:dyDescent="0.25">
      <c r="A2123" s="2"/>
      <c r="B2123" s="2" t="s">
        <v>5588</v>
      </c>
      <c r="C2123" s="116">
        <v>219140</v>
      </c>
      <c r="D2123" s="117">
        <v>1229</v>
      </c>
      <c r="E2123" s="2">
        <v>2123</v>
      </c>
    </row>
    <row r="2124" spans="1:5" ht="13.5" x14ac:dyDescent="0.25">
      <c r="A2124" s="2"/>
      <c r="B2124" s="2" t="s">
        <v>5589</v>
      </c>
      <c r="C2124" s="116">
        <v>219174</v>
      </c>
      <c r="D2124" s="117">
        <v>1226</v>
      </c>
      <c r="E2124" s="2">
        <v>2124</v>
      </c>
    </row>
    <row r="2125" spans="1:5" ht="13.5" x14ac:dyDescent="0.25">
      <c r="A2125" s="2"/>
      <c r="B2125" s="2" t="s">
        <v>5590</v>
      </c>
      <c r="C2125" s="116">
        <v>219193</v>
      </c>
      <c r="D2125" s="117">
        <v>1228</v>
      </c>
      <c r="E2125" s="2">
        <v>2125</v>
      </c>
    </row>
    <row r="2126" spans="1:5" ht="13.5" x14ac:dyDescent="0.25">
      <c r="A2126" s="2"/>
      <c r="B2126" s="2" t="s">
        <v>5591</v>
      </c>
      <c r="C2126" s="116">
        <v>219210</v>
      </c>
      <c r="D2126" s="117">
        <v>1229</v>
      </c>
      <c r="E2126" s="2">
        <v>2126</v>
      </c>
    </row>
    <row r="2127" spans="1:5" ht="13.5" x14ac:dyDescent="0.25">
      <c r="A2127" s="2"/>
      <c r="B2127" s="2" t="s">
        <v>5592</v>
      </c>
      <c r="C2127" s="116">
        <v>219244</v>
      </c>
      <c r="D2127" s="117">
        <v>1239</v>
      </c>
      <c r="E2127" s="2">
        <v>2127</v>
      </c>
    </row>
    <row r="2128" spans="1:5" ht="13.5" x14ac:dyDescent="0.25">
      <c r="A2128" s="2"/>
      <c r="B2128" s="2" t="s">
        <v>5593</v>
      </c>
      <c r="C2128" s="116">
        <v>219259</v>
      </c>
      <c r="D2128" s="117">
        <v>1239</v>
      </c>
      <c r="E2128" s="2">
        <v>2128</v>
      </c>
    </row>
    <row r="2129" spans="1:5" ht="13.5" x14ac:dyDescent="0.25">
      <c r="A2129" s="2"/>
      <c r="B2129" s="2" t="s">
        <v>5594</v>
      </c>
      <c r="C2129" s="116">
        <v>219297</v>
      </c>
      <c r="D2129" s="117">
        <v>1210</v>
      </c>
      <c r="E2129" s="2">
        <v>2129</v>
      </c>
    </row>
    <row r="2130" spans="1:5" ht="13.5" x14ac:dyDescent="0.25">
      <c r="A2130" s="2"/>
      <c r="B2130" s="2" t="s">
        <v>5595</v>
      </c>
      <c r="C2130" s="116">
        <v>219314</v>
      </c>
      <c r="D2130" s="117">
        <v>1210</v>
      </c>
      <c r="E2130" s="2">
        <v>2130</v>
      </c>
    </row>
    <row r="2131" spans="1:5" ht="13.5" x14ac:dyDescent="0.25">
      <c r="A2131" s="2"/>
      <c r="B2131" s="2" t="s">
        <v>5596</v>
      </c>
      <c r="C2131" s="116">
        <v>219329</v>
      </c>
      <c r="D2131" s="117">
        <v>1221</v>
      </c>
      <c r="E2131" s="2">
        <v>2131</v>
      </c>
    </row>
    <row r="2132" spans="1:5" ht="13.5" x14ac:dyDescent="0.25">
      <c r="A2132" s="2"/>
      <c r="B2132" s="2" t="s">
        <v>5597</v>
      </c>
      <c r="C2132" s="116">
        <v>219348</v>
      </c>
      <c r="D2132" s="117">
        <v>1210</v>
      </c>
      <c r="E2132" s="2">
        <v>2132</v>
      </c>
    </row>
    <row r="2133" spans="1:5" ht="13.5" x14ac:dyDescent="0.25">
      <c r="A2133" s="2"/>
      <c r="B2133" s="2" t="s">
        <v>5598</v>
      </c>
      <c r="C2133" s="116">
        <v>219371</v>
      </c>
      <c r="D2133" s="117">
        <v>1221</v>
      </c>
      <c r="E2133" s="2">
        <v>2133</v>
      </c>
    </row>
    <row r="2134" spans="1:5" ht="13.5" x14ac:dyDescent="0.25">
      <c r="A2134" s="2"/>
      <c r="B2134" s="2" t="s">
        <v>5599</v>
      </c>
      <c r="C2134" s="116">
        <v>219386</v>
      </c>
      <c r="D2134" s="117">
        <v>1221</v>
      </c>
      <c r="E2134" s="2">
        <v>2134</v>
      </c>
    </row>
    <row r="2135" spans="1:5" ht="13.5" x14ac:dyDescent="0.25">
      <c r="A2135" s="2"/>
      <c r="B2135" s="2" t="s">
        <v>5600</v>
      </c>
      <c r="C2135" s="116">
        <v>219403</v>
      </c>
      <c r="D2135" s="117">
        <v>1229</v>
      </c>
      <c r="E2135" s="2">
        <v>2135</v>
      </c>
    </row>
    <row r="2136" spans="1:5" ht="13.5" x14ac:dyDescent="0.25">
      <c r="A2136" s="2"/>
      <c r="B2136" s="2" t="s">
        <v>5601</v>
      </c>
      <c r="C2136" s="116">
        <v>219418</v>
      </c>
      <c r="D2136" s="117">
        <v>1239</v>
      </c>
      <c r="E2136" s="2">
        <v>2136</v>
      </c>
    </row>
    <row r="2137" spans="1:5" ht="13.5" x14ac:dyDescent="0.25">
      <c r="A2137" s="2"/>
      <c r="B2137" s="2" t="s">
        <v>5602</v>
      </c>
      <c r="C2137" s="116">
        <v>219441</v>
      </c>
      <c r="D2137" s="117">
        <v>1222</v>
      </c>
      <c r="E2137" s="2">
        <v>2137</v>
      </c>
    </row>
    <row r="2138" spans="1:5" ht="13.5" x14ac:dyDescent="0.25">
      <c r="A2138" s="2"/>
      <c r="B2138" s="2" t="s">
        <v>9493</v>
      </c>
      <c r="C2138" s="116">
        <v>219442</v>
      </c>
      <c r="D2138" s="117">
        <v>1222</v>
      </c>
      <c r="E2138" s="2">
        <v>2138</v>
      </c>
    </row>
    <row r="2139" spans="1:5" ht="13.5" x14ac:dyDescent="0.25">
      <c r="A2139" s="2"/>
      <c r="B2139" s="2" t="s">
        <v>5603</v>
      </c>
      <c r="C2139" s="116">
        <v>219460</v>
      </c>
      <c r="D2139" s="117">
        <v>1222</v>
      </c>
      <c r="E2139" s="2">
        <v>2139</v>
      </c>
    </row>
    <row r="2140" spans="1:5" ht="13.5" x14ac:dyDescent="0.25">
      <c r="A2140" s="2"/>
      <c r="B2140" s="2" t="s">
        <v>5604</v>
      </c>
      <c r="C2140" s="116">
        <v>219494</v>
      </c>
      <c r="D2140" s="117">
        <v>1222</v>
      </c>
      <c r="E2140" s="2">
        <v>2140</v>
      </c>
    </row>
    <row r="2141" spans="1:5" ht="13.5" x14ac:dyDescent="0.25">
      <c r="A2141" s="2"/>
      <c r="B2141" s="2" t="s">
        <v>5605</v>
      </c>
      <c r="C2141" s="116">
        <v>219507</v>
      </c>
      <c r="D2141" s="117">
        <v>1221</v>
      </c>
      <c r="E2141" s="2">
        <v>2141</v>
      </c>
    </row>
    <row r="2142" spans="1:5" ht="13.5" x14ac:dyDescent="0.25">
      <c r="A2142" s="2"/>
      <c r="B2142" s="2" t="s">
        <v>5606</v>
      </c>
      <c r="C2142" s="116">
        <v>219526</v>
      </c>
      <c r="D2142" s="117">
        <v>1226</v>
      </c>
      <c r="E2142" s="2">
        <v>2142</v>
      </c>
    </row>
    <row r="2143" spans="1:5" ht="13.5" x14ac:dyDescent="0.25">
      <c r="A2143" s="2"/>
      <c r="B2143" s="2" t="s">
        <v>5607</v>
      </c>
      <c r="C2143" s="116">
        <v>219530</v>
      </c>
      <c r="D2143" s="117">
        <v>1222</v>
      </c>
      <c r="E2143" s="2">
        <v>2143</v>
      </c>
    </row>
    <row r="2144" spans="1:5" ht="13.5" x14ac:dyDescent="0.25">
      <c r="A2144" s="2"/>
      <c r="B2144" s="2" t="s">
        <v>9494</v>
      </c>
      <c r="C2144" s="116">
        <v>219531</v>
      </c>
      <c r="D2144" s="117">
        <v>1226</v>
      </c>
      <c r="E2144" s="2">
        <v>2144</v>
      </c>
    </row>
    <row r="2145" spans="1:5" ht="13.5" x14ac:dyDescent="0.25">
      <c r="A2145" s="2"/>
      <c r="B2145" s="2" t="s">
        <v>5608</v>
      </c>
      <c r="C2145" s="116">
        <v>219598</v>
      </c>
      <c r="D2145" s="117">
        <v>1210</v>
      </c>
      <c r="E2145" s="2">
        <v>2145</v>
      </c>
    </row>
    <row r="2146" spans="1:5" ht="13.5" x14ac:dyDescent="0.25">
      <c r="A2146" s="2"/>
      <c r="B2146" s="2" t="s">
        <v>9495</v>
      </c>
      <c r="C2146" s="116">
        <v>219610</v>
      </c>
      <c r="D2146" s="117">
        <v>1239</v>
      </c>
      <c r="E2146" s="2">
        <v>2146</v>
      </c>
    </row>
    <row r="2147" spans="1:5" ht="13.5" x14ac:dyDescent="0.25">
      <c r="A2147" s="2"/>
      <c r="B2147" s="2" t="s">
        <v>5609</v>
      </c>
      <c r="C2147" s="116">
        <v>219615</v>
      </c>
      <c r="D2147" s="117">
        <v>1229</v>
      </c>
      <c r="E2147" s="2">
        <v>2147</v>
      </c>
    </row>
    <row r="2148" spans="1:5" ht="13.5" x14ac:dyDescent="0.25">
      <c r="A2148" s="2"/>
      <c r="B2148" s="2" t="s">
        <v>5610</v>
      </c>
      <c r="C2148" s="116">
        <v>219634</v>
      </c>
      <c r="D2148" s="117">
        <v>1210</v>
      </c>
      <c r="E2148" s="2">
        <v>2148</v>
      </c>
    </row>
    <row r="2149" spans="1:5" ht="13.5" x14ac:dyDescent="0.25">
      <c r="A2149" s="2"/>
      <c r="B2149" s="2" t="s">
        <v>5611</v>
      </c>
      <c r="C2149" s="116">
        <v>219649</v>
      </c>
      <c r="D2149" s="117">
        <v>1210</v>
      </c>
      <c r="E2149" s="2">
        <v>2149</v>
      </c>
    </row>
    <row r="2150" spans="1:5" ht="13.5" x14ac:dyDescent="0.25">
      <c r="A2150" s="2"/>
      <c r="B2150" s="2" t="s">
        <v>5612</v>
      </c>
      <c r="C2150" s="116">
        <v>219668</v>
      </c>
      <c r="D2150" s="117">
        <v>1228</v>
      </c>
      <c r="E2150" s="2">
        <v>2150</v>
      </c>
    </row>
    <row r="2151" spans="1:5" ht="13.5" x14ac:dyDescent="0.25">
      <c r="A2151" s="2"/>
      <c r="B2151" s="2" t="s">
        <v>9492</v>
      </c>
      <c r="C2151" s="116">
        <v>219194</v>
      </c>
      <c r="D2151" s="117">
        <v>1221</v>
      </c>
      <c r="E2151" s="2">
        <v>2151</v>
      </c>
    </row>
    <row r="2152" spans="1:5" ht="13.5" x14ac:dyDescent="0.25">
      <c r="A2152" s="2"/>
      <c r="B2152" s="2" t="s">
        <v>5613</v>
      </c>
      <c r="C2152" s="116">
        <v>219687</v>
      </c>
      <c r="D2152" s="117">
        <v>1239</v>
      </c>
      <c r="E2152" s="2">
        <v>2152</v>
      </c>
    </row>
    <row r="2153" spans="1:5" ht="13.5" x14ac:dyDescent="0.25">
      <c r="A2153" s="2"/>
      <c r="B2153" s="2" t="s">
        <v>9117</v>
      </c>
      <c r="C2153" s="116">
        <v>419693</v>
      </c>
      <c r="D2153" s="117">
        <v>1239</v>
      </c>
      <c r="E2153" s="2">
        <v>2153</v>
      </c>
    </row>
    <row r="2154" spans="1:5" ht="13.5" x14ac:dyDescent="0.25">
      <c r="A2154" s="2"/>
      <c r="B2154" s="2" t="s">
        <v>5614</v>
      </c>
      <c r="C2154" s="116">
        <v>219704</v>
      </c>
      <c r="D2154" s="117">
        <v>1229</v>
      </c>
      <c r="E2154" s="2">
        <v>2154</v>
      </c>
    </row>
    <row r="2155" spans="1:5" ht="13.5" x14ac:dyDescent="0.25">
      <c r="A2155" s="2"/>
      <c r="B2155" s="2" t="s">
        <v>5615</v>
      </c>
      <c r="C2155" s="116">
        <v>219723</v>
      </c>
      <c r="D2155" s="117">
        <v>1226</v>
      </c>
      <c r="E2155" s="2">
        <v>2155</v>
      </c>
    </row>
    <row r="2156" spans="1:5" ht="13.5" x14ac:dyDescent="0.25">
      <c r="A2156" s="2"/>
      <c r="B2156" s="2" t="s">
        <v>5616</v>
      </c>
      <c r="C2156" s="116">
        <v>219757</v>
      </c>
      <c r="D2156" s="117">
        <v>1239</v>
      </c>
      <c r="E2156" s="2">
        <v>2156</v>
      </c>
    </row>
    <row r="2157" spans="1:5" ht="13.5" x14ac:dyDescent="0.25">
      <c r="A2157" s="2"/>
      <c r="B2157" s="2" t="s">
        <v>5617</v>
      </c>
      <c r="C2157" s="116">
        <v>219776</v>
      </c>
      <c r="D2157" s="117">
        <v>1120</v>
      </c>
      <c r="E2157" s="2">
        <v>2157</v>
      </c>
    </row>
    <row r="2158" spans="1:5" ht="13.5" x14ac:dyDescent="0.25">
      <c r="A2158" s="2"/>
      <c r="B2158" s="2" t="s">
        <v>4532</v>
      </c>
      <c r="C2158" s="116">
        <v>219780</v>
      </c>
      <c r="D2158" s="117">
        <v>1228</v>
      </c>
      <c r="E2158" s="2">
        <v>2158</v>
      </c>
    </row>
    <row r="2159" spans="1:5" ht="13.5" x14ac:dyDescent="0.25">
      <c r="A2159" s="2"/>
      <c r="B2159" s="2" t="s">
        <v>5618</v>
      </c>
      <c r="C2159" s="116">
        <v>219808</v>
      </c>
      <c r="D2159" s="117">
        <v>1239</v>
      </c>
      <c r="E2159" s="2">
        <v>2159</v>
      </c>
    </row>
    <row r="2160" spans="1:5" ht="13.5" x14ac:dyDescent="0.25">
      <c r="A2160" s="2"/>
      <c r="B2160" s="2" t="s">
        <v>5619</v>
      </c>
      <c r="C2160" s="116">
        <v>219831</v>
      </c>
      <c r="D2160" s="117">
        <v>1228</v>
      </c>
      <c r="E2160" s="2">
        <v>2160</v>
      </c>
    </row>
    <row r="2161" spans="1:5" ht="13.5" x14ac:dyDescent="0.25">
      <c r="A2161" s="2"/>
      <c r="B2161" s="2" t="s">
        <v>5620</v>
      </c>
      <c r="C2161" s="116">
        <v>219865</v>
      </c>
      <c r="D2161" s="117">
        <v>1228</v>
      </c>
      <c r="E2161" s="2">
        <v>2161</v>
      </c>
    </row>
    <row r="2162" spans="1:5" ht="13.5" x14ac:dyDescent="0.25">
      <c r="A2162" s="2"/>
      <c r="B2162" s="2" t="s">
        <v>5621</v>
      </c>
      <c r="C2162" s="116">
        <v>219879</v>
      </c>
      <c r="D2162" s="117">
        <v>1239</v>
      </c>
      <c r="E2162" s="2">
        <v>2162</v>
      </c>
    </row>
    <row r="2163" spans="1:5" ht="13.5" x14ac:dyDescent="0.25">
      <c r="A2163" s="2"/>
      <c r="B2163" s="2" t="s">
        <v>5622</v>
      </c>
      <c r="C2163" s="116">
        <v>219901</v>
      </c>
      <c r="D2163" s="117">
        <v>1228</v>
      </c>
      <c r="E2163" s="2">
        <v>2163</v>
      </c>
    </row>
    <row r="2164" spans="1:5" ht="13.5" x14ac:dyDescent="0.25">
      <c r="A2164" s="2"/>
      <c r="B2164" s="2" t="s">
        <v>5623</v>
      </c>
      <c r="C2164" s="116">
        <v>219920</v>
      </c>
      <c r="D2164" s="117">
        <v>1226</v>
      </c>
      <c r="E2164" s="2">
        <v>2164</v>
      </c>
    </row>
    <row r="2165" spans="1:5" ht="13.5" x14ac:dyDescent="0.25">
      <c r="A2165" s="2"/>
      <c r="B2165" s="2" t="s">
        <v>9496</v>
      </c>
      <c r="C2165" s="116">
        <v>219930</v>
      </c>
      <c r="D2165" s="117">
        <v>1229</v>
      </c>
      <c r="E2165" s="2">
        <v>2165</v>
      </c>
    </row>
    <row r="2166" spans="1:5" ht="13.5" x14ac:dyDescent="0.25">
      <c r="A2166" s="2"/>
      <c r="B2166" s="2" t="s">
        <v>5624</v>
      </c>
      <c r="C2166" s="116">
        <v>219969</v>
      </c>
      <c r="D2166" s="117">
        <v>1229</v>
      </c>
      <c r="E2166" s="2">
        <v>2166</v>
      </c>
    </row>
    <row r="2167" spans="1:5" ht="13.5" x14ac:dyDescent="0.25">
      <c r="A2167" s="2"/>
      <c r="B2167" s="2" t="s">
        <v>9497</v>
      </c>
      <c r="C2167" s="116">
        <v>219970</v>
      </c>
      <c r="D2167" s="117">
        <v>1229</v>
      </c>
      <c r="E2167" s="2">
        <v>2167</v>
      </c>
    </row>
    <row r="2168" spans="1:5" ht="13.5" x14ac:dyDescent="0.25">
      <c r="A2168" s="2"/>
      <c r="B2168" s="2" t="s">
        <v>5625</v>
      </c>
      <c r="C2168" s="116">
        <v>220010</v>
      </c>
      <c r="D2168" s="117">
        <v>1226</v>
      </c>
      <c r="E2168" s="2">
        <v>2168</v>
      </c>
    </row>
    <row r="2169" spans="1:5" ht="13.5" x14ac:dyDescent="0.25">
      <c r="A2169" s="2"/>
      <c r="B2169" s="2" t="s">
        <v>5626</v>
      </c>
      <c r="C2169" s="116">
        <v>220032</v>
      </c>
      <c r="D2169" s="117">
        <v>1239</v>
      </c>
      <c r="E2169" s="2">
        <v>2169</v>
      </c>
    </row>
    <row r="2170" spans="1:5" ht="13.5" x14ac:dyDescent="0.25">
      <c r="A2170" s="2"/>
      <c r="B2170" s="2" t="s">
        <v>9498</v>
      </c>
      <c r="C2170" s="116">
        <v>220040</v>
      </c>
      <c r="D2170" s="117">
        <v>1225</v>
      </c>
      <c r="E2170" s="2">
        <v>2170</v>
      </c>
    </row>
    <row r="2171" spans="1:5" ht="13.5" x14ac:dyDescent="0.25">
      <c r="A2171" s="2"/>
      <c r="B2171" s="2" t="s">
        <v>5627</v>
      </c>
      <c r="C2171" s="116">
        <v>220059</v>
      </c>
      <c r="D2171" s="117">
        <v>1239</v>
      </c>
      <c r="E2171" s="2">
        <v>2171</v>
      </c>
    </row>
    <row r="2172" spans="1:5" ht="13.5" x14ac:dyDescent="0.25">
      <c r="A2172" s="2"/>
      <c r="B2172" s="2" t="s">
        <v>8730</v>
      </c>
      <c r="C2172" s="116">
        <v>220063</v>
      </c>
      <c r="D2172" s="117">
        <v>1229</v>
      </c>
      <c r="E2172" s="2">
        <v>2172</v>
      </c>
    </row>
    <row r="2173" spans="1:5" ht="13.5" x14ac:dyDescent="0.25">
      <c r="A2173" s="2"/>
      <c r="B2173" s="2" t="s">
        <v>9499</v>
      </c>
      <c r="C2173" s="116">
        <v>220060</v>
      </c>
      <c r="D2173" s="117">
        <v>1239</v>
      </c>
      <c r="E2173" s="2">
        <v>2173</v>
      </c>
    </row>
    <row r="2174" spans="1:5" ht="13.5" x14ac:dyDescent="0.25">
      <c r="A2174" s="2"/>
      <c r="B2174" s="2" t="s">
        <v>5628</v>
      </c>
      <c r="C2174" s="116">
        <v>220078</v>
      </c>
      <c r="D2174" s="117">
        <v>1239</v>
      </c>
      <c r="E2174" s="2">
        <v>2174</v>
      </c>
    </row>
    <row r="2175" spans="1:5" ht="13.5" x14ac:dyDescent="0.25">
      <c r="A2175" s="2"/>
      <c r="B2175" s="2" t="s">
        <v>5629</v>
      </c>
      <c r="C2175" s="116">
        <v>220109</v>
      </c>
      <c r="D2175" s="117">
        <v>1228</v>
      </c>
      <c r="E2175" s="2">
        <v>2175</v>
      </c>
    </row>
    <row r="2176" spans="1:5" ht="13.5" x14ac:dyDescent="0.25">
      <c r="A2176" s="2"/>
      <c r="B2176" s="2" t="s">
        <v>9501</v>
      </c>
      <c r="C2176" s="116">
        <v>220120</v>
      </c>
      <c r="D2176" s="117">
        <v>1222</v>
      </c>
      <c r="E2176" s="2">
        <v>2176</v>
      </c>
    </row>
    <row r="2177" spans="1:5" ht="13.5" x14ac:dyDescent="0.25">
      <c r="A2177" s="2"/>
      <c r="B2177" s="2" t="s">
        <v>9500</v>
      </c>
      <c r="C2177" s="116">
        <v>220110</v>
      </c>
      <c r="D2177" s="117">
        <v>1229</v>
      </c>
      <c r="E2177" s="2">
        <v>2177</v>
      </c>
    </row>
    <row r="2178" spans="1:5" ht="13.5" x14ac:dyDescent="0.25">
      <c r="A2178" s="2"/>
      <c r="B2178" s="2" t="s">
        <v>5630</v>
      </c>
      <c r="C2178" s="116">
        <v>220133</v>
      </c>
      <c r="D2178" s="117">
        <v>1229</v>
      </c>
      <c r="E2178" s="2">
        <v>2178</v>
      </c>
    </row>
    <row r="2179" spans="1:5" ht="13.5" x14ac:dyDescent="0.25">
      <c r="A2179" s="2"/>
      <c r="B2179" s="2" t="s">
        <v>9502</v>
      </c>
      <c r="C2179" s="116">
        <v>220150</v>
      </c>
      <c r="D2179" s="117">
        <v>1229</v>
      </c>
      <c r="E2179" s="2">
        <v>2179</v>
      </c>
    </row>
    <row r="2180" spans="1:5" ht="13.5" x14ac:dyDescent="0.25">
      <c r="A2180" s="2"/>
      <c r="B2180" s="2" t="s">
        <v>5632</v>
      </c>
      <c r="C2180" s="116">
        <v>220152</v>
      </c>
      <c r="D2180" s="117">
        <v>1222</v>
      </c>
      <c r="E2180" s="2">
        <v>2180</v>
      </c>
    </row>
    <row r="2181" spans="1:5" ht="13.5" x14ac:dyDescent="0.25">
      <c r="A2181" s="2"/>
      <c r="B2181" s="2" t="s">
        <v>5634</v>
      </c>
      <c r="C2181" s="116">
        <v>220171</v>
      </c>
      <c r="D2181" s="117">
        <v>1229</v>
      </c>
      <c r="E2181" s="2">
        <v>2181</v>
      </c>
    </row>
    <row r="2182" spans="1:5" ht="13.5" x14ac:dyDescent="0.25">
      <c r="A2182" s="2"/>
      <c r="B2182" s="2" t="s">
        <v>5631</v>
      </c>
      <c r="C2182" s="116">
        <v>220148</v>
      </c>
      <c r="D2182" s="117">
        <v>1221</v>
      </c>
      <c r="E2182" s="2">
        <v>2182</v>
      </c>
    </row>
    <row r="2183" spans="1:5" ht="13.5" x14ac:dyDescent="0.25">
      <c r="A2183" s="2"/>
      <c r="B2183" s="2" t="s">
        <v>5633</v>
      </c>
      <c r="C2183" s="116">
        <v>220167</v>
      </c>
      <c r="D2183" s="117">
        <v>1237</v>
      </c>
      <c r="E2183" s="2">
        <v>2183</v>
      </c>
    </row>
    <row r="2184" spans="1:5" ht="13.5" x14ac:dyDescent="0.25">
      <c r="A2184" s="2"/>
      <c r="B2184" s="2" t="s">
        <v>5635</v>
      </c>
      <c r="C2184" s="116">
        <v>220190</v>
      </c>
      <c r="D2184" s="117">
        <v>1239</v>
      </c>
      <c r="E2184" s="2">
        <v>2184</v>
      </c>
    </row>
    <row r="2185" spans="1:5" ht="13.5" x14ac:dyDescent="0.25">
      <c r="A2185" s="2"/>
      <c r="B2185" s="2" t="s">
        <v>5636</v>
      </c>
      <c r="C2185" s="116">
        <v>220222</v>
      </c>
      <c r="D2185" s="117">
        <v>1228</v>
      </c>
      <c r="E2185" s="2">
        <v>2185</v>
      </c>
    </row>
    <row r="2186" spans="1:5" ht="13.5" x14ac:dyDescent="0.25">
      <c r="A2186" s="2"/>
      <c r="B2186" s="2" t="s">
        <v>9503</v>
      </c>
      <c r="C2186" s="116">
        <v>220230</v>
      </c>
      <c r="D2186" s="117">
        <v>1224</v>
      </c>
      <c r="E2186" s="2">
        <v>2186</v>
      </c>
    </row>
    <row r="2187" spans="1:5" ht="13.5" x14ac:dyDescent="0.25">
      <c r="A2187" s="2"/>
      <c r="B2187" s="2" t="s">
        <v>9504</v>
      </c>
      <c r="C2187" s="116">
        <v>220231</v>
      </c>
      <c r="D2187" s="117">
        <v>1228</v>
      </c>
      <c r="E2187" s="2">
        <v>2187</v>
      </c>
    </row>
    <row r="2188" spans="1:5" ht="13.5" x14ac:dyDescent="0.25">
      <c r="A2188" s="2"/>
      <c r="B2188" s="2" t="s">
        <v>5637</v>
      </c>
      <c r="C2188" s="116">
        <v>220237</v>
      </c>
      <c r="D2188" s="117">
        <v>1221</v>
      </c>
      <c r="E2188" s="2">
        <v>2188</v>
      </c>
    </row>
    <row r="2189" spans="1:5" ht="13.5" x14ac:dyDescent="0.25">
      <c r="A2189" s="2"/>
      <c r="B2189" s="2" t="s">
        <v>4586</v>
      </c>
      <c r="C2189" s="116">
        <v>220239</v>
      </c>
      <c r="D2189" s="117">
        <v>1221</v>
      </c>
      <c r="E2189" s="2">
        <v>2189</v>
      </c>
    </row>
    <row r="2190" spans="1:5" ht="13.5" x14ac:dyDescent="0.25">
      <c r="A2190" s="2"/>
      <c r="B2190" s="2" t="s">
        <v>5638</v>
      </c>
      <c r="C2190" s="116">
        <v>220241</v>
      </c>
      <c r="D2190" s="117">
        <v>1239</v>
      </c>
      <c r="E2190" s="2">
        <v>2190</v>
      </c>
    </row>
    <row r="2191" spans="1:5" ht="13.5" x14ac:dyDescent="0.25">
      <c r="A2191" s="2"/>
      <c r="B2191" s="2" t="s">
        <v>5639</v>
      </c>
      <c r="C2191" s="116">
        <v>220260</v>
      </c>
      <c r="D2191" s="117">
        <v>1239</v>
      </c>
      <c r="E2191" s="2">
        <v>2191</v>
      </c>
    </row>
    <row r="2192" spans="1:5" ht="13.5" x14ac:dyDescent="0.25">
      <c r="A2192" s="2"/>
      <c r="B2192" s="2" t="s">
        <v>5640</v>
      </c>
      <c r="C2192" s="116">
        <v>220285</v>
      </c>
      <c r="D2192" s="117">
        <v>1226</v>
      </c>
      <c r="E2192" s="2">
        <v>2192</v>
      </c>
    </row>
    <row r="2193" spans="1:5" ht="13.5" x14ac:dyDescent="0.25">
      <c r="A2193" s="2"/>
      <c r="B2193" s="2" t="s">
        <v>5641</v>
      </c>
      <c r="C2193" s="116">
        <v>220311</v>
      </c>
      <c r="D2193" s="117">
        <v>1228</v>
      </c>
      <c r="E2193" s="2">
        <v>2193</v>
      </c>
    </row>
    <row r="2194" spans="1:5" ht="13.5" x14ac:dyDescent="0.25">
      <c r="A2194" s="2"/>
      <c r="B2194" s="2" t="s">
        <v>5642</v>
      </c>
      <c r="C2194" s="116">
        <v>220326</v>
      </c>
      <c r="D2194" s="117">
        <v>1229</v>
      </c>
      <c r="E2194" s="2">
        <v>2194</v>
      </c>
    </row>
    <row r="2195" spans="1:5" ht="13.5" x14ac:dyDescent="0.25">
      <c r="A2195" s="2"/>
      <c r="B2195" s="2" t="s">
        <v>5643</v>
      </c>
      <c r="C2195" s="116">
        <v>220345</v>
      </c>
      <c r="D2195" s="117">
        <v>1229</v>
      </c>
      <c r="E2195" s="2">
        <v>2195</v>
      </c>
    </row>
    <row r="2196" spans="1:5" ht="13.5" x14ac:dyDescent="0.25">
      <c r="A2196" s="2"/>
      <c r="B2196" s="2" t="s">
        <v>9505</v>
      </c>
      <c r="C2196" s="116">
        <v>220350</v>
      </c>
      <c r="D2196" s="117">
        <v>1221</v>
      </c>
      <c r="E2196" s="2">
        <v>2196</v>
      </c>
    </row>
    <row r="2197" spans="1:5" ht="13.5" x14ac:dyDescent="0.25">
      <c r="A2197" s="2"/>
      <c r="B2197" s="2" t="s">
        <v>5645</v>
      </c>
      <c r="C2197" s="116">
        <v>220379</v>
      </c>
      <c r="D2197" s="117">
        <v>1226</v>
      </c>
      <c r="E2197" s="2">
        <v>2197</v>
      </c>
    </row>
    <row r="2198" spans="1:5" ht="13.5" x14ac:dyDescent="0.25">
      <c r="A2198" s="2"/>
      <c r="B2198" s="2" t="s">
        <v>5646</v>
      </c>
      <c r="C2198" s="116">
        <v>220383</v>
      </c>
      <c r="D2198" s="117">
        <v>1229</v>
      </c>
      <c r="E2198" s="2">
        <v>2198</v>
      </c>
    </row>
    <row r="2199" spans="1:5" ht="13.5" x14ac:dyDescent="0.25">
      <c r="A2199" s="2"/>
      <c r="B2199" s="2" t="s">
        <v>5644</v>
      </c>
      <c r="C2199" s="116">
        <v>220351</v>
      </c>
      <c r="D2199" s="117">
        <v>1221</v>
      </c>
      <c r="E2199" s="2">
        <v>2199</v>
      </c>
    </row>
    <row r="2200" spans="1:5" ht="13.5" x14ac:dyDescent="0.25">
      <c r="A2200" s="2"/>
      <c r="B2200" s="2" t="s">
        <v>9506</v>
      </c>
      <c r="C2200" s="116">
        <v>220380</v>
      </c>
      <c r="D2200" s="117">
        <v>1229</v>
      </c>
      <c r="E2200" s="2">
        <v>2200</v>
      </c>
    </row>
    <row r="2201" spans="1:5" ht="13.5" x14ac:dyDescent="0.25">
      <c r="A2201" s="2"/>
      <c r="B2201" s="2" t="s">
        <v>9507</v>
      </c>
      <c r="C2201" s="116">
        <v>220381</v>
      </c>
      <c r="D2201" s="117">
        <v>1229</v>
      </c>
      <c r="E2201" s="2">
        <v>2201</v>
      </c>
    </row>
    <row r="2202" spans="1:5" ht="13.5" x14ac:dyDescent="0.25">
      <c r="A2202" s="2"/>
      <c r="B2202" s="2" t="s">
        <v>5647</v>
      </c>
      <c r="C2202" s="116">
        <v>220400</v>
      </c>
      <c r="D2202" s="117">
        <v>1221</v>
      </c>
      <c r="E2202" s="2">
        <v>2202</v>
      </c>
    </row>
    <row r="2203" spans="1:5" ht="13.5" x14ac:dyDescent="0.25">
      <c r="A2203" s="2"/>
      <c r="B2203" s="2" t="s">
        <v>5648</v>
      </c>
      <c r="C2203" s="116">
        <v>220415</v>
      </c>
      <c r="D2203" s="117">
        <v>1224</v>
      </c>
      <c r="E2203" s="2">
        <v>2203</v>
      </c>
    </row>
    <row r="2204" spans="1:5" ht="13.5" x14ac:dyDescent="0.25">
      <c r="A2204" s="2"/>
      <c r="B2204" s="2" t="s">
        <v>5655</v>
      </c>
      <c r="C2204" s="116">
        <v>220538</v>
      </c>
      <c r="D2204" s="117">
        <v>1236</v>
      </c>
      <c r="E2204" s="2">
        <v>2204</v>
      </c>
    </row>
    <row r="2205" spans="1:5" ht="13.5" x14ac:dyDescent="0.25">
      <c r="A2205" s="2"/>
      <c r="B2205" s="2" t="s">
        <v>5654</v>
      </c>
      <c r="C2205" s="116">
        <v>220523</v>
      </c>
      <c r="D2205" s="117">
        <v>1235</v>
      </c>
      <c r="E2205" s="2">
        <v>2205</v>
      </c>
    </row>
    <row r="2206" spans="1:5" ht="13.5" x14ac:dyDescent="0.25">
      <c r="A2206" s="2"/>
      <c r="B2206" s="2" t="s">
        <v>5656</v>
      </c>
      <c r="C2206" s="116">
        <v>220557</v>
      </c>
      <c r="D2206" s="117">
        <v>1237</v>
      </c>
      <c r="E2206" s="2">
        <v>2206</v>
      </c>
    </row>
    <row r="2207" spans="1:5" ht="13.5" x14ac:dyDescent="0.25">
      <c r="A2207" s="2"/>
      <c r="B2207" s="2" t="s">
        <v>5652</v>
      </c>
      <c r="C2207" s="116">
        <v>220472</v>
      </c>
      <c r="D2207" s="117">
        <v>1233</v>
      </c>
      <c r="E2207" s="2">
        <v>2207</v>
      </c>
    </row>
    <row r="2208" spans="1:5" ht="13.5" x14ac:dyDescent="0.25">
      <c r="A2208" s="2"/>
      <c r="B2208" s="2" t="s">
        <v>5651</v>
      </c>
      <c r="C2208" s="116">
        <v>220468</v>
      </c>
      <c r="D2208" s="117">
        <v>1232</v>
      </c>
      <c r="E2208" s="2">
        <v>2208</v>
      </c>
    </row>
    <row r="2209" spans="1:5" ht="13.5" x14ac:dyDescent="0.25">
      <c r="A2209" s="2"/>
      <c r="B2209" s="2" t="s">
        <v>5653</v>
      </c>
      <c r="C2209" s="116">
        <v>220504</v>
      </c>
      <c r="D2209" s="117">
        <v>1234</v>
      </c>
      <c r="E2209" s="2">
        <v>2209</v>
      </c>
    </row>
    <row r="2210" spans="1:5" ht="13.5" x14ac:dyDescent="0.25">
      <c r="A2210" s="2"/>
      <c r="B2210" s="2" t="s">
        <v>5649</v>
      </c>
      <c r="C2210" s="116">
        <v>220434</v>
      </c>
      <c r="D2210" s="117">
        <v>1229</v>
      </c>
      <c r="E2210" s="2">
        <v>2210</v>
      </c>
    </row>
    <row r="2211" spans="1:5" ht="13.5" x14ac:dyDescent="0.25">
      <c r="A2211" s="2"/>
      <c r="B2211" s="2" t="s">
        <v>5650</v>
      </c>
      <c r="C2211" s="116">
        <v>220449</v>
      </c>
      <c r="D2211" s="117">
        <v>1231</v>
      </c>
      <c r="E2211" s="2">
        <v>2211</v>
      </c>
    </row>
    <row r="2212" spans="1:5" ht="13.5" x14ac:dyDescent="0.25">
      <c r="A2212" s="2"/>
      <c r="B2212" s="2" t="s">
        <v>5657</v>
      </c>
      <c r="C2212" s="116">
        <v>220561</v>
      </c>
      <c r="D2212" s="117">
        <v>1239</v>
      </c>
      <c r="E2212" s="2">
        <v>2212</v>
      </c>
    </row>
    <row r="2213" spans="1:5" ht="13.5" x14ac:dyDescent="0.25">
      <c r="A2213" s="2"/>
      <c r="B2213" s="2" t="s">
        <v>9510</v>
      </c>
      <c r="C2213" s="116">
        <v>220562</v>
      </c>
      <c r="D2213" s="117">
        <v>1224</v>
      </c>
      <c r="E2213" s="2">
        <v>2213</v>
      </c>
    </row>
    <row r="2214" spans="1:5" ht="13.5" x14ac:dyDescent="0.25">
      <c r="A2214" s="2"/>
      <c r="B2214" s="2" t="s">
        <v>9508</v>
      </c>
      <c r="C2214" s="116">
        <v>220382</v>
      </c>
      <c r="D2214" s="117">
        <v>1229</v>
      </c>
      <c r="E2214" s="2">
        <v>2214</v>
      </c>
    </row>
    <row r="2215" spans="1:5" ht="13.5" x14ac:dyDescent="0.25">
      <c r="A2215" s="2"/>
      <c r="B2215" s="2" t="s">
        <v>5658</v>
      </c>
      <c r="C2215" s="116">
        <v>220580</v>
      </c>
      <c r="D2215" s="117">
        <v>1226</v>
      </c>
      <c r="E2215" s="2">
        <v>2215</v>
      </c>
    </row>
    <row r="2216" spans="1:5" ht="13.5" x14ac:dyDescent="0.25">
      <c r="A2216" s="2"/>
      <c r="B2216" s="2" t="s">
        <v>5659</v>
      </c>
      <c r="C2216" s="116">
        <v>220612</v>
      </c>
      <c r="D2216" s="117">
        <v>1226</v>
      </c>
      <c r="E2216" s="2">
        <v>2216</v>
      </c>
    </row>
    <row r="2217" spans="1:5" ht="13.5" x14ac:dyDescent="0.25">
      <c r="A2217" s="2"/>
      <c r="B2217" s="2" t="s">
        <v>5660</v>
      </c>
      <c r="C2217" s="116">
        <v>220646</v>
      </c>
      <c r="D2217" s="117">
        <v>1210</v>
      </c>
      <c r="E2217" s="2">
        <v>2217</v>
      </c>
    </row>
    <row r="2218" spans="1:5" ht="13.5" x14ac:dyDescent="0.25">
      <c r="A2218" s="2"/>
      <c r="B2218" s="2" t="s">
        <v>5661</v>
      </c>
      <c r="C2218" s="116">
        <v>220670</v>
      </c>
      <c r="D2218" s="117">
        <v>1239</v>
      </c>
      <c r="E2218" s="2">
        <v>2218</v>
      </c>
    </row>
    <row r="2219" spans="1:5" ht="13.5" x14ac:dyDescent="0.25">
      <c r="A2219" s="2"/>
      <c r="B2219" s="2" t="s">
        <v>5662</v>
      </c>
      <c r="C2219" s="116">
        <v>220701</v>
      </c>
      <c r="D2219" s="117">
        <v>1229</v>
      </c>
      <c r="E2219" s="2">
        <v>2219</v>
      </c>
    </row>
    <row r="2220" spans="1:5" ht="13.5" x14ac:dyDescent="0.25">
      <c r="A2220" s="2"/>
      <c r="B2220" s="2" t="s">
        <v>5663</v>
      </c>
      <c r="C2220" s="116">
        <v>220735</v>
      </c>
      <c r="D2220" s="117">
        <v>1226</v>
      </c>
      <c r="E2220" s="2">
        <v>2220</v>
      </c>
    </row>
    <row r="2221" spans="1:5" ht="13.5" x14ac:dyDescent="0.25">
      <c r="A2221" s="2"/>
      <c r="B2221" s="2" t="s">
        <v>5664</v>
      </c>
      <c r="C2221" s="116">
        <v>220773</v>
      </c>
      <c r="D2221" s="117">
        <v>1226</v>
      </c>
      <c r="E2221" s="2">
        <v>2221</v>
      </c>
    </row>
    <row r="2222" spans="1:5" ht="13.5" x14ac:dyDescent="0.25">
      <c r="A2222" s="2"/>
      <c r="B2222" s="2" t="s">
        <v>5665</v>
      </c>
      <c r="C2222" s="116">
        <v>220805</v>
      </c>
      <c r="D2222" s="117">
        <v>1229</v>
      </c>
      <c r="E2222" s="2">
        <v>2222</v>
      </c>
    </row>
    <row r="2223" spans="1:5" ht="13.5" x14ac:dyDescent="0.25">
      <c r="A2223" s="2"/>
      <c r="B2223" s="2" t="s">
        <v>5666</v>
      </c>
      <c r="C2223" s="116">
        <v>220824</v>
      </c>
      <c r="D2223" s="117">
        <v>1228</v>
      </c>
      <c r="E2223" s="2">
        <v>2223</v>
      </c>
    </row>
    <row r="2224" spans="1:5" ht="13.5" x14ac:dyDescent="0.25">
      <c r="A2224" s="2"/>
      <c r="B2224" s="2" t="s">
        <v>9511</v>
      </c>
      <c r="C2224" s="116">
        <v>220825</v>
      </c>
      <c r="D2224" s="117">
        <v>1239</v>
      </c>
      <c r="E2224" s="2">
        <v>2224</v>
      </c>
    </row>
    <row r="2225" spans="1:5" ht="13.5" x14ac:dyDescent="0.25">
      <c r="A2225" s="2"/>
      <c r="B2225" s="2" t="s">
        <v>9512</v>
      </c>
      <c r="C2225" s="116">
        <v>220826</v>
      </c>
      <c r="D2225" s="117">
        <v>1229</v>
      </c>
      <c r="E2225" s="2">
        <v>2225</v>
      </c>
    </row>
    <row r="2226" spans="1:5" ht="13.5" x14ac:dyDescent="0.25">
      <c r="A2226" s="2"/>
      <c r="B2226" s="2" t="s">
        <v>5667</v>
      </c>
      <c r="C2226" s="116">
        <v>220862</v>
      </c>
      <c r="D2226" s="117">
        <v>1223</v>
      </c>
      <c r="E2226" s="2">
        <v>2226</v>
      </c>
    </row>
    <row r="2227" spans="1:5" ht="13.5" x14ac:dyDescent="0.25">
      <c r="A2227" s="2"/>
      <c r="B2227" s="2" t="s">
        <v>5668</v>
      </c>
      <c r="C2227" s="116">
        <v>220881</v>
      </c>
      <c r="D2227" s="117">
        <v>1226</v>
      </c>
      <c r="E2227" s="2">
        <v>2227</v>
      </c>
    </row>
    <row r="2228" spans="1:5" ht="13.5" x14ac:dyDescent="0.25">
      <c r="A2228" s="2"/>
      <c r="B2228" s="2" t="s">
        <v>9513</v>
      </c>
      <c r="C2228" s="116">
        <v>220882</v>
      </c>
      <c r="D2228" s="117">
        <v>1221</v>
      </c>
      <c r="E2228" s="2">
        <v>2228</v>
      </c>
    </row>
    <row r="2229" spans="1:5" ht="13.5" x14ac:dyDescent="0.25">
      <c r="A2229" s="2"/>
      <c r="B2229" s="2" t="s">
        <v>9514</v>
      </c>
      <c r="C2229" s="116">
        <v>220883</v>
      </c>
      <c r="D2229" s="117">
        <v>1239</v>
      </c>
      <c r="E2229" s="2">
        <v>2229</v>
      </c>
    </row>
    <row r="2230" spans="1:5" ht="13.5" x14ac:dyDescent="0.25">
      <c r="A2230" s="2"/>
      <c r="B2230" s="2" t="s">
        <v>5669</v>
      </c>
      <c r="C2230" s="116">
        <v>220913</v>
      </c>
      <c r="D2230" s="117">
        <v>1239</v>
      </c>
      <c r="E2230" s="2">
        <v>2230</v>
      </c>
    </row>
    <row r="2231" spans="1:5" ht="13.5" x14ac:dyDescent="0.25">
      <c r="A2231" s="2"/>
      <c r="B2231" s="2" t="s">
        <v>5670</v>
      </c>
      <c r="C2231" s="116">
        <v>220947</v>
      </c>
      <c r="D2231" s="117">
        <v>1228</v>
      </c>
      <c r="E2231" s="2">
        <v>2231</v>
      </c>
    </row>
    <row r="2232" spans="1:5" ht="13.5" x14ac:dyDescent="0.25">
      <c r="A2232" s="2"/>
      <c r="B2232" s="2" t="s">
        <v>4664</v>
      </c>
      <c r="C2232" s="116">
        <v>221009</v>
      </c>
      <c r="D2232" s="117">
        <v>1228</v>
      </c>
      <c r="E2232" s="2">
        <v>2232</v>
      </c>
    </row>
    <row r="2233" spans="1:5" ht="13.5" x14ac:dyDescent="0.25">
      <c r="A2233" s="2"/>
      <c r="B2233" s="2" t="s">
        <v>5672</v>
      </c>
      <c r="C2233" s="116">
        <v>221013</v>
      </c>
      <c r="D2233" s="117">
        <v>1225</v>
      </c>
      <c r="E2233" s="2">
        <v>2233</v>
      </c>
    </row>
    <row r="2234" spans="1:5" ht="13.5" x14ac:dyDescent="0.25">
      <c r="A2234" s="2"/>
      <c r="B2234" s="2" t="s">
        <v>5673</v>
      </c>
      <c r="C2234" s="116">
        <v>221047</v>
      </c>
      <c r="D2234" s="117">
        <v>1228</v>
      </c>
      <c r="E2234" s="2">
        <v>2234</v>
      </c>
    </row>
    <row r="2235" spans="1:5" ht="13.5" x14ac:dyDescent="0.25">
      <c r="A2235" s="2"/>
      <c r="B2235" s="2" t="s">
        <v>9515</v>
      </c>
      <c r="C2235" s="116">
        <v>221048</v>
      </c>
      <c r="D2235" s="117">
        <v>1229</v>
      </c>
      <c r="E2235" s="2">
        <v>2235</v>
      </c>
    </row>
    <row r="2236" spans="1:5" ht="13.5" x14ac:dyDescent="0.25">
      <c r="A2236" s="2"/>
      <c r="B2236" s="2" t="s">
        <v>5675</v>
      </c>
      <c r="C2236" s="116">
        <v>221085</v>
      </c>
      <c r="D2236" s="117">
        <v>1229</v>
      </c>
      <c r="E2236" s="2">
        <v>2236</v>
      </c>
    </row>
    <row r="2237" spans="1:5" ht="13.5" x14ac:dyDescent="0.25">
      <c r="A2237" s="2"/>
      <c r="B2237" s="2" t="s">
        <v>5676</v>
      </c>
      <c r="C2237" s="116">
        <v>221117</v>
      </c>
      <c r="D2237" s="117">
        <v>1210</v>
      </c>
      <c r="E2237" s="2">
        <v>2237</v>
      </c>
    </row>
    <row r="2238" spans="1:5" ht="13.5" x14ac:dyDescent="0.25">
      <c r="A2238" s="2"/>
      <c r="B2238" s="2" t="s">
        <v>5677</v>
      </c>
      <c r="C2238" s="116">
        <v>221161</v>
      </c>
      <c r="D2238" s="117">
        <v>1229</v>
      </c>
      <c r="E2238" s="2">
        <v>2238</v>
      </c>
    </row>
    <row r="2239" spans="1:5" ht="13.5" x14ac:dyDescent="0.25">
      <c r="A2239" s="2"/>
      <c r="B2239" s="2" t="s">
        <v>5678</v>
      </c>
      <c r="C2239" s="116">
        <v>221193</v>
      </c>
      <c r="D2239" s="117">
        <v>1210</v>
      </c>
      <c r="E2239" s="2">
        <v>2239</v>
      </c>
    </row>
    <row r="2240" spans="1:5" ht="13.5" x14ac:dyDescent="0.25">
      <c r="A2240" s="2"/>
      <c r="B2240" s="2" t="s">
        <v>5680</v>
      </c>
      <c r="C2240" s="116">
        <v>221259</v>
      </c>
      <c r="D2240" s="117">
        <v>1120</v>
      </c>
      <c r="E2240" s="2">
        <v>2240</v>
      </c>
    </row>
    <row r="2241" spans="1:5" ht="13.5" x14ac:dyDescent="0.25">
      <c r="A2241" s="2"/>
      <c r="B2241" s="2" t="s">
        <v>4689</v>
      </c>
      <c r="C2241" s="116">
        <v>221263</v>
      </c>
      <c r="D2241" s="117">
        <v>1120</v>
      </c>
      <c r="E2241" s="2">
        <v>2241</v>
      </c>
    </row>
    <row r="2242" spans="1:5" ht="13.5" x14ac:dyDescent="0.25">
      <c r="A2242" s="2"/>
      <c r="B2242" s="2" t="s">
        <v>9516</v>
      </c>
      <c r="C2242" s="116">
        <v>221260</v>
      </c>
      <c r="D2242" s="117">
        <v>1239</v>
      </c>
      <c r="E2242" s="2">
        <v>2242</v>
      </c>
    </row>
    <row r="2243" spans="1:5" ht="13.5" x14ac:dyDescent="0.25">
      <c r="A2243" s="2"/>
      <c r="B2243" s="2" t="s">
        <v>5682</v>
      </c>
      <c r="C2243" s="116">
        <v>221348</v>
      </c>
      <c r="D2243" s="117">
        <v>1237</v>
      </c>
      <c r="E2243" s="2">
        <v>2243</v>
      </c>
    </row>
    <row r="2244" spans="1:5" ht="13.5" x14ac:dyDescent="0.25">
      <c r="A2244" s="2"/>
      <c r="B2244" s="2" t="s">
        <v>5681</v>
      </c>
      <c r="C2244" s="116">
        <v>221329</v>
      </c>
      <c r="D2244" s="117">
        <v>1229</v>
      </c>
      <c r="E2244" s="2">
        <v>2244</v>
      </c>
    </row>
    <row r="2245" spans="1:5" ht="13.5" x14ac:dyDescent="0.25">
      <c r="A2245" s="2"/>
      <c r="B2245" s="2" t="s">
        <v>5683</v>
      </c>
      <c r="C2245" s="116">
        <v>221352</v>
      </c>
      <c r="D2245" s="117">
        <v>1239</v>
      </c>
      <c r="E2245" s="2">
        <v>2245</v>
      </c>
    </row>
    <row r="2246" spans="1:5" ht="13.5" x14ac:dyDescent="0.25">
      <c r="A2246" s="2"/>
      <c r="B2246" s="2" t="s">
        <v>5684</v>
      </c>
      <c r="C2246" s="116">
        <v>221386</v>
      </c>
      <c r="D2246" s="117">
        <v>1224</v>
      </c>
      <c r="E2246" s="2">
        <v>2246</v>
      </c>
    </row>
    <row r="2247" spans="1:5" ht="13.5" x14ac:dyDescent="0.25">
      <c r="A2247" s="2"/>
      <c r="B2247" s="2" t="s">
        <v>5685</v>
      </c>
      <c r="C2247" s="116">
        <v>221418</v>
      </c>
      <c r="D2247" s="117">
        <v>1226</v>
      </c>
      <c r="E2247" s="2">
        <v>2247</v>
      </c>
    </row>
    <row r="2248" spans="1:5" ht="13.5" x14ac:dyDescent="0.25">
      <c r="A2248" s="2"/>
      <c r="B2248" s="2" t="s">
        <v>7834</v>
      </c>
      <c r="C2248" s="116">
        <v>221420</v>
      </c>
      <c r="D2248" s="117">
        <v>1226</v>
      </c>
      <c r="E2248" s="2">
        <v>2248</v>
      </c>
    </row>
    <row r="2249" spans="1:5" ht="13.5" x14ac:dyDescent="0.25">
      <c r="A2249" s="2"/>
      <c r="B2249" s="2" t="s">
        <v>5687</v>
      </c>
      <c r="C2249" s="116">
        <v>221460</v>
      </c>
      <c r="D2249" s="117">
        <v>1222</v>
      </c>
      <c r="E2249" s="2">
        <v>2249</v>
      </c>
    </row>
    <row r="2250" spans="1:5" ht="13.5" x14ac:dyDescent="0.25">
      <c r="A2250" s="2"/>
      <c r="B2250" s="2" t="s">
        <v>5688</v>
      </c>
      <c r="C2250" s="116">
        <v>221475</v>
      </c>
      <c r="D2250" s="117">
        <v>1229</v>
      </c>
      <c r="E2250" s="2">
        <v>2250</v>
      </c>
    </row>
    <row r="2251" spans="1:5" ht="13.5" x14ac:dyDescent="0.25">
      <c r="A2251" s="2"/>
      <c r="B2251" s="2" t="s">
        <v>5686</v>
      </c>
      <c r="C2251" s="116">
        <v>221441</v>
      </c>
      <c r="D2251" s="117">
        <v>1221</v>
      </c>
      <c r="E2251" s="2">
        <v>2251</v>
      </c>
    </row>
    <row r="2252" spans="1:5" ht="13.5" x14ac:dyDescent="0.25">
      <c r="A2252" s="2"/>
      <c r="B2252" s="2" t="s">
        <v>9118</v>
      </c>
      <c r="C2252" s="116">
        <v>421439</v>
      </c>
      <c r="D2252" s="117">
        <v>1226</v>
      </c>
      <c r="E2252" s="2">
        <v>2252</v>
      </c>
    </row>
    <row r="2253" spans="1:5" ht="13.5" x14ac:dyDescent="0.25">
      <c r="A2253" s="2"/>
      <c r="B2253" s="2" t="s">
        <v>7835</v>
      </c>
      <c r="C2253" s="116">
        <v>221442</v>
      </c>
      <c r="D2253" s="117">
        <v>1229</v>
      </c>
      <c r="E2253" s="2">
        <v>2253</v>
      </c>
    </row>
    <row r="2254" spans="1:5" ht="13.5" x14ac:dyDescent="0.25">
      <c r="A2254" s="2"/>
      <c r="B2254" s="2" t="s">
        <v>5689</v>
      </c>
      <c r="C2254" s="116">
        <v>221507</v>
      </c>
      <c r="D2254" s="117">
        <v>1228</v>
      </c>
      <c r="E2254" s="2">
        <v>2254</v>
      </c>
    </row>
    <row r="2255" spans="1:5" ht="13.5" x14ac:dyDescent="0.25">
      <c r="A2255" s="2"/>
      <c r="B2255" s="2" t="s">
        <v>5690</v>
      </c>
      <c r="C2255" s="116">
        <v>221526</v>
      </c>
      <c r="D2255" s="117">
        <v>1226</v>
      </c>
      <c r="E2255" s="2">
        <v>2255</v>
      </c>
    </row>
    <row r="2256" spans="1:5" ht="13.5" x14ac:dyDescent="0.25">
      <c r="A2256" s="2"/>
      <c r="B2256" s="2" t="s">
        <v>7837</v>
      </c>
      <c r="C2256" s="116">
        <v>221528</v>
      </c>
      <c r="D2256" s="117">
        <v>1229</v>
      </c>
      <c r="E2256" s="2">
        <v>2256</v>
      </c>
    </row>
    <row r="2257" spans="1:5" ht="13.5" x14ac:dyDescent="0.25">
      <c r="A2257" s="2"/>
      <c r="B2257" s="2" t="s">
        <v>7838</v>
      </c>
      <c r="C2257" s="116">
        <v>221530</v>
      </c>
      <c r="D2257" s="117">
        <v>1229</v>
      </c>
      <c r="E2257" s="2">
        <v>2257</v>
      </c>
    </row>
    <row r="2258" spans="1:5" ht="13.5" x14ac:dyDescent="0.25">
      <c r="A2258" s="2"/>
      <c r="B2258" s="2" t="s">
        <v>5691</v>
      </c>
      <c r="C2258" s="116">
        <v>221557</v>
      </c>
      <c r="D2258" s="117">
        <v>1224</v>
      </c>
      <c r="E2258" s="2">
        <v>2258</v>
      </c>
    </row>
    <row r="2259" spans="1:5" ht="13.5" x14ac:dyDescent="0.25">
      <c r="A2259" s="2"/>
      <c r="B2259" s="2" t="s">
        <v>5692</v>
      </c>
      <c r="C2259" s="116">
        <v>221583</v>
      </c>
      <c r="D2259" s="117">
        <v>1239</v>
      </c>
      <c r="E2259" s="2">
        <v>2259</v>
      </c>
    </row>
    <row r="2260" spans="1:5" ht="13.5" x14ac:dyDescent="0.25">
      <c r="A2260" s="2"/>
      <c r="B2260" s="2" t="s">
        <v>7839</v>
      </c>
      <c r="C2260" s="116">
        <v>221584</v>
      </c>
      <c r="D2260" s="117">
        <v>1239</v>
      </c>
      <c r="E2260" s="2">
        <v>2260</v>
      </c>
    </row>
    <row r="2261" spans="1:5" ht="13.5" x14ac:dyDescent="0.25">
      <c r="A2261" s="2"/>
      <c r="B2261" s="2" t="s">
        <v>7840</v>
      </c>
      <c r="C2261" s="116">
        <v>221585</v>
      </c>
      <c r="D2261" s="117">
        <v>1239</v>
      </c>
      <c r="E2261" s="2">
        <v>2261</v>
      </c>
    </row>
    <row r="2262" spans="1:5" ht="13.5" x14ac:dyDescent="0.25">
      <c r="A2262" s="2"/>
      <c r="B2262" s="2" t="s">
        <v>4741</v>
      </c>
      <c r="C2262" s="116">
        <v>221600</v>
      </c>
      <c r="D2262" s="117">
        <v>1229</v>
      </c>
      <c r="E2262" s="2">
        <v>2262</v>
      </c>
    </row>
    <row r="2263" spans="1:5" ht="13.5" x14ac:dyDescent="0.25">
      <c r="A2263" s="2"/>
      <c r="B2263" s="2" t="s">
        <v>7841</v>
      </c>
      <c r="C2263" s="116">
        <v>221586</v>
      </c>
      <c r="D2263" s="117">
        <v>1229</v>
      </c>
      <c r="E2263" s="2">
        <v>2263</v>
      </c>
    </row>
    <row r="2264" spans="1:5" ht="13.5" x14ac:dyDescent="0.25">
      <c r="A2264" s="2"/>
      <c r="B2264" s="2" t="s">
        <v>7843</v>
      </c>
      <c r="C2264" s="116">
        <v>221588</v>
      </c>
      <c r="D2264" s="117">
        <v>1239</v>
      </c>
      <c r="E2264" s="2">
        <v>2264</v>
      </c>
    </row>
    <row r="2265" spans="1:5" ht="13.5" x14ac:dyDescent="0.25">
      <c r="A2265" s="2"/>
      <c r="B2265" s="2" t="s">
        <v>8731</v>
      </c>
      <c r="C2265" s="116">
        <v>221653</v>
      </c>
      <c r="D2265" s="117">
        <v>1210</v>
      </c>
      <c r="E2265" s="2">
        <v>2265</v>
      </c>
    </row>
    <row r="2266" spans="1:5" ht="13.5" x14ac:dyDescent="0.25">
      <c r="A2266" s="2"/>
      <c r="B2266" s="2" t="s">
        <v>7842</v>
      </c>
      <c r="C2266" s="116">
        <v>221587</v>
      </c>
      <c r="D2266" s="117">
        <v>1229</v>
      </c>
      <c r="E2266" s="2">
        <v>2266</v>
      </c>
    </row>
    <row r="2267" spans="1:5" ht="13.5" x14ac:dyDescent="0.25">
      <c r="A2267" s="2"/>
      <c r="B2267" s="2" t="s">
        <v>5693</v>
      </c>
      <c r="C2267" s="116">
        <v>221615</v>
      </c>
      <c r="D2267" s="117">
        <v>1229</v>
      </c>
      <c r="E2267" s="2">
        <v>2267</v>
      </c>
    </row>
    <row r="2268" spans="1:5" ht="13.5" x14ac:dyDescent="0.25">
      <c r="A2268" s="2"/>
      <c r="B2268" s="2" t="s">
        <v>5694</v>
      </c>
      <c r="C2268" s="116">
        <v>221649</v>
      </c>
      <c r="D2268" s="117">
        <v>1239</v>
      </c>
      <c r="E2268" s="2">
        <v>2268</v>
      </c>
    </row>
    <row r="2269" spans="1:5" ht="13.5" x14ac:dyDescent="0.25">
      <c r="A2269" s="2"/>
      <c r="B2269" s="2" t="s">
        <v>5696</v>
      </c>
      <c r="C2269" s="116">
        <v>221687</v>
      </c>
      <c r="D2269" s="117">
        <v>1239</v>
      </c>
      <c r="E2269" s="2">
        <v>2269</v>
      </c>
    </row>
    <row r="2270" spans="1:5" ht="13.5" x14ac:dyDescent="0.25">
      <c r="A2270" s="2"/>
      <c r="B2270" s="2" t="s">
        <v>5695</v>
      </c>
      <c r="C2270" s="116">
        <v>221672</v>
      </c>
      <c r="D2270" s="117">
        <v>1236</v>
      </c>
      <c r="E2270" s="2">
        <v>2270</v>
      </c>
    </row>
    <row r="2271" spans="1:5" ht="13.5" x14ac:dyDescent="0.25">
      <c r="A2271" s="2"/>
      <c r="B2271" s="2" t="s">
        <v>5697</v>
      </c>
      <c r="C2271" s="116">
        <v>221704</v>
      </c>
      <c r="D2271" s="117">
        <v>1239</v>
      </c>
      <c r="E2271" s="2">
        <v>2271</v>
      </c>
    </row>
    <row r="2272" spans="1:5" ht="13.5" x14ac:dyDescent="0.25">
      <c r="A2272" s="2"/>
      <c r="B2272" s="2" t="s">
        <v>7844</v>
      </c>
      <c r="C2272" s="116">
        <v>221710</v>
      </c>
      <c r="D2272" s="117">
        <v>1229</v>
      </c>
      <c r="E2272" s="2">
        <v>2272</v>
      </c>
    </row>
    <row r="2273" spans="1:5" ht="13.5" x14ac:dyDescent="0.25">
      <c r="A2273" s="2"/>
      <c r="B2273" s="2" t="s">
        <v>5698</v>
      </c>
      <c r="C2273" s="116">
        <v>221742</v>
      </c>
      <c r="D2273" s="117">
        <v>1228</v>
      </c>
      <c r="E2273" s="2">
        <v>2273</v>
      </c>
    </row>
    <row r="2274" spans="1:5" ht="13.5" x14ac:dyDescent="0.25">
      <c r="A2274" s="2"/>
      <c r="B2274" s="2" t="s">
        <v>5699</v>
      </c>
      <c r="C2274" s="116">
        <v>221761</v>
      </c>
      <c r="D2274" s="117">
        <v>1229</v>
      </c>
      <c r="E2274" s="2">
        <v>2274</v>
      </c>
    </row>
    <row r="2275" spans="1:5" ht="13.5" x14ac:dyDescent="0.25">
      <c r="A2275" s="2"/>
      <c r="B2275" s="2" t="s">
        <v>7845</v>
      </c>
      <c r="C2275" s="116">
        <v>221770</v>
      </c>
      <c r="D2275" s="117">
        <v>1229</v>
      </c>
      <c r="E2275" s="2">
        <v>2275</v>
      </c>
    </row>
    <row r="2276" spans="1:5" ht="13.5" x14ac:dyDescent="0.25">
      <c r="A2276" s="2"/>
      <c r="B2276" s="2" t="s">
        <v>5700</v>
      </c>
      <c r="C2276" s="116">
        <v>221812</v>
      </c>
      <c r="D2276" s="117">
        <v>1239</v>
      </c>
      <c r="E2276" s="2">
        <v>2276</v>
      </c>
    </row>
    <row r="2277" spans="1:5" ht="13.5" x14ac:dyDescent="0.25">
      <c r="A2277" s="2"/>
      <c r="B2277" s="2" t="s">
        <v>5701</v>
      </c>
      <c r="C2277" s="116">
        <v>221846</v>
      </c>
      <c r="D2277" s="117">
        <v>1226</v>
      </c>
      <c r="E2277" s="2">
        <v>2277</v>
      </c>
    </row>
    <row r="2278" spans="1:5" ht="13.5" x14ac:dyDescent="0.25">
      <c r="A2278" s="2"/>
      <c r="B2278" s="2" t="s">
        <v>7846</v>
      </c>
      <c r="C2278" s="116">
        <v>221850</v>
      </c>
      <c r="D2278" s="117">
        <v>1226</v>
      </c>
      <c r="E2278" s="2">
        <v>2278</v>
      </c>
    </row>
    <row r="2279" spans="1:5" ht="13.5" x14ac:dyDescent="0.25">
      <c r="A2279" s="2"/>
      <c r="B2279" s="2" t="s">
        <v>7847</v>
      </c>
      <c r="C2279" s="116">
        <v>221848</v>
      </c>
      <c r="D2279" s="117">
        <v>1210</v>
      </c>
      <c r="E2279" s="2">
        <v>2279</v>
      </c>
    </row>
    <row r="2280" spans="1:5" ht="13.5" x14ac:dyDescent="0.25">
      <c r="A2280" s="2"/>
      <c r="B2280" s="2" t="s">
        <v>5702</v>
      </c>
      <c r="C2280" s="116">
        <v>221865</v>
      </c>
      <c r="D2280" s="117">
        <v>1231</v>
      </c>
      <c r="E2280" s="2">
        <v>2280</v>
      </c>
    </row>
    <row r="2281" spans="1:5" ht="13.5" x14ac:dyDescent="0.25">
      <c r="A2281" s="2"/>
      <c r="B2281" s="2" t="s">
        <v>4760</v>
      </c>
      <c r="C2281" s="116">
        <v>221876</v>
      </c>
      <c r="D2281" s="117">
        <v>1229</v>
      </c>
      <c r="E2281" s="2">
        <v>2281</v>
      </c>
    </row>
    <row r="2282" spans="1:5" ht="13.5" x14ac:dyDescent="0.25">
      <c r="A2282" s="2"/>
      <c r="B2282" s="2" t="s">
        <v>5703</v>
      </c>
      <c r="C2282" s="116">
        <v>221899</v>
      </c>
      <c r="D2282" s="117">
        <v>1239</v>
      </c>
      <c r="E2282" s="2">
        <v>2282</v>
      </c>
    </row>
    <row r="2283" spans="1:5" ht="13.5" x14ac:dyDescent="0.25">
      <c r="A2283" s="2"/>
      <c r="B2283" s="2" t="s">
        <v>5704</v>
      </c>
      <c r="C2283" s="116">
        <v>221920</v>
      </c>
      <c r="D2283" s="117">
        <v>1239</v>
      </c>
      <c r="E2283" s="2">
        <v>2283</v>
      </c>
    </row>
    <row r="2284" spans="1:5" ht="13.5" x14ac:dyDescent="0.25">
      <c r="A2284" s="2"/>
      <c r="B2284" s="2" t="s">
        <v>5705</v>
      </c>
      <c r="C2284" s="116">
        <v>221942</v>
      </c>
      <c r="D2284" s="117">
        <v>1225</v>
      </c>
      <c r="E2284" s="2">
        <v>2284</v>
      </c>
    </row>
    <row r="2285" spans="1:5" ht="13.5" x14ac:dyDescent="0.25">
      <c r="A2285" s="2"/>
      <c r="B2285" s="2" t="s">
        <v>7234</v>
      </c>
      <c r="C2285" s="116">
        <v>119854</v>
      </c>
      <c r="D2285" s="117">
        <v>9412</v>
      </c>
      <c r="E2285" s="2">
        <v>2285</v>
      </c>
    </row>
    <row r="2286" spans="1:5" ht="13.5" x14ac:dyDescent="0.25">
      <c r="A2286" s="2"/>
      <c r="B2286" s="2" t="s">
        <v>1577</v>
      </c>
      <c r="C2286" s="116">
        <v>119898</v>
      </c>
      <c r="D2286" s="117">
        <v>7311</v>
      </c>
      <c r="E2286" s="2">
        <v>2286</v>
      </c>
    </row>
    <row r="2287" spans="1:5" ht="13.5" x14ac:dyDescent="0.25">
      <c r="A2287" s="2"/>
      <c r="B2287" s="2" t="s">
        <v>2197</v>
      </c>
      <c r="C2287" s="116">
        <v>221943</v>
      </c>
      <c r="D2287" s="117">
        <v>1235</v>
      </c>
      <c r="E2287" s="2">
        <v>2287</v>
      </c>
    </row>
    <row r="2288" spans="1:5" ht="13.5" x14ac:dyDescent="0.25">
      <c r="A2288" s="2"/>
      <c r="B2288" s="2" t="s">
        <v>562</v>
      </c>
      <c r="C2288" s="116">
        <v>119899</v>
      </c>
      <c r="D2288" s="117">
        <v>6129</v>
      </c>
      <c r="E2288" s="2">
        <v>2288</v>
      </c>
    </row>
    <row r="2289" spans="1:5" ht="13.5" x14ac:dyDescent="0.25">
      <c r="A2289" s="2"/>
      <c r="B2289" s="2" t="s">
        <v>1578</v>
      </c>
      <c r="C2289" s="116">
        <v>119900</v>
      </c>
      <c r="D2289" s="117">
        <v>7460</v>
      </c>
      <c r="E2289" s="2">
        <v>2289</v>
      </c>
    </row>
    <row r="2290" spans="1:5" ht="13.5" x14ac:dyDescent="0.25">
      <c r="A2290" s="2"/>
      <c r="B2290" s="2" t="s">
        <v>1579</v>
      </c>
      <c r="C2290" s="116">
        <v>119934</v>
      </c>
      <c r="D2290" s="117">
        <v>7460</v>
      </c>
      <c r="E2290" s="2">
        <v>2290</v>
      </c>
    </row>
    <row r="2291" spans="1:5" ht="13.5" x14ac:dyDescent="0.25">
      <c r="A2291" s="2"/>
      <c r="B2291" s="2" t="s">
        <v>1580</v>
      </c>
      <c r="C2291" s="116">
        <v>119953</v>
      </c>
      <c r="D2291" s="117">
        <v>7460</v>
      </c>
      <c r="E2291" s="2">
        <v>2291</v>
      </c>
    </row>
    <row r="2292" spans="1:5" ht="13.5" x14ac:dyDescent="0.25">
      <c r="A2292" s="2"/>
      <c r="B2292" s="2" t="s">
        <v>1581</v>
      </c>
      <c r="C2292" s="116">
        <v>119972</v>
      </c>
      <c r="D2292" s="117">
        <v>7411</v>
      </c>
      <c r="E2292" s="2">
        <v>2292</v>
      </c>
    </row>
    <row r="2293" spans="1:5" ht="13.5" x14ac:dyDescent="0.25">
      <c r="A2293" s="2"/>
      <c r="B2293" s="2" t="s">
        <v>1582</v>
      </c>
      <c r="C2293" s="116">
        <v>119991</v>
      </c>
      <c r="D2293" s="117">
        <v>7121</v>
      </c>
      <c r="E2293" s="2">
        <v>2293</v>
      </c>
    </row>
    <row r="2294" spans="1:5" ht="13.5" x14ac:dyDescent="0.25">
      <c r="A2294" s="2"/>
      <c r="B2294" s="2" t="s">
        <v>1585</v>
      </c>
      <c r="C2294" s="116">
        <v>120039</v>
      </c>
      <c r="D2294" s="117">
        <v>7270</v>
      </c>
      <c r="E2294" s="2">
        <v>2294</v>
      </c>
    </row>
    <row r="2295" spans="1:5" ht="13.5" x14ac:dyDescent="0.25">
      <c r="A2295" s="2"/>
      <c r="B2295" s="2" t="s">
        <v>1586</v>
      </c>
      <c r="C2295" s="116">
        <v>120058</v>
      </c>
      <c r="D2295" s="117">
        <v>7431</v>
      </c>
      <c r="E2295" s="2">
        <v>2295</v>
      </c>
    </row>
    <row r="2296" spans="1:5" ht="13.5" x14ac:dyDescent="0.25">
      <c r="A2296" s="2"/>
      <c r="B2296" s="2" t="s">
        <v>1587</v>
      </c>
      <c r="C2296" s="116">
        <v>120062</v>
      </c>
      <c r="D2296" s="117">
        <v>8284</v>
      </c>
      <c r="E2296" s="2">
        <v>2296</v>
      </c>
    </row>
    <row r="2297" spans="1:5" ht="13.5" x14ac:dyDescent="0.25">
      <c r="A2297" s="2"/>
      <c r="B2297" s="2" t="s">
        <v>1588</v>
      </c>
      <c r="C2297" s="116">
        <v>120081</v>
      </c>
      <c r="D2297" s="117">
        <v>7270</v>
      </c>
      <c r="E2297" s="2">
        <v>2297</v>
      </c>
    </row>
    <row r="2298" spans="1:5" ht="13.5" x14ac:dyDescent="0.25">
      <c r="A2298" s="2"/>
      <c r="B2298" s="2" t="s">
        <v>1589</v>
      </c>
      <c r="C2298" s="116">
        <v>120109</v>
      </c>
      <c r="D2298" s="117">
        <v>9321</v>
      </c>
      <c r="E2298" s="2">
        <v>2298</v>
      </c>
    </row>
    <row r="2299" spans="1:5" ht="13.5" x14ac:dyDescent="0.25">
      <c r="A2299" s="2"/>
      <c r="B2299" s="2" t="s">
        <v>1590</v>
      </c>
      <c r="C2299" s="116">
        <v>120128</v>
      </c>
      <c r="D2299" s="117">
        <v>9322</v>
      </c>
      <c r="E2299" s="2">
        <v>2299</v>
      </c>
    </row>
    <row r="2300" spans="1:5" ht="13.5" x14ac:dyDescent="0.25">
      <c r="A2300" s="2"/>
      <c r="B2300" s="2" t="s">
        <v>1591</v>
      </c>
      <c r="C2300" s="116">
        <v>120132</v>
      </c>
      <c r="D2300" s="117">
        <v>9321</v>
      </c>
      <c r="E2300" s="2">
        <v>2300</v>
      </c>
    </row>
    <row r="2301" spans="1:5" ht="13.5" x14ac:dyDescent="0.25">
      <c r="A2301" s="2"/>
      <c r="B2301" s="2" t="s">
        <v>7235</v>
      </c>
      <c r="C2301" s="116">
        <v>119940</v>
      </c>
      <c r="D2301" s="117">
        <v>7442</v>
      </c>
      <c r="E2301" s="2">
        <v>2301</v>
      </c>
    </row>
    <row r="2302" spans="1:5" ht="13.5" x14ac:dyDescent="0.25">
      <c r="A2302" s="2"/>
      <c r="B2302" s="2" t="s">
        <v>1592</v>
      </c>
      <c r="C2302" s="116">
        <v>120151</v>
      </c>
      <c r="D2302" s="117">
        <v>6152</v>
      </c>
      <c r="E2302" s="2">
        <v>2302</v>
      </c>
    </row>
    <row r="2303" spans="1:5" ht="13.5" x14ac:dyDescent="0.25">
      <c r="A2303" s="2"/>
      <c r="B2303" s="2" t="s">
        <v>1593</v>
      </c>
      <c r="C2303" s="116">
        <v>120170</v>
      </c>
      <c r="D2303" s="117">
        <v>7242</v>
      </c>
      <c r="E2303" s="2">
        <v>2303</v>
      </c>
    </row>
    <row r="2304" spans="1:5" ht="13.5" x14ac:dyDescent="0.25">
      <c r="A2304" s="2"/>
      <c r="B2304" s="2" t="s">
        <v>1594</v>
      </c>
      <c r="C2304" s="116">
        <v>120193</v>
      </c>
      <c r="D2304" s="117">
        <v>7313</v>
      </c>
      <c r="E2304" s="2">
        <v>2304</v>
      </c>
    </row>
    <row r="2305" spans="1:5" ht="13.5" x14ac:dyDescent="0.25">
      <c r="A2305" s="2"/>
      <c r="B2305" s="2" t="s">
        <v>1595</v>
      </c>
      <c r="C2305" s="116">
        <v>120217</v>
      </c>
      <c r="D2305" s="117">
        <v>7242</v>
      </c>
      <c r="E2305" s="2">
        <v>2305</v>
      </c>
    </row>
    <row r="2306" spans="1:5" ht="13.5" x14ac:dyDescent="0.25">
      <c r="A2306" s="2"/>
      <c r="B2306" s="2" t="s">
        <v>1584</v>
      </c>
      <c r="C2306" s="116">
        <v>120024</v>
      </c>
      <c r="D2306" s="117">
        <v>6141</v>
      </c>
      <c r="E2306" s="2">
        <v>2306</v>
      </c>
    </row>
    <row r="2307" spans="1:5" ht="13.5" x14ac:dyDescent="0.25">
      <c r="A2307" s="2"/>
      <c r="B2307" s="2" t="s">
        <v>1596</v>
      </c>
      <c r="C2307" s="116">
        <v>120236</v>
      </c>
      <c r="D2307" s="117">
        <v>7241</v>
      </c>
      <c r="E2307" s="2">
        <v>2307</v>
      </c>
    </row>
    <row r="2308" spans="1:5" ht="13.5" x14ac:dyDescent="0.25">
      <c r="A2308" s="2"/>
      <c r="B2308" s="2" t="s">
        <v>3353</v>
      </c>
      <c r="C2308" s="116">
        <v>120255</v>
      </c>
      <c r="D2308" s="117">
        <v>9321</v>
      </c>
      <c r="E2308" s="2">
        <v>2308</v>
      </c>
    </row>
    <row r="2309" spans="1:5" ht="13.5" x14ac:dyDescent="0.25">
      <c r="A2309" s="2"/>
      <c r="B2309" s="2" t="s">
        <v>3354</v>
      </c>
      <c r="C2309" s="116">
        <v>120289</v>
      </c>
      <c r="D2309" s="117">
        <v>9321</v>
      </c>
      <c r="E2309" s="2">
        <v>2309</v>
      </c>
    </row>
    <row r="2310" spans="1:5" ht="13.5" x14ac:dyDescent="0.25">
      <c r="A2310" s="2"/>
      <c r="B2310" s="2" t="s">
        <v>3355</v>
      </c>
      <c r="C2310" s="116">
        <v>120306</v>
      </c>
      <c r="D2310" s="117">
        <v>9321</v>
      </c>
      <c r="E2310" s="2">
        <v>2310</v>
      </c>
    </row>
    <row r="2311" spans="1:5" ht="13.5" x14ac:dyDescent="0.25">
      <c r="A2311" s="2"/>
      <c r="B2311" s="2" t="s">
        <v>1583</v>
      </c>
      <c r="C2311" s="116">
        <v>120017</v>
      </c>
      <c r="D2311" s="117">
        <v>6130</v>
      </c>
      <c r="E2311" s="2">
        <v>2311</v>
      </c>
    </row>
    <row r="2312" spans="1:5" ht="13.5" x14ac:dyDescent="0.25">
      <c r="A2312" s="2"/>
      <c r="B2312" s="2" t="s">
        <v>3356</v>
      </c>
      <c r="C2312" s="116">
        <v>120325</v>
      </c>
      <c r="D2312" s="117">
        <v>7411</v>
      </c>
      <c r="E2312" s="2">
        <v>2312</v>
      </c>
    </row>
    <row r="2313" spans="1:5" ht="13.5" x14ac:dyDescent="0.25">
      <c r="A2313" s="2"/>
      <c r="B2313" s="2" t="s">
        <v>3357</v>
      </c>
      <c r="C2313" s="116">
        <v>120344</v>
      </c>
      <c r="D2313" s="117">
        <v>7460</v>
      </c>
      <c r="E2313" s="2">
        <v>2313</v>
      </c>
    </row>
    <row r="2314" spans="1:5" ht="13.5" x14ac:dyDescent="0.25">
      <c r="A2314" s="2"/>
      <c r="B2314" s="2" t="s">
        <v>3358</v>
      </c>
      <c r="C2314" s="116">
        <v>120359</v>
      </c>
      <c r="D2314" s="117">
        <v>7331</v>
      </c>
      <c r="E2314" s="2">
        <v>2314</v>
      </c>
    </row>
    <row r="2315" spans="1:5" ht="13.5" x14ac:dyDescent="0.25">
      <c r="A2315" s="2"/>
      <c r="B2315" s="2" t="s">
        <v>3359</v>
      </c>
      <c r="C2315" s="116">
        <v>120378</v>
      </c>
      <c r="D2315" s="117">
        <v>7321</v>
      </c>
      <c r="E2315" s="2">
        <v>2315</v>
      </c>
    </row>
    <row r="2316" spans="1:5" ht="13.5" x14ac:dyDescent="0.25">
      <c r="A2316" s="2"/>
      <c r="B2316" s="2" t="s">
        <v>3360</v>
      </c>
      <c r="C2316" s="116">
        <v>120397</v>
      </c>
      <c r="D2316" s="117">
        <v>7460</v>
      </c>
      <c r="E2316" s="2">
        <v>2316</v>
      </c>
    </row>
    <row r="2317" spans="1:5" ht="13.5" x14ac:dyDescent="0.25">
      <c r="A2317" s="2"/>
      <c r="B2317" s="2" t="s">
        <v>3361</v>
      </c>
      <c r="C2317" s="116">
        <v>120414</v>
      </c>
      <c r="D2317" s="117">
        <v>7450</v>
      </c>
      <c r="E2317" s="2">
        <v>2317</v>
      </c>
    </row>
    <row r="2318" spans="1:5" ht="13.5" x14ac:dyDescent="0.25">
      <c r="A2318" s="2"/>
      <c r="B2318" s="2" t="s">
        <v>3362</v>
      </c>
      <c r="C2318" s="116">
        <v>120429</v>
      </c>
      <c r="D2318" s="117">
        <v>9322</v>
      </c>
      <c r="E2318" s="2">
        <v>2318</v>
      </c>
    </row>
    <row r="2319" spans="1:5" ht="13.5" x14ac:dyDescent="0.25">
      <c r="A2319" s="2"/>
      <c r="B2319" s="2" t="s">
        <v>3363</v>
      </c>
      <c r="C2319" s="116">
        <v>120448</v>
      </c>
      <c r="D2319" s="117">
        <v>8231</v>
      </c>
      <c r="E2319" s="2">
        <v>2319</v>
      </c>
    </row>
    <row r="2320" spans="1:5" ht="13.5" x14ac:dyDescent="0.25">
      <c r="A2320" s="2"/>
      <c r="B2320" s="2" t="s">
        <v>3364</v>
      </c>
      <c r="C2320" s="116">
        <v>120467</v>
      </c>
      <c r="D2320" s="117">
        <v>8229</v>
      </c>
      <c r="E2320" s="2">
        <v>2320</v>
      </c>
    </row>
    <row r="2321" spans="1:5" ht="13.5" x14ac:dyDescent="0.25">
      <c r="A2321" s="2"/>
      <c r="B2321" s="2" t="s">
        <v>8879</v>
      </c>
      <c r="C2321" s="116">
        <v>320473</v>
      </c>
      <c r="D2321" s="117">
        <v>8290</v>
      </c>
      <c r="E2321" s="2">
        <v>2321</v>
      </c>
    </row>
    <row r="2322" spans="1:5" ht="13.5" x14ac:dyDescent="0.25">
      <c r="A2322" s="2"/>
      <c r="B2322" s="2" t="s">
        <v>3365</v>
      </c>
      <c r="C2322" s="116">
        <v>120486</v>
      </c>
      <c r="D2322" s="117">
        <v>9322</v>
      </c>
      <c r="E2322" s="2">
        <v>2322</v>
      </c>
    </row>
    <row r="2323" spans="1:5" ht="13.5" x14ac:dyDescent="0.25">
      <c r="A2323" s="2"/>
      <c r="B2323" s="2" t="s">
        <v>3366</v>
      </c>
      <c r="C2323" s="116">
        <v>120503</v>
      </c>
      <c r="D2323" s="117">
        <v>7460</v>
      </c>
      <c r="E2323" s="2">
        <v>2323</v>
      </c>
    </row>
    <row r="2324" spans="1:5" ht="13.5" x14ac:dyDescent="0.25">
      <c r="A2324" s="2"/>
      <c r="B2324" s="2" t="s">
        <v>3367</v>
      </c>
      <c r="C2324" s="116">
        <v>120518</v>
      </c>
      <c r="D2324" s="117">
        <v>9321</v>
      </c>
      <c r="E2324" s="2">
        <v>2324</v>
      </c>
    </row>
    <row r="2325" spans="1:5" ht="13.5" x14ac:dyDescent="0.25">
      <c r="A2325" s="2"/>
      <c r="B2325" s="2" t="s">
        <v>3368</v>
      </c>
      <c r="C2325" s="116">
        <v>120537</v>
      </c>
      <c r="D2325" s="117">
        <v>7242</v>
      </c>
      <c r="E2325" s="2">
        <v>2325</v>
      </c>
    </row>
    <row r="2326" spans="1:5" ht="13.5" x14ac:dyDescent="0.25">
      <c r="A2326" s="2"/>
      <c r="B2326" s="2" t="s">
        <v>3369</v>
      </c>
      <c r="C2326" s="116">
        <v>120556</v>
      </c>
      <c r="D2326" s="117">
        <v>8284</v>
      </c>
      <c r="E2326" s="2">
        <v>2326</v>
      </c>
    </row>
    <row r="2327" spans="1:5" ht="13.5" x14ac:dyDescent="0.25">
      <c r="A2327" s="2"/>
      <c r="B2327" s="2" t="s">
        <v>3370</v>
      </c>
      <c r="C2327" s="116">
        <v>120575</v>
      </c>
      <c r="D2327" s="117">
        <v>9311</v>
      </c>
      <c r="E2327" s="2">
        <v>2327</v>
      </c>
    </row>
    <row r="2328" spans="1:5" ht="13.5" x14ac:dyDescent="0.25">
      <c r="A2328" s="2"/>
      <c r="B2328" s="2" t="s">
        <v>3371</v>
      </c>
      <c r="C2328" s="116">
        <v>120589</v>
      </c>
      <c r="D2328" s="117">
        <v>8285</v>
      </c>
      <c r="E2328" s="2">
        <v>2328</v>
      </c>
    </row>
    <row r="2329" spans="1:5" ht="13.5" x14ac:dyDescent="0.25">
      <c r="A2329" s="2"/>
      <c r="B2329" s="2" t="s">
        <v>3372</v>
      </c>
      <c r="C2329" s="116">
        <v>120607</v>
      </c>
      <c r="D2329" s="117">
        <v>8284</v>
      </c>
      <c r="E2329" s="2">
        <v>2329</v>
      </c>
    </row>
    <row r="2330" spans="1:5" ht="13.5" x14ac:dyDescent="0.25">
      <c r="A2330" s="2"/>
      <c r="B2330" s="2" t="s">
        <v>3373</v>
      </c>
      <c r="C2330" s="116">
        <v>120626</v>
      </c>
      <c r="D2330" s="117">
        <v>6142</v>
      </c>
      <c r="E2330" s="2">
        <v>2330</v>
      </c>
    </row>
    <row r="2331" spans="1:5" ht="13.5" x14ac:dyDescent="0.25">
      <c r="A2331" s="2"/>
      <c r="B2331" s="2" t="s">
        <v>3374</v>
      </c>
      <c r="C2331" s="116">
        <v>120645</v>
      </c>
      <c r="D2331" s="117">
        <v>8229</v>
      </c>
      <c r="E2331" s="2">
        <v>2331</v>
      </c>
    </row>
    <row r="2332" spans="1:5" ht="13.5" x14ac:dyDescent="0.25">
      <c r="A2332" s="2"/>
      <c r="B2332" s="2" t="s">
        <v>3375</v>
      </c>
      <c r="C2332" s="116">
        <v>120664</v>
      </c>
      <c r="D2332" s="117">
        <v>8229</v>
      </c>
      <c r="E2332" s="2">
        <v>2332</v>
      </c>
    </row>
    <row r="2333" spans="1:5" ht="13.5" x14ac:dyDescent="0.25">
      <c r="A2333" s="2"/>
      <c r="B2333" s="2" t="s">
        <v>3376</v>
      </c>
      <c r="C2333" s="116">
        <v>120683</v>
      </c>
      <c r="D2333" s="117">
        <v>8229</v>
      </c>
      <c r="E2333" s="2">
        <v>2333</v>
      </c>
    </row>
    <row r="2334" spans="1:5" ht="13.5" x14ac:dyDescent="0.25">
      <c r="A2334" s="2"/>
      <c r="B2334" s="2" t="s">
        <v>3377</v>
      </c>
      <c r="C2334" s="116">
        <v>120700</v>
      </c>
      <c r="D2334" s="117">
        <v>8285</v>
      </c>
      <c r="E2334" s="2">
        <v>2334</v>
      </c>
    </row>
    <row r="2335" spans="1:5" ht="13.5" x14ac:dyDescent="0.25">
      <c r="A2335" s="2"/>
      <c r="B2335" s="2" t="s">
        <v>3378</v>
      </c>
      <c r="C2335" s="116">
        <v>120715</v>
      </c>
      <c r="D2335" s="117">
        <v>7313</v>
      </c>
      <c r="E2335" s="2">
        <v>2335</v>
      </c>
    </row>
    <row r="2336" spans="1:5" ht="13.5" x14ac:dyDescent="0.25">
      <c r="A2336" s="2"/>
      <c r="B2336" s="2" t="s">
        <v>3379</v>
      </c>
      <c r="C2336" s="116">
        <v>120734</v>
      </c>
      <c r="D2336" s="117">
        <v>8284</v>
      </c>
      <c r="E2336" s="2">
        <v>2336</v>
      </c>
    </row>
    <row r="2337" spans="1:5" ht="13.5" x14ac:dyDescent="0.25">
      <c r="A2337" s="2"/>
      <c r="B2337" s="2" t="s">
        <v>3380</v>
      </c>
      <c r="C2337" s="116">
        <v>120753</v>
      </c>
      <c r="D2337" s="117">
        <v>7442</v>
      </c>
      <c r="E2337" s="2">
        <v>2337</v>
      </c>
    </row>
    <row r="2338" spans="1:5" ht="13.5" x14ac:dyDescent="0.25">
      <c r="A2338" s="2"/>
      <c r="B2338" s="2" t="s">
        <v>3381</v>
      </c>
      <c r="C2338" s="116">
        <v>120768</v>
      </c>
      <c r="D2338" s="117">
        <v>9321</v>
      </c>
      <c r="E2338" s="2">
        <v>2338</v>
      </c>
    </row>
    <row r="2339" spans="1:5" ht="13.5" x14ac:dyDescent="0.25">
      <c r="A2339" s="2"/>
      <c r="B2339" s="2" t="s">
        <v>3382</v>
      </c>
      <c r="C2339" s="116">
        <v>120787</v>
      </c>
      <c r="D2339" s="117">
        <v>7313</v>
      </c>
      <c r="E2339" s="2">
        <v>2339</v>
      </c>
    </row>
    <row r="2340" spans="1:5" ht="13.5" x14ac:dyDescent="0.25">
      <c r="A2340" s="2"/>
      <c r="B2340" s="2" t="s">
        <v>3383</v>
      </c>
      <c r="C2340" s="116">
        <v>120804</v>
      </c>
      <c r="D2340" s="117">
        <v>9311</v>
      </c>
      <c r="E2340" s="2">
        <v>2340</v>
      </c>
    </row>
    <row r="2341" spans="1:5" ht="13.5" x14ac:dyDescent="0.25">
      <c r="A2341" s="2"/>
      <c r="B2341" s="2" t="s">
        <v>1637</v>
      </c>
      <c r="C2341" s="116">
        <v>120912</v>
      </c>
      <c r="D2341" s="117">
        <v>7411</v>
      </c>
      <c r="E2341" s="2">
        <v>2341</v>
      </c>
    </row>
    <row r="2342" spans="1:5" ht="13.5" x14ac:dyDescent="0.25">
      <c r="A2342" s="2"/>
      <c r="B2342" s="2" t="s">
        <v>3384</v>
      </c>
      <c r="C2342" s="116">
        <v>120823</v>
      </c>
      <c r="D2342" s="117">
        <v>8142</v>
      </c>
      <c r="E2342" s="2">
        <v>2342</v>
      </c>
    </row>
    <row r="2343" spans="1:5" ht="13.5" x14ac:dyDescent="0.25">
      <c r="A2343" s="2"/>
      <c r="B2343" s="2" t="s">
        <v>3385</v>
      </c>
      <c r="C2343" s="116">
        <v>120842</v>
      </c>
      <c r="D2343" s="117">
        <v>9322</v>
      </c>
      <c r="E2343" s="2">
        <v>2343</v>
      </c>
    </row>
    <row r="2344" spans="1:5" ht="13.5" x14ac:dyDescent="0.25">
      <c r="A2344" s="2"/>
      <c r="B2344" s="2" t="s">
        <v>1647</v>
      </c>
      <c r="C2344" s="116">
        <v>121101</v>
      </c>
      <c r="D2344" s="117">
        <v>8144</v>
      </c>
      <c r="E2344" s="2">
        <v>2344</v>
      </c>
    </row>
    <row r="2345" spans="1:5" ht="13.5" x14ac:dyDescent="0.25">
      <c r="A2345" s="2"/>
      <c r="B2345" s="2" t="s">
        <v>1648</v>
      </c>
      <c r="C2345" s="116">
        <v>121120</v>
      </c>
      <c r="D2345" s="117">
        <v>8133</v>
      </c>
      <c r="E2345" s="2">
        <v>2345</v>
      </c>
    </row>
    <row r="2346" spans="1:5" ht="13.5" x14ac:dyDescent="0.25">
      <c r="A2346" s="2"/>
      <c r="B2346" s="2" t="s">
        <v>1649</v>
      </c>
      <c r="C2346" s="116">
        <v>121146</v>
      </c>
      <c r="D2346" s="117">
        <v>9322</v>
      </c>
      <c r="E2346" s="2">
        <v>2346</v>
      </c>
    </row>
    <row r="2347" spans="1:5" ht="13.5" x14ac:dyDescent="0.25">
      <c r="A2347" s="2"/>
      <c r="B2347" s="2" t="s">
        <v>1650</v>
      </c>
      <c r="C2347" s="116">
        <v>121169</v>
      </c>
      <c r="D2347" s="117">
        <v>9322</v>
      </c>
      <c r="E2347" s="2">
        <v>2347</v>
      </c>
    </row>
    <row r="2348" spans="1:5" ht="13.5" x14ac:dyDescent="0.25">
      <c r="A2348" s="2"/>
      <c r="B2348" s="2" t="s">
        <v>1651</v>
      </c>
      <c r="C2348" s="116">
        <v>121173</v>
      </c>
      <c r="D2348" s="117">
        <v>7450</v>
      </c>
      <c r="E2348" s="2">
        <v>2348</v>
      </c>
    </row>
    <row r="2349" spans="1:5" ht="13.5" x14ac:dyDescent="0.25">
      <c r="A2349" s="2"/>
      <c r="B2349" s="2" t="s">
        <v>1652</v>
      </c>
      <c r="C2349" s="116">
        <v>121192</v>
      </c>
      <c r="D2349" s="117">
        <v>8132</v>
      </c>
      <c r="E2349" s="2">
        <v>2349</v>
      </c>
    </row>
    <row r="2350" spans="1:5" ht="13.5" x14ac:dyDescent="0.25">
      <c r="A2350" s="2"/>
      <c r="B2350" s="2" t="s">
        <v>1653</v>
      </c>
      <c r="C2350" s="116">
        <v>121212</v>
      </c>
      <c r="D2350" s="117">
        <v>7321</v>
      </c>
      <c r="E2350" s="2">
        <v>2350</v>
      </c>
    </row>
    <row r="2351" spans="1:5" ht="13.5" x14ac:dyDescent="0.25">
      <c r="A2351" s="2"/>
      <c r="B2351" s="2" t="s">
        <v>1655</v>
      </c>
      <c r="C2351" s="116">
        <v>121258</v>
      </c>
      <c r="D2351" s="117">
        <v>8142</v>
      </c>
      <c r="E2351" s="2">
        <v>2351</v>
      </c>
    </row>
    <row r="2352" spans="1:5" ht="13.5" x14ac:dyDescent="0.25">
      <c r="A2352" s="2"/>
      <c r="B2352" s="2" t="s">
        <v>1656</v>
      </c>
      <c r="C2352" s="116">
        <v>121277</v>
      </c>
      <c r="D2352" s="117">
        <v>7450</v>
      </c>
      <c r="E2352" s="2">
        <v>2352</v>
      </c>
    </row>
    <row r="2353" spans="1:5" ht="13.5" x14ac:dyDescent="0.25">
      <c r="A2353" s="2"/>
      <c r="B2353" s="2" t="s">
        <v>1657</v>
      </c>
      <c r="C2353" s="116">
        <v>121296</v>
      </c>
      <c r="D2353" s="117">
        <v>8269</v>
      </c>
      <c r="E2353" s="2">
        <v>2353</v>
      </c>
    </row>
    <row r="2354" spans="1:5" ht="13.5" x14ac:dyDescent="0.25">
      <c r="A2354" s="2"/>
      <c r="B2354" s="2" t="s">
        <v>1658</v>
      </c>
      <c r="C2354" s="116">
        <v>121309</v>
      </c>
      <c r="D2354" s="117">
        <v>8122</v>
      </c>
      <c r="E2354" s="2">
        <v>2354</v>
      </c>
    </row>
    <row r="2355" spans="1:5" ht="13.5" x14ac:dyDescent="0.25">
      <c r="A2355" s="2"/>
      <c r="B2355" s="2" t="s">
        <v>1659</v>
      </c>
      <c r="C2355" s="116">
        <v>121328</v>
      </c>
      <c r="D2355" s="117">
        <v>8123</v>
      </c>
      <c r="E2355" s="2">
        <v>2355</v>
      </c>
    </row>
    <row r="2356" spans="1:5" ht="13.5" x14ac:dyDescent="0.25">
      <c r="A2356" s="2"/>
      <c r="B2356" s="2" t="s">
        <v>1660</v>
      </c>
      <c r="C2356" s="116">
        <v>121347</v>
      </c>
      <c r="D2356" s="117">
        <v>7450</v>
      </c>
      <c r="E2356" s="2">
        <v>2356</v>
      </c>
    </row>
    <row r="2357" spans="1:5" ht="13.5" x14ac:dyDescent="0.25">
      <c r="A2357" s="2"/>
      <c r="B2357" s="2" t="s">
        <v>1661</v>
      </c>
      <c r="C2357" s="116">
        <v>121366</v>
      </c>
      <c r="D2357" s="117">
        <v>7441</v>
      </c>
      <c r="E2357" s="2">
        <v>2357</v>
      </c>
    </row>
    <row r="2358" spans="1:5" ht="13.5" x14ac:dyDescent="0.25">
      <c r="A2358" s="2"/>
      <c r="B2358" s="2" t="s">
        <v>1662</v>
      </c>
      <c r="C2358" s="116">
        <v>121385</v>
      </c>
      <c r="D2358" s="117">
        <v>8121</v>
      </c>
      <c r="E2358" s="2">
        <v>2358</v>
      </c>
    </row>
    <row r="2359" spans="1:5" ht="13.5" x14ac:dyDescent="0.25">
      <c r="A2359" s="2"/>
      <c r="B2359" s="2" t="s">
        <v>1663</v>
      </c>
      <c r="C2359" s="116">
        <v>121399</v>
      </c>
      <c r="D2359" s="117">
        <v>8122</v>
      </c>
      <c r="E2359" s="2">
        <v>2359</v>
      </c>
    </row>
    <row r="2360" spans="1:5" ht="13.5" x14ac:dyDescent="0.25">
      <c r="A2360" s="2"/>
      <c r="B2360" s="2" t="s">
        <v>3386</v>
      </c>
      <c r="C2360" s="116">
        <v>120861</v>
      </c>
      <c r="D2360" s="117">
        <v>8159</v>
      </c>
      <c r="E2360" s="2">
        <v>2360</v>
      </c>
    </row>
    <row r="2361" spans="1:5" ht="13.5" x14ac:dyDescent="0.25">
      <c r="A2361" s="2"/>
      <c r="B2361" s="2" t="s">
        <v>1635</v>
      </c>
      <c r="C2361" s="116">
        <v>120880</v>
      </c>
      <c r="D2361" s="117">
        <v>7321</v>
      </c>
      <c r="E2361" s="2">
        <v>2361</v>
      </c>
    </row>
    <row r="2362" spans="1:5" ht="13.5" x14ac:dyDescent="0.25">
      <c r="A2362" s="2"/>
      <c r="B2362" s="2" t="s">
        <v>1636</v>
      </c>
      <c r="C2362" s="116">
        <v>120908</v>
      </c>
      <c r="D2362" s="117">
        <v>8125</v>
      </c>
      <c r="E2362" s="2">
        <v>2362</v>
      </c>
    </row>
    <row r="2363" spans="1:5" ht="13.5" x14ac:dyDescent="0.25">
      <c r="A2363" s="2"/>
      <c r="B2363" s="2" t="s">
        <v>1638</v>
      </c>
      <c r="C2363" s="116">
        <v>120931</v>
      </c>
      <c r="D2363" s="117">
        <v>8131</v>
      </c>
      <c r="E2363" s="2">
        <v>2363</v>
      </c>
    </row>
    <row r="2364" spans="1:5" ht="13.5" x14ac:dyDescent="0.25">
      <c r="A2364" s="2"/>
      <c r="B2364" s="2" t="s">
        <v>1639</v>
      </c>
      <c r="C2364" s="116">
        <v>120950</v>
      </c>
      <c r="D2364" s="117">
        <v>8123</v>
      </c>
      <c r="E2364" s="2">
        <v>2364</v>
      </c>
    </row>
    <row r="2365" spans="1:5" ht="13.5" x14ac:dyDescent="0.25">
      <c r="A2365" s="2"/>
      <c r="B2365" s="2" t="s">
        <v>1640</v>
      </c>
      <c r="C2365" s="116">
        <v>120974</v>
      </c>
      <c r="D2365" s="117">
        <v>8155</v>
      </c>
      <c r="E2365" s="2">
        <v>2365</v>
      </c>
    </row>
    <row r="2366" spans="1:5" ht="13.5" x14ac:dyDescent="0.25">
      <c r="A2366" s="2"/>
      <c r="B2366" s="2" t="s">
        <v>1641</v>
      </c>
      <c r="C2366" s="116">
        <v>120984</v>
      </c>
      <c r="D2366" s="117">
        <v>8152</v>
      </c>
      <c r="E2366" s="2">
        <v>2366</v>
      </c>
    </row>
    <row r="2367" spans="1:5" ht="13.5" x14ac:dyDescent="0.25">
      <c r="A2367" s="2"/>
      <c r="B2367" s="2" t="s">
        <v>1642</v>
      </c>
      <c r="C2367" s="116">
        <v>121008</v>
      </c>
      <c r="D2367" s="117">
        <v>7411</v>
      </c>
      <c r="E2367" s="2">
        <v>2367</v>
      </c>
    </row>
    <row r="2368" spans="1:5" ht="13.5" x14ac:dyDescent="0.25">
      <c r="A2368" s="2"/>
      <c r="B2368" s="2" t="s">
        <v>1643</v>
      </c>
      <c r="C2368" s="116">
        <v>121027</v>
      </c>
      <c r="D2368" s="117">
        <v>8131</v>
      </c>
      <c r="E2368" s="2">
        <v>2368</v>
      </c>
    </row>
    <row r="2369" spans="1:5" ht="13.5" x14ac:dyDescent="0.25">
      <c r="A2369" s="2"/>
      <c r="B2369" s="2" t="s">
        <v>1644</v>
      </c>
      <c r="C2369" s="116">
        <v>121046</v>
      </c>
      <c r="D2369" s="117">
        <v>8134</v>
      </c>
      <c r="E2369" s="2">
        <v>2369</v>
      </c>
    </row>
    <row r="2370" spans="1:5" ht="13.5" x14ac:dyDescent="0.25">
      <c r="A2370" s="2"/>
      <c r="B2370" s="2" t="s">
        <v>1645</v>
      </c>
      <c r="C2370" s="116">
        <v>121065</v>
      </c>
      <c r="D2370" s="117">
        <v>8159</v>
      </c>
      <c r="E2370" s="2">
        <v>2370</v>
      </c>
    </row>
    <row r="2371" spans="1:5" ht="13.5" x14ac:dyDescent="0.25">
      <c r="A2371" s="2"/>
      <c r="B2371" s="2" t="s">
        <v>1646</v>
      </c>
      <c r="C2371" s="116">
        <v>121084</v>
      </c>
      <c r="D2371" s="117">
        <v>7414</v>
      </c>
      <c r="E2371" s="2">
        <v>2371</v>
      </c>
    </row>
    <row r="2372" spans="1:5" ht="13.5" x14ac:dyDescent="0.25">
      <c r="A2372" s="2"/>
      <c r="B2372" s="2" t="s">
        <v>8880</v>
      </c>
      <c r="C2372" s="116">
        <v>321090</v>
      </c>
      <c r="D2372" s="117">
        <v>8159</v>
      </c>
      <c r="E2372" s="2">
        <v>2372</v>
      </c>
    </row>
    <row r="2373" spans="1:5" ht="13.5" x14ac:dyDescent="0.25">
      <c r="A2373" s="2"/>
      <c r="B2373" s="2" t="s">
        <v>1654</v>
      </c>
      <c r="C2373" s="116">
        <v>121239</v>
      </c>
      <c r="D2373" s="117">
        <v>7321</v>
      </c>
      <c r="E2373" s="2">
        <v>2373</v>
      </c>
    </row>
    <row r="2374" spans="1:5" ht="13.5" x14ac:dyDescent="0.25">
      <c r="A2374" s="2"/>
      <c r="B2374" s="2" t="s">
        <v>1664</v>
      </c>
      <c r="C2374" s="116">
        <v>121417</v>
      </c>
      <c r="D2374" s="117">
        <v>7331</v>
      </c>
      <c r="E2374" s="2">
        <v>2374</v>
      </c>
    </row>
    <row r="2375" spans="1:5" ht="13.5" x14ac:dyDescent="0.25">
      <c r="A2375" s="2"/>
      <c r="B2375" s="2" t="s">
        <v>1665</v>
      </c>
      <c r="C2375" s="116">
        <v>121436</v>
      </c>
      <c r="D2375" s="117">
        <v>7416</v>
      </c>
      <c r="E2375" s="2">
        <v>2375</v>
      </c>
    </row>
    <row r="2376" spans="1:5" ht="13.5" x14ac:dyDescent="0.25">
      <c r="A2376" s="2"/>
      <c r="B2376" s="2" t="s">
        <v>1666</v>
      </c>
      <c r="C2376" s="116">
        <v>121455</v>
      </c>
      <c r="D2376" s="117">
        <v>8132</v>
      </c>
      <c r="E2376" s="2">
        <v>2376</v>
      </c>
    </row>
    <row r="2377" spans="1:5" ht="13.5" x14ac:dyDescent="0.25">
      <c r="A2377" s="2"/>
      <c r="B2377" s="2" t="s">
        <v>1667</v>
      </c>
      <c r="C2377" s="116">
        <v>121474</v>
      </c>
      <c r="D2377" s="117">
        <v>9322</v>
      </c>
      <c r="E2377" s="2">
        <v>2377</v>
      </c>
    </row>
    <row r="2378" spans="1:5" ht="13.5" x14ac:dyDescent="0.25">
      <c r="A2378" s="2"/>
      <c r="B2378" s="2" t="s">
        <v>1668</v>
      </c>
      <c r="C2378" s="116">
        <v>121493</v>
      </c>
      <c r="D2378" s="117">
        <v>8284</v>
      </c>
      <c r="E2378" s="2">
        <v>2378</v>
      </c>
    </row>
    <row r="2379" spans="1:5" ht="13.5" x14ac:dyDescent="0.25">
      <c r="A2379" s="2"/>
      <c r="B2379" s="2" t="s">
        <v>1669</v>
      </c>
      <c r="C2379" s="116">
        <v>121506</v>
      </c>
      <c r="D2379" s="117">
        <v>9321</v>
      </c>
      <c r="E2379" s="2">
        <v>2379</v>
      </c>
    </row>
    <row r="2380" spans="1:5" ht="13.5" x14ac:dyDescent="0.25">
      <c r="A2380" s="2"/>
      <c r="B2380" s="2" t="s">
        <v>9293</v>
      </c>
      <c r="C2380" s="116">
        <v>121519</v>
      </c>
      <c r="D2380" s="117">
        <v>7412</v>
      </c>
      <c r="E2380" s="2">
        <v>2380</v>
      </c>
    </row>
    <row r="2381" spans="1:5" ht="13.5" x14ac:dyDescent="0.25">
      <c r="A2381" s="2"/>
      <c r="B2381" s="2" t="s">
        <v>1670</v>
      </c>
      <c r="C2381" s="116">
        <v>121525</v>
      </c>
      <c r="D2381" s="117">
        <v>8221</v>
      </c>
      <c r="E2381" s="2">
        <v>2381</v>
      </c>
    </row>
    <row r="2382" spans="1:5" ht="13.5" x14ac:dyDescent="0.25">
      <c r="A2382" s="2"/>
      <c r="B2382" s="2" t="s">
        <v>1671</v>
      </c>
      <c r="C2382" s="116">
        <v>121544</v>
      </c>
      <c r="D2382" s="117">
        <v>7270</v>
      </c>
      <c r="E2382" s="2">
        <v>2382</v>
      </c>
    </row>
    <row r="2383" spans="1:5" ht="13.5" x14ac:dyDescent="0.25">
      <c r="A2383" s="2"/>
      <c r="B2383" s="2" t="s">
        <v>563</v>
      </c>
      <c r="C2383" s="116">
        <v>121563</v>
      </c>
      <c r="D2383" s="117">
        <v>5146</v>
      </c>
      <c r="E2383" s="2">
        <v>2383</v>
      </c>
    </row>
    <row r="2384" spans="1:5" ht="13.5" x14ac:dyDescent="0.25">
      <c r="A2384" s="2"/>
      <c r="B2384" s="2" t="s">
        <v>8446</v>
      </c>
      <c r="C2384" s="116">
        <v>121564</v>
      </c>
      <c r="D2384" s="117">
        <v>5146</v>
      </c>
      <c r="E2384" s="2">
        <v>2384</v>
      </c>
    </row>
    <row r="2385" spans="1:5" ht="13.5" x14ac:dyDescent="0.25">
      <c r="A2385" s="2"/>
      <c r="B2385" s="2" t="s">
        <v>1672</v>
      </c>
      <c r="C2385" s="116">
        <v>121582</v>
      </c>
      <c r="D2385" s="117">
        <v>8286</v>
      </c>
      <c r="E2385" s="2">
        <v>2385</v>
      </c>
    </row>
    <row r="2386" spans="1:5" ht="13.5" x14ac:dyDescent="0.25">
      <c r="A2386" s="2"/>
      <c r="B2386" s="2" t="s">
        <v>8447</v>
      </c>
      <c r="C2386" s="116">
        <v>121565</v>
      </c>
      <c r="D2386" s="117">
        <v>5146</v>
      </c>
      <c r="E2386" s="2">
        <v>2386</v>
      </c>
    </row>
    <row r="2387" spans="1:5" ht="13.5" x14ac:dyDescent="0.25">
      <c r="A2387" s="2"/>
      <c r="B2387" s="2" t="s">
        <v>3436</v>
      </c>
      <c r="C2387" s="116">
        <v>121614</v>
      </c>
      <c r="D2387" s="117">
        <v>8284</v>
      </c>
      <c r="E2387" s="2">
        <v>2387</v>
      </c>
    </row>
    <row r="2388" spans="1:5" ht="13.5" x14ac:dyDescent="0.25">
      <c r="A2388" s="2"/>
      <c r="B2388" s="2" t="s">
        <v>8448</v>
      </c>
      <c r="C2388" s="116">
        <v>121624</v>
      </c>
      <c r="D2388" s="117">
        <v>5146</v>
      </c>
      <c r="E2388" s="2">
        <v>2388</v>
      </c>
    </row>
    <row r="2389" spans="1:5" ht="13.5" x14ac:dyDescent="0.25">
      <c r="A2389" s="2"/>
      <c r="B2389" s="2" t="s">
        <v>3435</v>
      </c>
      <c r="C2389" s="116">
        <v>121608</v>
      </c>
      <c r="D2389" s="117">
        <v>8286</v>
      </c>
      <c r="E2389" s="2">
        <v>2389</v>
      </c>
    </row>
    <row r="2390" spans="1:5" ht="13.5" x14ac:dyDescent="0.25">
      <c r="A2390" s="2"/>
      <c r="B2390" s="2" t="s">
        <v>8881</v>
      </c>
      <c r="C2390" s="116">
        <v>321620</v>
      </c>
      <c r="D2390" s="117">
        <v>8159</v>
      </c>
      <c r="E2390" s="2">
        <v>2390</v>
      </c>
    </row>
    <row r="2391" spans="1:5" ht="13.5" x14ac:dyDescent="0.25">
      <c r="A2391" s="2"/>
      <c r="B2391" s="2" t="s">
        <v>3437</v>
      </c>
      <c r="C2391" s="116">
        <v>121633</v>
      </c>
      <c r="D2391" s="117">
        <v>8122</v>
      </c>
      <c r="E2391" s="2">
        <v>2391</v>
      </c>
    </row>
    <row r="2392" spans="1:5" ht="13.5" x14ac:dyDescent="0.25">
      <c r="A2392" s="2"/>
      <c r="B2392" s="2" t="s">
        <v>3438</v>
      </c>
      <c r="C2392" s="116">
        <v>121652</v>
      </c>
      <c r="D2392" s="117">
        <v>7312</v>
      </c>
      <c r="E2392" s="2">
        <v>2392</v>
      </c>
    </row>
    <row r="2393" spans="1:5" ht="13.5" x14ac:dyDescent="0.25">
      <c r="A2393" s="2"/>
      <c r="B2393" s="2" t="s">
        <v>3439</v>
      </c>
      <c r="C2393" s="116">
        <v>121667</v>
      </c>
      <c r="D2393" s="117">
        <v>7211</v>
      </c>
      <c r="E2393" s="2">
        <v>2393</v>
      </c>
    </row>
    <row r="2394" spans="1:5" ht="13.5" x14ac:dyDescent="0.25">
      <c r="A2394" s="2"/>
      <c r="B2394" s="2" t="s">
        <v>3440</v>
      </c>
      <c r="C2394" s="116">
        <v>121686</v>
      </c>
      <c r="D2394" s="117">
        <v>7450</v>
      </c>
      <c r="E2394" s="2">
        <v>2394</v>
      </c>
    </row>
    <row r="2395" spans="1:5" ht="13.5" x14ac:dyDescent="0.25">
      <c r="A2395" s="2"/>
      <c r="B2395" s="2" t="s">
        <v>3441</v>
      </c>
      <c r="C2395" s="116">
        <v>121703</v>
      </c>
      <c r="D2395" s="117">
        <v>9322</v>
      </c>
      <c r="E2395" s="2">
        <v>2395</v>
      </c>
    </row>
    <row r="2396" spans="1:5" ht="13.5" x14ac:dyDescent="0.25">
      <c r="A2396" s="2"/>
      <c r="B2396" s="2" t="s">
        <v>3442</v>
      </c>
      <c r="C2396" s="116">
        <v>121722</v>
      </c>
      <c r="D2396" s="117">
        <v>8223</v>
      </c>
      <c r="E2396" s="2">
        <v>2396</v>
      </c>
    </row>
    <row r="2397" spans="1:5" ht="13.5" x14ac:dyDescent="0.25">
      <c r="A2397" s="2"/>
      <c r="B2397" s="2" t="s">
        <v>3443</v>
      </c>
      <c r="C2397" s="116">
        <v>121741</v>
      </c>
      <c r="D2397" s="117">
        <v>7211</v>
      </c>
      <c r="E2397" s="2">
        <v>2397</v>
      </c>
    </row>
    <row r="2398" spans="1:5" ht="13.5" x14ac:dyDescent="0.25">
      <c r="A2398" s="2"/>
      <c r="B2398" s="2" t="s">
        <v>564</v>
      </c>
      <c r="C2398" s="116">
        <v>121760</v>
      </c>
      <c r="D2398" s="117">
        <v>8122</v>
      </c>
      <c r="E2398" s="2">
        <v>2398</v>
      </c>
    </row>
    <row r="2399" spans="1:5" ht="13.5" x14ac:dyDescent="0.25">
      <c r="A2399" s="2"/>
      <c r="B2399" s="2" t="s">
        <v>7236</v>
      </c>
      <c r="C2399" s="116">
        <v>121694</v>
      </c>
      <c r="D2399" s="117">
        <v>8284</v>
      </c>
      <c r="E2399" s="2">
        <v>2399</v>
      </c>
    </row>
    <row r="2400" spans="1:5" ht="13.5" x14ac:dyDescent="0.25">
      <c r="A2400" s="2"/>
      <c r="B2400" s="2" t="s">
        <v>3444</v>
      </c>
      <c r="C2400" s="116">
        <v>121784</v>
      </c>
      <c r="D2400" s="117">
        <v>7411</v>
      </c>
      <c r="E2400" s="2">
        <v>2400</v>
      </c>
    </row>
    <row r="2401" spans="1:5" ht="13.5" x14ac:dyDescent="0.25">
      <c r="A2401" s="2"/>
      <c r="B2401" s="2" t="s">
        <v>3445</v>
      </c>
      <c r="C2401" s="116">
        <v>121807</v>
      </c>
      <c r="D2401" s="117">
        <v>8122</v>
      </c>
      <c r="E2401" s="2">
        <v>2401</v>
      </c>
    </row>
    <row r="2402" spans="1:5" ht="13.5" x14ac:dyDescent="0.25">
      <c r="A2402" s="2"/>
      <c r="B2402" s="2" t="s">
        <v>3446</v>
      </c>
      <c r="C2402" s="116">
        <v>121826</v>
      </c>
      <c r="D2402" s="117">
        <v>7241</v>
      </c>
      <c r="E2402" s="2">
        <v>2402</v>
      </c>
    </row>
    <row r="2403" spans="1:5" ht="13.5" x14ac:dyDescent="0.25">
      <c r="A2403" s="2"/>
      <c r="B2403" s="2" t="s">
        <v>3448</v>
      </c>
      <c r="C2403" s="116">
        <v>121850</v>
      </c>
      <c r="D2403" s="117">
        <v>8234</v>
      </c>
      <c r="E2403" s="2">
        <v>2403</v>
      </c>
    </row>
    <row r="2404" spans="1:5" ht="13.5" x14ac:dyDescent="0.25">
      <c r="A2404" s="2"/>
      <c r="B2404" s="2" t="s">
        <v>565</v>
      </c>
      <c r="C2404" s="116">
        <v>121879</v>
      </c>
      <c r="D2404" s="117">
        <v>7242</v>
      </c>
      <c r="E2404" s="2">
        <v>2404</v>
      </c>
    </row>
    <row r="2405" spans="1:5" ht="13.5" x14ac:dyDescent="0.25">
      <c r="A2405" s="2"/>
      <c r="B2405" s="2" t="s">
        <v>3447</v>
      </c>
      <c r="C2405" s="116">
        <v>121830</v>
      </c>
      <c r="D2405" s="117">
        <v>8122</v>
      </c>
      <c r="E2405" s="2">
        <v>2405</v>
      </c>
    </row>
    <row r="2406" spans="1:5" ht="13.5" x14ac:dyDescent="0.25">
      <c r="A2406" s="2"/>
      <c r="B2406" s="2" t="s">
        <v>5712</v>
      </c>
      <c r="C2406" s="116">
        <v>222139</v>
      </c>
      <c r="D2406" s="117">
        <v>1120</v>
      </c>
      <c r="E2406" s="2">
        <v>2406</v>
      </c>
    </row>
    <row r="2407" spans="1:5" ht="13.5" x14ac:dyDescent="0.25">
      <c r="A2407" s="2"/>
      <c r="B2407" s="2" t="s">
        <v>5719</v>
      </c>
      <c r="C2407" s="116">
        <v>222251</v>
      </c>
      <c r="D2407" s="117">
        <v>1120</v>
      </c>
      <c r="E2407" s="2">
        <v>2407</v>
      </c>
    </row>
    <row r="2408" spans="1:5" ht="13.5" x14ac:dyDescent="0.25">
      <c r="A2408" s="2"/>
      <c r="B2408" s="2" t="s">
        <v>5733</v>
      </c>
      <c r="C2408" s="116">
        <v>222482</v>
      </c>
      <c r="D2408" s="117">
        <v>1120</v>
      </c>
      <c r="E2408" s="2">
        <v>2408</v>
      </c>
    </row>
    <row r="2409" spans="1:5" ht="13.5" x14ac:dyDescent="0.25">
      <c r="A2409" s="2"/>
      <c r="B2409" s="2" t="s">
        <v>5755</v>
      </c>
      <c r="C2409" s="116">
        <v>222834</v>
      </c>
      <c r="D2409" s="117">
        <v>1110</v>
      </c>
      <c r="E2409" s="2">
        <v>2409</v>
      </c>
    </row>
    <row r="2410" spans="1:5" ht="13.5" x14ac:dyDescent="0.25">
      <c r="A2410" s="2"/>
      <c r="B2410" s="2" t="s">
        <v>5757</v>
      </c>
      <c r="C2410" s="116">
        <v>222868</v>
      </c>
      <c r="D2410" s="117">
        <v>1110</v>
      </c>
      <c r="E2410" s="2">
        <v>2410</v>
      </c>
    </row>
    <row r="2411" spans="1:5" ht="13.5" x14ac:dyDescent="0.25">
      <c r="A2411" s="2"/>
      <c r="B2411" s="2" t="s">
        <v>5758</v>
      </c>
      <c r="C2411" s="116">
        <v>222887</v>
      </c>
      <c r="D2411" s="117">
        <v>1110</v>
      </c>
      <c r="E2411" s="2">
        <v>2411</v>
      </c>
    </row>
    <row r="2412" spans="1:5" ht="13.5" x14ac:dyDescent="0.25">
      <c r="A2412" s="2"/>
      <c r="B2412" s="2" t="s">
        <v>5766</v>
      </c>
      <c r="C2412" s="116">
        <v>223038</v>
      </c>
      <c r="D2412" s="117">
        <v>1120</v>
      </c>
      <c r="E2412" s="2">
        <v>2412</v>
      </c>
    </row>
    <row r="2413" spans="1:5" ht="13.5" x14ac:dyDescent="0.25">
      <c r="A2413" s="2"/>
      <c r="B2413" s="2" t="s">
        <v>2655</v>
      </c>
      <c r="C2413" s="116">
        <v>221944</v>
      </c>
      <c r="D2413" s="117">
        <v>1231</v>
      </c>
      <c r="E2413" s="2">
        <v>2413</v>
      </c>
    </row>
    <row r="2414" spans="1:5" ht="13.5" x14ac:dyDescent="0.25">
      <c r="A2414" s="2"/>
      <c r="B2414" s="2" t="s">
        <v>3449</v>
      </c>
      <c r="C2414" s="116">
        <v>121898</v>
      </c>
      <c r="D2414" s="117">
        <v>9350</v>
      </c>
      <c r="E2414" s="2">
        <v>2414</v>
      </c>
    </row>
    <row r="2415" spans="1:5" ht="13.5" x14ac:dyDescent="0.25">
      <c r="A2415" s="2"/>
      <c r="B2415" s="2" t="s">
        <v>3450</v>
      </c>
      <c r="C2415" s="116">
        <v>121915</v>
      </c>
      <c r="D2415" s="117">
        <v>8113</v>
      </c>
      <c r="E2415" s="2">
        <v>2415</v>
      </c>
    </row>
    <row r="2416" spans="1:5" ht="13.5" x14ac:dyDescent="0.25">
      <c r="A2416" s="2"/>
      <c r="B2416" s="2" t="s">
        <v>566</v>
      </c>
      <c r="C2416" s="116">
        <v>121927</v>
      </c>
      <c r="D2416" s="117">
        <v>7260</v>
      </c>
      <c r="E2416" s="2">
        <v>2416</v>
      </c>
    </row>
    <row r="2417" spans="1:5" ht="13.5" x14ac:dyDescent="0.25">
      <c r="A2417" s="2"/>
      <c r="B2417" s="2" t="s">
        <v>7849</v>
      </c>
      <c r="C2417" s="116">
        <v>221930</v>
      </c>
      <c r="D2417" s="117">
        <v>1227</v>
      </c>
      <c r="E2417" s="2">
        <v>2417</v>
      </c>
    </row>
    <row r="2418" spans="1:5" ht="13.5" x14ac:dyDescent="0.25">
      <c r="A2418" s="2"/>
      <c r="B2418" s="2" t="s">
        <v>2176</v>
      </c>
      <c r="C2418" s="116">
        <v>221941</v>
      </c>
      <c r="D2418" s="117">
        <v>1227</v>
      </c>
      <c r="E2418" s="2">
        <v>2418</v>
      </c>
    </row>
    <row r="2419" spans="1:5" ht="13.5" x14ac:dyDescent="0.25">
      <c r="A2419" s="2"/>
      <c r="B2419" s="2" t="s">
        <v>2710</v>
      </c>
      <c r="C2419" s="116">
        <v>221945</v>
      </c>
      <c r="D2419" s="117">
        <v>1231</v>
      </c>
      <c r="E2419" s="2">
        <v>2419</v>
      </c>
    </row>
    <row r="2420" spans="1:5" ht="13.5" x14ac:dyDescent="0.25">
      <c r="A2420" s="2"/>
      <c r="B2420" s="2" t="s">
        <v>2841</v>
      </c>
      <c r="C2420" s="116">
        <v>221946</v>
      </c>
      <c r="D2420" s="117">
        <v>1239</v>
      </c>
      <c r="E2420" s="2">
        <v>2420</v>
      </c>
    </row>
    <row r="2421" spans="1:5" ht="13.5" x14ac:dyDescent="0.25">
      <c r="A2421" s="2"/>
      <c r="B2421" s="2" t="s">
        <v>3121</v>
      </c>
      <c r="C2421" s="116">
        <v>221948</v>
      </c>
      <c r="D2421" s="117">
        <v>2221</v>
      </c>
      <c r="E2421" s="2">
        <v>2421</v>
      </c>
    </row>
    <row r="2422" spans="1:5" ht="13.5" x14ac:dyDescent="0.25">
      <c r="A2422" s="2"/>
      <c r="B2422" s="2" t="s">
        <v>2982</v>
      </c>
      <c r="C2422" s="116">
        <v>221947</v>
      </c>
      <c r="D2422" s="117">
        <v>1222</v>
      </c>
      <c r="E2422" s="2">
        <v>2422</v>
      </c>
    </row>
    <row r="2423" spans="1:5" ht="13.5" x14ac:dyDescent="0.25">
      <c r="A2423" s="2"/>
      <c r="B2423" s="2" t="s">
        <v>4221</v>
      </c>
      <c r="C2423" s="116">
        <v>221953</v>
      </c>
      <c r="D2423" s="117">
        <v>1120</v>
      </c>
      <c r="E2423" s="2">
        <v>2423</v>
      </c>
    </row>
    <row r="2424" spans="1:5" ht="13.5" x14ac:dyDescent="0.25">
      <c r="A2424" s="2"/>
      <c r="B2424" s="2" t="s">
        <v>4599</v>
      </c>
      <c r="C2424" s="116">
        <v>221957</v>
      </c>
      <c r="D2424" s="117">
        <v>1229</v>
      </c>
      <c r="E2424" s="2">
        <v>2424</v>
      </c>
    </row>
    <row r="2425" spans="1:5" ht="13.5" x14ac:dyDescent="0.25">
      <c r="A2425" s="2"/>
      <c r="B2425" s="2" t="s">
        <v>4821</v>
      </c>
      <c r="C2425" s="116">
        <v>221958</v>
      </c>
      <c r="D2425" s="117">
        <v>1222</v>
      </c>
      <c r="E2425" s="2">
        <v>2425</v>
      </c>
    </row>
    <row r="2426" spans="1:5" ht="13.5" x14ac:dyDescent="0.25">
      <c r="A2426" s="2"/>
      <c r="B2426" s="2" t="s">
        <v>4805</v>
      </c>
      <c r="C2426" s="116">
        <v>221975</v>
      </c>
      <c r="D2426" s="117">
        <v>1222</v>
      </c>
      <c r="E2426" s="2">
        <v>2426</v>
      </c>
    </row>
    <row r="2427" spans="1:5" ht="13.5" x14ac:dyDescent="0.25">
      <c r="A2427" s="2"/>
      <c r="B2427" s="2" t="s">
        <v>5233</v>
      </c>
      <c r="C2427" s="116">
        <v>221949</v>
      </c>
      <c r="D2427" s="117">
        <v>1222</v>
      </c>
      <c r="E2427" s="2">
        <v>2427</v>
      </c>
    </row>
    <row r="2428" spans="1:5" ht="13.5" x14ac:dyDescent="0.25">
      <c r="A2428" s="2"/>
      <c r="B2428" s="2" t="s">
        <v>7323</v>
      </c>
      <c r="C2428" s="116">
        <v>221968</v>
      </c>
      <c r="D2428" s="117">
        <v>1220</v>
      </c>
      <c r="E2428" s="2">
        <v>2428</v>
      </c>
    </row>
    <row r="2429" spans="1:5" ht="13.5" x14ac:dyDescent="0.25">
      <c r="A2429" s="2"/>
      <c r="B2429" s="2" t="s">
        <v>3388</v>
      </c>
      <c r="C2429" s="116">
        <v>221950</v>
      </c>
      <c r="D2429" s="117">
        <v>1210</v>
      </c>
      <c r="E2429" s="2">
        <v>2429</v>
      </c>
    </row>
    <row r="2430" spans="1:5" ht="13.5" x14ac:dyDescent="0.25">
      <c r="A2430" s="2"/>
      <c r="B2430" s="2" t="s">
        <v>5286</v>
      </c>
      <c r="C2430" s="116">
        <v>221959</v>
      </c>
      <c r="D2430" s="117">
        <v>1220</v>
      </c>
      <c r="E2430" s="2">
        <v>2430</v>
      </c>
    </row>
    <row r="2431" spans="1:5" ht="13.5" x14ac:dyDescent="0.25">
      <c r="A2431" s="2"/>
      <c r="B2431" s="2" t="s">
        <v>6154</v>
      </c>
      <c r="C2431" s="116">
        <v>221954</v>
      </c>
      <c r="D2431" s="117">
        <v>1210</v>
      </c>
      <c r="E2431" s="2">
        <v>2431</v>
      </c>
    </row>
    <row r="2432" spans="1:5" ht="13.5" x14ac:dyDescent="0.25">
      <c r="A2432" s="2"/>
      <c r="B2432" s="2" t="s">
        <v>9517</v>
      </c>
      <c r="C2432" s="116">
        <v>221396</v>
      </c>
      <c r="D2432" s="117">
        <v>1224</v>
      </c>
      <c r="E2432" s="2">
        <v>2432</v>
      </c>
    </row>
    <row r="2433" spans="1:5" ht="13.5" x14ac:dyDescent="0.25">
      <c r="A2433" s="2"/>
      <c r="B2433" s="2" t="s">
        <v>6810</v>
      </c>
      <c r="C2433" s="116">
        <v>221960</v>
      </c>
      <c r="D2433" s="117">
        <v>1210</v>
      </c>
      <c r="E2433" s="2">
        <v>2433</v>
      </c>
    </row>
    <row r="2434" spans="1:5" ht="13.5" x14ac:dyDescent="0.25">
      <c r="A2434" s="2"/>
      <c r="B2434" s="2" t="s">
        <v>6177</v>
      </c>
      <c r="C2434" s="116">
        <v>221955</v>
      </c>
      <c r="D2434" s="117">
        <v>1223</v>
      </c>
      <c r="E2434" s="2">
        <v>2434</v>
      </c>
    </row>
    <row r="2435" spans="1:5" ht="13.5" x14ac:dyDescent="0.25">
      <c r="A2435" s="2"/>
      <c r="B2435" s="2" t="s">
        <v>3559</v>
      </c>
      <c r="C2435" s="116">
        <v>221951</v>
      </c>
      <c r="D2435" s="117">
        <v>1210</v>
      </c>
      <c r="E2435" s="2">
        <v>2435</v>
      </c>
    </row>
    <row r="2436" spans="1:5" ht="13.5" x14ac:dyDescent="0.25">
      <c r="A2436" s="2"/>
      <c r="B2436" s="2" t="s">
        <v>4101</v>
      </c>
      <c r="C2436" s="116">
        <v>221952</v>
      </c>
      <c r="D2436" s="117">
        <v>1229</v>
      </c>
      <c r="E2436" s="2">
        <v>2436</v>
      </c>
    </row>
    <row r="2437" spans="1:5" ht="13.5" x14ac:dyDescent="0.25">
      <c r="A2437" s="2"/>
      <c r="B2437" s="2" t="s">
        <v>7836</v>
      </c>
      <c r="C2437" s="116">
        <v>221492</v>
      </c>
      <c r="D2437" s="117">
        <v>1229</v>
      </c>
      <c r="E2437" s="2">
        <v>2437</v>
      </c>
    </row>
    <row r="2438" spans="1:5" ht="13.5" x14ac:dyDescent="0.25">
      <c r="A2438" s="2"/>
      <c r="B2438" s="2" t="s">
        <v>9389</v>
      </c>
      <c r="C2438" s="116">
        <v>601011</v>
      </c>
      <c r="D2438" s="118">
        <v>3142</v>
      </c>
      <c r="E2438" s="2">
        <v>2438</v>
      </c>
    </row>
    <row r="2439" spans="1:5" ht="13.5" x14ac:dyDescent="0.25">
      <c r="A2439" s="2"/>
      <c r="B2439" s="2" t="s">
        <v>5706</v>
      </c>
      <c r="C2439" s="116">
        <v>222001</v>
      </c>
      <c r="D2439" s="117">
        <v>1120</v>
      </c>
      <c r="E2439" s="2">
        <v>2439</v>
      </c>
    </row>
    <row r="2440" spans="1:5" ht="13.5" x14ac:dyDescent="0.25">
      <c r="A2440" s="2"/>
      <c r="B2440" s="2" t="s">
        <v>5711</v>
      </c>
      <c r="C2440" s="116">
        <v>222124</v>
      </c>
      <c r="D2440" s="117">
        <v>1120</v>
      </c>
      <c r="E2440" s="2">
        <v>2440</v>
      </c>
    </row>
    <row r="2441" spans="1:5" ht="13.5" x14ac:dyDescent="0.25">
      <c r="A2441" s="2"/>
      <c r="B2441" s="2" t="s">
        <v>5717</v>
      </c>
      <c r="C2441" s="116">
        <v>222232</v>
      </c>
      <c r="D2441" s="117">
        <v>1120</v>
      </c>
      <c r="E2441" s="2">
        <v>2441</v>
      </c>
    </row>
    <row r="2442" spans="1:5" ht="13.5" x14ac:dyDescent="0.25">
      <c r="A2442" s="2"/>
      <c r="B2442" s="2" t="s">
        <v>5715</v>
      </c>
      <c r="C2442" s="116">
        <v>222209</v>
      </c>
      <c r="D2442" s="117">
        <v>1120</v>
      </c>
      <c r="E2442" s="2">
        <v>2442</v>
      </c>
    </row>
    <row r="2443" spans="1:5" ht="13.5" x14ac:dyDescent="0.25">
      <c r="A2443" s="2"/>
      <c r="B2443" s="2" t="s">
        <v>5714</v>
      </c>
      <c r="C2443" s="116">
        <v>222196</v>
      </c>
      <c r="D2443" s="117">
        <v>1120</v>
      </c>
      <c r="E2443" s="2">
        <v>2443</v>
      </c>
    </row>
    <row r="2444" spans="1:5" ht="13.5" x14ac:dyDescent="0.25">
      <c r="A2444" s="2"/>
      <c r="B2444" s="2" t="s">
        <v>5716</v>
      </c>
      <c r="C2444" s="116">
        <v>222228</v>
      </c>
      <c r="D2444" s="117">
        <v>1120</v>
      </c>
      <c r="E2444" s="2">
        <v>2444</v>
      </c>
    </row>
    <row r="2445" spans="1:5" ht="13.5" x14ac:dyDescent="0.25">
      <c r="A2445" s="2"/>
      <c r="B2445" s="2" t="s">
        <v>5718</v>
      </c>
      <c r="C2445" s="116">
        <v>222247</v>
      </c>
      <c r="D2445" s="117">
        <v>1120</v>
      </c>
      <c r="E2445" s="2">
        <v>2445</v>
      </c>
    </row>
    <row r="2446" spans="1:5" ht="13.5" x14ac:dyDescent="0.25">
      <c r="A2446" s="2"/>
      <c r="B2446" s="2" t="s">
        <v>5727</v>
      </c>
      <c r="C2446" s="116">
        <v>222393</v>
      </c>
      <c r="D2446" s="117">
        <v>1120</v>
      </c>
      <c r="E2446" s="2">
        <v>2446</v>
      </c>
    </row>
    <row r="2447" spans="1:5" ht="13.5" x14ac:dyDescent="0.25">
      <c r="A2447" s="2"/>
      <c r="B2447" s="2" t="s">
        <v>5729</v>
      </c>
      <c r="C2447" s="116">
        <v>222425</v>
      </c>
      <c r="D2447" s="117">
        <v>1120</v>
      </c>
      <c r="E2447" s="2">
        <v>2447</v>
      </c>
    </row>
    <row r="2448" spans="1:5" ht="13.5" x14ac:dyDescent="0.25">
      <c r="A2448" s="2"/>
      <c r="B2448" s="2" t="s">
        <v>5551</v>
      </c>
      <c r="C2448" s="116">
        <v>221961</v>
      </c>
      <c r="D2448" s="117">
        <v>1231</v>
      </c>
      <c r="E2448" s="2">
        <v>2448</v>
      </c>
    </row>
    <row r="2449" spans="1:5" ht="13.5" x14ac:dyDescent="0.25">
      <c r="A2449" s="2"/>
      <c r="B2449" s="2" t="s">
        <v>4558</v>
      </c>
      <c r="C2449" s="116">
        <v>221956</v>
      </c>
      <c r="D2449" s="117">
        <v>1220</v>
      </c>
      <c r="E2449" s="2">
        <v>2449</v>
      </c>
    </row>
    <row r="2450" spans="1:5" ht="13.5" x14ac:dyDescent="0.25">
      <c r="A2450" s="2"/>
      <c r="B2450" s="2" t="s">
        <v>5707</v>
      </c>
      <c r="C2450" s="116">
        <v>222016</v>
      </c>
      <c r="D2450" s="117">
        <v>1120</v>
      </c>
      <c r="E2450" s="2">
        <v>2450</v>
      </c>
    </row>
    <row r="2451" spans="1:5" ht="13.5" x14ac:dyDescent="0.25">
      <c r="A2451" s="2"/>
      <c r="B2451" s="2" t="s">
        <v>7315</v>
      </c>
      <c r="C2451" s="116">
        <v>221962</v>
      </c>
      <c r="D2451" s="117">
        <v>1231</v>
      </c>
      <c r="E2451" s="2">
        <v>2451</v>
      </c>
    </row>
    <row r="2452" spans="1:5" ht="13.5" x14ac:dyDescent="0.25">
      <c r="A2452" s="2"/>
      <c r="B2452" s="2" t="s">
        <v>7850</v>
      </c>
      <c r="C2452" s="116">
        <v>222230</v>
      </c>
      <c r="D2452" s="117">
        <v>1120</v>
      </c>
      <c r="E2452" s="2">
        <v>2452</v>
      </c>
    </row>
    <row r="2453" spans="1:5" ht="13.5" x14ac:dyDescent="0.25">
      <c r="A2453" s="2"/>
      <c r="B2453" s="2" t="s">
        <v>7851</v>
      </c>
      <c r="C2453" s="116">
        <v>222231</v>
      </c>
      <c r="D2453" s="117">
        <v>1222</v>
      </c>
      <c r="E2453" s="2">
        <v>2453</v>
      </c>
    </row>
    <row r="2454" spans="1:5" ht="13.5" x14ac:dyDescent="0.25">
      <c r="A2454" s="2"/>
      <c r="B2454" s="2" t="s">
        <v>5708</v>
      </c>
      <c r="C2454" s="116">
        <v>222048</v>
      </c>
      <c r="D2454" s="117">
        <v>1120</v>
      </c>
      <c r="E2454" s="2">
        <v>2454</v>
      </c>
    </row>
    <row r="2455" spans="1:5" ht="13.5" x14ac:dyDescent="0.25">
      <c r="A2455" s="2"/>
      <c r="B2455" s="2" t="s">
        <v>5709</v>
      </c>
      <c r="C2455" s="116">
        <v>222054</v>
      </c>
      <c r="D2455" s="117">
        <v>1120</v>
      </c>
      <c r="E2455" s="2">
        <v>2455</v>
      </c>
    </row>
    <row r="2456" spans="1:5" ht="13.5" x14ac:dyDescent="0.25">
      <c r="A2456" s="2"/>
      <c r="B2456" s="2" t="s">
        <v>5710</v>
      </c>
      <c r="C2456" s="116">
        <v>222069</v>
      </c>
      <c r="D2456" s="117">
        <v>1120</v>
      </c>
      <c r="E2456" s="2">
        <v>2456</v>
      </c>
    </row>
    <row r="2457" spans="1:5" ht="13.5" x14ac:dyDescent="0.25">
      <c r="A2457" s="2"/>
      <c r="B2457" s="2" t="s">
        <v>5713</v>
      </c>
      <c r="C2457" s="116">
        <v>222158</v>
      </c>
      <c r="D2457" s="117">
        <v>1120</v>
      </c>
      <c r="E2457" s="2">
        <v>2457</v>
      </c>
    </row>
    <row r="2458" spans="1:5" ht="13.5" x14ac:dyDescent="0.25">
      <c r="A2458" s="2"/>
      <c r="B2458" s="2" t="s">
        <v>5720</v>
      </c>
      <c r="C2458" s="116">
        <v>222270</v>
      </c>
      <c r="D2458" s="117">
        <v>1120</v>
      </c>
      <c r="E2458" s="2">
        <v>2458</v>
      </c>
    </row>
    <row r="2459" spans="1:5" ht="13.5" x14ac:dyDescent="0.25">
      <c r="A2459" s="2"/>
      <c r="B2459" s="2" t="s">
        <v>5721</v>
      </c>
      <c r="C2459" s="116">
        <v>222285</v>
      </c>
      <c r="D2459" s="117">
        <v>1120</v>
      </c>
      <c r="E2459" s="2">
        <v>2459</v>
      </c>
    </row>
    <row r="2460" spans="1:5" ht="13.5" x14ac:dyDescent="0.25">
      <c r="A2460" s="2"/>
      <c r="B2460" s="2" t="s">
        <v>7852</v>
      </c>
      <c r="C2460" s="116">
        <v>222310</v>
      </c>
      <c r="D2460" s="117">
        <v>1311</v>
      </c>
      <c r="E2460" s="2">
        <v>2460</v>
      </c>
    </row>
    <row r="2461" spans="1:5" ht="13.5" x14ac:dyDescent="0.25">
      <c r="A2461" s="2"/>
      <c r="B2461" s="2" t="s">
        <v>7856</v>
      </c>
      <c r="C2461" s="116">
        <v>222466</v>
      </c>
      <c r="D2461" s="117">
        <v>1229</v>
      </c>
      <c r="E2461" s="2">
        <v>2461</v>
      </c>
    </row>
    <row r="2462" spans="1:5" ht="13.5" x14ac:dyDescent="0.25">
      <c r="A2462" s="2"/>
      <c r="B2462" s="2" t="s">
        <v>5722</v>
      </c>
      <c r="C2462" s="116">
        <v>222302</v>
      </c>
      <c r="D2462" s="117">
        <v>1120</v>
      </c>
      <c r="E2462" s="2">
        <v>2462</v>
      </c>
    </row>
    <row r="2463" spans="1:5" ht="13.5" x14ac:dyDescent="0.25">
      <c r="A2463" s="2"/>
      <c r="B2463" s="2" t="s">
        <v>7860</v>
      </c>
      <c r="C2463" s="116">
        <v>222490</v>
      </c>
      <c r="D2463" s="117">
        <v>1222</v>
      </c>
      <c r="E2463" s="2">
        <v>2463</v>
      </c>
    </row>
    <row r="2464" spans="1:5" ht="13.5" x14ac:dyDescent="0.25">
      <c r="A2464" s="2"/>
      <c r="B2464" s="2" t="s">
        <v>7853</v>
      </c>
      <c r="C2464" s="116">
        <v>222330</v>
      </c>
      <c r="D2464" s="117">
        <v>1223</v>
      </c>
      <c r="E2464" s="2">
        <v>2464</v>
      </c>
    </row>
    <row r="2465" spans="1:5" ht="13.5" x14ac:dyDescent="0.25">
      <c r="A2465" s="2"/>
      <c r="B2465" s="2" t="s">
        <v>7858</v>
      </c>
      <c r="C2465" s="116">
        <v>222485</v>
      </c>
      <c r="D2465" s="117">
        <v>1220</v>
      </c>
      <c r="E2465" s="2">
        <v>2465</v>
      </c>
    </row>
    <row r="2466" spans="1:5" ht="13.5" x14ac:dyDescent="0.25">
      <c r="A2466" s="2"/>
      <c r="B2466" s="2" t="s">
        <v>7859</v>
      </c>
      <c r="C2466" s="116">
        <v>222486</v>
      </c>
      <c r="D2466" s="117">
        <v>1220</v>
      </c>
      <c r="E2466" s="2">
        <v>2466</v>
      </c>
    </row>
    <row r="2467" spans="1:5" ht="13.5" x14ac:dyDescent="0.25">
      <c r="A2467" s="2"/>
      <c r="B2467" s="2" t="s">
        <v>7855</v>
      </c>
      <c r="C2467" s="116">
        <v>222465</v>
      </c>
      <c r="D2467" s="117">
        <v>1220</v>
      </c>
      <c r="E2467" s="2">
        <v>2467</v>
      </c>
    </row>
    <row r="2468" spans="1:5" ht="13.5" x14ac:dyDescent="0.25">
      <c r="A2468" s="2"/>
      <c r="B2468" s="2" t="s">
        <v>5725</v>
      </c>
      <c r="C2468" s="116">
        <v>222367</v>
      </c>
      <c r="D2468" s="117">
        <v>1120</v>
      </c>
      <c r="E2468" s="2">
        <v>2468</v>
      </c>
    </row>
    <row r="2469" spans="1:5" ht="13.5" x14ac:dyDescent="0.25">
      <c r="A2469" s="2"/>
      <c r="B2469" s="2" t="s">
        <v>5726</v>
      </c>
      <c r="C2469" s="116">
        <v>222374</v>
      </c>
      <c r="D2469" s="117">
        <v>1120</v>
      </c>
      <c r="E2469" s="2">
        <v>2469</v>
      </c>
    </row>
    <row r="2470" spans="1:5" ht="13.5" x14ac:dyDescent="0.25">
      <c r="A2470" s="2"/>
      <c r="B2470" s="2" t="s">
        <v>5730</v>
      </c>
      <c r="C2470" s="116">
        <v>222433</v>
      </c>
      <c r="D2470" s="117">
        <v>1120</v>
      </c>
      <c r="E2470" s="2">
        <v>2470</v>
      </c>
    </row>
    <row r="2471" spans="1:5" ht="13.5" x14ac:dyDescent="0.25">
      <c r="A2471" s="2"/>
      <c r="B2471" s="2" t="s">
        <v>7857</v>
      </c>
      <c r="C2471" s="116">
        <v>222483</v>
      </c>
      <c r="D2471" s="117">
        <v>1120</v>
      </c>
      <c r="E2471" s="2">
        <v>2471</v>
      </c>
    </row>
    <row r="2472" spans="1:5" ht="13.5" x14ac:dyDescent="0.25">
      <c r="A2472" s="2"/>
      <c r="B2472" s="2" t="s">
        <v>5723</v>
      </c>
      <c r="C2472" s="116">
        <v>222336</v>
      </c>
      <c r="D2472" s="117">
        <v>1120</v>
      </c>
      <c r="E2472" s="2">
        <v>2472</v>
      </c>
    </row>
    <row r="2473" spans="1:5" ht="13.5" x14ac:dyDescent="0.25">
      <c r="A2473" s="2"/>
      <c r="B2473" s="2" t="s">
        <v>5724</v>
      </c>
      <c r="C2473" s="116">
        <v>222340</v>
      </c>
      <c r="D2473" s="117">
        <v>1120</v>
      </c>
      <c r="E2473" s="2">
        <v>2473</v>
      </c>
    </row>
    <row r="2474" spans="1:5" ht="13.5" x14ac:dyDescent="0.25">
      <c r="A2474" s="2"/>
      <c r="B2474" s="2" t="s">
        <v>5728</v>
      </c>
      <c r="C2474" s="116">
        <v>222406</v>
      </c>
      <c r="D2474" s="117">
        <v>1120</v>
      </c>
      <c r="E2474" s="2">
        <v>2474</v>
      </c>
    </row>
    <row r="2475" spans="1:5" ht="13.5" x14ac:dyDescent="0.25">
      <c r="A2475" s="2"/>
      <c r="B2475" s="2" t="s">
        <v>5731</v>
      </c>
      <c r="C2475" s="116">
        <v>222459</v>
      </c>
      <c r="D2475" s="117">
        <v>1120</v>
      </c>
      <c r="E2475" s="2">
        <v>2475</v>
      </c>
    </row>
    <row r="2476" spans="1:5" ht="13.5" x14ac:dyDescent="0.25">
      <c r="A2476" s="2"/>
      <c r="B2476" s="2" t="s">
        <v>5732</v>
      </c>
      <c r="C2476" s="116">
        <v>222463</v>
      </c>
      <c r="D2476" s="117">
        <v>1120</v>
      </c>
      <c r="E2476" s="2">
        <v>2476</v>
      </c>
    </row>
    <row r="2477" spans="1:5" ht="13.5" x14ac:dyDescent="0.25">
      <c r="A2477" s="2"/>
      <c r="B2477" s="2" t="s">
        <v>7854</v>
      </c>
      <c r="C2477" s="116">
        <v>222464</v>
      </c>
      <c r="D2477" s="117">
        <v>1229</v>
      </c>
      <c r="E2477" s="2">
        <v>2477</v>
      </c>
    </row>
    <row r="2478" spans="1:5" ht="13.5" x14ac:dyDescent="0.25">
      <c r="A2478" s="2"/>
      <c r="B2478" s="2" t="s">
        <v>5737</v>
      </c>
      <c r="C2478" s="116">
        <v>222548</v>
      </c>
      <c r="D2478" s="117">
        <v>1110</v>
      </c>
      <c r="E2478" s="2">
        <v>2478</v>
      </c>
    </row>
    <row r="2479" spans="1:5" ht="13.5" x14ac:dyDescent="0.25">
      <c r="A2479" s="2"/>
      <c r="B2479" s="2" t="s">
        <v>5738</v>
      </c>
      <c r="C2479" s="116">
        <v>222552</v>
      </c>
      <c r="D2479" s="117">
        <v>1110</v>
      </c>
      <c r="E2479" s="2">
        <v>2479</v>
      </c>
    </row>
    <row r="2480" spans="1:5" ht="13.5" x14ac:dyDescent="0.25">
      <c r="A2480" s="2"/>
      <c r="B2480" s="2" t="s">
        <v>5743</v>
      </c>
      <c r="C2480" s="116">
        <v>222622</v>
      </c>
      <c r="D2480" s="117">
        <v>1110</v>
      </c>
      <c r="E2480" s="2">
        <v>2480</v>
      </c>
    </row>
    <row r="2481" spans="1:5" ht="13.5" x14ac:dyDescent="0.25">
      <c r="A2481" s="2"/>
      <c r="B2481" s="2" t="s">
        <v>5734</v>
      </c>
      <c r="C2481" s="116">
        <v>222497</v>
      </c>
      <c r="D2481" s="117">
        <v>1110</v>
      </c>
      <c r="E2481" s="2">
        <v>2481</v>
      </c>
    </row>
    <row r="2482" spans="1:5" ht="13.5" x14ac:dyDescent="0.25">
      <c r="A2482" s="2"/>
      <c r="B2482" s="2" t="s">
        <v>5735</v>
      </c>
      <c r="C2482" s="116">
        <v>222529</v>
      </c>
      <c r="D2482" s="117">
        <v>1110</v>
      </c>
      <c r="E2482" s="2">
        <v>2482</v>
      </c>
    </row>
    <row r="2483" spans="1:5" ht="13.5" x14ac:dyDescent="0.25">
      <c r="A2483" s="2"/>
      <c r="B2483" s="2" t="s">
        <v>5736</v>
      </c>
      <c r="C2483" s="116">
        <v>222533</v>
      </c>
      <c r="D2483" s="117">
        <v>1110</v>
      </c>
      <c r="E2483" s="2">
        <v>2483</v>
      </c>
    </row>
    <row r="2484" spans="1:5" ht="13.5" x14ac:dyDescent="0.25">
      <c r="A2484" s="2"/>
      <c r="B2484" s="2" t="s">
        <v>5739</v>
      </c>
      <c r="C2484" s="116">
        <v>222567</v>
      </c>
      <c r="D2484" s="117">
        <v>1110</v>
      </c>
      <c r="E2484" s="2">
        <v>2484</v>
      </c>
    </row>
    <row r="2485" spans="1:5" ht="13.5" x14ac:dyDescent="0.25">
      <c r="A2485" s="2"/>
      <c r="B2485" s="2" t="s">
        <v>5740</v>
      </c>
      <c r="C2485" s="116">
        <v>222586</v>
      </c>
      <c r="D2485" s="117">
        <v>1110</v>
      </c>
      <c r="E2485" s="2">
        <v>2485</v>
      </c>
    </row>
    <row r="2486" spans="1:5" ht="13.5" x14ac:dyDescent="0.25">
      <c r="A2486" s="2"/>
      <c r="B2486" s="2" t="s">
        <v>5742</v>
      </c>
      <c r="C2486" s="116">
        <v>222618</v>
      </c>
      <c r="D2486" s="117">
        <v>1110</v>
      </c>
      <c r="E2486" s="2">
        <v>2486</v>
      </c>
    </row>
    <row r="2487" spans="1:5" ht="13.5" x14ac:dyDescent="0.25">
      <c r="A2487" s="2"/>
      <c r="B2487" s="2" t="s">
        <v>5741</v>
      </c>
      <c r="C2487" s="116">
        <v>222590</v>
      </c>
      <c r="D2487" s="117">
        <v>1110</v>
      </c>
      <c r="E2487" s="2">
        <v>2487</v>
      </c>
    </row>
    <row r="2488" spans="1:5" ht="13.5" x14ac:dyDescent="0.25">
      <c r="A2488" s="2"/>
      <c r="B2488" s="2" t="s">
        <v>5744</v>
      </c>
      <c r="C2488" s="116">
        <v>222641</v>
      </c>
      <c r="D2488" s="117">
        <v>1110</v>
      </c>
      <c r="E2488" s="2">
        <v>2488</v>
      </c>
    </row>
    <row r="2489" spans="1:5" ht="13.5" x14ac:dyDescent="0.25">
      <c r="A2489" s="2"/>
      <c r="B2489" s="2" t="s">
        <v>5745</v>
      </c>
      <c r="C2489" s="116">
        <v>222656</v>
      </c>
      <c r="D2489" s="117">
        <v>1120</v>
      </c>
      <c r="E2489" s="2">
        <v>2489</v>
      </c>
    </row>
    <row r="2490" spans="1:5" ht="13.5" x14ac:dyDescent="0.25">
      <c r="A2490" s="2"/>
      <c r="B2490" s="2" t="s">
        <v>5746</v>
      </c>
      <c r="C2490" s="116">
        <v>222675</v>
      </c>
      <c r="D2490" s="117">
        <v>1110</v>
      </c>
      <c r="E2490" s="2">
        <v>2490</v>
      </c>
    </row>
    <row r="2491" spans="1:5" ht="13.5" x14ac:dyDescent="0.25">
      <c r="A2491" s="2"/>
      <c r="B2491" s="2" t="s">
        <v>5750</v>
      </c>
      <c r="C2491" s="116">
        <v>222745</v>
      </c>
      <c r="D2491" s="117">
        <v>1110</v>
      </c>
      <c r="E2491" s="2">
        <v>2491</v>
      </c>
    </row>
    <row r="2492" spans="1:5" ht="13.5" x14ac:dyDescent="0.25">
      <c r="A2492" s="2"/>
      <c r="B2492" s="2" t="s">
        <v>5749</v>
      </c>
      <c r="C2492" s="116">
        <v>222730</v>
      </c>
      <c r="D2492" s="117">
        <v>1110</v>
      </c>
      <c r="E2492" s="2">
        <v>2492</v>
      </c>
    </row>
    <row r="2493" spans="1:5" ht="13.5" x14ac:dyDescent="0.25">
      <c r="A2493" s="2"/>
      <c r="B2493" s="2" t="s">
        <v>5754</v>
      </c>
      <c r="C2493" s="116">
        <v>222829</v>
      </c>
      <c r="D2493" s="117">
        <v>1110</v>
      </c>
      <c r="E2493" s="2">
        <v>2493</v>
      </c>
    </row>
    <row r="2494" spans="1:5" ht="13.5" x14ac:dyDescent="0.25">
      <c r="A2494" s="2"/>
      <c r="B2494" s="2" t="s">
        <v>5759</v>
      </c>
      <c r="C2494" s="116">
        <v>222891</v>
      </c>
      <c r="D2494" s="117">
        <v>1110</v>
      </c>
      <c r="E2494" s="2">
        <v>2494</v>
      </c>
    </row>
    <row r="2495" spans="1:5" ht="13.5" x14ac:dyDescent="0.25">
      <c r="A2495" s="2"/>
      <c r="B2495" s="2" t="s">
        <v>5761</v>
      </c>
      <c r="C2495" s="116">
        <v>222923</v>
      </c>
      <c r="D2495" s="117">
        <v>1110</v>
      </c>
      <c r="E2495" s="2">
        <v>2495</v>
      </c>
    </row>
    <row r="2496" spans="1:5" ht="13.5" x14ac:dyDescent="0.25">
      <c r="A2496" s="2"/>
      <c r="B2496" s="2" t="s">
        <v>5762</v>
      </c>
      <c r="C2496" s="116">
        <v>222942</v>
      </c>
      <c r="D2496" s="117">
        <v>1110</v>
      </c>
      <c r="E2496" s="2">
        <v>2496</v>
      </c>
    </row>
    <row r="2497" spans="1:5" ht="13.5" x14ac:dyDescent="0.25">
      <c r="A2497" s="2"/>
      <c r="B2497" s="2" t="s">
        <v>5765</v>
      </c>
      <c r="C2497" s="116">
        <v>223004</v>
      </c>
      <c r="D2497" s="117">
        <v>1110</v>
      </c>
      <c r="E2497" s="2">
        <v>2497</v>
      </c>
    </row>
    <row r="2498" spans="1:5" ht="13.5" x14ac:dyDescent="0.25">
      <c r="A2498" s="2"/>
      <c r="B2498" s="2" t="s">
        <v>5763</v>
      </c>
      <c r="C2498" s="116">
        <v>222976</v>
      </c>
      <c r="D2498" s="117">
        <v>1110</v>
      </c>
      <c r="E2498" s="2">
        <v>2498</v>
      </c>
    </row>
    <row r="2499" spans="1:5" ht="13.5" x14ac:dyDescent="0.25">
      <c r="A2499" s="2"/>
      <c r="B2499" s="2" t="s">
        <v>5753</v>
      </c>
      <c r="C2499" s="116">
        <v>222800</v>
      </c>
      <c r="D2499" s="117">
        <v>1110</v>
      </c>
      <c r="E2499" s="2">
        <v>2499</v>
      </c>
    </row>
    <row r="2500" spans="1:5" ht="13.5" x14ac:dyDescent="0.25">
      <c r="A2500" s="2"/>
      <c r="B2500" s="2" t="s">
        <v>5747</v>
      </c>
      <c r="C2500" s="116">
        <v>222707</v>
      </c>
      <c r="D2500" s="117">
        <v>1110</v>
      </c>
      <c r="E2500" s="2">
        <v>2500</v>
      </c>
    </row>
    <row r="2501" spans="1:5" ht="13.5" x14ac:dyDescent="0.25">
      <c r="A2501" s="2"/>
      <c r="B2501" s="2" t="s">
        <v>5748</v>
      </c>
      <c r="C2501" s="116">
        <v>222711</v>
      </c>
      <c r="D2501" s="117">
        <v>1110</v>
      </c>
      <c r="E2501" s="2">
        <v>2501</v>
      </c>
    </row>
    <row r="2502" spans="1:5" ht="13.5" x14ac:dyDescent="0.25">
      <c r="A2502" s="2"/>
      <c r="B2502" s="2" t="s">
        <v>5751</v>
      </c>
      <c r="C2502" s="116">
        <v>222764</v>
      </c>
      <c r="D2502" s="117">
        <v>1110</v>
      </c>
      <c r="E2502" s="2">
        <v>2502</v>
      </c>
    </row>
    <row r="2503" spans="1:5" ht="13.5" x14ac:dyDescent="0.25">
      <c r="A2503" s="2"/>
      <c r="B2503" s="2" t="s">
        <v>5752</v>
      </c>
      <c r="C2503" s="116">
        <v>222798</v>
      </c>
      <c r="D2503" s="117">
        <v>1110</v>
      </c>
      <c r="E2503" s="2">
        <v>2503</v>
      </c>
    </row>
    <row r="2504" spans="1:5" ht="13.5" x14ac:dyDescent="0.25">
      <c r="A2504" s="2"/>
      <c r="B2504" s="2" t="s">
        <v>5756</v>
      </c>
      <c r="C2504" s="116">
        <v>222853</v>
      </c>
      <c r="D2504" s="117">
        <v>1110</v>
      </c>
      <c r="E2504" s="2">
        <v>2504</v>
      </c>
    </row>
    <row r="2505" spans="1:5" ht="13.5" x14ac:dyDescent="0.25">
      <c r="A2505" s="2"/>
      <c r="B2505" s="2" t="s">
        <v>5760</v>
      </c>
      <c r="C2505" s="116">
        <v>222919</v>
      </c>
      <c r="D2505" s="117">
        <v>1110</v>
      </c>
      <c r="E2505" s="2">
        <v>2505</v>
      </c>
    </row>
    <row r="2506" spans="1:5" ht="13.5" x14ac:dyDescent="0.25">
      <c r="A2506" s="2"/>
      <c r="B2506" s="2" t="s">
        <v>5764</v>
      </c>
      <c r="C2506" s="116">
        <v>222980</v>
      </c>
      <c r="D2506" s="117">
        <v>1110</v>
      </c>
      <c r="E2506" s="2">
        <v>2506</v>
      </c>
    </row>
    <row r="2507" spans="1:5" ht="13.5" x14ac:dyDescent="0.25">
      <c r="A2507" s="2"/>
      <c r="B2507" s="2" t="s">
        <v>5767</v>
      </c>
      <c r="C2507" s="116">
        <v>223057</v>
      </c>
      <c r="D2507" s="117">
        <v>1110</v>
      </c>
      <c r="E2507" s="2">
        <v>2507</v>
      </c>
    </row>
    <row r="2508" spans="1:5" ht="13.5" x14ac:dyDescent="0.25">
      <c r="A2508" s="2"/>
      <c r="B2508" s="2" t="s">
        <v>9323</v>
      </c>
      <c r="C2508" s="116">
        <v>600000</v>
      </c>
      <c r="D2508" s="117">
        <v>3434</v>
      </c>
      <c r="E2508" s="2">
        <v>2508</v>
      </c>
    </row>
    <row r="2509" spans="1:5" ht="13.5" x14ac:dyDescent="0.25">
      <c r="A2509" s="2"/>
      <c r="B2509" s="2" t="s">
        <v>5768</v>
      </c>
      <c r="C2509" s="116">
        <v>223108</v>
      </c>
      <c r="D2509" s="117">
        <v>1120</v>
      </c>
      <c r="E2509" s="2">
        <v>2509</v>
      </c>
    </row>
    <row r="2510" spans="1:5" ht="13.5" x14ac:dyDescent="0.25">
      <c r="A2510" s="2"/>
      <c r="B2510" s="2" t="s">
        <v>3451</v>
      </c>
      <c r="C2510" s="116">
        <v>121949</v>
      </c>
      <c r="D2510" s="117">
        <v>9322</v>
      </c>
      <c r="E2510" s="2">
        <v>2510</v>
      </c>
    </row>
    <row r="2511" spans="1:5" ht="13.5" x14ac:dyDescent="0.25">
      <c r="A2511" s="2"/>
      <c r="B2511" s="2" t="s">
        <v>3452</v>
      </c>
      <c r="C2511" s="116">
        <v>121968</v>
      </c>
      <c r="D2511" s="117">
        <v>8221</v>
      </c>
      <c r="E2511" s="2">
        <v>2511</v>
      </c>
    </row>
    <row r="2512" spans="1:5" ht="13.5" x14ac:dyDescent="0.25">
      <c r="A2512" s="2"/>
      <c r="B2512" s="2" t="s">
        <v>3453</v>
      </c>
      <c r="C2512" s="116">
        <v>121987</v>
      </c>
      <c r="D2512" s="117">
        <v>8132</v>
      </c>
      <c r="E2512" s="2">
        <v>2512</v>
      </c>
    </row>
    <row r="2513" spans="1:5" ht="13.5" x14ac:dyDescent="0.25">
      <c r="A2513" s="2"/>
      <c r="B2513" s="2" t="s">
        <v>3454</v>
      </c>
      <c r="C2513" s="116">
        <v>121991</v>
      </c>
      <c r="D2513" s="117">
        <v>8133</v>
      </c>
      <c r="E2513" s="2">
        <v>2513</v>
      </c>
    </row>
    <row r="2514" spans="1:5" ht="13.5" x14ac:dyDescent="0.25">
      <c r="A2514" s="2"/>
      <c r="B2514" s="2" t="s">
        <v>7237</v>
      </c>
      <c r="C2514" s="116">
        <v>122015</v>
      </c>
      <c r="D2514" s="117">
        <v>6141</v>
      </c>
      <c r="E2514" s="2">
        <v>2514</v>
      </c>
    </row>
    <row r="2515" spans="1:5" ht="13.5" x14ac:dyDescent="0.25">
      <c r="A2515" s="2"/>
      <c r="B2515" s="2" t="s">
        <v>3455</v>
      </c>
      <c r="C2515" s="116">
        <v>122034</v>
      </c>
      <c r="D2515" s="117">
        <v>7431</v>
      </c>
      <c r="E2515" s="2">
        <v>2515</v>
      </c>
    </row>
    <row r="2516" spans="1:5" ht="13.5" x14ac:dyDescent="0.25">
      <c r="A2516" s="2"/>
      <c r="B2516" s="2" t="s">
        <v>3456</v>
      </c>
      <c r="C2516" s="116">
        <v>122053</v>
      </c>
      <c r="D2516" s="117">
        <v>7431</v>
      </c>
      <c r="E2516" s="2">
        <v>2516</v>
      </c>
    </row>
    <row r="2517" spans="1:5" ht="13.5" x14ac:dyDescent="0.25">
      <c r="A2517" s="2"/>
      <c r="B2517" s="2" t="s">
        <v>3457</v>
      </c>
      <c r="C2517" s="116">
        <v>122072</v>
      </c>
      <c r="D2517" s="117">
        <v>7431</v>
      </c>
      <c r="E2517" s="2">
        <v>2517</v>
      </c>
    </row>
    <row r="2518" spans="1:5" ht="13.5" x14ac:dyDescent="0.25">
      <c r="A2518" s="2"/>
      <c r="B2518" s="2" t="s">
        <v>3458</v>
      </c>
      <c r="C2518" s="116">
        <v>122087</v>
      </c>
      <c r="D2518" s="117">
        <v>7431</v>
      </c>
      <c r="E2518" s="2">
        <v>2518</v>
      </c>
    </row>
    <row r="2519" spans="1:5" ht="13.5" x14ac:dyDescent="0.25">
      <c r="A2519" s="2"/>
      <c r="B2519" s="2" t="s">
        <v>3459</v>
      </c>
      <c r="C2519" s="116">
        <v>122104</v>
      </c>
      <c r="D2519" s="117">
        <v>7432</v>
      </c>
      <c r="E2519" s="2">
        <v>2519</v>
      </c>
    </row>
    <row r="2520" spans="1:5" ht="13.5" x14ac:dyDescent="0.25">
      <c r="A2520" s="2"/>
      <c r="B2520" s="2" t="s">
        <v>567</v>
      </c>
      <c r="C2520" s="116">
        <v>122123</v>
      </c>
      <c r="D2520" s="117">
        <v>9331</v>
      </c>
      <c r="E2520" s="2">
        <v>2520</v>
      </c>
    </row>
    <row r="2521" spans="1:5" ht="13.5" x14ac:dyDescent="0.25">
      <c r="A2521" s="2"/>
      <c r="B2521" s="2" t="s">
        <v>3460</v>
      </c>
      <c r="C2521" s="116">
        <v>122142</v>
      </c>
      <c r="D2521" s="117">
        <v>8286</v>
      </c>
      <c r="E2521" s="2">
        <v>2521</v>
      </c>
    </row>
    <row r="2522" spans="1:5" ht="13.5" x14ac:dyDescent="0.25">
      <c r="A2522" s="2"/>
      <c r="B2522" s="2" t="s">
        <v>3462</v>
      </c>
      <c r="C2522" s="116">
        <v>122180</v>
      </c>
      <c r="D2522" s="117">
        <v>7432</v>
      </c>
      <c r="E2522" s="2">
        <v>2522</v>
      </c>
    </row>
    <row r="2523" spans="1:5" ht="13.5" x14ac:dyDescent="0.25">
      <c r="A2523" s="2"/>
      <c r="B2523" s="2" t="s">
        <v>3463</v>
      </c>
      <c r="C2523" s="116">
        <v>122195</v>
      </c>
      <c r="D2523" s="117">
        <v>8223</v>
      </c>
      <c r="E2523" s="2">
        <v>2523</v>
      </c>
    </row>
    <row r="2524" spans="1:5" ht="13.5" x14ac:dyDescent="0.25">
      <c r="A2524" s="2"/>
      <c r="B2524" s="2" t="s">
        <v>3461</v>
      </c>
      <c r="C2524" s="116">
        <v>122161</v>
      </c>
      <c r="D2524" s="117">
        <v>7450</v>
      </c>
      <c r="E2524" s="2">
        <v>2524</v>
      </c>
    </row>
    <row r="2525" spans="1:5" ht="13.5" x14ac:dyDescent="0.25">
      <c r="A2525" s="2"/>
      <c r="B2525" s="2" t="s">
        <v>3464</v>
      </c>
      <c r="C2525" s="116">
        <v>122212</v>
      </c>
      <c r="D2525" s="117">
        <v>7280</v>
      </c>
      <c r="E2525" s="2">
        <v>2525</v>
      </c>
    </row>
    <row r="2526" spans="1:5" ht="13.5" x14ac:dyDescent="0.25">
      <c r="A2526" s="2"/>
      <c r="B2526" s="2" t="s">
        <v>3465</v>
      </c>
      <c r="C2526" s="116">
        <v>122231</v>
      </c>
      <c r="D2526" s="117">
        <v>7241</v>
      </c>
      <c r="E2526" s="2">
        <v>2526</v>
      </c>
    </row>
    <row r="2527" spans="1:5" ht="13.5" x14ac:dyDescent="0.25">
      <c r="A2527" s="2"/>
      <c r="B2527" s="2" t="s">
        <v>7238</v>
      </c>
      <c r="C2527" s="116">
        <v>122240</v>
      </c>
      <c r="D2527" s="117">
        <v>7435</v>
      </c>
      <c r="E2527" s="2">
        <v>2527</v>
      </c>
    </row>
    <row r="2528" spans="1:5" ht="13.5" x14ac:dyDescent="0.25">
      <c r="A2528" s="2"/>
      <c r="B2528" s="2" t="s">
        <v>3466</v>
      </c>
      <c r="C2528" s="116">
        <v>122250</v>
      </c>
      <c r="D2528" s="117">
        <v>8152</v>
      </c>
      <c r="E2528" s="2">
        <v>2528</v>
      </c>
    </row>
    <row r="2529" spans="1:5" ht="13.5" x14ac:dyDescent="0.25">
      <c r="A2529" s="2"/>
      <c r="B2529" s="2" t="s">
        <v>3467</v>
      </c>
      <c r="C2529" s="116">
        <v>122275</v>
      </c>
      <c r="D2529" s="117">
        <v>9321</v>
      </c>
      <c r="E2529" s="2">
        <v>2529</v>
      </c>
    </row>
    <row r="2530" spans="1:5" ht="13.5" x14ac:dyDescent="0.25">
      <c r="A2530" s="2"/>
      <c r="B2530" s="2" t="s">
        <v>568</v>
      </c>
      <c r="C2530" s="116">
        <v>122299</v>
      </c>
      <c r="D2530" s="117">
        <v>9321</v>
      </c>
      <c r="E2530" s="2">
        <v>2530</v>
      </c>
    </row>
    <row r="2531" spans="1:5" ht="13.5" x14ac:dyDescent="0.25">
      <c r="A2531" s="2"/>
      <c r="B2531" s="2" t="s">
        <v>3468</v>
      </c>
      <c r="C2531" s="116">
        <v>122316</v>
      </c>
      <c r="D2531" s="117">
        <v>9321</v>
      </c>
      <c r="E2531" s="2">
        <v>2531</v>
      </c>
    </row>
    <row r="2532" spans="1:5" ht="13.5" x14ac:dyDescent="0.25">
      <c r="A2532" s="2"/>
      <c r="B2532" s="2" t="s">
        <v>3469</v>
      </c>
      <c r="C2532" s="116">
        <v>122335</v>
      </c>
      <c r="D2532" s="117">
        <v>8290</v>
      </c>
      <c r="E2532" s="2">
        <v>2532</v>
      </c>
    </row>
    <row r="2533" spans="1:5" ht="13.5" x14ac:dyDescent="0.25">
      <c r="A2533" s="2"/>
      <c r="B2533" s="2" t="s">
        <v>7239</v>
      </c>
      <c r="C2533" s="116">
        <v>122340</v>
      </c>
      <c r="D2533" s="117">
        <v>8290</v>
      </c>
      <c r="E2533" s="2">
        <v>2533</v>
      </c>
    </row>
    <row r="2534" spans="1:5" ht="13.5" x14ac:dyDescent="0.25">
      <c r="A2534" s="2"/>
      <c r="B2534" s="2" t="s">
        <v>7861</v>
      </c>
      <c r="C2534" s="116">
        <v>223109</v>
      </c>
      <c r="D2534" s="117">
        <v>2429</v>
      </c>
      <c r="E2534" s="2">
        <v>2534</v>
      </c>
    </row>
    <row r="2535" spans="1:5" ht="13.5" x14ac:dyDescent="0.25">
      <c r="A2535" s="2"/>
      <c r="B2535" s="2" t="s">
        <v>569</v>
      </c>
      <c r="C2535" s="116">
        <v>122354</v>
      </c>
      <c r="D2535" s="117">
        <v>7411</v>
      </c>
      <c r="E2535" s="2">
        <v>2535</v>
      </c>
    </row>
    <row r="2536" spans="1:5" ht="13.5" x14ac:dyDescent="0.25">
      <c r="A2536" s="2"/>
      <c r="B2536" s="2" t="s">
        <v>3470</v>
      </c>
      <c r="C2536" s="116">
        <v>122373</v>
      </c>
      <c r="D2536" s="117">
        <v>7411</v>
      </c>
      <c r="E2536" s="2">
        <v>2536</v>
      </c>
    </row>
    <row r="2537" spans="1:5" ht="13.5" x14ac:dyDescent="0.25">
      <c r="A2537" s="2"/>
      <c r="B2537" s="2" t="s">
        <v>570</v>
      </c>
      <c r="C2537" s="116">
        <v>122388</v>
      </c>
      <c r="D2537" s="117">
        <v>7411</v>
      </c>
      <c r="E2537" s="2">
        <v>2537</v>
      </c>
    </row>
    <row r="2538" spans="1:5" ht="13.5" x14ac:dyDescent="0.25">
      <c r="A2538" s="2"/>
      <c r="B2538" s="2" t="s">
        <v>8882</v>
      </c>
      <c r="C2538" s="116">
        <v>322394</v>
      </c>
      <c r="D2538" s="117">
        <v>8159</v>
      </c>
      <c r="E2538" s="2">
        <v>2538</v>
      </c>
    </row>
    <row r="2539" spans="1:5" ht="13.5" x14ac:dyDescent="0.25">
      <c r="A2539" s="2"/>
      <c r="B2539" s="2" t="s">
        <v>7240</v>
      </c>
      <c r="C2539" s="116">
        <v>122406</v>
      </c>
      <c r="D2539" s="117">
        <v>8274</v>
      </c>
      <c r="E2539" s="2">
        <v>2539</v>
      </c>
    </row>
    <row r="2540" spans="1:5" ht="13.5" x14ac:dyDescent="0.25">
      <c r="A2540" s="2"/>
      <c r="B2540" s="2" t="s">
        <v>3471</v>
      </c>
      <c r="C2540" s="116">
        <v>122405</v>
      </c>
      <c r="D2540" s="117">
        <v>8132</v>
      </c>
      <c r="E2540" s="2">
        <v>2540</v>
      </c>
    </row>
    <row r="2541" spans="1:5" ht="13.5" x14ac:dyDescent="0.25">
      <c r="A2541" s="2"/>
      <c r="B2541" s="2" t="s">
        <v>571</v>
      </c>
      <c r="C2541" s="116">
        <v>122424</v>
      </c>
      <c r="D2541" s="117">
        <v>7222</v>
      </c>
      <c r="E2541" s="2">
        <v>2541</v>
      </c>
    </row>
    <row r="2542" spans="1:5" ht="13.5" x14ac:dyDescent="0.25">
      <c r="A2542" s="2"/>
      <c r="B2542" s="2" t="s">
        <v>3472</v>
      </c>
      <c r="C2542" s="116">
        <v>122443</v>
      </c>
      <c r="D2542" s="117">
        <v>7222</v>
      </c>
      <c r="E2542" s="2">
        <v>2542</v>
      </c>
    </row>
    <row r="2543" spans="1:5" ht="13.5" x14ac:dyDescent="0.25">
      <c r="A2543" s="2"/>
      <c r="B2543" s="2" t="s">
        <v>3473</v>
      </c>
      <c r="C2543" s="116">
        <v>122458</v>
      </c>
      <c r="D2543" s="117">
        <v>7280</v>
      </c>
      <c r="E2543" s="2">
        <v>2543</v>
      </c>
    </row>
    <row r="2544" spans="1:5" ht="13.5" x14ac:dyDescent="0.25">
      <c r="A2544" s="2"/>
      <c r="B2544" s="2" t="s">
        <v>3474</v>
      </c>
      <c r="C2544" s="116">
        <v>122477</v>
      </c>
      <c r="D2544" s="117">
        <v>9321</v>
      </c>
      <c r="E2544" s="2">
        <v>2544</v>
      </c>
    </row>
    <row r="2545" spans="1:5" ht="13.5" x14ac:dyDescent="0.25">
      <c r="A2545" s="2"/>
      <c r="B2545" s="2" t="s">
        <v>3475</v>
      </c>
      <c r="C2545" s="116">
        <v>122496</v>
      </c>
      <c r="D2545" s="117">
        <v>7222</v>
      </c>
      <c r="E2545" s="2">
        <v>2545</v>
      </c>
    </row>
    <row r="2546" spans="1:5" ht="13.5" x14ac:dyDescent="0.25">
      <c r="A2546" s="2"/>
      <c r="B2546" s="2" t="s">
        <v>3476</v>
      </c>
      <c r="C2546" s="116">
        <v>122513</v>
      </c>
      <c r="D2546" s="117">
        <v>7222</v>
      </c>
      <c r="E2546" s="2">
        <v>2546</v>
      </c>
    </row>
    <row r="2547" spans="1:5" ht="13.5" x14ac:dyDescent="0.25">
      <c r="A2547" s="2"/>
      <c r="B2547" s="2" t="s">
        <v>7241</v>
      </c>
      <c r="C2547" s="116">
        <v>122514</v>
      </c>
      <c r="D2547" s="117">
        <v>7222</v>
      </c>
      <c r="E2547" s="2">
        <v>2547</v>
      </c>
    </row>
    <row r="2548" spans="1:5" ht="13.5" x14ac:dyDescent="0.25">
      <c r="A2548" s="2"/>
      <c r="B2548" s="2" t="s">
        <v>572</v>
      </c>
      <c r="C2548" s="116">
        <v>122532</v>
      </c>
      <c r="D2548" s="117">
        <v>7442</v>
      </c>
      <c r="E2548" s="2">
        <v>2548</v>
      </c>
    </row>
    <row r="2549" spans="1:5" ht="13.5" x14ac:dyDescent="0.25">
      <c r="A2549" s="2"/>
      <c r="B2549" s="2" t="s">
        <v>3477</v>
      </c>
      <c r="C2549" s="116">
        <v>122551</v>
      </c>
      <c r="D2549" s="117">
        <v>7242</v>
      </c>
      <c r="E2549" s="2">
        <v>2549</v>
      </c>
    </row>
    <row r="2550" spans="1:5" ht="13.5" x14ac:dyDescent="0.25">
      <c r="A2550" s="2"/>
      <c r="B2550" s="2" t="s">
        <v>3478</v>
      </c>
      <c r="C2550" s="116">
        <v>122570</v>
      </c>
      <c r="D2550" s="117">
        <v>9322</v>
      </c>
      <c r="E2550" s="2">
        <v>2550</v>
      </c>
    </row>
    <row r="2551" spans="1:5" ht="13.5" x14ac:dyDescent="0.25">
      <c r="A2551" s="2"/>
      <c r="B2551" s="2" t="s">
        <v>1726</v>
      </c>
      <c r="C2551" s="116">
        <v>122594</v>
      </c>
      <c r="D2551" s="117">
        <v>9322</v>
      </c>
      <c r="E2551" s="2">
        <v>2551</v>
      </c>
    </row>
    <row r="2552" spans="1:5" ht="13.5" x14ac:dyDescent="0.25">
      <c r="A2552" s="2"/>
      <c r="B2552" s="2" t="s">
        <v>573</v>
      </c>
      <c r="C2552" s="116">
        <v>122617</v>
      </c>
      <c r="D2552" s="117">
        <v>6129</v>
      </c>
      <c r="E2552" s="2">
        <v>2552</v>
      </c>
    </row>
    <row r="2553" spans="1:5" ht="13.5" x14ac:dyDescent="0.25">
      <c r="A2553" s="2"/>
      <c r="B2553" s="2" t="s">
        <v>1727</v>
      </c>
      <c r="C2553" s="116">
        <v>122621</v>
      </c>
      <c r="D2553" s="117">
        <v>6129</v>
      </c>
      <c r="E2553" s="2">
        <v>2553</v>
      </c>
    </row>
    <row r="2554" spans="1:5" ht="13.5" x14ac:dyDescent="0.25">
      <c r="A2554" s="2"/>
      <c r="B2554" s="2" t="s">
        <v>5769</v>
      </c>
      <c r="C2554" s="116">
        <v>223216</v>
      </c>
      <c r="D2554" s="117">
        <v>3131</v>
      </c>
      <c r="E2554" s="2">
        <v>2554</v>
      </c>
    </row>
    <row r="2555" spans="1:5" ht="13.5" x14ac:dyDescent="0.25">
      <c r="A2555" s="2"/>
      <c r="B2555" s="2" t="s">
        <v>5770</v>
      </c>
      <c r="C2555" s="116">
        <v>223243</v>
      </c>
      <c r="D2555" s="117">
        <v>3131</v>
      </c>
      <c r="E2555" s="2">
        <v>2555</v>
      </c>
    </row>
    <row r="2556" spans="1:5" ht="13.5" x14ac:dyDescent="0.25">
      <c r="A2556" s="2"/>
      <c r="B2556" s="2" t="s">
        <v>5771</v>
      </c>
      <c r="C2556" s="116">
        <v>223273</v>
      </c>
      <c r="D2556" s="117">
        <v>3132</v>
      </c>
      <c r="E2556" s="2">
        <v>2556</v>
      </c>
    </row>
    <row r="2557" spans="1:5" ht="13.5" x14ac:dyDescent="0.25">
      <c r="A2557" s="2"/>
      <c r="B2557" s="2" t="s">
        <v>5772</v>
      </c>
      <c r="C2557" s="116">
        <v>223305</v>
      </c>
      <c r="D2557" s="117">
        <v>2455</v>
      </c>
      <c r="E2557" s="2">
        <v>2557</v>
      </c>
    </row>
    <row r="2558" spans="1:5" ht="13.5" x14ac:dyDescent="0.25">
      <c r="A2558" s="2"/>
      <c r="B2558" s="2" t="s">
        <v>574</v>
      </c>
      <c r="C2558" s="116">
        <v>122640</v>
      </c>
      <c r="D2558" s="117">
        <v>7211</v>
      </c>
      <c r="E2558" s="2">
        <v>2558</v>
      </c>
    </row>
    <row r="2559" spans="1:5" ht="13.5" x14ac:dyDescent="0.25">
      <c r="A2559" s="2"/>
      <c r="B2559" s="2" t="s">
        <v>1728</v>
      </c>
      <c r="C2559" s="116">
        <v>122660</v>
      </c>
      <c r="D2559" s="117">
        <v>7129</v>
      </c>
      <c r="E2559" s="2">
        <v>2559</v>
      </c>
    </row>
    <row r="2560" spans="1:5" ht="13.5" x14ac:dyDescent="0.25">
      <c r="A2560" s="2"/>
      <c r="B2560" s="2" t="s">
        <v>575</v>
      </c>
      <c r="C2560" s="116">
        <v>122694</v>
      </c>
      <c r="D2560" s="117">
        <v>8265</v>
      </c>
      <c r="E2560" s="2">
        <v>2560</v>
      </c>
    </row>
    <row r="2561" spans="1:5" ht="13.5" x14ac:dyDescent="0.25">
      <c r="A2561" s="2"/>
      <c r="B2561" s="2" t="s">
        <v>7862</v>
      </c>
      <c r="C2561" s="116">
        <v>223320</v>
      </c>
      <c r="D2561" s="117">
        <v>2211</v>
      </c>
      <c r="E2561" s="2">
        <v>2561</v>
      </c>
    </row>
    <row r="2562" spans="1:5" ht="13.5" x14ac:dyDescent="0.25">
      <c r="A2562" s="2"/>
      <c r="B2562" s="2" t="s">
        <v>1729</v>
      </c>
      <c r="C2562" s="116">
        <v>122689</v>
      </c>
      <c r="D2562" s="117">
        <v>6129</v>
      </c>
      <c r="E2562" s="2">
        <v>2562</v>
      </c>
    </row>
    <row r="2563" spans="1:5" ht="13.5" x14ac:dyDescent="0.25">
      <c r="A2563" s="2"/>
      <c r="B2563" s="2" t="s">
        <v>1730</v>
      </c>
      <c r="C2563" s="116">
        <v>122693</v>
      </c>
      <c r="D2563" s="117">
        <v>6129</v>
      </c>
      <c r="E2563" s="2">
        <v>2563</v>
      </c>
    </row>
    <row r="2564" spans="1:5" ht="13.5" x14ac:dyDescent="0.25">
      <c r="A2564" s="2"/>
      <c r="B2564" s="2" t="s">
        <v>5773</v>
      </c>
      <c r="C2564" s="116">
        <v>223324</v>
      </c>
      <c r="D2564" s="117">
        <v>2211</v>
      </c>
      <c r="E2564" s="2">
        <v>2564</v>
      </c>
    </row>
    <row r="2565" spans="1:5" ht="13.5" x14ac:dyDescent="0.25">
      <c r="A2565" s="2"/>
      <c r="B2565" s="2" t="s">
        <v>5774</v>
      </c>
      <c r="C2565" s="116">
        <v>223377</v>
      </c>
      <c r="D2565" s="117">
        <v>2211</v>
      </c>
      <c r="E2565" s="2">
        <v>2565</v>
      </c>
    </row>
    <row r="2566" spans="1:5" ht="13.5" x14ac:dyDescent="0.25">
      <c r="A2566" s="2"/>
      <c r="B2566" s="2" t="s">
        <v>5775</v>
      </c>
      <c r="C2566" s="116">
        <v>223381</v>
      </c>
      <c r="D2566" s="117">
        <v>2211</v>
      </c>
      <c r="E2566" s="2">
        <v>2566</v>
      </c>
    </row>
    <row r="2567" spans="1:5" ht="13.5" x14ac:dyDescent="0.25">
      <c r="A2567" s="2"/>
      <c r="B2567" s="2" t="s">
        <v>5776</v>
      </c>
      <c r="C2567" s="116">
        <v>223409</v>
      </c>
      <c r="D2567" s="117">
        <v>2211</v>
      </c>
      <c r="E2567" s="2">
        <v>2567</v>
      </c>
    </row>
    <row r="2568" spans="1:5" ht="13.5" x14ac:dyDescent="0.25">
      <c r="A2568" s="2"/>
      <c r="B2568" s="2" t="s">
        <v>7864</v>
      </c>
      <c r="C2568" s="116">
        <v>223410</v>
      </c>
      <c r="D2568" s="117">
        <v>2211</v>
      </c>
      <c r="E2568" s="2">
        <v>2568</v>
      </c>
    </row>
    <row r="2569" spans="1:5" ht="13.5" x14ac:dyDescent="0.25">
      <c r="A2569" s="2"/>
      <c r="B2569" s="2" t="s">
        <v>7865</v>
      </c>
      <c r="C2569" s="116">
        <v>223411</v>
      </c>
      <c r="D2569" s="117">
        <v>2211</v>
      </c>
      <c r="E2569" s="2">
        <v>2569</v>
      </c>
    </row>
    <row r="2570" spans="1:5" ht="13.5" x14ac:dyDescent="0.25">
      <c r="A2570" s="2"/>
      <c r="B2570" s="2" t="s">
        <v>7863</v>
      </c>
      <c r="C2570" s="116">
        <v>223345</v>
      </c>
      <c r="D2570" s="117">
        <v>3225</v>
      </c>
      <c r="E2570" s="2">
        <v>2570</v>
      </c>
    </row>
    <row r="2571" spans="1:5" ht="13.5" x14ac:dyDescent="0.25">
      <c r="A2571" s="2"/>
      <c r="B2571" s="2" t="s">
        <v>1731</v>
      </c>
      <c r="C2571" s="116">
        <v>122710</v>
      </c>
      <c r="D2571" s="117">
        <v>7311</v>
      </c>
      <c r="E2571" s="2">
        <v>2571</v>
      </c>
    </row>
    <row r="2572" spans="1:5" ht="13.5" x14ac:dyDescent="0.25">
      <c r="A2572" s="2"/>
      <c r="B2572" s="2" t="s">
        <v>576</v>
      </c>
      <c r="C2572" s="116">
        <v>122737</v>
      </c>
      <c r="D2572" s="117">
        <v>7223</v>
      </c>
      <c r="E2572" s="2">
        <v>2572</v>
      </c>
    </row>
    <row r="2573" spans="1:5" ht="13.5" x14ac:dyDescent="0.25">
      <c r="A2573" s="2"/>
      <c r="B2573" s="2" t="s">
        <v>1732</v>
      </c>
      <c r="C2573" s="116">
        <v>122759</v>
      </c>
      <c r="D2573" s="117">
        <v>7311</v>
      </c>
      <c r="E2573" s="2">
        <v>2573</v>
      </c>
    </row>
    <row r="2574" spans="1:5" ht="13.5" x14ac:dyDescent="0.25">
      <c r="A2574" s="2"/>
      <c r="B2574" s="2" t="s">
        <v>7242</v>
      </c>
      <c r="C2574" s="116">
        <v>122709</v>
      </c>
      <c r="D2574" s="117">
        <v>7223</v>
      </c>
      <c r="E2574" s="2">
        <v>2574</v>
      </c>
    </row>
    <row r="2575" spans="1:5" ht="13.5" x14ac:dyDescent="0.25">
      <c r="A2575" s="2"/>
      <c r="B2575" s="2" t="s">
        <v>1733</v>
      </c>
      <c r="C2575" s="116">
        <v>122778</v>
      </c>
      <c r="D2575" s="117">
        <v>7224</v>
      </c>
      <c r="E2575" s="2">
        <v>2575</v>
      </c>
    </row>
    <row r="2576" spans="1:5" ht="13.5" x14ac:dyDescent="0.25">
      <c r="A2576" s="2"/>
      <c r="B2576" s="2" t="s">
        <v>1734</v>
      </c>
      <c r="C2576" s="116">
        <v>122829</v>
      </c>
      <c r="D2576" s="117">
        <v>8229</v>
      </c>
      <c r="E2576" s="2">
        <v>2576</v>
      </c>
    </row>
    <row r="2577" spans="1:5" ht="13.5" x14ac:dyDescent="0.25">
      <c r="A2577" s="2"/>
      <c r="B2577" s="2" t="s">
        <v>1735</v>
      </c>
      <c r="C2577" s="116">
        <v>122848</v>
      </c>
      <c r="D2577" s="117">
        <v>7270</v>
      </c>
      <c r="E2577" s="2">
        <v>2577</v>
      </c>
    </row>
    <row r="2578" spans="1:5" ht="13.5" x14ac:dyDescent="0.25">
      <c r="A2578" s="2"/>
      <c r="B2578" s="2" t="s">
        <v>1736</v>
      </c>
      <c r="C2578" s="116">
        <v>122867</v>
      </c>
      <c r="D2578" s="117">
        <v>7270</v>
      </c>
      <c r="E2578" s="2">
        <v>2578</v>
      </c>
    </row>
    <row r="2579" spans="1:5" ht="13.5" x14ac:dyDescent="0.25">
      <c r="A2579" s="2"/>
      <c r="B2579" s="2" t="s">
        <v>1737</v>
      </c>
      <c r="C2579" s="116">
        <v>122886</v>
      </c>
      <c r="D2579" s="117">
        <v>8286</v>
      </c>
      <c r="E2579" s="2">
        <v>2579</v>
      </c>
    </row>
    <row r="2580" spans="1:5" ht="13.5" x14ac:dyDescent="0.25">
      <c r="A2580" s="2"/>
      <c r="B2580" s="2" t="s">
        <v>1738</v>
      </c>
      <c r="C2580" s="116">
        <v>122903</v>
      </c>
      <c r="D2580" s="117">
        <v>7280</v>
      </c>
      <c r="E2580" s="2">
        <v>2580</v>
      </c>
    </row>
    <row r="2581" spans="1:5" ht="13.5" x14ac:dyDescent="0.25">
      <c r="A2581" s="2"/>
      <c r="B2581" s="2" t="s">
        <v>577</v>
      </c>
      <c r="C2581" s="116">
        <v>122918</v>
      </c>
      <c r="D2581" s="117">
        <v>7412</v>
      </c>
      <c r="E2581" s="2">
        <v>2581</v>
      </c>
    </row>
    <row r="2582" spans="1:5" ht="13.5" x14ac:dyDescent="0.25">
      <c r="A2582" s="2"/>
      <c r="B2582" s="2" t="s">
        <v>578</v>
      </c>
      <c r="C2582" s="116">
        <v>122922</v>
      </c>
      <c r="D2582" s="117">
        <v>7450</v>
      </c>
      <c r="E2582" s="2">
        <v>2582</v>
      </c>
    </row>
    <row r="2583" spans="1:5" ht="13.5" x14ac:dyDescent="0.25">
      <c r="A2583" s="2"/>
      <c r="B2583" s="2" t="s">
        <v>1739</v>
      </c>
      <c r="C2583" s="116">
        <v>122941</v>
      </c>
      <c r="D2583" s="117">
        <v>8234</v>
      </c>
      <c r="E2583" s="2">
        <v>2583</v>
      </c>
    </row>
    <row r="2584" spans="1:5" ht="13.5" x14ac:dyDescent="0.25">
      <c r="A2584" s="2"/>
      <c r="B2584" s="2" t="s">
        <v>1740</v>
      </c>
      <c r="C2584" s="116">
        <v>122956</v>
      </c>
      <c r="D2584" s="117">
        <v>8284</v>
      </c>
      <c r="E2584" s="2">
        <v>2584</v>
      </c>
    </row>
    <row r="2585" spans="1:5" ht="13.5" x14ac:dyDescent="0.25">
      <c r="A2585" s="2"/>
      <c r="B2585" s="2" t="s">
        <v>9294</v>
      </c>
      <c r="C2585" s="116">
        <v>122960</v>
      </c>
      <c r="D2585" s="117">
        <v>7412</v>
      </c>
      <c r="E2585" s="2">
        <v>2585</v>
      </c>
    </row>
    <row r="2586" spans="1:5" ht="13.5" x14ac:dyDescent="0.25">
      <c r="A2586" s="2"/>
      <c r="B2586" s="2" t="s">
        <v>1741</v>
      </c>
      <c r="C2586" s="116">
        <v>122975</v>
      </c>
      <c r="D2586" s="117">
        <v>7438</v>
      </c>
      <c r="E2586" s="2">
        <v>2586</v>
      </c>
    </row>
    <row r="2587" spans="1:5" ht="13.5" x14ac:dyDescent="0.25">
      <c r="A2587" s="2"/>
      <c r="B2587" s="2" t="s">
        <v>1742</v>
      </c>
      <c r="C2587" s="116">
        <v>122994</v>
      </c>
      <c r="D2587" s="117">
        <v>8221</v>
      </c>
      <c r="E2587" s="2">
        <v>2587</v>
      </c>
    </row>
    <row r="2588" spans="1:5" ht="13.5" x14ac:dyDescent="0.25">
      <c r="A2588" s="2"/>
      <c r="B2588" s="2" t="s">
        <v>1743</v>
      </c>
      <c r="C2588" s="116">
        <v>123018</v>
      </c>
      <c r="D2588" s="117">
        <v>9321</v>
      </c>
      <c r="E2588" s="2">
        <v>2588</v>
      </c>
    </row>
    <row r="2589" spans="1:5" ht="13.5" x14ac:dyDescent="0.25">
      <c r="A2589" s="2"/>
      <c r="B2589" s="2" t="s">
        <v>1744</v>
      </c>
      <c r="C2589" s="116">
        <v>123037</v>
      </c>
      <c r="D2589" s="117">
        <v>7412</v>
      </c>
      <c r="E2589" s="2">
        <v>2589</v>
      </c>
    </row>
    <row r="2590" spans="1:5" ht="13.5" x14ac:dyDescent="0.25">
      <c r="A2590" s="2"/>
      <c r="B2590" s="2" t="s">
        <v>1745</v>
      </c>
      <c r="C2590" s="116">
        <v>123041</v>
      </c>
      <c r="D2590" s="117">
        <v>7312</v>
      </c>
      <c r="E2590" s="2">
        <v>2590</v>
      </c>
    </row>
    <row r="2591" spans="1:5" ht="13.5" x14ac:dyDescent="0.25">
      <c r="A2591" s="2"/>
      <c r="B2591" s="2" t="s">
        <v>1746</v>
      </c>
      <c r="C2591" s="116">
        <v>123060</v>
      </c>
      <c r="D2591" s="117">
        <v>7422</v>
      </c>
      <c r="E2591" s="2">
        <v>2591</v>
      </c>
    </row>
    <row r="2592" spans="1:5" ht="13.5" x14ac:dyDescent="0.25">
      <c r="A2592" s="2"/>
      <c r="B2592" s="2" t="s">
        <v>1747</v>
      </c>
      <c r="C2592" s="116">
        <v>123085</v>
      </c>
      <c r="D2592" s="117">
        <v>7312</v>
      </c>
      <c r="E2592" s="2">
        <v>2592</v>
      </c>
    </row>
    <row r="2593" spans="1:5" ht="13.5" x14ac:dyDescent="0.25">
      <c r="A2593" s="2"/>
      <c r="B2593" s="2" t="s">
        <v>1748</v>
      </c>
      <c r="C2593" s="116">
        <v>123107</v>
      </c>
      <c r="D2593" s="117">
        <v>8284</v>
      </c>
      <c r="E2593" s="2">
        <v>2593</v>
      </c>
    </row>
    <row r="2594" spans="1:5" ht="13.5" x14ac:dyDescent="0.25">
      <c r="A2594" s="2"/>
      <c r="B2594" s="2" t="s">
        <v>1749</v>
      </c>
      <c r="C2594" s="116">
        <v>123126</v>
      </c>
      <c r="D2594" s="117">
        <v>7223</v>
      </c>
      <c r="E2594" s="2">
        <v>2594</v>
      </c>
    </row>
    <row r="2595" spans="1:5" ht="13.5" x14ac:dyDescent="0.25">
      <c r="A2595" s="2"/>
      <c r="B2595" s="2" t="s">
        <v>1750</v>
      </c>
      <c r="C2595" s="116">
        <v>123145</v>
      </c>
      <c r="D2595" s="117">
        <v>9321</v>
      </c>
      <c r="E2595" s="2">
        <v>2595</v>
      </c>
    </row>
    <row r="2596" spans="1:5" ht="13.5" x14ac:dyDescent="0.25">
      <c r="A2596" s="2"/>
      <c r="B2596" s="2" t="s">
        <v>1751</v>
      </c>
      <c r="C2596" s="116">
        <v>123151</v>
      </c>
      <c r="D2596" s="117">
        <v>9321</v>
      </c>
      <c r="E2596" s="2">
        <v>2596</v>
      </c>
    </row>
    <row r="2597" spans="1:5" ht="13.5" x14ac:dyDescent="0.25">
      <c r="A2597" s="2"/>
      <c r="B2597" s="2" t="s">
        <v>1752</v>
      </c>
      <c r="C2597" s="116">
        <v>123179</v>
      </c>
      <c r="D2597" s="117">
        <v>5410</v>
      </c>
      <c r="E2597" s="2">
        <v>2597</v>
      </c>
    </row>
    <row r="2598" spans="1:5" ht="13.5" x14ac:dyDescent="0.25">
      <c r="A2598" s="2"/>
      <c r="B2598" s="2" t="s">
        <v>1753</v>
      </c>
      <c r="C2598" s="116">
        <v>123198</v>
      </c>
      <c r="D2598" s="117">
        <v>8284</v>
      </c>
      <c r="E2598" s="2">
        <v>2598</v>
      </c>
    </row>
    <row r="2599" spans="1:5" ht="13.5" x14ac:dyDescent="0.25">
      <c r="A2599" s="2"/>
      <c r="B2599" s="2" t="s">
        <v>9296</v>
      </c>
      <c r="C2599" s="116">
        <v>123228</v>
      </c>
      <c r="D2599" s="117">
        <v>8284</v>
      </c>
      <c r="E2599" s="2">
        <v>2599</v>
      </c>
    </row>
    <row r="2600" spans="1:5" ht="13.5" x14ac:dyDescent="0.25">
      <c r="A2600" s="2"/>
      <c r="B2600" s="2" t="s">
        <v>9295</v>
      </c>
      <c r="C2600" s="116">
        <v>123200</v>
      </c>
      <c r="D2600" s="117">
        <v>8284</v>
      </c>
      <c r="E2600" s="2">
        <v>2600</v>
      </c>
    </row>
    <row r="2601" spans="1:5" ht="13.5" x14ac:dyDescent="0.25">
      <c r="A2601" s="2"/>
      <c r="B2601" s="2" t="s">
        <v>1754</v>
      </c>
      <c r="C2601" s="116">
        <v>123215</v>
      </c>
      <c r="D2601" s="117">
        <v>7332</v>
      </c>
      <c r="E2601" s="2">
        <v>2601</v>
      </c>
    </row>
    <row r="2602" spans="1:5" ht="13.5" x14ac:dyDescent="0.25">
      <c r="A2602" s="2"/>
      <c r="B2602" s="2" t="s">
        <v>1755</v>
      </c>
      <c r="C2602" s="116">
        <v>123234</v>
      </c>
      <c r="D2602" s="117">
        <v>7270</v>
      </c>
      <c r="E2602" s="2">
        <v>2602</v>
      </c>
    </row>
    <row r="2603" spans="1:5" ht="13.5" x14ac:dyDescent="0.25">
      <c r="A2603" s="2"/>
      <c r="B2603" s="2" t="s">
        <v>1756</v>
      </c>
      <c r="C2603" s="116">
        <v>123253</v>
      </c>
      <c r="D2603" s="117">
        <v>8284</v>
      </c>
      <c r="E2603" s="2">
        <v>2603</v>
      </c>
    </row>
    <row r="2604" spans="1:5" ht="13.5" x14ac:dyDescent="0.25">
      <c r="A2604" s="2"/>
      <c r="B2604" s="2" t="s">
        <v>1757</v>
      </c>
      <c r="C2604" s="116">
        <v>123272</v>
      </c>
      <c r="D2604" s="117">
        <v>7411</v>
      </c>
      <c r="E2604" s="2">
        <v>2604</v>
      </c>
    </row>
    <row r="2605" spans="1:5" ht="13.5" x14ac:dyDescent="0.25">
      <c r="A2605" s="2"/>
      <c r="B2605" s="2" t="s">
        <v>8883</v>
      </c>
      <c r="C2605" s="116">
        <v>323289</v>
      </c>
      <c r="D2605" s="117">
        <v>8290</v>
      </c>
      <c r="E2605" s="2">
        <v>2605</v>
      </c>
    </row>
    <row r="2606" spans="1:5" ht="13.5" x14ac:dyDescent="0.25">
      <c r="A2606" s="2"/>
      <c r="B2606" s="2" t="s">
        <v>1758</v>
      </c>
      <c r="C2606" s="116">
        <v>123291</v>
      </c>
      <c r="D2606" s="117">
        <v>7411</v>
      </c>
      <c r="E2606" s="2">
        <v>2606</v>
      </c>
    </row>
    <row r="2607" spans="1:5" ht="13.5" x14ac:dyDescent="0.25">
      <c r="A2607" s="2"/>
      <c r="B2607" s="2" t="s">
        <v>1759</v>
      </c>
      <c r="C2607" s="116">
        <v>123304</v>
      </c>
      <c r="D2607" s="117">
        <v>9321</v>
      </c>
      <c r="E2607" s="2">
        <v>2607</v>
      </c>
    </row>
    <row r="2608" spans="1:5" ht="13.5" x14ac:dyDescent="0.25">
      <c r="A2608" s="2"/>
      <c r="B2608" s="2" t="s">
        <v>1760</v>
      </c>
      <c r="C2608" s="116">
        <v>123323</v>
      </c>
      <c r="D2608" s="117">
        <v>7223</v>
      </c>
      <c r="E2608" s="2">
        <v>2608</v>
      </c>
    </row>
    <row r="2609" spans="1:5" ht="13.5" x14ac:dyDescent="0.25">
      <c r="A2609" s="2"/>
      <c r="B2609" s="2" t="s">
        <v>9297</v>
      </c>
      <c r="C2609" s="116">
        <v>123338</v>
      </c>
      <c r="D2609" s="117">
        <v>7412</v>
      </c>
      <c r="E2609" s="2">
        <v>2609</v>
      </c>
    </row>
    <row r="2610" spans="1:5" ht="13.5" x14ac:dyDescent="0.25">
      <c r="A2610" s="2"/>
      <c r="B2610" s="2" t="s">
        <v>1761</v>
      </c>
      <c r="C2610" s="116">
        <v>123342</v>
      </c>
      <c r="D2610" s="117">
        <v>7211</v>
      </c>
      <c r="E2610" s="2">
        <v>2610</v>
      </c>
    </row>
    <row r="2611" spans="1:5" ht="13.5" x14ac:dyDescent="0.25">
      <c r="A2611" s="2"/>
      <c r="B2611" s="2" t="s">
        <v>1762</v>
      </c>
      <c r="C2611" s="116">
        <v>123361</v>
      </c>
      <c r="D2611" s="117">
        <v>7411</v>
      </c>
      <c r="E2611" s="2">
        <v>2611</v>
      </c>
    </row>
    <row r="2612" spans="1:5" ht="13.5" x14ac:dyDescent="0.25">
      <c r="A2612" s="2"/>
      <c r="B2612" s="2" t="s">
        <v>1763</v>
      </c>
      <c r="C2612" s="116">
        <v>123380</v>
      </c>
      <c r="D2612" s="117">
        <v>7411</v>
      </c>
      <c r="E2612" s="2">
        <v>2612</v>
      </c>
    </row>
    <row r="2613" spans="1:5" ht="13.5" x14ac:dyDescent="0.25">
      <c r="A2613" s="2"/>
      <c r="B2613" s="2" t="s">
        <v>1764</v>
      </c>
      <c r="C2613" s="116">
        <v>123408</v>
      </c>
      <c r="D2613" s="117">
        <v>8284</v>
      </c>
      <c r="E2613" s="2">
        <v>2613</v>
      </c>
    </row>
    <row r="2614" spans="1:5" ht="13.5" x14ac:dyDescent="0.25">
      <c r="A2614" s="2"/>
      <c r="B2614" s="2" t="s">
        <v>9298</v>
      </c>
      <c r="C2614" s="116">
        <v>123412</v>
      </c>
      <c r="D2614" s="117">
        <v>7412</v>
      </c>
      <c r="E2614" s="2">
        <v>2614</v>
      </c>
    </row>
    <row r="2615" spans="1:5" ht="13.5" x14ac:dyDescent="0.25">
      <c r="A2615" s="2"/>
      <c r="B2615" s="2" t="s">
        <v>3523</v>
      </c>
      <c r="C2615" s="116">
        <v>123427</v>
      </c>
      <c r="D2615" s="117">
        <v>7411</v>
      </c>
      <c r="E2615" s="2">
        <v>2615</v>
      </c>
    </row>
    <row r="2616" spans="1:5" ht="13.5" x14ac:dyDescent="0.25">
      <c r="A2616" s="2"/>
      <c r="B2616" s="2" t="s">
        <v>3524</v>
      </c>
      <c r="C2616" s="116">
        <v>123431</v>
      </c>
      <c r="D2616" s="117">
        <v>7412</v>
      </c>
      <c r="E2616" s="2">
        <v>2616</v>
      </c>
    </row>
    <row r="2617" spans="1:5" ht="13.5" x14ac:dyDescent="0.25">
      <c r="A2617" s="2"/>
      <c r="B2617" s="2" t="s">
        <v>3525</v>
      </c>
      <c r="C2617" s="116">
        <v>123450</v>
      </c>
      <c r="D2617" s="117">
        <v>7441</v>
      </c>
      <c r="E2617" s="2">
        <v>2617</v>
      </c>
    </row>
    <row r="2618" spans="1:5" ht="13.5" x14ac:dyDescent="0.25">
      <c r="A2618" s="2"/>
      <c r="B2618" s="2" t="s">
        <v>3526</v>
      </c>
      <c r="C2618" s="116">
        <v>123470</v>
      </c>
      <c r="D2618" s="117">
        <v>7443</v>
      </c>
      <c r="E2618" s="2">
        <v>2618</v>
      </c>
    </row>
    <row r="2619" spans="1:5" ht="13.5" x14ac:dyDescent="0.25">
      <c r="A2619" s="2"/>
      <c r="B2619" s="2" t="s">
        <v>3527</v>
      </c>
      <c r="C2619" s="116">
        <v>123499</v>
      </c>
      <c r="D2619" s="117">
        <v>7280</v>
      </c>
      <c r="E2619" s="2">
        <v>2619</v>
      </c>
    </row>
    <row r="2620" spans="1:5" ht="13.5" x14ac:dyDescent="0.25">
      <c r="A2620" s="2"/>
      <c r="B2620" s="2" t="s">
        <v>3528</v>
      </c>
      <c r="C2620" s="116">
        <v>123516</v>
      </c>
      <c r="D2620" s="117">
        <v>7242</v>
      </c>
      <c r="E2620" s="2">
        <v>2620</v>
      </c>
    </row>
    <row r="2621" spans="1:5" ht="13.5" x14ac:dyDescent="0.25">
      <c r="A2621" s="2"/>
      <c r="B2621" s="2" t="s">
        <v>3529</v>
      </c>
      <c r="C2621" s="116">
        <v>123535</v>
      </c>
      <c r="D2621" s="117">
        <v>8284</v>
      </c>
      <c r="E2621" s="2">
        <v>2621</v>
      </c>
    </row>
    <row r="2622" spans="1:5" ht="13.5" x14ac:dyDescent="0.25">
      <c r="A2622" s="2"/>
      <c r="B2622" s="2" t="s">
        <v>579</v>
      </c>
      <c r="C2622" s="116">
        <v>123554</v>
      </c>
      <c r="D2622" s="117">
        <v>8284</v>
      </c>
      <c r="E2622" s="2">
        <v>2622</v>
      </c>
    </row>
    <row r="2623" spans="1:5" ht="13.5" x14ac:dyDescent="0.25">
      <c r="A2623" s="2"/>
      <c r="B2623" s="2" t="s">
        <v>3530</v>
      </c>
      <c r="C2623" s="116">
        <v>123569</v>
      </c>
      <c r="D2623" s="117">
        <v>7442</v>
      </c>
      <c r="E2623" s="2">
        <v>2623</v>
      </c>
    </row>
    <row r="2624" spans="1:5" ht="13.5" x14ac:dyDescent="0.25">
      <c r="A2624" s="2"/>
      <c r="B2624" s="2" t="s">
        <v>9299</v>
      </c>
      <c r="C2624" s="116">
        <v>123573</v>
      </c>
      <c r="D2624" s="117">
        <v>7412</v>
      </c>
      <c r="E2624" s="2">
        <v>2624</v>
      </c>
    </row>
    <row r="2625" spans="1:5" ht="13.5" x14ac:dyDescent="0.25">
      <c r="A2625" s="2"/>
      <c r="B2625" s="2" t="s">
        <v>9321</v>
      </c>
      <c r="C2625" s="116">
        <v>323522</v>
      </c>
      <c r="D2625" s="117">
        <v>8284</v>
      </c>
      <c r="E2625" s="2">
        <v>2625</v>
      </c>
    </row>
    <row r="2626" spans="1:5" ht="13.5" x14ac:dyDescent="0.25">
      <c r="A2626" s="2"/>
      <c r="B2626" s="2" t="s">
        <v>3531</v>
      </c>
      <c r="C2626" s="116">
        <v>123588</v>
      </c>
      <c r="D2626" s="117">
        <v>7280</v>
      </c>
      <c r="E2626" s="2">
        <v>2626</v>
      </c>
    </row>
    <row r="2627" spans="1:5" ht="13.5" x14ac:dyDescent="0.25">
      <c r="A2627" s="2"/>
      <c r="B2627" s="2" t="s">
        <v>3532</v>
      </c>
      <c r="C2627" s="116">
        <v>123605</v>
      </c>
      <c r="D2627" s="117">
        <v>8151</v>
      </c>
      <c r="E2627" s="2">
        <v>2627</v>
      </c>
    </row>
    <row r="2628" spans="1:5" ht="13.5" x14ac:dyDescent="0.25">
      <c r="A2628" s="2"/>
      <c r="B2628" s="2" t="s">
        <v>3533</v>
      </c>
      <c r="C2628" s="116">
        <v>123613</v>
      </c>
      <c r="D2628" s="117">
        <v>7241</v>
      </c>
      <c r="E2628" s="2">
        <v>2628</v>
      </c>
    </row>
    <row r="2629" spans="1:5" ht="13.5" x14ac:dyDescent="0.25">
      <c r="A2629" s="2"/>
      <c r="B2629" s="2" t="s">
        <v>3534</v>
      </c>
      <c r="C2629" s="116">
        <v>123639</v>
      </c>
      <c r="D2629" s="117">
        <v>8284</v>
      </c>
      <c r="E2629" s="2">
        <v>2629</v>
      </c>
    </row>
    <row r="2630" spans="1:5" ht="13.5" x14ac:dyDescent="0.25">
      <c r="A2630" s="2"/>
      <c r="B2630" s="2" t="s">
        <v>3535</v>
      </c>
      <c r="C2630" s="116">
        <v>123658</v>
      </c>
      <c r="D2630" s="117">
        <v>8284</v>
      </c>
      <c r="E2630" s="2">
        <v>2630</v>
      </c>
    </row>
    <row r="2631" spans="1:5" ht="13.5" x14ac:dyDescent="0.25">
      <c r="A2631" s="2"/>
      <c r="B2631" s="2" t="s">
        <v>3536</v>
      </c>
      <c r="C2631" s="116">
        <v>123677</v>
      </c>
      <c r="D2631" s="117">
        <v>7312</v>
      </c>
      <c r="E2631" s="2">
        <v>2631</v>
      </c>
    </row>
    <row r="2632" spans="1:5" ht="13.5" x14ac:dyDescent="0.25">
      <c r="A2632" s="2"/>
      <c r="B2632" s="2" t="s">
        <v>3537</v>
      </c>
      <c r="C2632" s="116">
        <v>123696</v>
      </c>
      <c r="D2632" s="117">
        <v>7416</v>
      </c>
      <c r="E2632" s="2">
        <v>2632</v>
      </c>
    </row>
    <row r="2633" spans="1:5" ht="13.5" x14ac:dyDescent="0.25">
      <c r="A2633" s="2"/>
      <c r="B2633" s="2" t="s">
        <v>3538</v>
      </c>
      <c r="C2633" s="116">
        <v>123713</v>
      </c>
      <c r="D2633" s="117">
        <v>7312</v>
      </c>
      <c r="E2633" s="2">
        <v>2633</v>
      </c>
    </row>
    <row r="2634" spans="1:5" ht="13.5" x14ac:dyDescent="0.25">
      <c r="A2634" s="2"/>
      <c r="B2634" s="2" t="s">
        <v>580</v>
      </c>
      <c r="C2634" s="116">
        <v>123728</v>
      </c>
      <c r="D2634" s="117">
        <v>7411</v>
      </c>
      <c r="E2634" s="2">
        <v>2634</v>
      </c>
    </row>
    <row r="2635" spans="1:5" ht="13.5" x14ac:dyDescent="0.25">
      <c r="A2635" s="2"/>
      <c r="B2635" s="2" t="s">
        <v>3539</v>
      </c>
      <c r="C2635" s="116">
        <v>123747</v>
      </c>
      <c r="D2635" s="117">
        <v>7213</v>
      </c>
      <c r="E2635" s="2">
        <v>2635</v>
      </c>
    </row>
    <row r="2636" spans="1:5" ht="13.5" x14ac:dyDescent="0.25">
      <c r="A2636" s="2"/>
      <c r="B2636" s="2" t="s">
        <v>581</v>
      </c>
      <c r="C2636" s="116">
        <v>123785</v>
      </c>
      <c r="D2636" s="117">
        <v>7411</v>
      </c>
      <c r="E2636" s="2">
        <v>2636</v>
      </c>
    </row>
    <row r="2637" spans="1:5" ht="13.5" x14ac:dyDescent="0.25">
      <c r="A2637" s="2"/>
      <c r="B2637" s="2" t="s">
        <v>3541</v>
      </c>
      <c r="C2637" s="116">
        <v>123802</v>
      </c>
      <c r="D2637" s="117">
        <v>6152</v>
      </c>
      <c r="E2637" s="2">
        <v>2637</v>
      </c>
    </row>
    <row r="2638" spans="1:5" ht="13.5" x14ac:dyDescent="0.25">
      <c r="A2638" s="2"/>
      <c r="B2638" s="2" t="s">
        <v>3542</v>
      </c>
      <c r="C2638" s="116">
        <v>123821</v>
      </c>
      <c r="D2638" s="117">
        <v>7280</v>
      </c>
      <c r="E2638" s="2">
        <v>2638</v>
      </c>
    </row>
    <row r="2639" spans="1:5" ht="13.5" x14ac:dyDescent="0.25">
      <c r="A2639" s="2"/>
      <c r="B2639" s="2" t="s">
        <v>3543</v>
      </c>
      <c r="C2639" s="116">
        <v>123836</v>
      </c>
      <c r="D2639" s="117">
        <v>7439</v>
      </c>
      <c r="E2639" s="2">
        <v>2639</v>
      </c>
    </row>
    <row r="2640" spans="1:5" ht="13.5" x14ac:dyDescent="0.25">
      <c r="A2640" s="2"/>
      <c r="B2640" s="2" t="s">
        <v>3544</v>
      </c>
      <c r="C2640" s="116">
        <v>123855</v>
      </c>
      <c r="D2640" s="117">
        <v>8284</v>
      </c>
      <c r="E2640" s="2">
        <v>2640</v>
      </c>
    </row>
    <row r="2641" spans="1:5" ht="13.5" x14ac:dyDescent="0.25">
      <c r="A2641" s="2"/>
      <c r="B2641" s="2" t="s">
        <v>3545</v>
      </c>
      <c r="C2641" s="116">
        <v>123874</v>
      </c>
      <c r="D2641" s="117">
        <v>9322</v>
      </c>
      <c r="E2641" s="2">
        <v>2641</v>
      </c>
    </row>
    <row r="2642" spans="1:5" ht="13.5" x14ac:dyDescent="0.25">
      <c r="A2642" s="2"/>
      <c r="B2642" s="2" t="s">
        <v>3546</v>
      </c>
      <c r="C2642" s="116">
        <v>123893</v>
      </c>
      <c r="D2642" s="117">
        <v>7411</v>
      </c>
      <c r="E2642" s="2">
        <v>2642</v>
      </c>
    </row>
    <row r="2643" spans="1:5" ht="13.5" x14ac:dyDescent="0.25">
      <c r="A2643" s="2"/>
      <c r="B2643" s="2" t="s">
        <v>582</v>
      </c>
      <c r="C2643" s="116">
        <v>123910</v>
      </c>
      <c r="D2643" s="117">
        <v>5122</v>
      </c>
      <c r="E2643" s="2">
        <v>2643</v>
      </c>
    </row>
    <row r="2644" spans="1:5" ht="13.5" x14ac:dyDescent="0.25">
      <c r="A2644" s="2"/>
      <c r="B2644" s="2" t="s">
        <v>3547</v>
      </c>
      <c r="C2644" s="116">
        <v>123932</v>
      </c>
      <c r="D2644" s="117">
        <v>8284</v>
      </c>
      <c r="E2644" s="2">
        <v>2644</v>
      </c>
    </row>
    <row r="2645" spans="1:5" ht="13.5" x14ac:dyDescent="0.25">
      <c r="A2645" s="2"/>
      <c r="B2645" s="2" t="s">
        <v>3548</v>
      </c>
      <c r="C2645" s="116">
        <v>123959</v>
      </c>
      <c r="D2645" s="117">
        <v>7438</v>
      </c>
      <c r="E2645" s="2">
        <v>2645</v>
      </c>
    </row>
    <row r="2646" spans="1:5" ht="13.5" x14ac:dyDescent="0.25">
      <c r="A2646" s="2"/>
      <c r="B2646" s="2" t="s">
        <v>583</v>
      </c>
      <c r="C2646" s="116">
        <v>123978</v>
      </c>
      <c r="D2646" s="117">
        <v>5122</v>
      </c>
      <c r="E2646" s="2">
        <v>2646</v>
      </c>
    </row>
    <row r="2647" spans="1:5" ht="13.5" x14ac:dyDescent="0.25">
      <c r="A2647" s="2"/>
      <c r="B2647" s="2" t="s">
        <v>3549</v>
      </c>
      <c r="C2647" s="116">
        <v>123997</v>
      </c>
      <c r="D2647" s="117">
        <v>8229</v>
      </c>
      <c r="E2647" s="2">
        <v>2647</v>
      </c>
    </row>
    <row r="2648" spans="1:5" ht="13.5" x14ac:dyDescent="0.25">
      <c r="A2648" s="2"/>
      <c r="B2648" s="2" t="s">
        <v>3550</v>
      </c>
      <c r="C2648" s="116">
        <v>124010</v>
      </c>
      <c r="D2648" s="117">
        <v>8232</v>
      </c>
      <c r="E2648" s="2">
        <v>2648</v>
      </c>
    </row>
    <row r="2649" spans="1:5" ht="13.5" x14ac:dyDescent="0.25">
      <c r="A2649" s="2"/>
      <c r="B2649" s="2" t="s">
        <v>3551</v>
      </c>
      <c r="C2649" s="116">
        <v>124038</v>
      </c>
      <c r="D2649" s="117">
        <v>7321</v>
      </c>
      <c r="E2649" s="2">
        <v>2649</v>
      </c>
    </row>
    <row r="2650" spans="1:5" ht="13.5" x14ac:dyDescent="0.25">
      <c r="A2650" s="2"/>
      <c r="B2650" s="2" t="s">
        <v>3552</v>
      </c>
      <c r="C2650" s="116">
        <v>124059</v>
      </c>
      <c r="D2650" s="117">
        <v>9322</v>
      </c>
      <c r="E2650" s="2">
        <v>2650</v>
      </c>
    </row>
    <row r="2651" spans="1:5" ht="13.5" x14ac:dyDescent="0.25">
      <c r="A2651" s="2"/>
      <c r="B2651" s="2" t="s">
        <v>3553</v>
      </c>
      <c r="C2651" s="116">
        <v>124078</v>
      </c>
      <c r="D2651" s="117">
        <v>9321</v>
      </c>
      <c r="E2651" s="2">
        <v>2651</v>
      </c>
    </row>
    <row r="2652" spans="1:5" ht="13.5" x14ac:dyDescent="0.25">
      <c r="A2652" s="2"/>
      <c r="B2652" s="2" t="s">
        <v>3554</v>
      </c>
      <c r="C2652" s="116">
        <v>124082</v>
      </c>
      <c r="D2652" s="117">
        <v>7224</v>
      </c>
      <c r="E2652" s="2">
        <v>2652</v>
      </c>
    </row>
    <row r="2653" spans="1:5" ht="13.5" x14ac:dyDescent="0.25">
      <c r="A2653" s="2"/>
      <c r="B2653" s="2" t="s">
        <v>3555</v>
      </c>
      <c r="C2653" s="116">
        <v>124104</v>
      </c>
      <c r="D2653" s="117">
        <v>7442</v>
      </c>
      <c r="E2653" s="2">
        <v>2653</v>
      </c>
    </row>
    <row r="2654" spans="1:5" ht="13.5" x14ac:dyDescent="0.25">
      <c r="A2654" s="2"/>
      <c r="B2654" s="2" t="s">
        <v>3556</v>
      </c>
      <c r="C2654" s="116">
        <v>124129</v>
      </c>
      <c r="D2654" s="117">
        <v>7280</v>
      </c>
      <c r="E2654" s="2">
        <v>2654</v>
      </c>
    </row>
    <row r="2655" spans="1:5" ht="13.5" x14ac:dyDescent="0.25">
      <c r="A2655" s="2"/>
      <c r="B2655" s="2" t="s">
        <v>1821</v>
      </c>
      <c r="C2655" s="116">
        <v>124148</v>
      </c>
      <c r="D2655" s="117">
        <v>9322</v>
      </c>
      <c r="E2655" s="2">
        <v>2655</v>
      </c>
    </row>
    <row r="2656" spans="1:5" ht="13.5" x14ac:dyDescent="0.25">
      <c r="A2656" s="2"/>
      <c r="B2656" s="2" t="s">
        <v>1822</v>
      </c>
      <c r="C2656" s="116">
        <v>124167</v>
      </c>
      <c r="D2656" s="117">
        <v>7260</v>
      </c>
      <c r="E2656" s="2">
        <v>2656</v>
      </c>
    </row>
    <row r="2657" spans="1:5" ht="13.5" x14ac:dyDescent="0.25">
      <c r="A2657" s="2"/>
      <c r="B2657" s="2" t="s">
        <v>1823</v>
      </c>
      <c r="C2657" s="116">
        <v>124186</v>
      </c>
      <c r="D2657" s="117">
        <v>8229</v>
      </c>
      <c r="E2657" s="2">
        <v>2657</v>
      </c>
    </row>
    <row r="2658" spans="1:5" ht="13.5" x14ac:dyDescent="0.25">
      <c r="A2658" s="2"/>
      <c r="B2658" s="2" t="s">
        <v>1824</v>
      </c>
      <c r="C2658" s="116">
        <v>124203</v>
      </c>
      <c r="D2658" s="117">
        <v>7241</v>
      </c>
      <c r="E2658" s="2">
        <v>2658</v>
      </c>
    </row>
    <row r="2659" spans="1:5" ht="13.5" x14ac:dyDescent="0.25">
      <c r="A2659" s="2"/>
      <c r="B2659" s="2" t="s">
        <v>1825</v>
      </c>
      <c r="C2659" s="116">
        <v>124241</v>
      </c>
      <c r="D2659" s="117">
        <v>7414</v>
      </c>
      <c r="E2659" s="2">
        <v>2659</v>
      </c>
    </row>
    <row r="2660" spans="1:5" ht="13.5" x14ac:dyDescent="0.25">
      <c r="A2660" s="2"/>
      <c r="B2660" s="2" t="s">
        <v>1826</v>
      </c>
      <c r="C2660" s="116">
        <v>124260</v>
      </c>
      <c r="D2660" s="117">
        <v>7233</v>
      </c>
      <c r="E2660" s="2">
        <v>2660</v>
      </c>
    </row>
    <row r="2661" spans="1:5" ht="13.5" x14ac:dyDescent="0.25">
      <c r="A2661" s="2"/>
      <c r="B2661" s="2" t="s">
        <v>1827</v>
      </c>
      <c r="C2661" s="116">
        <v>124280</v>
      </c>
      <c r="D2661" s="117">
        <v>8261</v>
      </c>
      <c r="E2661" s="2">
        <v>2661</v>
      </c>
    </row>
    <row r="2662" spans="1:5" ht="13.5" x14ac:dyDescent="0.25">
      <c r="A2662" s="2"/>
      <c r="B2662" s="2" t="s">
        <v>1828</v>
      </c>
      <c r="C2662" s="116">
        <v>124294</v>
      </c>
      <c r="D2662" s="117">
        <v>9322</v>
      </c>
      <c r="E2662" s="2">
        <v>2662</v>
      </c>
    </row>
    <row r="2663" spans="1:5" ht="13.5" x14ac:dyDescent="0.25">
      <c r="A2663" s="2"/>
      <c r="B2663" s="2" t="s">
        <v>584</v>
      </c>
      <c r="C2663" s="116">
        <v>124311</v>
      </c>
      <c r="D2663" s="117">
        <v>7416</v>
      </c>
      <c r="E2663" s="2">
        <v>2663</v>
      </c>
    </row>
    <row r="2664" spans="1:5" ht="13.5" x14ac:dyDescent="0.25">
      <c r="A2664" s="2"/>
      <c r="B2664" s="2" t="s">
        <v>1829</v>
      </c>
      <c r="C2664" s="116">
        <v>124330</v>
      </c>
      <c r="D2664" s="117">
        <v>8144</v>
      </c>
      <c r="E2664" s="2">
        <v>2664</v>
      </c>
    </row>
    <row r="2665" spans="1:5" ht="13.5" x14ac:dyDescent="0.25">
      <c r="A2665" s="2"/>
      <c r="B2665" s="2" t="s">
        <v>1830</v>
      </c>
      <c r="C2665" s="116">
        <v>124357</v>
      </c>
      <c r="D2665" s="117">
        <v>8235</v>
      </c>
      <c r="E2665" s="2">
        <v>2665</v>
      </c>
    </row>
    <row r="2666" spans="1:5" ht="13.5" x14ac:dyDescent="0.25">
      <c r="A2666" s="2"/>
      <c r="B2666" s="2" t="s">
        <v>1831</v>
      </c>
      <c r="C2666" s="116">
        <v>124379</v>
      </c>
      <c r="D2666" s="117">
        <v>7260</v>
      </c>
      <c r="E2666" s="2">
        <v>2666</v>
      </c>
    </row>
    <row r="2667" spans="1:5" ht="13.5" x14ac:dyDescent="0.25">
      <c r="A2667" s="2"/>
      <c r="B2667" s="2" t="s">
        <v>1832</v>
      </c>
      <c r="C2667" s="116">
        <v>124398</v>
      </c>
      <c r="D2667" s="117">
        <v>8235</v>
      </c>
      <c r="E2667" s="2">
        <v>2667</v>
      </c>
    </row>
    <row r="2668" spans="1:5" ht="13.5" x14ac:dyDescent="0.25">
      <c r="A2668" s="2"/>
      <c r="B2668" s="2" t="s">
        <v>1833</v>
      </c>
      <c r="C2668" s="116">
        <v>124415</v>
      </c>
      <c r="D2668" s="117">
        <v>8235</v>
      </c>
      <c r="E2668" s="2">
        <v>2668</v>
      </c>
    </row>
    <row r="2669" spans="1:5" ht="13.5" x14ac:dyDescent="0.25">
      <c r="A2669" s="2"/>
      <c r="B2669" s="2" t="s">
        <v>1834</v>
      </c>
      <c r="C2669" s="116">
        <v>124434</v>
      </c>
      <c r="D2669" s="117">
        <v>8132</v>
      </c>
      <c r="E2669" s="2">
        <v>2669</v>
      </c>
    </row>
    <row r="2670" spans="1:5" ht="13.5" x14ac:dyDescent="0.25">
      <c r="A2670" s="2"/>
      <c r="B2670" s="2" t="s">
        <v>1835</v>
      </c>
      <c r="C2670" s="116">
        <v>124453</v>
      </c>
      <c r="D2670" s="117">
        <v>8144</v>
      </c>
      <c r="E2670" s="2">
        <v>2670</v>
      </c>
    </row>
    <row r="2671" spans="1:5" ht="13.5" x14ac:dyDescent="0.25">
      <c r="A2671" s="2"/>
      <c r="B2671" s="2" t="s">
        <v>1836</v>
      </c>
      <c r="C2671" s="116">
        <v>124472</v>
      </c>
      <c r="D2671" s="117">
        <v>7411</v>
      </c>
      <c r="E2671" s="2">
        <v>2671</v>
      </c>
    </row>
    <row r="2672" spans="1:5" ht="13.5" x14ac:dyDescent="0.25">
      <c r="A2672" s="2"/>
      <c r="B2672" s="2" t="s">
        <v>1837</v>
      </c>
      <c r="C2672" s="116">
        <v>124491</v>
      </c>
      <c r="D2672" s="117">
        <v>5410</v>
      </c>
      <c r="E2672" s="2">
        <v>2672</v>
      </c>
    </row>
    <row r="2673" spans="1:5" ht="13.5" x14ac:dyDescent="0.25">
      <c r="A2673" s="2"/>
      <c r="B2673" s="2" t="s">
        <v>1838</v>
      </c>
      <c r="C2673" s="116">
        <v>124504</v>
      </c>
      <c r="D2673" s="117">
        <v>7416</v>
      </c>
      <c r="E2673" s="2">
        <v>2673</v>
      </c>
    </row>
    <row r="2674" spans="1:5" ht="13.5" x14ac:dyDescent="0.25">
      <c r="A2674" s="2"/>
      <c r="B2674" s="2" t="s">
        <v>1839</v>
      </c>
      <c r="C2674" s="116">
        <v>124523</v>
      </c>
      <c r="D2674" s="117">
        <v>7416</v>
      </c>
      <c r="E2674" s="2">
        <v>2674</v>
      </c>
    </row>
    <row r="2675" spans="1:5" ht="13.5" x14ac:dyDescent="0.25">
      <c r="A2675" s="2"/>
      <c r="B2675" s="2" t="s">
        <v>1840</v>
      </c>
      <c r="C2675" s="116">
        <v>124542</v>
      </c>
      <c r="D2675" s="117">
        <v>7416</v>
      </c>
      <c r="E2675" s="2">
        <v>2675</v>
      </c>
    </row>
    <row r="2676" spans="1:5" ht="13.5" x14ac:dyDescent="0.25">
      <c r="A2676" s="2"/>
      <c r="B2676" s="2" t="s">
        <v>1841</v>
      </c>
      <c r="C2676" s="116">
        <v>124561</v>
      </c>
      <c r="D2676" s="117">
        <v>7416</v>
      </c>
      <c r="E2676" s="2">
        <v>2676</v>
      </c>
    </row>
    <row r="2677" spans="1:5" ht="13.5" x14ac:dyDescent="0.25">
      <c r="A2677" s="2"/>
      <c r="B2677" s="2" t="s">
        <v>1842</v>
      </c>
      <c r="C2677" s="116">
        <v>124580</v>
      </c>
      <c r="D2677" s="117">
        <v>7232</v>
      </c>
      <c r="E2677" s="2">
        <v>2677</v>
      </c>
    </row>
    <row r="2678" spans="1:5" ht="13.5" x14ac:dyDescent="0.25">
      <c r="A2678" s="2"/>
      <c r="B2678" s="2" t="s">
        <v>1843</v>
      </c>
      <c r="C2678" s="116">
        <v>124608</v>
      </c>
      <c r="D2678" s="117">
        <v>7345</v>
      </c>
      <c r="E2678" s="2">
        <v>2678</v>
      </c>
    </row>
    <row r="2679" spans="1:5" ht="13.5" x14ac:dyDescent="0.25">
      <c r="A2679" s="2"/>
      <c r="B2679" s="2" t="s">
        <v>1844</v>
      </c>
      <c r="C2679" s="116">
        <v>124627</v>
      </c>
      <c r="D2679" s="117">
        <v>8284</v>
      </c>
      <c r="E2679" s="2">
        <v>2679</v>
      </c>
    </row>
    <row r="2680" spans="1:5" ht="13.5" x14ac:dyDescent="0.25">
      <c r="A2680" s="2"/>
      <c r="B2680" s="2" t="s">
        <v>1845</v>
      </c>
      <c r="C2680" s="116">
        <v>124631</v>
      </c>
      <c r="D2680" s="117">
        <v>8284</v>
      </c>
      <c r="E2680" s="2">
        <v>2680</v>
      </c>
    </row>
    <row r="2681" spans="1:5" ht="13.5" x14ac:dyDescent="0.25">
      <c r="A2681" s="2"/>
      <c r="B2681" s="2" t="s">
        <v>1846</v>
      </c>
      <c r="C2681" s="116">
        <v>124650</v>
      </c>
      <c r="D2681" s="117">
        <v>7313</v>
      </c>
      <c r="E2681" s="2">
        <v>2681</v>
      </c>
    </row>
    <row r="2682" spans="1:5" ht="13.5" x14ac:dyDescent="0.25">
      <c r="A2682" s="2"/>
      <c r="B2682" s="2" t="s">
        <v>1847</v>
      </c>
      <c r="C2682" s="116">
        <v>124676</v>
      </c>
      <c r="D2682" s="117">
        <v>7270</v>
      </c>
      <c r="E2682" s="2">
        <v>2682</v>
      </c>
    </row>
    <row r="2683" spans="1:5" ht="13.5" x14ac:dyDescent="0.25">
      <c r="A2683" s="2"/>
      <c r="B2683" s="2" t="s">
        <v>8884</v>
      </c>
      <c r="C2683" s="116">
        <v>324667</v>
      </c>
      <c r="D2683" s="117">
        <v>8290</v>
      </c>
      <c r="E2683" s="2">
        <v>2683</v>
      </c>
    </row>
    <row r="2684" spans="1:5" ht="13.5" x14ac:dyDescent="0.25">
      <c r="A2684" s="2"/>
      <c r="B2684" s="2" t="s">
        <v>1848</v>
      </c>
      <c r="C2684" s="116">
        <v>124684</v>
      </c>
      <c r="D2684" s="117">
        <v>9321</v>
      </c>
      <c r="E2684" s="2">
        <v>2684</v>
      </c>
    </row>
    <row r="2685" spans="1:5" ht="13.5" x14ac:dyDescent="0.25">
      <c r="A2685" s="2"/>
      <c r="B2685" s="2" t="s">
        <v>1849</v>
      </c>
      <c r="C2685" s="116">
        <v>124701</v>
      </c>
      <c r="D2685" s="117">
        <v>8290</v>
      </c>
      <c r="E2685" s="2">
        <v>2685</v>
      </c>
    </row>
    <row r="2686" spans="1:5" ht="13.5" x14ac:dyDescent="0.25">
      <c r="A2686" s="2"/>
      <c r="B2686" s="2" t="s">
        <v>1851</v>
      </c>
      <c r="C2686" s="116">
        <v>124720</v>
      </c>
      <c r="D2686" s="117">
        <v>8284</v>
      </c>
      <c r="E2686" s="2">
        <v>2686</v>
      </c>
    </row>
    <row r="2687" spans="1:5" ht="13.5" x14ac:dyDescent="0.25">
      <c r="A2687" s="2"/>
      <c r="B2687" s="2" t="s">
        <v>1850</v>
      </c>
      <c r="C2687" s="116">
        <v>124716</v>
      </c>
      <c r="D2687" s="117">
        <v>8143</v>
      </c>
      <c r="E2687" s="2">
        <v>2687</v>
      </c>
    </row>
    <row r="2688" spans="1:5" ht="13.5" x14ac:dyDescent="0.25">
      <c r="A2688" s="2"/>
      <c r="B2688" s="2" t="s">
        <v>1852</v>
      </c>
      <c r="C2688" s="116">
        <v>124742</v>
      </c>
      <c r="D2688" s="117">
        <v>7321</v>
      </c>
      <c r="E2688" s="2">
        <v>2688</v>
      </c>
    </row>
    <row r="2689" spans="1:5" ht="13.5" x14ac:dyDescent="0.25">
      <c r="A2689" s="2"/>
      <c r="B2689" s="2" t="s">
        <v>1853</v>
      </c>
      <c r="C2689" s="116">
        <v>124769</v>
      </c>
      <c r="D2689" s="117">
        <v>7331</v>
      </c>
      <c r="E2689" s="2">
        <v>2689</v>
      </c>
    </row>
    <row r="2690" spans="1:5" ht="13.5" x14ac:dyDescent="0.25">
      <c r="A2690" s="2"/>
      <c r="B2690" s="2" t="s">
        <v>7244</v>
      </c>
      <c r="C2690" s="116">
        <v>124789</v>
      </c>
      <c r="D2690" s="117">
        <v>7334</v>
      </c>
      <c r="E2690" s="2">
        <v>2690</v>
      </c>
    </row>
    <row r="2691" spans="1:5" ht="13.5" x14ac:dyDescent="0.25">
      <c r="A2691" s="2"/>
      <c r="B2691" s="2" t="s">
        <v>1854</v>
      </c>
      <c r="C2691" s="116">
        <v>124788</v>
      </c>
      <c r="D2691" s="117">
        <v>7331</v>
      </c>
      <c r="E2691" s="2">
        <v>2691</v>
      </c>
    </row>
    <row r="2692" spans="1:5" ht="13.5" x14ac:dyDescent="0.25">
      <c r="A2692" s="2"/>
      <c r="B2692" s="2" t="s">
        <v>1855</v>
      </c>
      <c r="C2692" s="116">
        <v>124805</v>
      </c>
      <c r="D2692" s="117">
        <v>7331</v>
      </c>
      <c r="E2692" s="2">
        <v>2692</v>
      </c>
    </row>
    <row r="2693" spans="1:5" ht="13.5" x14ac:dyDescent="0.25">
      <c r="A2693" s="2"/>
      <c r="B2693" s="2" t="s">
        <v>1856</v>
      </c>
      <c r="C2693" s="116">
        <v>124824</v>
      </c>
      <c r="D2693" s="117">
        <v>7332</v>
      </c>
      <c r="E2693" s="2">
        <v>2693</v>
      </c>
    </row>
    <row r="2694" spans="1:5" ht="13.5" x14ac:dyDescent="0.25">
      <c r="A2694" s="2"/>
      <c r="B2694" s="2" t="s">
        <v>1857</v>
      </c>
      <c r="C2694" s="116">
        <v>124839</v>
      </c>
      <c r="D2694" s="117">
        <v>7331</v>
      </c>
      <c r="E2694" s="2">
        <v>2694</v>
      </c>
    </row>
    <row r="2695" spans="1:5" ht="13.5" x14ac:dyDescent="0.25">
      <c r="A2695" s="2"/>
      <c r="B2695" s="2" t="s">
        <v>7245</v>
      </c>
      <c r="C2695" s="116">
        <v>124841</v>
      </c>
      <c r="D2695" s="117">
        <v>7332</v>
      </c>
      <c r="E2695" s="2">
        <v>2695</v>
      </c>
    </row>
    <row r="2696" spans="1:5" ht="13.5" x14ac:dyDescent="0.25">
      <c r="A2696" s="2"/>
      <c r="B2696" s="2" t="s">
        <v>9322</v>
      </c>
      <c r="C2696" s="116">
        <v>124843</v>
      </c>
      <c r="D2696" s="117">
        <v>7331</v>
      </c>
      <c r="E2696" s="2">
        <v>2696</v>
      </c>
    </row>
    <row r="2697" spans="1:5" ht="13.5" x14ac:dyDescent="0.25">
      <c r="A2697" s="2"/>
      <c r="B2697" s="2" t="s">
        <v>1858</v>
      </c>
      <c r="C2697" s="116">
        <v>124858</v>
      </c>
      <c r="D2697" s="117">
        <v>7333</v>
      </c>
      <c r="E2697" s="2">
        <v>2697</v>
      </c>
    </row>
    <row r="2698" spans="1:5" ht="13.5" x14ac:dyDescent="0.25">
      <c r="A2698" s="2"/>
      <c r="B2698" s="2" t="s">
        <v>1859</v>
      </c>
      <c r="C2698" s="116">
        <v>124877</v>
      </c>
      <c r="D2698" s="117">
        <v>8284</v>
      </c>
      <c r="E2698" s="2">
        <v>2698</v>
      </c>
    </row>
    <row r="2699" spans="1:5" ht="13.5" x14ac:dyDescent="0.25">
      <c r="A2699" s="2"/>
      <c r="B2699" s="2" t="s">
        <v>9300</v>
      </c>
      <c r="C2699" s="116">
        <v>124881</v>
      </c>
      <c r="D2699" s="117">
        <v>7331</v>
      </c>
      <c r="E2699" s="2">
        <v>2699</v>
      </c>
    </row>
    <row r="2700" spans="1:5" ht="13.5" x14ac:dyDescent="0.25">
      <c r="A2700" s="2"/>
      <c r="B2700" s="2" t="s">
        <v>7243</v>
      </c>
      <c r="C2700" s="116">
        <v>124776</v>
      </c>
      <c r="D2700" s="117">
        <v>7334</v>
      </c>
      <c r="E2700" s="2">
        <v>2700</v>
      </c>
    </row>
    <row r="2701" spans="1:5" ht="13.5" x14ac:dyDescent="0.25">
      <c r="A2701" s="2"/>
      <c r="B2701" s="2" t="s">
        <v>1860</v>
      </c>
      <c r="C2701" s="116">
        <v>124896</v>
      </c>
      <c r="D2701" s="117">
        <v>7334</v>
      </c>
      <c r="E2701" s="2">
        <v>2701</v>
      </c>
    </row>
    <row r="2702" spans="1:5" ht="13.5" x14ac:dyDescent="0.25">
      <c r="A2702" s="2"/>
      <c r="B2702" s="2" t="s">
        <v>1861</v>
      </c>
      <c r="C2702" s="116">
        <v>124913</v>
      </c>
      <c r="D2702" s="117">
        <v>9321</v>
      </c>
      <c r="E2702" s="2">
        <v>2702</v>
      </c>
    </row>
    <row r="2703" spans="1:5" ht="13.5" x14ac:dyDescent="0.25">
      <c r="A2703" s="2"/>
      <c r="B2703" s="2" t="s">
        <v>585</v>
      </c>
      <c r="C2703" s="116">
        <v>124932</v>
      </c>
      <c r="D2703" s="117">
        <v>7422</v>
      </c>
      <c r="E2703" s="2">
        <v>2703</v>
      </c>
    </row>
    <row r="2704" spans="1:5" ht="13.5" x14ac:dyDescent="0.25">
      <c r="A2704" s="2"/>
      <c r="B2704" s="2" t="s">
        <v>1862</v>
      </c>
      <c r="C2704" s="116">
        <v>124966</v>
      </c>
      <c r="D2704" s="117">
        <v>7260</v>
      </c>
      <c r="E2704" s="2">
        <v>2704</v>
      </c>
    </row>
    <row r="2705" spans="1:5" ht="13.5" x14ac:dyDescent="0.25">
      <c r="A2705" s="2"/>
      <c r="B2705" s="2" t="s">
        <v>9301</v>
      </c>
      <c r="C2705" s="116">
        <v>124970</v>
      </c>
      <c r="D2705" s="117">
        <v>8274</v>
      </c>
      <c r="E2705" s="2">
        <v>2705</v>
      </c>
    </row>
    <row r="2706" spans="1:5" ht="13.5" x14ac:dyDescent="0.25">
      <c r="A2706" s="2"/>
      <c r="B2706" s="2" t="s">
        <v>1863</v>
      </c>
      <c r="C2706" s="116">
        <v>124985</v>
      </c>
      <c r="D2706" s="117">
        <v>8284</v>
      </c>
      <c r="E2706" s="2">
        <v>2706</v>
      </c>
    </row>
    <row r="2707" spans="1:5" ht="13.5" x14ac:dyDescent="0.25">
      <c r="A2707" s="2"/>
      <c r="B2707" s="2" t="s">
        <v>1864</v>
      </c>
      <c r="C2707" s="116">
        <v>124995</v>
      </c>
      <c r="D2707" s="117">
        <v>8286</v>
      </c>
      <c r="E2707" s="2">
        <v>2707</v>
      </c>
    </row>
    <row r="2708" spans="1:5" ht="13.5" x14ac:dyDescent="0.25">
      <c r="A2708" s="2"/>
      <c r="B2708" s="2" t="s">
        <v>1865</v>
      </c>
      <c r="C2708" s="116">
        <v>125013</v>
      </c>
      <c r="D2708" s="117">
        <v>7241</v>
      </c>
      <c r="E2708" s="2">
        <v>2708</v>
      </c>
    </row>
    <row r="2709" spans="1:5" ht="13.5" x14ac:dyDescent="0.25">
      <c r="A2709" s="2"/>
      <c r="B2709" s="2" t="s">
        <v>3540</v>
      </c>
      <c r="C2709" s="116">
        <v>123766</v>
      </c>
      <c r="D2709" s="117">
        <v>8122</v>
      </c>
      <c r="E2709" s="2">
        <v>2709</v>
      </c>
    </row>
    <row r="2710" spans="1:5" ht="13.5" x14ac:dyDescent="0.25">
      <c r="A2710" s="2"/>
      <c r="B2710" s="2" t="s">
        <v>1866</v>
      </c>
      <c r="C2710" s="116">
        <v>125032</v>
      </c>
      <c r="D2710" s="117">
        <v>8224</v>
      </c>
      <c r="E2710" s="2">
        <v>2710</v>
      </c>
    </row>
    <row r="2711" spans="1:5" ht="13.5" x14ac:dyDescent="0.25">
      <c r="A2711" s="2"/>
      <c r="B2711" s="2" t="s">
        <v>586</v>
      </c>
      <c r="C2711" s="116">
        <v>125051</v>
      </c>
      <c r="D2711" s="117">
        <v>7242</v>
      </c>
      <c r="E2711" s="2">
        <v>2711</v>
      </c>
    </row>
    <row r="2712" spans="1:5" ht="13.5" x14ac:dyDescent="0.25">
      <c r="A2712" s="2"/>
      <c r="B2712" s="2" t="s">
        <v>1867</v>
      </c>
      <c r="C2712" s="116">
        <v>125070</v>
      </c>
      <c r="D2712" s="117">
        <v>9322</v>
      </c>
      <c r="E2712" s="2">
        <v>2712</v>
      </c>
    </row>
    <row r="2713" spans="1:5" ht="13.5" x14ac:dyDescent="0.25">
      <c r="A2713" s="2"/>
      <c r="B2713" s="2" t="s">
        <v>1868</v>
      </c>
      <c r="C2713" s="116">
        <v>125090</v>
      </c>
      <c r="D2713" s="117">
        <v>7441</v>
      </c>
      <c r="E2713" s="2">
        <v>2713</v>
      </c>
    </row>
    <row r="2714" spans="1:5" ht="13.5" x14ac:dyDescent="0.25">
      <c r="A2714" s="2"/>
      <c r="B2714" s="2" t="s">
        <v>1869</v>
      </c>
      <c r="C2714" s="116">
        <v>125117</v>
      </c>
      <c r="D2714" s="117">
        <v>7242</v>
      </c>
      <c r="E2714" s="2">
        <v>2714</v>
      </c>
    </row>
    <row r="2715" spans="1:5" ht="13.5" x14ac:dyDescent="0.25">
      <c r="A2715" s="2"/>
      <c r="B2715" s="2" t="s">
        <v>7246</v>
      </c>
      <c r="C2715" s="116">
        <v>125136</v>
      </c>
      <c r="D2715" s="117">
        <v>4190</v>
      </c>
      <c r="E2715" s="2">
        <v>2715</v>
      </c>
    </row>
    <row r="2716" spans="1:5" ht="13.5" x14ac:dyDescent="0.25">
      <c r="A2716" s="2"/>
      <c r="B2716" s="2" t="s">
        <v>1870</v>
      </c>
      <c r="C2716" s="116">
        <v>125155</v>
      </c>
      <c r="D2716" s="117">
        <v>7242</v>
      </c>
      <c r="E2716" s="2">
        <v>2716</v>
      </c>
    </row>
    <row r="2717" spans="1:5" ht="13.5" x14ac:dyDescent="0.25">
      <c r="A2717" s="2"/>
      <c r="B2717" s="2" t="s">
        <v>1871</v>
      </c>
      <c r="C2717" s="116">
        <v>125167</v>
      </c>
      <c r="D2717" s="117">
        <v>7242</v>
      </c>
      <c r="E2717" s="2">
        <v>2717</v>
      </c>
    </row>
    <row r="2718" spans="1:5" ht="13.5" x14ac:dyDescent="0.25">
      <c r="A2718" s="2"/>
      <c r="B2718" s="2" t="s">
        <v>587</v>
      </c>
      <c r="C2718" s="116">
        <v>125189</v>
      </c>
      <c r="D2718" s="117">
        <v>7242</v>
      </c>
      <c r="E2718" s="2">
        <v>2718</v>
      </c>
    </row>
    <row r="2719" spans="1:5" ht="13.5" x14ac:dyDescent="0.25">
      <c r="A2719" s="2"/>
      <c r="B2719" s="2" t="s">
        <v>588</v>
      </c>
      <c r="C2719" s="116">
        <v>125206</v>
      </c>
      <c r="D2719" s="117">
        <v>7241</v>
      </c>
      <c r="E2719" s="2">
        <v>2719</v>
      </c>
    </row>
    <row r="2720" spans="1:5" ht="13.5" x14ac:dyDescent="0.25">
      <c r="A2720" s="2"/>
      <c r="B2720" s="2" t="s">
        <v>1873</v>
      </c>
      <c r="C2720" s="116">
        <v>125210</v>
      </c>
      <c r="D2720" s="117">
        <v>7232</v>
      </c>
      <c r="E2720" s="2">
        <v>2720</v>
      </c>
    </row>
    <row r="2721" spans="1:5" ht="13.5" x14ac:dyDescent="0.25">
      <c r="A2721" s="2"/>
      <c r="B2721" s="2" t="s">
        <v>1872</v>
      </c>
      <c r="C2721" s="116">
        <v>125193</v>
      </c>
      <c r="D2721" s="117">
        <v>7150</v>
      </c>
      <c r="E2721" s="2">
        <v>2721</v>
      </c>
    </row>
    <row r="2722" spans="1:5" ht="13.5" x14ac:dyDescent="0.25">
      <c r="A2722" s="2"/>
      <c r="B2722" s="2" t="s">
        <v>1874</v>
      </c>
      <c r="C2722" s="116">
        <v>125225</v>
      </c>
      <c r="D2722" s="117">
        <v>7233</v>
      </c>
      <c r="E2722" s="2">
        <v>2722</v>
      </c>
    </row>
    <row r="2723" spans="1:5" ht="13.5" x14ac:dyDescent="0.25">
      <c r="A2723" s="2"/>
      <c r="B2723" s="2" t="s">
        <v>1875</v>
      </c>
      <c r="C2723" s="116">
        <v>125233</v>
      </c>
      <c r="D2723" s="117">
        <v>7241</v>
      </c>
      <c r="E2723" s="2">
        <v>2723</v>
      </c>
    </row>
    <row r="2724" spans="1:5" ht="13.5" x14ac:dyDescent="0.25">
      <c r="A2724" s="2"/>
      <c r="B2724" s="2" t="s">
        <v>1876</v>
      </c>
      <c r="C2724" s="116">
        <v>125259</v>
      </c>
      <c r="D2724" s="117">
        <v>9321</v>
      </c>
      <c r="E2724" s="2">
        <v>2724</v>
      </c>
    </row>
    <row r="2725" spans="1:5" ht="13.5" x14ac:dyDescent="0.25">
      <c r="A2725" s="2"/>
      <c r="B2725" s="2" t="s">
        <v>1877</v>
      </c>
      <c r="C2725" s="116">
        <v>125278</v>
      </c>
      <c r="D2725" s="117">
        <v>9321</v>
      </c>
      <c r="E2725" s="2">
        <v>2725</v>
      </c>
    </row>
    <row r="2726" spans="1:5" ht="13.5" x14ac:dyDescent="0.25">
      <c r="A2726" s="2"/>
      <c r="B2726" s="2" t="s">
        <v>1878</v>
      </c>
      <c r="C2726" s="116">
        <v>125297</v>
      </c>
      <c r="D2726" s="117">
        <v>7134</v>
      </c>
      <c r="E2726" s="2">
        <v>2726</v>
      </c>
    </row>
    <row r="2727" spans="1:5" ht="13.5" x14ac:dyDescent="0.25">
      <c r="A2727" s="2"/>
      <c r="B2727" s="2" t="s">
        <v>1879</v>
      </c>
      <c r="C2727" s="116">
        <v>125314</v>
      </c>
      <c r="D2727" s="117">
        <v>7134</v>
      </c>
      <c r="E2727" s="2">
        <v>2727</v>
      </c>
    </row>
    <row r="2728" spans="1:5" ht="13.5" x14ac:dyDescent="0.25">
      <c r="A2728" s="2"/>
      <c r="B2728" s="2" t="s">
        <v>1881</v>
      </c>
      <c r="C2728" s="116">
        <v>125352</v>
      </c>
      <c r="D2728" s="117">
        <v>7241</v>
      </c>
      <c r="E2728" s="2">
        <v>2728</v>
      </c>
    </row>
    <row r="2729" spans="1:5" ht="13.5" x14ac:dyDescent="0.25">
      <c r="A2729" s="2"/>
      <c r="B2729" s="2" t="s">
        <v>1882</v>
      </c>
      <c r="C2729" s="116">
        <v>125371</v>
      </c>
      <c r="D2729" s="117">
        <v>8284</v>
      </c>
      <c r="E2729" s="2">
        <v>2729</v>
      </c>
    </row>
    <row r="2730" spans="1:5" ht="13.5" x14ac:dyDescent="0.25">
      <c r="A2730" s="2"/>
      <c r="B2730" s="2" t="s">
        <v>1883</v>
      </c>
      <c r="C2730" s="116">
        <v>125390</v>
      </c>
      <c r="D2730" s="117">
        <v>7134</v>
      </c>
      <c r="E2730" s="2">
        <v>2730</v>
      </c>
    </row>
    <row r="2731" spans="1:5" ht="13.5" x14ac:dyDescent="0.25">
      <c r="A2731" s="2"/>
      <c r="B2731" s="2" t="s">
        <v>1884</v>
      </c>
      <c r="C2731" s="116">
        <v>125418</v>
      </c>
      <c r="D2731" s="117">
        <v>7134</v>
      </c>
      <c r="E2731" s="2">
        <v>2731</v>
      </c>
    </row>
    <row r="2732" spans="1:5" ht="13.5" x14ac:dyDescent="0.25">
      <c r="A2732" s="2"/>
      <c r="B2732" s="2" t="s">
        <v>1885</v>
      </c>
      <c r="C2732" s="116">
        <v>125422</v>
      </c>
      <c r="D2732" s="117">
        <v>7241</v>
      </c>
      <c r="E2732" s="2">
        <v>2732</v>
      </c>
    </row>
    <row r="2733" spans="1:5" ht="13.5" x14ac:dyDescent="0.25">
      <c r="A2733" s="2"/>
      <c r="B2733" s="2" t="s">
        <v>1880</v>
      </c>
      <c r="C2733" s="116">
        <v>125333</v>
      </c>
      <c r="D2733" s="117">
        <v>7134</v>
      </c>
      <c r="E2733" s="2">
        <v>2733</v>
      </c>
    </row>
    <row r="2734" spans="1:5" ht="13.5" x14ac:dyDescent="0.25">
      <c r="A2734" s="2"/>
      <c r="B2734" s="2" t="s">
        <v>1886</v>
      </c>
      <c r="C2734" s="116">
        <v>125441</v>
      </c>
      <c r="D2734" s="117">
        <v>9322</v>
      </c>
      <c r="E2734" s="2">
        <v>2734</v>
      </c>
    </row>
    <row r="2735" spans="1:5" ht="13.5" x14ac:dyDescent="0.25">
      <c r="A2735" s="2"/>
      <c r="B2735" s="2" t="s">
        <v>5779</v>
      </c>
      <c r="C2735" s="116">
        <v>224469</v>
      </c>
      <c r="D2735" s="117">
        <v>2149</v>
      </c>
      <c r="E2735" s="2">
        <v>2735</v>
      </c>
    </row>
    <row r="2736" spans="1:5" ht="13.5" x14ac:dyDescent="0.25">
      <c r="A2736" s="2"/>
      <c r="B2736" s="2" t="s">
        <v>5781</v>
      </c>
      <c r="C2736" s="116">
        <v>224524</v>
      </c>
      <c r="D2736" s="117">
        <v>2145</v>
      </c>
      <c r="E2736" s="2">
        <v>2736</v>
      </c>
    </row>
    <row r="2737" spans="1:5" ht="13.5" x14ac:dyDescent="0.25">
      <c r="A2737" s="2"/>
      <c r="B2737" s="2" t="s">
        <v>5782</v>
      </c>
      <c r="C2737" s="116">
        <v>224558</v>
      </c>
      <c r="D2737" s="117">
        <v>2148</v>
      </c>
      <c r="E2737" s="2">
        <v>2737</v>
      </c>
    </row>
    <row r="2738" spans="1:5" ht="13.5" x14ac:dyDescent="0.25">
      <c r="A2738" s="2"/>
      <c r="B2738" s="2" t="s">
        <v>7867</v>
      </c>
      <c r="C2738" s="116">
        <v>224560</v>
      </c>
      <c r="D2738" s="117">
        <v>2145</v>
      </c>
      <c r="E2738" s="2">
        <v>2738</v>
      </c>
    </row>
    <row r="2739" spans="1:5" ht="13.5" x14ac:dyDescent="0.25">
      <c r="A2739" s="2"/>
      <c r="B2739" s="2" t="s">
        <v>5783</v>
      </c>
      <c r="C2739" s="116">
        <v>224581</v>
      </c>
      <c r="D2739" s="117">
        <v>2145</v>
      </c>
      <c r="E2739" s="2">
        <v>2739</v>
      </c>
    </row>
    <row r="2740" spans="1:5" ht="13.5" x14ac:dyDescent="0.25">
      <c r="A2740" s="2"/>
      <c r="B2740" s="2" t="s">
        <v>7868</v>
      </c>
      <c r="C2740" s="116">
        <v>224585</v>
      </c>
      <c r="D2740" s="117">
        <v>2145</v>
      </c>
      <c r="E2740" s="2">
        <v>2740</v>
      </c>
    </row>
    <row r="2741" spans="1:5" ht="13.5" x14ac:dyDescent="0.25">
      <c r="A2741" s="2"/>
      <c r="B2741" s="2" t="s">
        <v>9120</v>
      </c>
      <c r="C2741" s="116">
        <v>424598</v>
      </c>
      <c r="D2741" s="117">
        <v>2149</v>
      </c>
      <c r="E2741" s="2">
        <v>2741</v>
      </c>
    </row>
    <row r="2742" spans="1:5" ht="13.5" x14ac:dyDescent="0.25">
      <c r="A2742" s="2"/>
      <c r="B2742" s="2" t="s">
        <v>4880</v>
      </c>
      <c r="C2742" s="116">
        <v>224640</v>
      </c>
      <c r="D2742" s="117">
        <v>2413</v>
      </c>
      <c r="E2742" s="2">
        <v>2742</v>
      </c>
    </row>
    <row r="2743" spans="1:5" ht="13.5" x14ac:dyDescent="0.25">
      <c r="A2743" s="2"/>
      <c r="B2743" s="2" t="s">
        <v>5785</v>
      </c>
      <c r="C2743" s="116">
        <v>224651</v>
      </c>
      <c r="D2743" s="117">
        <v>2145</v>
      </c>
      <c r="E2743" s="2">
        <v>2743</v>
      </c>
    </row>
    <row r="2744" spans="1:5" ht="13.5" x14ac:dyDescent="0.25">
      <c r="A2744" s="2"/>
      <c r="B2744" s="2" t="s">
        <v>9127</v>
      </c>
      <c r="C2744" s="116">
        <v>424941</v>
      </c>
      <c r="D2744" s="117">
        <v>2149</v>
      </c>
      <c r="E2744" s="2">
        <v>2744</v>
      </c>
    </row>
    <row r="2745" spans="1:5" ht="13.5" x14ac:dyDescent="0.25">
      <c r="A2745" s="2"/>
      <c r="B2745" s="2" t="s">
        <v>9128</v>
      </c>
      <c r="C2745" s="116">
        <v>424969</v>
      </c>
      <c r="D2745" s="117">
        <v>2149</v>
      </c>
      <c r="E2745" s="2">
        <v>2745</v>
      </c>
    </row>
    <row r="2746" spans="1:5" ht="13.5" x14ac:dyDescent="0.25">
      <c r="A2746" s="2"/>
      <c r="B2746" s="2" t="s">
        <v>9130</v>
      </c>
      <c r="C2746" s="116">
        <v>424992</v>
      </c>
      <c r="D2746" s="117">
        <v>2149</v>
      </c>
      <c r="E2746" s="2">
        <v>2746</v>
      </c>
    </row>
    <row r="2747" spans="1:5" ht="13.5" x14ac:dyDescent="0.25">
      <c r="A2747" s="2"/>
      <c r="B2747" s="2" t="s">
        <v>7869</v>
      </c>
      <c r="C2747" s="116">
        <v>224655</v>
      </c>
      <c r="D2747" s="117">
        <v>2211</v>
      </c>
      <c r="E2747" s="2">
        <v>2747</v>
      </c>
    </row>
    <row r="2748" spans="1:5" ht="13.5" x14ac:dyDescent="0.25">
      <c r="A2748" s="2"/>
      <c r="B2748" s="2" t="s">
        <v>5798</v>
      </c>
      <c r="C2748" s="116">
        <v>225033</v>
      </c>
      <c r="D2748" s="117">
        <v>2144</v>
      </c>
      <c r="E2748" s="2">
        <v>2748</v>
      </c>
    </row>
    <row r="2749" spans="1:5" ht="13.5" x14ac:dyDescent="0.25">
      <c r="A2749" s="2"/>
      <c r="B2749" s="2" t="s">
        <v>7873</v>
      </c>
      <c r="C2749" s="116">
        <v>225034</v>
      </c>
      <c r="D2749" s="117">
        <v>2147</v>
      </c>
      <c r="E2749" s="2">
        <v>2749</v>
      </c>
    </row>
    <row r="2750" spans="1:5" ht="13.5" x14ac:dyDescent="0.25">
      <c r="A2750" s="2"/>
      <c r="B2750" s="2" t="s">
        <v>5161</v>
      </c>
      <c r="C2750" s="116">
        <v>225200</v>
      </c>
      <c r="D2750" s="117">
        <v>2413</v>
      </c>
      <c r="E2750" s="2">
        <v>2750</v>
      </c>
    </row>
    <row r="2751" spans="1:5" ht="13.5" x14ac:dyDescent="0.25">
      <c r="A2751" s="2"/>
      <c r="B2751" s="2" t="s">
        <v>5270</v>
      </c>
      <c r="C2751" s="116">
        <v>225210</v>
      </c>
      <c r="D2751" s="117">
        <v>2413</v>
      </c>
      <c r="E2751" s="2">
        <v>2751</v>
      </c>
    </row>
    <row r="2752" spans="1:5" ht="13.5" x14ac:dyDescent="0.25">
      <c r="A2752" s="2"/>
      <c r="B2752" s="2" t="s">
        <v>9134</v>
      </c>
      <c r="C2752" s="116">
        <v>425177</v>
      </c>
      <c r="D2752" s="117">
        <v>2149</v>
      </c>
      <c r="E2752" s="2">
        <v>2752</v>
      </c>
    </row>
    <row r="2753" spans="1:5" ht="13.5" x14ac:dyDescent="0.25">
      <c r="A2753" s="2"/>
      <c r="B2753" s="2" t="s">
        <v>5803</v>
      </c>
      <c r="C2753" s="116">
        <v>225211</v>
      </c>
      <c r="D2753" s="117">
        <v>2149</v>
      </c>
      <c r="E2753" s="2">
        <v>2753</v>
      </c>
    </row>
    <row r="2754" spans="1:5" ht="13.5" x14ac:dyDescent="0.25">
      <c r="A2754" s="2"/>
      <c r="B2754" s="2" t="s">
        <v>9135</v>
      </c>
      <c r="C2754" s="116">
        <v>425251</v>
      </c>
      <c r="D2754" s="117">
        <v>2131</v>
      </c>
      <c r="E2754" s="2">
        <v>2754</v>
      </c>
    </row>
    <row r="2755" spans="1:5" ht="13.5" x14ac:dyDescent="0.25">
      <c r="A2755" s="2"/>
      <c r="B2755" s="2" t="s">
        <v>5804</v>
      </c>
      <c r="C2755" s="116">
        <v>225245</v>
      </c>
      <c r="D2755" s="117">
        <v>2131</v>
      </c>
      <c r="E2755" s="2">
        <v>2755</v>
      </c>
    </row>
    <row r="2756" spans="1:5" ht="13.5" x14ac:dyDescent="0.25">
      <c r="A2756" s="2"/>
      <c r="B2756" s="2" t="s">
        <v>9136</v>
      </c>
      <c r="C2756" s="116">
        <v>425266</v>
      </c>
      <c r="D2756" s="117">
        <v>2141</v>
      </c>
      <c r="E2756" s="2">
        <v>2756</v>
      </c>
    </row>
    <row r="2757" spans="1:5" ht="13.5" x14ac:dyDescent="0.25">
      <c r="A2757" s="2"/>
      <c r="B2757" s="2" t="s">
        <v>5805</v>
      </c>
      <c r="C2757" s="116">
        <v>225279</v>
      </c>
      <c r="D2757" s="117">
        <v>2112</v>
      </c>
      <c r="E2757" s="2">
        <v>2757</v>
      </c>
    </row>
    <row r="2758" spans="1:5" ht="13.5" x14ac:dyDescent="0.25">
      <c r="A2758" s="2"/>
      <c r="B2758" s="2" t="s">
        <v>5806</v>
      </c>
      <c r="C2758" s="116">
        <v>225300</v>
      </c>
      <c r="D2758" s="117">
        <v>2145</v>
      </c>
      <c r="E2758" s="2">
        <v>2758</v>
      </c>
    </row>
    <row r="2759" spans="1:5" ht="13.5" x14ac:dyDescent="0.25">
      <c r="A2759" s="2"/>
      <c r="B2759" s="2" t="s">
        <v>5807</v>
      </c>
      <c r="C2759" s="116">
        <v>225334</v>
      </c>
      <c r="D2759" s="117">
        <v>2149</v>
      </c>
      <c r="E2759" s="2">
        <v>2759</v>
      </c>
    </row>
    <row r="2760" spans="1:5" ht="13.5" x14ac:dyDescent="0.25">
      <c r="A2760" s="2"/>
      <c r="B2760" s="2" t="s">
        <v>5808</v>
      </c>
      <c r="C2760" s="116">
        <v>225368</v>
      </c>
      <c r="D2760" s="117">
        <v>2147</v>
      </c>
      <c r="E2760" s="2">
        <v>2760</v>
      </c>
    </row>
    <row r="2761" spans="1:5" ht="13.5" x14ac:dyDescent="0.25">
      <c r="A2761" s="2"/>
      <c r="B2761" s="2" t="s">
        <v>5809</v>
      </c>
      <c r="C2761" s="116">
        <v>225391</v>
      </c>
      <c r="D2761" s="117">
        <v>2147</v>
      </c>
      <c r="E2761" s="2">
        <v>2761</v>
      </c>
    </row>
    <row r="2762" spans="1:5" ht="13.5" x14ac:dyDescent="0.25">
      <c r="A2762" s="2"/>
      <c r="B2762" s="2" t="s">
        <v>5810</v>
      </c>
      <c r="C2762" s="116">
        <v>225423</v>
      </c>
      <c r="D2762" s="117">
        <v>2145</v>
      </c>
      <c r="E2762" s="2">
        <v>2762</v>
      </c>
    </row>
    <row r="2763" spans="1:5" ht="13.5" x14ac:dyDescent="0.25">
      <c r="A2763" s="2"/>
      <c r="B2763" s="2" t="s">
        <v>5811</v>
      </c>
      <c r="C2763" s="116">
        <v>225442</v>
      </c>
      <c r="D2763" s="117">
        <v>2149</v>
      </c>
      <c r="E2763" s="2">
        <v>2763</v>
      </c>
    </row>
    <row r="2764" spans="1:5" ht="13.5" x14ac:dyDescent="0.25">
      <c r="A2764" s="2"/>
      <c r="B2764" s="2" t="s">
        <v>5812</v>
      </c>
      <c r="C2764" s="116">
        <v>225461</v>
      </c>
      <c r="D2764" s="117">
        <v>2142</v>
      </c>
      <c r="E2764" s="2">
        <v>2764</v>
      </c>
    </row>
    <row r="2765" spans="1:5" ht="13.5" x14ac:dyDescent="0.25">
      <c r="A2765" s="2"/>
      <c r="B2765" s="2" t="s">
        <v>5813</v>
      </c>
      <c r="C2765" s="116">
        <v>225480</v>
      </c>
      <c r="D2765" s="117">
        <v>2147</v>
      </c>
      <c r="E2765" s="2">
        <v>2765</v>
      </c>
    </row>
    <row r="2766" spans="1:5" ht="13.5" x14ac:dyDescent="0.25">
      <c r="A2766" s="2"/>
      <c r="B2766" s="2" t="s">
        <v>7876</v>
      </c>
      <c r="C2766" s="116">
        <v>225486</v>
      </c>
      <c r="D2766" s="117">
        <v>2147</v>
      </c>
      <c r="E2766" s="2">
        <v>2766</v>
      </c>
    </row>
    <row r="2767" spans="1:5" ht="13.5" x14ac:dyDescent="0.25">
      <c r="A2767" s="2"/>
      <c r="B2767" s="2" t="s">
        <v>5814</v>
      </c>
      <c r="C2767" s="116">
        <v>225512</v>
      </c>
      <c r="D2767" s="117">
        <v>2147</v>
      </c>
      <c r="E2767" s="2">
        <v>2767</v>
      </c>
    </row>
    <row r="2768" spans="1:5" ht="13.5" x14ac:dyDescent="0.25">
      <c r="A2768" s="2"/>
      <c r="B2768" s="2" t="s">
        <v>5815</v>
      </c>
      <c r="C2768" s="116">
        <v>225546</v>
      </c>
      <c r="D2768" s="117">
        <v>2146</v>
      </c>
      <c r="E2768" s="2">
        <v>2768</v>
      </c>
    </row>
    <row r="2769" spans="1:5" ht="13.5" x14ac:dyDescent="0.25">
      <c r="A2769" s="2"/>
      <c r="B2769" s="2" t="s">
        <v>9137</v>
      </c>
      <c r="C2769" s="116">
        <v>425552</v>
      </c>
      <c r="D2769" s="117">
        <v>2149</v>
      </c>
      <c r="E2769" s="2">
        <v>2769</v>
      </c>
    </row>
    <row r="2770" spans="1:5" ht="13.5" x14ac:dyDescent="0.25">
      <c r="A2770" s="2"/>
      <c r="B2770" s="2" t="s">
        <v>9138</v>
      </c>
      <c r="C2770" s="116">
        <v>425567</v>
      </c>
      <c r="D2770" s="117">
        <v>2149</v>
      </c>
      <c r="E2770" s="2">
        <v>2770</v>
      </c>
    </row>
    <row r="2771" spans="1:5" ht="13.5" x14ac:dyDescent="0.25">
      <c r="A2771" s="2"/>
      <c r="B2771" s="2" t="s">
        <v>9139</v>
      </c>
      <c r="C2771" s="116">
        <v>425586</v>
      </c>
      <c r="D2771" s="117">
        <v>2145</v>
      </c>
      <c r="E2771" s="2">
        <v>2771</v>
      </c>
    </row>
    <row r="2772" spans="1:5" ht="13.5" x14ac:dyDescent="0.25">
      <c r="A2772" s="2"/>
      <c r="B2772" s="2" t="s">
        <v>5816</v>
      </c>
      <c r="C2772" s="116">
        <v>225578</v>
      </c>
      <c r="D2772" s="117">
        <v>2145</v>
      </c>
      <c r="E2772" s="2">
        <v>2772</v>
      </c>
    </row>
    <row r="2773" spans="1:5" ht="13.5" x14ac:dyDescent="0.25">
      <c r="A2773" s="2"/>
      <c r="B2773" s="2" t="s">
        <v>7877</v>
      </c>
      <c r="C2773" s="116">
        <v>225580</v>
      </c>
      <c r="D2773" s="117">
        <v>2141</v>
      </c>
      <c r="E2773" s="2">
        <v>2773</v>
      </c>
    </row>
    <row r="2774" spans="1:5" ht="13.5" x14ac:dyDescent="0.25">
      <c r="A2774" s="2"/>
      <c r="B2774" s="2" t="s">
        <v>5817</v>
      </c>
      <c r="C2774" s="116">
        <v>225601</v>
      </c>
      <c r="D2774" s="117">
        <v>2147</v>
      </c>
      <c r="E2774" s="2">
        <v>2774</v>
      </c>
    </row>
    <row r="2775" spans="1:5" ht="13.5" x14ac:dyDescent="0.25">
      <c r="A2775" s="2"/>
      <c r="B2775" s="2" t="s">
        <v>9140</v>
      </c>
      <c r="C2775" s="116">
        <v>425618</v>
      </c>
      <c r="D2775" s="117">
        <v>2149</v>
      </c>
      <c r="E2775" s="2">
        <v>2775</v>
      </c>
    </row>
    <row r="2776" spans="1:5" ht="13.5" x14ac:dyDescent="0.25">
      <c r="A2776" s="2"/>
      <c r="B2776" s="2" t="s">
        <v>5819</v>
      </c>
      <c r="C2776" s="116">
        <v>225644</v>
      </c>
      <c r="D2776" s="117">
        <v>2147</v>
      </c>
      <c r="E2776" s="2">
        <v>2776</v>
      </c>
    </row>
    <row r="2777" spans="1:5" ht="13.5" x14ac:dyDescent="0.25">
      <c r="A2777" s="2"/>
      <c r="B2777" s="2" t="s">
        <v>5820</v>
      </c>
      <c r="C2777" s="116">
        <v>225673</v>
      </c>
      <c r="D2777" s="117">
        <v>2131</v>
      </c>
      <c r="E2777" s="2">
        <v>2777</v>
      </c>
    </row>
    <row r="2778" spans="1:5" ht="13.5" x14ac:dyDescent="0.25">
      <c r="A2778" s="2"/>
      <c r="B2778" s="2" t="s">
        <v>5821</v>
      </c>
      <c r="C2778" s="116">
        <v>225692</v>
      </c>
      <c r="D2778" s="117">
        <v>2144</v>
      </c>
      <c r="E2778" s="2">
        <v>2778</v>
      </c>
    </row>
    <row r="2779" spans="1:5" ht="13.5" x14ac:dyDescent="0.25">
      <c r="A2779" s="2"/>
      <c r="B2779" s="2" t="s">
        <v>5822</v>
      </c>
      <c r="C2779" s="116">
        <v>225724</v>
      </c>
      <c r="D2779" s="117">
        <v>2148</v>
      </c>
      <c r="E2779" s="2">
        <v>2779</v>
      </c>
    </row>
    <row r="2780" spans="1:5" ht="13.5" x14ac:dyDescent="0.25">
      <c r="A2780" s="2"/>
      <c r="B2780" s="2" t="s">
        <v>8732</v>
      </c>
      <c r="C2780" s="116">
        <v>225743</v>
      </c>
      <c r="D2780" s="117">
        <v>2149</v>
      </c>
      <c r="E2780" s="2">
        <v>2780</v>
      </c>
    </row>
    <row r="2781" spans="1:5" ht="13.5" x14ac:dyDescent="0.25">
      <c r="A2781" s="2"/>
      <c r="B2781" s="2" t="s">
        <v>9141</v>
      </c>
      <c r="C2781" s="116">
        <v>425730</v>
      </c>
      <c r="D2781" s="117">
        <v>2149</v>
      </c>
      <c r="E2781" s="2">
        <v>2781</v>
      </c>
    </row>
    <row r="2782" spans="1:5" ht="13.5" x14ac:dyDescent="0.25">
      <c r="A2782" s="2"/>
      <c r="B2782" s="2" t="s">
        <v>5823</v>
      </c>
      <c r="C2782" s="116">
        <v>225758</v>
      </c>
      <c r="D2782" s="117">
        <v>2145</v>
      </c>
      <c r="E2782" s="2">
        <v>2782</v>
      </c>
    </row>
    <row r="2783" spans="1:5" ht="13.5" x14ac:dyDescent="0.25">
      <c r="A2783" s="2"/>
      <c r="B2783" s="2" t="s">
        <v>5824</v>
      </c>
      <c r="C2783" s="116">
        <v>225781</v>
      </c>
      <c r="D2783" s="117">
        <v>2146</v>
      </c>
      <c r="E2783" s="2">
        <v>2783</v>
      </c>
    </row>
    <row r="2784" spans="1:5" ht="13.5" x14ac:dyDescent="0.25">
      <c r="A2784" s="2"/>
      <c r="B2784" s="2" t="s">
        <v>5825</v>
      </c>
      <c r="C2784" s="116">
        <v>225813</v>
      </c>
      <c r="D2784" s="117">
        <v>2145</v>
      </c>
      <c r="E2784" s="2">
        <v>2784</v>
      </c>
    </row>
    <row r="2785" spans="1:5" ht="13.5" x14ac:dyDescent="0.25">
      <c r="A2785" s="2"/>
      <c r="B2785" s="2" t="s">
        <v>5826</v>
      </c>
      <c r="C2785" s="116">
        <v>225832</v>
      </c>
      <c r="D2785" s="117">
        <v>2123</v>
      </c>
      <c r="E2785" s="2">
        <v>2785</v>
      </c>
    </row>
    <row r="2786" spans="1:5" ht="13.5" x14ac:dyDescent="0.25">
      <c r="A2786" s="2"/>
      <c r="B2786" s="2" t="s">
        <v>5827</v>
      </c>
      <c r="C2786" s="116">
        <v>225851</v>
      </c>
      <c r="D2786" s="117">
        <v>2149</v>
      </c>
      <c r="E2786" s="2">
        <v>2786</v>
      </c>
    </row>
    <row r="2787" spans="1:5" ht="13.5" x14ac:dyDescent="0.25">
      <c r="A2787" s="2"/>
      <c r="B2787" s="2" t="s">
        <v>9142</v>
      </c>
      <c r="C2787" s="116">
        <v>425868</v>
      </c>
      <c r="D2787" s="117">
        <v>2149</v>
      </c>
      <c r="E2787" s="2">
        <v>2787</v>
      </c>
    </row>
    <row r="2788" spans="1:5" ht="13.5" x14ac:dyDescent="0.25">
      <c r="A2788" s="2"/>
      <c r="B2788" s="2" t="s">
        <v>9144</v>
      </c>
      <c r="C2788" s="116">
        <v>425891</v>
      </c>
      <c r="D2788" s="117">
        <v>2149</v>
      </c>
      <c r="E2788" s="2">
        <v>2788</v>
      </c>
    </row>
    <row r="2789" spans="1:5" ht="13.5" x14ac:dyDescent="0.25">
      <c r="A2789" s="2"/>
      <c r="B2789" s="2" t="s">
        <v>9143</v>
      </c>
      <c r="C2789" s="116">
        <v>425887</v>
      </c>
      <c r="D2789" s="117">
        <v>2149</v>
      </c>
      <c r="E2789" s="2">
        <v>2789</v>
      </c>
    </row>
    <row r="2790" spans="1:5" ht="13.5" x14ac:dyDescent="0.25">
      <c r="A2790" s="2"/>
      <c r="B2790" s="2" t="s">
        <v>5828</v>
      </c>
      <c r="C2790" s="116">
        <v>225870</v>
      </c>
      <c r="D2790" s="117">
        <v>2144</v>
      </c>
      <c r="E2790" s="2">
        <v>2790</v>
      </c>
    </row>
    <row r="2791" spans="1:5" ht="13.5" x14ac:dyDescent="0.25">
      <c r="A2791" s="2"/>
      <c r="B2791" s="2" t="s">
        <v>5829</v>
      </c>
      <c r="C2791" s="116">
        <v>225902</v>
      </c>
      <c r="D2791" s="117">
        <v>2147</v>
      </c>
      <c r="E2791" s="2">
        <v>2791</v>
      </c>
    </row>
    <row r="2792" spans="1:5" ht="13.5" x14ac:dyDescent="0.25">
      <c r="A2792" s="2"/>
      <c r="B2792" s="2" t="s">
        <v>5830</v>
      </c>
      <c r="C2792" s="116">
        <v>225917</v>
      </c>
      <c r="D2792" s="117">
        <v>2147</v>
      </c>
      <c r="E2792" s="2">
        <v>2792</v>
      </c>
    </row>
    <row r="2793" spans="1:5" ht="13.5" x14ac:dyDescent="0.25">
      <c r="A2793" s="2"/>
      <c r="B2793" s="2" t="s">
        <v>7878</v>
      </c>
      <c r="C2793" s="116">
        <v>225918</v>
      </c>
      <c r="D2793" s="117">
        <v>2149</v>
      </c>
      <c r="E2793" s="2">
        <v>2793</v>
      </c>
    </row>
    <row r="2794" spans="1:5" ht="13.5" x14ac:dyDescent="0.25">
      <c r="A2794" s="2"/>
      <c r="B2794" s="2" t="s">
        <v>7879</v>
      </c>
      <c r="C2794" s="116">
        <v>225920</v>
      </c>
      <c r="D2794" s="117">
        <v>2213</v>
      </c>
      <c r="E2794" s="2">
        <v>2794</v>
      </c>
    </row>
    <row r="2795" spans="1:5" ht="13.5" x14ac:dyDescent="0.25">
      <c r="A2795" s="2"/>
      <c r="B2795" s="2" t="s">
        <v>5831</v>
      </c>
      <c r="C2795" s="116">
        <v>225936</v>
      </c>
      <c r="D2795" s="117">
        <v>2213</v>
      </c>
      <c r="E2795" s="2">
        <v>2795</v>
      </c>
    </row>
    <row r="2796" spans="1:5" ht="13.5" x14ac:dyDescent="0.25">
      <c r="A2796" s="2"/>
      <c r="B2796" s="2" t="s">
        <v>7880</v>
      </c>
      <c r="C2796" s="116">
        <v>225937</v>
      </c>
      <c r="D2796" s="117">
        <v>2213</v>
      </c>
      <c r="E2796" s="2">
        <v>2796</v>
      </c>
    </row>
    <row r="2797" spans="1:5" ht="13.5" x14ac:dyDescent="0.25">
      <c r="A2797" s="2"/>
      <c r="B2797" s="2" t="s">
        <v>5832</v>
      </c>
      <c r="C2797" s="116">
        <v>225974</v>
      </c>
      <c r="D2797" s="117">
        <v>2213</v>
      </c>
      <c r="E2797" s="2">
        <v>2797</v>
      </c>
    </row>
    <row r="2798" spans="1:5" ht="13.5" x14ac:dyDescent="0.25">
      <c r="A2798" s="2"/>
      <c r="B2798" s="2" t="s">
        <v>5833</v>
      </c>
      <c r="C2798" s="116">
        <v>225993</v>
      </c>
      <c r="D2798" s="117">
        <v>2359</v>
      </c>
      <c r="E2798" s="2">
        <v>2798</v>
      </c>
    </row>
    <row r="2799" spans="1:5" ht="13.5" x14ac:dyDescent="0.25">
      <c r="A2799" s="2"/>
      <c r="B2799" s="2" t="s">
        <v>7881</v>
      </c>
      <c r="C2799" s="116">
        <v>225994</v>
      </c>
      <c r="D2799" s="117">
        <v>2211</v>
      </c>
      <c r="E2799" s="2">
        <v>2799</v>
      </c>
    </row>
    <row r="2800" spans="1:5" ht="13.5" x14ac:dyDescent="0.25">
      <c r="A2800" s="2"/>
      <c r="B2800" s="2" t="s">
        <v>5834</v>
      </c>
      <c r="C2800" s="116">
        <v>226021</v>
      </c>
      <c r="D2800" s="117">
        <v>2123</v>
      </c>
      <c r="E2800" s="2">
        <v>2800</v>
      </c>
    </row>
    <row r="2801" spans="1:5" ht="13.5" x14ac:dyDescent="0.25">
      <c r="A2801" s="2"/>
      <c r="B2801" s="2" t="s">
        <v>5835</v>
      </c>
      <c r="C2801" s="116">
        <v>226055</v>
      </c>
      <c r="D2801" s="117">
        <v>2145</v>
      </c>
      <c r="E2801" s="2">
        <v>2801</v>
      </c>
    </row>
    <row r="2802" spans="1:5" ht="13.5" x14ac:dyDescent="0.25">
      <c r="A2802" s="2"/>
      <c r="B2802" s="2" t="s">
        <v>5836</v>
      </c>
      <c r="C2802" s="116">
        <v>226089</v>
      </c>
      <c r="D2802" s="117">
        <v>2145</v>
      </c>
      <c r="E2802" s="2">
        <v>2802</v>
      </c>
    </row>
    <row r="2803" spans="1:5" ht="13.5" x14ac:dyDescent="0.25">
      <c r="A2803" s="2"/>
      <c r="B2803" s="2" t="s">
        <v>5837</v>
      </c>
      <c r="C2803" s="116">
        <v>226110</v>
      </c>
      <c r="D2803" s="117">
        <v>2145</v>
      </c>
      <c r="E2803" s="2">
        <v>2803</v>
      </c>
    </row>
    <row r="2804" spans="1:5" ht="13.5" x14ac:dyDescent="0.25">
      <c r="A2804" s="2"/>
      <c r="B2804" s="2" t="s">
        <v>5838</v>
      </c>
      <c r="C2804" s="116">
        <v>226144</v>
      </c>
      <c r="D2804" s="117">
        <v>2141</v>
      </c>
      <c r="E2804" s="2">
        <v>2804</v>
      </c>
    </row>
    <row r="2805" spans="1:5" ht="13.5" x14ac:dyDescent="0.25">
      <c r="A2805" s="2"/>
      <c r="B2805" s="2" t="s">
        <v>5839</v>
      </c>
      <c r="C2805" s="116">
        <v>226159</v>
      </c>
      <c r="D2805" s="117">
        <v>2145</v>
      </c>
      <c r="E2805" s="2">
        <v>2805</v>
      </c>
    </row>
    <row r="2806" spans="1:5" ht="13.5" x14ac:dyDescent="0.25">
      <c r="A2806" s="2"/>
      <c r="B2806" s="2" t="s">
        <v>9147</v>
      </c>
      <c r="C2806" s="116">
        <v>426176</v>
      </c>
      <c r="D2806" s="117">
        <v>2149</v>
      </c>
      <c r="E2806" s="2">
        <v>2806</v>
      </c>
    </row>
    <row r="2807" spans="1:5" ht="13.5" x14ac:dyDescent="0.25">
      <c r="A2807" s="2"/>
      <c r="B2807" s="2" t="s">
        <v>5840</v>
      </c>
      <c r="C2807" s="116">
        <v>226182</v>
      </c>
      <c r="D2807" s="117">
        <v>2145</v>
      </c>
      <c r="E2807" s="2">
        <v>2807</v>
      </c>
    </row>
    <row r="2808" spans="1:5" ht="13.5" x14ac:dyDescent="0.25">
      <c r="A2808" s="2"/>
      <c r="B2808" s="2" t="s">
        <v>5841</v>
      </c>
      <c r="C2808" s="116">
        <v>226201</v>
      </c>
      <c r="D2808" s="117">
        <v>2143</v>
      </c>
      <c r="E2808" s="2">
        <v>2808</v>
      </c>
    </row>
    <row r="2809" spans="1:5" ht="13.5" x14ac:dyDescent="0.25">
      <c r="A2809" s="2"/>
      <c r="B2809" s="2" t="s">
        <v>5842</v>
      </c>
      <c r="C2809" s="116">
        <v>226233</v>
      </c>
      <c r="D2809" s="117">
        <v>2432</v>
      </c>
      <c r="E2809" s="2">
        <v>2809</v>
      </c>
    </row>
    <row r="2810" spans="1:5" ht="13.5" x14ac:dyDescent="0.25">
      <c r="A2810" s="2"/>
      <c r="B2810" s="2" t="s">
        <v>5843</v>
      </c>
      <c r="C2810" s="116">
        <v>226252</v>
      </c>
      <c r="D2810" s="117">
        <v>2149</v>
      </c>
      <c r="E2810" s="2">
        <v>2810</v>
      </c>
    </row>
    <row r="2811" spans="1:5" ht="13.5" x14ac:dyDescent="0.25">
      <c r="A2811" s="2"/>
      <c r="B2811" s="2" t="s">
        <v>7882</v>
      </c>
      <c r="C2811" s="116">
        <v>226257</v>
      </c>
      <c r="D2811" s="117">
        <v>2143</v>
      </c>
      <c r="E2811" s="2">
        <v>2811</v>
      </c>
    </row>
    <row r="2812" spans="1:5" ht="13.5" x14ac:dyDescent="0.25">
      <c r="A2812" s="2"/>
      <c r="B2812" s="2" t="s">
        <v>9146</v>
      </c>
      <c r="C2812" s="116">
        <v>426269</v>
      </c>
      <c r="D2812" s="117">
        <v>2143</v>
      </c>
      <c r="E2812" s="2">
        <v>2812</v>
      </c>
    </row>
    <row r="2813" spans="1:5" ht="13.5" x14ac:dyDescent="0.25">
      <c r="A2813" s="2"/>
      <c r="B2813" s="2" t="s">
        <v>5844</v>
      </c>
      <c r="C2813" s="116">
        <v>226271</v>
      </c>
      <c r="D2813" s="117">
        <v>2147</v>
      </c>
      <c r="E2813" s="2">
        <v>2813</v>
      </c>
    </row>
    <row r="2814" spans="1:5" ht="13.5" x14ac:dyDescent="0.25">
      <c r="A2814" s="2"/>
      <c r="B2814" s="2" t="s">
        <v>5845</v>
      </c>
      <c r="C2814" s="116">
        <v>226290</v>
      </c>
      <c r="D2814" s="117">
        <v>2149</v>
      </c>
      <c r="E2814" s="2">
        <v>2814</v>
      </c>
    </row>
    <row r="2815" spans="1:5" ht="13.5" x14ac:dyDescent="0.25">
      <c r="A2815" s="2"/>
      <c r="B2815" s="2" t="s">
        <v>5846</v>
      </c>
      <c r="C2815" s="116">
        <v>226322</v>
      </c>
      <c r="D2815" s="117">
        <v>2149</v>
      </c>
      <c r="E2815" s="2">
        <v>2815</v>
      </c>
    </row>
    <row r="2816" spans="1:5" ht="13.5" x14ac:dyDescent="0.25">
      <c r="A2816" s="2"/>
      <c r="B2816" s="2" t="s">
        <v>5847</v>
      </c>
      <c r="C2816" s="116">
        <v>226356</v>
      </c>
      <c r="D2816" s="117">
        <v>2149</v>
      </c>
      <c r="E2816" s="2">
        <v>2816</v>
      </c>
    </row>
    <row r="2817" spans="1:5" ht="13.5" x14ac:dyDescent="0.25">
      <c r="A2817" s="2"/>
      <c r="B2817" s="2" t="s">
        <v>5848</v>
      </c>
      <c r="C2817" s="116">
        <v>226388</v>
      </c>
      <c r="D2817" s="117">
        <v>2149</v>
      </c>
      <c r="E2817" s="2">
        <v>2817</v>
      </c>
    </row>
    <row r="2818" spans="1:5" ht="13.5" x14ac:dyDescent="0.25">
      <c r="A2818" s="2"/>
      <c r="B2818" s="2" t="s">
        <v>5849</v>
      </c>
      <c r="C2818" s="116">
        <v>226407</v>
      </c>
      <c r="D2818" s="117">
        <v>2149</v>
      </c>
      <c r="E2818" s="2">
        <v>2818</v>
      </c>
    </row>
    <row r="2819" spans="1:5" ht="13.5" x14ac:dyDescent="0.25">
      <c r="A2819" s="2"/>
      <c r="B2819" s="2" t="s">
        <v>6877</v>
      </c>
      <c r="C2819" s="116">
        <v>226430</v>
      </c>
      <c r="D2819" s="117">
        <v>2149</v>
      </c>
      <c r="E2819" s="2">
        <v>2819</v>
      </c>
    </row>
    <row r="2820" spans="1:5" ht="13.5" x14ac:dyDescent="0.25">
      <c r="A2820" s="2"/>
      <c r="B2820" s="2" t="s">
        <v>5850</v>
      </c>
      <c r="C2820" s="116">
        <v>226426</v>
      </c>
      <c r="D2820" s="117">
        <v>2149</v>
      </c>
      <c r="E2820" s="2">
        <v>2820</v>
      </c>
    </row>
    <row r="2821" spans="1:5" ht="13.5" x14ac:dyDescent="0.25">
      <c r="A2821" s="2"/>
      <c r="B2821" s="2" t="s">
        <v>5851</v>
      </c>
      <c r="C2821" s="116">
        <v>226445</v>
      </c>
      <c r="D2821" s="117">
        <v>2144</v>
      </c>
      <c r="E2821" s="2">
        <v>2821</v>
      </c>
    </row>
    <row r="2822" spans="1:5" ht="13.5" x14ac:dyDescent="0.25">
      <c r="A2822" s="2"/>
      <c r="B2822" s="2" t="s">
        <v>5852</v>
      </c>
      <c r="C2822" s="116">
        <v>226479</v>
      </c>
      <c r="D2822" s="117">
        <v>2142</v>
      </c>
      <c r="E2822" s="2">
        <v>2822</v>
      </c>
    </row>
    <row r="2823" spans="1:5" ht="13.5" x14ac:dyDescent="0.25">
      <c r="A2823" s="2"/>
      <c r="B2823" s="2" t="s">
        <v>5853</v>
      </c>
      <c r="C2823" s="116">
        <v>226500</v>
      </c>
      <c r="D2823" s="117">
        <v>2144</v>
      </c>
      <c r="E2823" s="2">
        <v>2823</v>
      </c>
    </row>
    <row r="2824" spans="1:5" ht="13.5" x14ac:dyDescent="0.25">
      <c r="A2824" s="2"/>
      <c r="B2824" s="2" t="s">
        <v>5854</v>
      </c>
      <c r="C2824" s="116">
        <v>226534</v>
      </c>
      <c r="D2824" s="117">
        <v>2213</v>
      </c>
      <c r="E2824" s="2">
        <v>2824</v>
      </c>
    </row>
    <row r="2825" spans="1:5" ht="13.5" x14ac:dyDescent="0.25">
      <c r="A2825" s="2"/>
      <c r="B2825" s="2" t="s">
        <v>5855</v>
      </c>
      <c r="C2825" s="116">
        <v>226568</v>
      </c>
      <c r="D2825" s="117">
        <v>2149</v>
      </c>
      <c r="E2825" s="2">
        <v>2825</v>
      </c>
    </row>
    <row r="2826" spans="1:5" ht="13.5" x14ac:dyDescent="0.25">
      <c r="A2826" s="2"/>
      <c r="B2826" s="2" t="s">
        <v>5856</v>
      </c>
      <c r="C2826" s="116">
        <v>226591</v>
      </c>
      <c r="D2826" s="117">
        <v>2149</v>
      </c>
      <c r="E2826" s="2">
        <v>2826</v>
      </c>
    </row>
    <row r="2827" spans="1:5" ht="13.5" x14ac:dyDescent="0.25">
      <c r="A2827" s="2"/>
      <c r="B2827" s="2" t="s">
        <v>5857</v>
      </c>
      <c r="C2827" s="116">
        <v>226623</v>
      </c>
      <c r="D2827" s="117">
        <v>2419</v>
      </c>
      <c r="E2827" s="2">
        <v>2827</v>
      </c>
    </row>
    <row r="2828" spans="1:5" ht="13.5" x14ac:dyDescent="0.25">
      <c r="A2828" s="2"/>
      <c r="B2828" s="2" t="s">
        <v>5858</v>
      </c>
      <c r="C2828" s="116">
        <v>226657</v>
      </c>
      <c r="D2828" s="117">
        <v>2149</v>
      </c>
      <c r="E2828" s="2">
        <v>2828</v>
      </c>
    </row>
    <row r="2829" spans="1:5" ht="13.5" x14ac:dyDescent="0.25">
      <c r="A2829" s="2"/>
      <c r="B2829" s="2" t="s">
        <v>5859</v>
      </c>
      <c r="C2829" s="116">
        <v>226680</v>
      </c>
      <c r="D2829" s="117">
        <v>2149</v>
      </c>
      <c r="E2829" s="2">
        <v>2829</v>
      </c>
    </row>
    <row r="2830" spans="1:5" ht="13.5" x14ac:dyDescent="0.25">
      <c r="A2830" s="2"/>
      <c r="B2830" s="2" t="s">
        <v>5860</v>
      </c>
      <c r="C2830" s="116">
        <v>226712</v>
      </c>
      <c r="D2830" s="117">
        <v>2147</v>
      </c>
      <c r="E2830" s="2">
        <v>2830</v>
      </c>
    </row>
    <row r="2831" spans="1:5" ht="13.5" x14ac:dyDescent="0.25">
      <c r="A2831" s="2"/>
      <c r="B2831" s="2" t="s">
        <v>5861</v>
      </c>
      <c r="C2831" s="116">
        <v>226750</v>
      </c>
      <c r="D2831" s="117">
        <v>2412</v>
      </c>
      <c r="E2831" s="2">
        <v>2831</v>
      </c>
    </row>
    <row r="2832" spans="1:5" ht="13.5" x14ac:dyDescent="0.25">
      <c r="A2832" s="2"/>
      <c r="B2832" s="2" t="s">
        <v>9145</v>
      </c>
      <c r="C2832" s="116">
        <v>426767</v>
      </c>
      <c r="D2832" s="117">
        <v>2412</v>
      </c>
      <c r="E2832" s="2">
        <v>2832</v>
      </c>
    </row>
    <row r="2833" spans="1:5" ht="13.5" x14ac:dyDescent="0.25">
      <c r="A2833" s="2"/>
      <c r="B2833" s="2" t="s">
        <v>5862</v>
      </c>
      <c r="C2833" s="116">
        <v>226784</v>
      </c>
      <c r="D2833" s="117">
        <v>2149</v>
      </c>
      <c r="E2833" s="2">
        <v>2833</v>
      </c>
    </row>
    <row r="2834" spans="1:5" ht="13.5" x14ac:dyDescent="0.25">
      <c r="A2834" s="2"/>
      <c r="B2834" s="2" t="s">
        <v>5863</v>
      </c>
      <c r="C2834" s="116">
        <v>226816</v>
      </c>
      <c r="D2834" s="117">
        <v>2147</v>
      </c>
      <c r="E2834" s="2">
        <v>2834</v>
      </c>
    </row>
    <row r="2835" spans="1:5" ht="13.5" x14ac:dyDescent="0.25">
      <c r="A2835" s="2"/>
      <c r="B2835" s="2" t="s">
        <v>5864</v>
      </c>
      <c r="C2835" s="116">
        <v>226854</v>
      </c>
      <c r="D2835" s="117">
        <v>2145</v>
      </c>
      <c r="E2835" s="2">
        <v>2835</v>
      </c>
    </row>
    <row r="2836" spans="1:5" ht="13.5" x14ac:dyDescent="0.25">
      <c r="A2836" s="2"/>
      <c r="B2836" s="2" t="s">
        <v>5865</v>
      </c>
      <c r="C2836" s="116">
        <v>226873</v>
      </c>
      <c r="D2836" s="117">
        <v>2145</v>
      </c>
      <c r="E2836" s="2">
        <v>2836</v>
      </c>
    </row>
    <row r="2837" spans="1:5" ht="13.5" x14ac:dyDescent="0.25">
      <c r="A2837" s="2"/>
      <c r="B2837" s="2" t="s">
        <v>5866</v>
      </c>
      <c r="C2837" s="116">
        <v>226905</v>
      </c>
      <c r="D2837" s="117">
        <v>2145</v>
      </c>
      <c r="E2837" s="2">
        <v>2837</v>
      </c>
    </row>
    <row r="2838" spans="1:5" ht="13.5" x14ac:dyDescent="0.25">
      <c r="A2838" s="2"/>
      <c r="B2838" s="2" t="s">
        <v>7883</v>
      </c>
      <c r="C2838" s="116">
        <v>226906</v>
      </c>
      <c r="D2838" s="117">
        <v>2149</v>
      </c>
      <c r="E2838" s="2">
        <v>2838</v>
      </c>
    </row>
    <row r="2839" spans="1:5" ht="13.5" x14ac:dyDescent="0.25">
      <c r="A2839" s="2"/>
      <c r="B2839" s="2" t="s">
        <v>7884</v>
      </c>
      <c r="C2839" s="116">
        <v>226907</v>
      </c>
      <c r="D2839" s="117">
        <v>2149</v>
      </c>
      <c r="E2839" s="2">
        <v>2839</v>
      </c>
    </row>
    <row r="2840" spans="1:5" ht="13.5" x14ac:dyDescent="0.25">
      <c r="A2840" s="2"/>
      <c r="B2840" s="2" t="s">
        <v>7435</v>
      </c>
      <c r="C2840" s="116">
        <v>226908</v>
      </c>
      <c r="D2840" s="117">
        <v>2149</v>
      </c>
      <c r="E2840" s="2">
        <v>2840</v>
      </c>
    </row>
    <row r="2841" spans="1:5" ht="13.5" x14ac:dyDescent="0.25">
      <c r="A2841" s="2"/>
      <c r="B2841" s="2" t="s">
        <v>5868</v>
      </c>
      <c r="C2841" s="116">
        <v>226962</v>
      </c>
      <c r="D2841" s="117">
        <v>2142</v>
      </c>
      <c r="E2841" s="2">
        <v>2841</v>
      </c>
    </row>
    <row r="2842" spans="1:5" ht="13.5" x14ac:dyDescent="0.25">
      <c r="A2842" s="2"/>
      <c r="B2842" s="2" t="s">
        <v>5867</v>
      </c>
      <c r="C2842" s="116">
        <v>226939</v>
      </c>
      <c r="D2842" s="117">
        <v>2141</v>
      </c>
      <c r="E2842" s="2">
        <v>2842</v>
      </c>
    </row>
    <row r="2843" spans="1:5" ht="13.5" x14ac:dyDescent="0.25">
      <c r="A2843" s="2"/>
      <c r="B2843" s="2" t="s">
        <v>9148</v>
      </c>
      <c r="C2843" s="116">
        <v>426979</v>
      </c>
      <c r="D2843" s="117">
        <v>2149</v>
      </c>
      <c r="E2843" s="2">
        <v>2843</v>
      </c>
    </row>
    <row r="2844" spans="1:5" ht="13.5" x14ac:dyDescent="0.25">
      <c r="A2844" s="2"/>
      <c r="B2844" s="2" t="s">
        <v>5869</v>
      </c>
      <c r="C2844" s="116">
        <v>226996</v>
      </c>
      <c r="D2844" s="117">
        <v>2412</v>
      </c>
      <c r="E2844" s="2">
        <v>2844</v>
      </c>
    </row>
    <row r="2845" spans="1:5" ht="13.5" x14ac:dyDescent="0.25">
      <c r="A2845" s="2"/>
      <c r="B2845" s="2" t="s">
        <v>9149</v>
      </c>
      <c r="C2845" s="116">
        <v>427007</v>
      </c>
      <c r="D2845" s="117">
        <v>2149</v>
      </c>
      <c r="E2845" s="2">
        <v>2845</v>
      </c>
    </row>
    <row r="2846" spans="1:5" ht="13.5" x14ac:dyDescent="0.25">
      <c r="A2846" s="2"/>
      <c r="B2846" s="2" t="s">
        <v>9150</v>
      </c>
      <c r="C2846" s="116">
        <v>427011</v>
      </c>
      <c r="D2846" s="117">
        <v>2149</v>
      </c>
      <c r="E2846" s="2">
        <v>2846</v>
      </c>
    </row>
    <row r="2847" spans="1:5" ht="13.5" x14ac:dyDescent="0.25">
      <c r="A2847" s="2"/>
      <c r="B2847" s="2" t="s">
        <v>9151</v>
      </c>
      <c r="C2847" s="116">
        <v>427030</v>
      </c>
      <c r="D2847" s="117">
        <v>2149</v>
      </c>
      <c r="E2847" s="2">
        <v>2847</v>
      </c>
    </row>
    <row r="2848" spans="1:5" ht="13.5" x14ac:dyDescent="0.25">
      <c r="A2848" s="2"/>
      <c r="B2848" s="2" t="s">
        <v>5870</v>
      </c>
      <c r="C2848" s="116">
        <v>227024</v>
      </c>
      <c r="D2848" s="117">
        <v>2144</v>
      </c>
      <c r="E2848" s="2">
        <v>2848</v>
      </c>
    </row>
    <row r="2849" spans="1:5" ht="13.5" x14ac:dyDescent="0.25">
      <c r="A2849" s="2"/>
      <c r="B2849" s="2" t="s">
        <v>5871</v>
      </c>
      <c r="C2849" s="116">
        <v>227058</v>
      </c>
      <c r="D2849" s="117">
        <v>2144</v>
      </c>
      <c r="E2849" s="2">
        <v>2849</v>
      </c>
    </row>
    <row r="2850" spans="1:5" ht="13.5" x14ac:dyDescent="0.25">
      <c r="A2850" s="2"/>
      <c r="B2850" s="2" t="s">
        <v>5872</v>
      </c>
      <c r="C2850" s="116">
        <v>227062</v>
      </c>
      <c r="D2850" s="117">
        <v>2144</v>
      </c>
      <c r="E2850" s="2">
        <v>2850</v>
      </c>
    </row>
    <row r="2851" spans="1:5" ht="13.5" x14ac:dyDescent="0.25">
      <c r="A2851" s="2"/>
      <c r="B2851" s="2" t="s">
        <v>5873</v>
      </c>
      <c r="C2851" s="116">
        <v>227081</v>
      </c>
      <c r="D2851" s="117">
        <v>2144</v>
      </c>
      <c r="E2851" s="2">
        <v>2851</v>
      </c>
    </row>
    <row r="2852" spans="1:5" ht="13.5" x14ac:dyDescent="0.25">
      <c r="A2852" s="2"/>
      <c r="B2852" s="2" t="s">
        <v>9152</v>
      </c>
      <c r="C2852" s="116">
        <v>427098</v>
      </c>
      <c r="D2852" s="117">
        <v>2144</v>
      </c>
      <c r="E2852" s="2">
        <v>2852</v>
      </c>
    </row>
    <row r="2853" spans="1:5" ht="13.5" x14ac:dyDescent="0.25">
      <c r="A2853" s="2"/>
      <c r="B2853" s="2" t="s">
        <v>5874</v>
      </c>
      <c r="C2853" s="116">
        <v>227113</v>
      </c>
      <c r="D2853" s="117">
        <v>2145</v>
      </c>
      <c r="E2853" s="2">
        <v>2853</v>
      </c>
    </row>
    <row r="2854" spans="1:5" ht="13.5" x14ac:dyDescent="0.25">
      <c r="A2854" s="2"/>
      <c r="B2854" s="2" t="s">
        <v>5875</v>
      </c>
      <c r="C2854" s="116">
        <v>227147</v>
      </c>
      <c r="D2854" s="117">
        <v>2143</v>
      </c>
      <c r="E2854" s="2">
        <v>2854</v>
      </c>
    </row>
    <row r="2855" spans="1:5" ht="13.5" x14ac:dyDescent="0.25">
      <c r="A2855" s="2"/>
      <c r="B2855" s="2" t="s">
        <v>5876</v>
      </c>
      <c r="C2855" s="116">
        <v>227185</v>
      </c>
      <c r="D2855" s="117">
        <v>2145</v>
      </c>
      <c r="E2855" s="2">
        <v>2855</v>
      </c>
    </row>
    <row r="2856" spans="1:5" ht="13.5" x14ac:dyDescent="0.25">
      <c r="A2856" s="2"/>
      <c r="B2856" s="2" t="s">
        <v>5877</v>
      </c>
      <c r="C2856" s="116">
        <v>227217</v>
      </c>
      <c r="D2856" s="117">
        <v>2143</v>
      </c>
      <c r="E2856" s="2">
        <v>2856</v>
      </c>
    </row>
    <row r="2857" spans="1:5" ht="13.5" x14ac:dyDescent="0.25">
      <c r="A2857" s="2"/>
      <c r="B2857" s="2" t="s">
        <v>7886</v>
      </c>
      <c r="C2857" s="116">
        <v>227318</v>
      </c>
      <c r="D2857" s="117">
        <v>2229</v>
      </c>
      <c r="E2857" s="2">
        <v>2857</v>
      </c>
    </row>
    <row r="2858" spans="1:5" ht="13.5" x14ac:dyDescent="0.25">
      <c r="A2858" s="2"/>
      <c r="B2858" s="2" t="s">
        <v>7499</v>
      </c>
      <c r="C2858" s="116">
        <v>427223</v>
      </c>
      <c r="D2858" s="117">
        <v>2149</v>
      </c>
      <c r="E2858" s="2">
        <v>2858</v>
      </c>
    </row>
    <row r="2859" spans="1:5" ht="13.5" x14ac:dyDescent="0.25">
      <c r="A2859" s="2"/>
      <c r="B2859" s="2" t="s">
        <v>5878</v>
      </c>
      <c r="C2859" s="116">
        <v>227255</v>
      </c>
      <c r="D2859" s="117">
        <v>2145</v>
      </c>
      <c r="E2859" s="2">
        <v>2859</v>
      </c>
    </row>
    <row r="2860" spans="1:5" ht="13.5" x14ac:dyDescent="0.25">
      <c r="A2860" s="2"/>
      <c r="B2860" s="2" t="s">
        <v>5879</v>
      </c>
      <c r="C2860" s="116">
        <v>227293</v>
      </c>
      <c r="D2860" s="117">
        <v>2144</v>
      </c>
      <c r="E2860" s="2">
        <v>2860</v>
      </c>
    </row>
    <row r="2861" spans="1:5" ht="13.5" x14ac:dyDescent="0.25">
      <c r="A2861" s="2"/>
      <c r="B2861" s="2" t="s">
        <v>7885</v>
      </c>
      <c r="C2861" s="116">
        <v>227294</v>
      </c>
      <c r="D2861" s="117">
        <v>2144</v>
      </c>
      <c r="E2861" s="2">
        <v>2861</v>
      </c>
    </row>
    <row r="2862" spans="1:5" ht="13.5" x14ac:dyDescent="0.25">
      <c r="A2862" s="2"/>
      <c r="B2862" s="2" t="s">
        <v>5880</v>
      </c>
      <c r="C2862" s="116">
        <v>227330</v>
      </c>
      <c r="D2862" s="117">
        <v>2147</v>
      </c>
      <c r="E2862" s="2">
        <v>2862</v>
      </c>
    </row>
    <row r="2863" spans="1:5" ht="13.5" x14ac:dyDescent="0.25">
      <c r="A2863" s="2"/>
      <c r="B2863" s="2" t="s">
        <v>7887</v>
      </c>
      <c r="C2863" s="116">
        <v>227331</v>
      </c>
      <c r="D2863" s="117">
        <v>2142</v>
      </c>
      <c r="E2863" s="2">
        <v>2863</v>
      </c>
    </row>
    <row r="2864" spans="1:5" ht="13.5" x14ac:dyDescent="0.25">
      <c r="A2864" s="2"/>
      <c r="B2864" s="2" t="s">
        <v>7888</v>
      </c>
      <c r="C2864" s="116">
        <v>227332</v>
      </c>
      <c r="D2864" s="117">
        <v>2149</v>
      </c>
      <c r="E2864" s="2">
        <v>2864</v>
      </c>
    </row>
    <row r="2865" spans="1:5" ht="13.5" x14ac:dyDescent="0.25">
      <c r="A2865" s="2"/>
      <c r="B2865" s="2" t="s">
        <v>5881</v>
      </c>
      <c r="C2865" s="116">
        <v>227363</v>
      </c>
      <c r="D2865" s="117">
        <v>2149</v>
      </c>
      <c r="E2865" s="2">
        <v>2865</v>
      </c>
    </row>
    <row r="2866" spans="1:5" ht="13.5" x14ac:dyDescent="0.25">
      <c r="A2866" s="2"/>
      <c r="B2866" s="2" t="s">
        <v>9153</v>
      </c>
      <c r="C2866" s="116">
        <v>427371</v>
      </c>
      <c r="D2866" s="117">
        <v>2149</v>
      </c>
      <c r="E2866" s="2">
        <v>2866</v>
      </c>
    </row>
    <row r="2867" spans="1:5" ht="13.5" x14ac:dyDescent="0.25">
      <c r="A2867" s="2"/>
      <c r="B2867" s="2" t="s">
        <v>5882</v>
      </c>
      <c r="C2867" s="116">
        <v>227397</v>
      </c>
      <c r="D2867" s="117">
        <v>2123</v>
      </c>
      <c r="E2867" s="2">
        <v>2867</v>
      </c>
    </row>
    <row r="2868" spans="1:5" ht="13.5" x14ac:dyDescent="0.25">
      <c r="A2868" s="2"/>
      <c r="B2868" s="2" t="s">
        <v>8481</v>
      </c>
      <c r="C2868" s="116">
        <v>228397</v>
      </c>
      <c r="D2868" s="117">
        <v>2149</v>
      </c>
      <c r="E2868" s="2">
        <v>2868</v>
      </c>
    </row>
    <row r="2869" spans="1:5" ht="13.5" x14ac:dyDescent="0.25">
      <c r="A2869" s="2"/>
      <c r="B2869" s="2" t="s">
        <v>5883</v>
      </c>
      <c r="C2869" s="116">
        <v>227429</v>
      </c>
      <c r="D2869" s="117">
        <v>2149</v>
      </c>
      <c r="E2869" s="2">
        <v>2869</v>
      </c>
    </row>
    <row r="2870" spans="1:5" ht="13.5" x14ac:dyDescent="0.25">
      <c r="A2870" s="2"/>
      <c r="B2870" s="2" t="s">
        <v>5884</v>
      </c>
      <c r="C2870" s="116">
        <v>227452</v>
      </c>
      <c r="D2870" s="117">
        <v>2144</v>
      </c>
      <c r="E2870" s="2">
        <v>2870</v>
      </c>
    </row>
    <row r="2871" spans="1:5" ht="13.5" x14ac:dyDescent="0.25">
      <c r="A2871" s="2"/>
      <c r="B2871" s="2" t="s">
        <v>5885</v>
      </c>
      <c r="C2871" s="116">
        <v>227486</v>
      </c>
      <c r="D2871" s="117">
        <v>2143</v>
      </c>
      <c r="E2871" s="2">
        <v>2871</v>
      </c>
    </row>
    <row r="2872" spans="1:5" ht="13.5" x14ac:dyDescent="0.25">
      <c r="A2872" s="2"/>
      <c r="B2872" s="2" t="s">
        <v>7889</v>
      </c>
      <c r="C2872" s="116">
        <v>227488</v>
      </c>
      <c r="D2872" s="117">
        <v>2147</v>
      </c>
      <c r="E2872" s="2">
        <v>2872</v>
      </c>
    </row>
    <row r="2873" spans="1:5" ht="13.5" x14ac:dyDescent="0.25">
      <c r="A2873" s="2"/>
      <c r="B2873" s="2" t="s">
        <v>5887</v>
      </c>
      <c r="C2873" s="116">
        <v>227541</v>
      </c>
      <c r="D2873" s="117">
        <v>2145</v>
      </c>
      <c r="E2873" s="2">
        <v>2873</v>
      </c>
    </row>
    <row r="2874" spans="1:5" ht="13.5" x14ac:dyDescent="0.25">
      <c r="A2874" s="2"/>
      <c r="B2874" s="2" t="s">
        <v>8733</v>
      </c>
      <c r="C2874" s="116">
        <v>227522</v>
      </c>
      <c r="D2874" s="117">
        <v>2149</v>
      </c>
      <c r="E2874" s="2">
        <v>2874</v>
      </c>
    </row>
    <row r="2875" spans="1:5" ht="13.5" x14ac:dyDescent="0.25">
      <c r="A2875" s="2"/>
      <c r="B2875" s="2" t="s">
        <v>5886</v>
      </c>
      <c r="C2875" s="116">
        <v>227518</v>
      </c>
      <c r="D2875" s="117">
        <v>2145</v>
      </c>
      <c r="E2875" s="2">
        <v>2875</v>
      </c>
    </row>
    <row r="2876" spans="1:5" ht="13.5" x14ac:dyDescent="0.25">
      <c r="A2876" s="2"/>
      <c r="B2876" s="2" t="s">
        <v>5888</v>
      </c>
      <c r="C2876" s="116">
        <v>227560</v>
      </c>
      <c r="D2876" s="117">
        <v>2145</v>
      </c>
      <c r="E2876" s="2">
        <v>2876</v>
      </c>
    </row>
    <row r="2877" spans="1:5" ht="13.5" x14ac:dyDescent="0.25">
      <c r="A2877" s="2"/>
      <c r="B2877" s="2" t="s">
        <v>5889</v>
      </c>
      <c r="C2877" s="116">
        <v>227607</v>
      </c>
      <c r="D2877" s="117">
        <v>2143</v>
      </c>
      <c r="E2877" s="2">
        <v>2877</v>
      </c>
    </row>
    <row r="2878" spans="1:5" ht="13.5" x14ac:dyDescent="0.25">
      <c r="A2878" s="2"/>
      <c r="B2878" s="2" t="s">
        <v>5890</v>
      </c>
      <c r="C2878" s="116">
        <v>227626</v>
      </c>
      <c r="D2878" s="117">
        <v>2141</v>
      </c>
      <c r="E2878" s="2">
        <v>2878</v>
      </c>
    </row>
    <row r="2879" spans="1:5" ht="13.5" x14ac:dyDescent="0.25">
      <c r="A2879" s="2"/>
      <c r="B2879" s="2" t="s">
        <v>5891</v>
      </c>
      <c r="C2879" s="116">
        <v>227664</v>
      </c>
      <c r="D2879" s="117">
        <v>2145</v>
      </c>
      <c r="E2879" s="2">
        <v>2879</v>
      </c>
    </row>
    <row r="2880" spans="1:5" ht="13.5" x14ac:dyDescent="0.25">
      <c r="A2880" s="2"/>
      <c r="B2880" s="2" t="s">
        <v>7890</v>
      </c>
      <c r="C2880" s="116">
        <v>227665</v>
      </c>
      <c r="D2880" s="117">
        <v>2145</v>
      </c>
      <c r="E2880" s="2">
        <v>2880</v>
      </c>
    </row>
    <row r="2881" spans="1:5" ht="13.5" x14ac:dyDescent="0.25">
      <c r="A2881" s="2"/>
      <c r="B2881" s="2" t="s">
        <v>9154</v>
      </c>
      <c r="C2881" s="116">
        <v>427690</v>
      </c>
      <c r="D2881" s="117">
        <v>2149</v>
      </c>
      <c r="E2881" s="2">
        <v>2881</v>
      </c>
    </row>
    <row r="2882" spans="1:5" ht="13.5" x14ac:dyDescent="0.25">
      <c r="A2882" s="2"/>
      <c r="B2882" s="2" t="s">
        <v>5892</v>
      </c>
      <c r="C2882" s="116">
        <v>227700</v>
      </c>
      <c r="D2882" s="117">
        <v>2145</v>
      </c>
      <c r="E2882" s="2">
        <v>2882</v>
      </c>
    </row>
    <row r="2883" spans="1:5" ht="13.5" x14ac:dyDescent="0.25">
      <c r="A2883" s="2"/>
      <c r="B2883" s="2" t="s">
        <v>7891</v>
      </c>
      <c r="C2883" s="116">
        <v>227701</v>
      </c>
      <c r="D2883" s="117">
        <v>2411</v>
      </c>
      <c r="E2883" s="2">
        <v>2883</v>
      </c>
    </row>
    <row r="2884" spans="1:5" ht="13.5" x14ac:dyDescent="0.25">
      <c r="A2884" s="2"/>
      <c r="B2884" s="2" t="s">
        <v>9155</v>
      </c>
      <c r="C2884" s="116">
        <v>427740</v>
      </c>
      <c r="D2884" s="117">
        <v>2149</v>
      </c>
      <c r="E2884" s="2">
        <v>2884</v>
      </c>
    </row>
    <row r="2885" spans="1:5" ht="13.5" x14ac:dyDescent="0.25">
      <c r="A2885" s="2"/>
      <c r="B2885" s="2" t="s">
        <v>5895</v>
      </c>
      <c r="C2885" s="116">
        <v>227787</v>
      </c>
      <c r="D2885" s="117">
        <v>2143</v>
      </c>
      <c r="E2885" s="2">
        <v>2885</v>
      </c>
    </row>
    <row r="2886" spans="1:5" ht="13.5" x14ac:dyDescent="0.25">
      <c r="A2886" s="2"/>
      <c r="B2886" s="2" t="s">
        <v>5894</v>
      </c>
      <c r="C2886" s="116">
        <v>227768</v>
      </c>
      <c r="D2886" s="117">
        <v>2111</v>
      </c>
      <c r="E2886" s="2">
        <v>2886</v>
      </c>
    </row>
    <row r="2887" spans="1:5" ht="13.5" x14ac:dyDescent="0.25">
      <c r="A2887" s="2"/>
      <c r="B2887" s="2" t="s">
        <v>5893</v>
      </c>
      <c r="C2887" s="116">
        <v>227734</v>
      </c>
      <c r="D2887" s="117">
        <v>2143</v>
      </c>
      <c r="E2887" s="2">
        <v>2887</v>
      </c>
    </row>
    <row r="2888" spans="1:5" ht="13.5" x14ac:dyDescent="0.25">
      <c r="A2888" s="2"/>
      <c r="B2888" s="2" t="s">
        <v>7892</v>
      </c>
      <c r="C2888" s="116">
        <v>227735</v>
      </c>
      <c r="D2888" s="117">
        <v>2149</v>
      </c>
      <c r="E2888" s="2">
        <v>2888</v>
      </c>
    </row>
    <row r="2889" spans="1:5" ht="13.5" x14ac:dyDescent="0.25">
      <c r="A2889" s="2"/>
      <c r="B2889" s="2" t="s">
        <v>9156</v>
      </c>
      <c r="C2889" s="116">
        <v>427755</v>
      </c>
      <c r="D2889" s="117">
        <v>2149</v>
      </c>
      <c r="E2889" s="2">
        <v>2889</v>
      </c>
    </row>
    <row r="2890" spans="1:5" ht="13.5" x14ac:dyDescent="0.25">
      <c r="A2890" s="2"/>
      <c r="B2890" s="2" t="s">
        <v>7893</v>
      </c>
      <c r="C2890" s="116">
        <v>227740</v>
      </c>
      <c r="D2890" s="117">
        <v>2143</v>
      </c>
      <c r="E2890" s="2">
        <v>2890</v>
      </c>
    </row>
    <row r="2891" spans="1:5" ht="13.5" x14ac:dyDescent="0.25">
      <c r="A2891" s="2"/>
      <c r="B2891" s="2" t="s">
        <v>5896</v>
      </c>
      <c r="C2891" s="116">
        <v>227823</v>
      </c>
      <c r="D2891" s="117">
        <v>2143</v>
      </c>
      <c r="E2891" s="2">
        <v>2891</v>
      </c>
    </row>
    <row r="2892" spans="1:5" ht="13.5" x14ac:dyDescent="0.25">
      <c r="A2892" s="2"/>
      <c r="B2892" s="2" t="s">
        <v>9157</v>
      </c>
      <c r="C2892" s="116">
        <v>427833</v>
      </c>
      <c r="D2892" s="117">
        <v>2149</v>
      </c>
      <c r="E2892" s="2">
        <v>2892</v>
      </c>
    </row>
    <row r="2893" spans="1:5" ht="13.5" x14ac:dyDescent="0.25">
      <c r="A2893" s="2"/>
      <c r="B2893" s="2" t="s">
        <v>9158</v>
      </c>
      <c r="C2893" s="116">
        <v>427844</v>
      </c>
      <c r="D2893" s="117">
        <v>2149</v>
      </c>
      <c r="E2893" s="2">
        <v>2893</v>
      </c>
    </row>
    <row r="2894" spans="1:5" ht="13.5" x14ac:dyDescent="0.25">
      <c r="A2894" s="2"/>
      <c r="B2894" s="2" t="s">
        <v>9159</v>
      </c>
      <c r="C2894" s="116">
        <v>427863</v>
      </c>
      <c r="D2894" s="117">
        <v>2149</v>
      </c>
      <c r="E2894" s="2">
        <v>2894</v>
      </c>
    </row>
    <row r="2895" spans="1:5" ht="13.5" x14ac:dyDescent="0.25">
      <c r="A2895" s="2"/>
      <c r="B2895" s="2" t="s">
        <v>5901</v>
      </c>
      <c r="C2895" s="116">
        <v>227979</v>
      </c>
      <c r="D2895" s="117">
        <v>2144</v>
      </c>
      <c r="E2895" s="2">
        <v>2895</v>
      </c>
    </row>
    <row r="2896" spans="1:5" ht="13.5" x14ac:dyDescent="0.25">
      <c r="A2896" s="2"/>
      <c r="B2896" s="2" t="s">
        <v>5905</v>
      </c>
      <c r="C2896" s="116">
        <v>228099</v>
      </c>
      <c r="D2896" s="117">
        <v>2142</v>
      </c>
      <c r="E2896" s="2">
        <v>2896</v>
      </c>
    </row>
    <row r="2897" spans="1:5" ht="13.5" x14ac:dyDescent="0.25">
      <c r="A2897" s="2"/>
      <c r="B2897" s="2" t="s">
        <v>9160</v>
      </c>
      <c r="C2897" s="116">
        <v>427986</v>
      </c>
      <c r="D2897" s="117">
        <v>2142</v>
      </c>
      <c r="E2897" s="2">
        <v>2897</v>
      </c>
    </row>
    <row r="2898" spans="1:5" ht="13.5" x14ac:dyDescent="0.25">
      <c r="A2898" s="2"/>
      <c r="B2898" s="2" t="s">
        <v>5897</v>
      </c>
      <c r="C2898" s="116">
        <v>227857</v>
      </c>
      <c r="D2898" s="117">
        <v>2144</v>
      </c>
      <c r="E2898" s="2">
        <v>2898</v>
      </c>
    </row>
    <row r="2899" spans="1:5" ht="13.5" x14ac:dyDescent="0.25">
      <c r="A2899" s="2"/>
      <c r="B2899" s="2" t="s">
        <v>5898</v>
      </c>
      <c r="C2899" s="116">
        <v>227880</v>
      </c>
      <c r="D2899" s="117">
        <v>2142</v>
      </c>
      <c r="E2899" s="2">
        <v>2899</v>
      </c>
    </row>
    <row r="2900" spans="1:5" ht="13.5" x14ac:dyDescent="0.25">
      <c r="A2900" s="2"/>
      <c r="B2900" s="2" t="s">
        <v>5899</v>
      </c>
      <c r="C2900" s="116">
        <v>227912</v>
      </c>
      <c r="D2900" s="117">
        <v>2144</v>
      </c>
      <c r="E2900" s="2">
        <v>2900</v>
      </c>
    </row>
    <row r="2901" spans="1:5" ht="13.5" x14ac:dyDescent="0.25">
      <c r="A2901" s="2"/>
      <c r="B2901" s="2" t="s">
        <v>5900</v>
      </c>
      <c r="C2901" s="116">
        <v>227946</v>
      </c>
      <c r="D2901" s="117">
        <v>2145</v>
      </c>
      <c r="E2901" s="2">
        <v>2901</v>
      </c>
    </row>
    <row r="2902" spans="1:5" ht="13.5" x14ac:dyDescent="0.25">
      <c r="A2902" s="2"/>
      <c r="B2902" s="2" t="s">
        <v>5902</v>
      </c>
      <c r="C2902" s="116">
        <v>228008</v>
      </c>
      <c r="D2902" s="117">
        <v>2145</v>
      </c>
      <c r="E2902" s="2">
        <v>2902</v>
      </c>
    </row>
    <row r="2903" spans="1:5" ht="13.5" x14ac:dyDescent="0.25">
      <c r="A2903" s="2"/>
      <c r="B2903" s="2" t="s">
        <v>5903</v>
      </c>
      <c r="C2903" s="116">
        <v>228031</v>
      </c>
      <c r="D2903" s="117">
        <v>2147</v>
      </c>
      <c r="E2903" s="2">
        <v>2903</v>
      </c>
    </row>
    <row r="2904" spans="1:5" ht="13.5" x14ac:dyDescent="0.25">
      <c r="A2904" s="2"/>
      <c r="B2904" s="2" t="s">
        <v>9161</v>
      </c>
      <c r="C2904" s="116">
        <v>428052</v>
      </c>
      <c r="D2904" s="117">
        <v>2149</v>
      </c>
      <c r="E2904" s="2">
        <v>2904</v>
      </c>
    </row>
    <row r="2905" spans="1:5" ht="13.5" x14ac:dyDescent="0.25">
      <c r="A2905" s="2"/>
      <c r="B2905" s="2" t="s">
        <v>5904</v>
      </c>
      <c r="C2905" s="116">
        <v>228065</v>
      </c>
      <c r="D2905" s="117">
        <v>2147</v>
      </c>
      <c r="E2905" s="2">
        <v>2905</v>
      </c>
    </row>
    <row r="2906" spans="1:5" ht="13.5" x14ac:dyDescent="0.25">
      <c r="A2906" s="2"/>
      <c r="B2906" s="2" t="s">
        <v>8478</v>
      </c>
      <c r="C2906" s="116">
        <v>228116</v>
      </c>
      <c r="D2906" s="117">
        <v>2145</v>
      </c>
      <c r="E2906" s="2">
        <v>2906</v>
      </c>
    </row>
    <row r="2907" spans="1:5" ht="13.5" x14ac:dyDescent="0.25">
      <c r="A2907" s="2"/>
      <c r="B2907" s="2" t="s">
        <v>5906</v>
      </c>
      <c r="C2907" s="116">
        <v>228120</v>
      </c>
      <c r="D2907" s="117">
        <v>2145</v>
      </c>
      <c r="E2907" s="2">
        <v>2907</v>
      </c>
    </row>
    <row r="2908" spans="1:5" ht="13.5" x14ac:dyDescent="0.25">
      <c r="A2908" s="2"/>
      <c r="B2908" s="2" t="s">
        <v>7895</v>
      </c>
      <c r="C2908" s="116">
        <v>228121</v>
      </c>
      <c r="D2908" s="117">
        <v>2143</v>
      </c>
      <c r="E2908" s="2">
        <v>2908</v>
      </c>
    </row>
    <row r="2909" spans="1:5" ht="13.5" x14ac:dyDescent="0.25">
      <c r="A2909" s="2"/>
      <c r="B2909" s="2" t="s">
        <v>5907</v>
      </c>
      <c r="C2909" s="116">
        <v>228154</v>
      </c>
      <c r="D2909" s="117">
        <v>2144</v>
      </c>
      <c r="E2909" s="2">
        <v>2909</v>
      </c>
    </row>
    <row r="2910" spans="1:5" ht="13.5" x14ac:dyDescent="0.25">
      <c r="A2910" s="2"/>
      <c r="B2910" s="2" t="s">
        <v>5908</v>
      </c>
      <c r="C2910" s="116">
        <v>228188</v>
      </c>
      <c r="D2910" s="117">
        <v>2149</v>
      </c>
      <c r="E2910" s="2">
        <v>2910</v>
      </c>
    </row>
    <row r="2911" spans="1:5" ht="13.5" x14ac:dyDescent="0.25">
      <c r="A2911" s="2"/>
      <c r="B2911" s="2" t="s">
        <v>8479</v>
      </c>
      <c r="C2911" s="116">
        <v>228192</v>
      </c>
      <c r="D2911" s="117">
        <v>2143</v>
      </c>
      <c r="E2911" s="2">
        <v>2911</v>
      </c>
    </row>
    <row r="2912" spans="1:5" ht="13.5" x14ac:dyDescent="0.25">
      <c r="A2912" s="2"/>
      <c r="B2912" s="2" t="s">
        <v>9162</v>
      </c>
      <c r="C2912" s="116">
        <v>428207</v>
      </c>
      <c r="D2912" s="117">
        <v>2149</v>
      </c>
      <c r="E2912" s="2">
        <v>2912</v>
      </c>
    </row>
    <row r="2913" spans="1:5" ht="13.5" x14ac:dyDescent="0.25">
      <c r="A2913" s="2"/>
      <c r="B2913" s="2" t="s">
        <v>5818</v>
      </c>
      <c r="C2913" s="116">
        <v>225620</v>
      </c>
      <c r="D2913" s="117">
        <v>2149</v>
      </c>
      <c r="E2913" s="2">
        <v>2913</v>
      </c>
    </row>
    <row r="2914" spans="1:5" ht="13.5" x14ac:dyDescent="0.25">
      <c r="A2914" s="2"/>
      <c r="B2914" s="2" t="s">
        <v>5909</v>
      </c>
      <c r="C2914" s="116">
        <v>228217</v>
      </c>
      <c r="D2914" s="117">
        <v>2143</v>
      </c>
      <c r="E2914" s="2">
        <v>2914</v>
      </c>
    </row>
    <row r="2915" spans="1:5" ht="13.5" x14ac:dyDescent="0.25">
      <c r="A2915" s="2"/>
      <c r="B2915" s="2" t="s">
        <v>7897</v>
      </c>
      <c r="C2915" s="116">
        <v>228244</v>
      </c>
      <c r="D2915" s="117">
        <v>2149</v>
      </c>
      <c r="E2915" s="2">
        <v>2915</v>
      </c>
    </row>
    <row r="2916" spans="1:5" ht="13.5" x14ac:dyDescent="0.25">
      <c r="A2916" s="2"/>
      <c r="B2916" s="2" t="s">
        <v>7896</v>
      </c>
      <c r="C2916" s="116">
        <v>228221</v>
      </c>
      <c r="D2916" s="117">
        <v>2149</v>
      </c>
      <c r="E2916" s="2">
        <v>2916</v>
      </c>
    </row>
    <row r="2917" spans="1:5" ht="13.5" x14ac:dyDescent="0.25">
      <c r="A2917" s="2"/>
      <c r="B2917" s="2" t="s">
        <v>7904</v>
      </c>
      <c r="C2917" s="116">
        <v>228410</v>
      </c>
      <c r="D2917" s="117">
        <v>2144</v>
      </c>
      <c r="E2917" s="2">
        <v>2917</v>
      </c>
    </row>
    <row r="2918" spans="1:5" ht="13.5" x14ac:dyDescent="0.25">
      <c r="A2918" s="2"/>
      <c r="B2918" s="2" t="s">
        <v>5916</v>
      </c>
      <c r="C2918" s="116">
        <v>228421</v>
      </c>
      <c r="D2918" s="117">
        <v>2141</v>
      </c>
      <c r="E2918" s="2">
        <v>2918</v>
      </c>
    </row>
    <row r="2919" spans="1:5" ht="13.5" x14ac:dyDescent="0.25">
      <c r="A2919" s="2"/>
      <c r="B2919" s="2" t="s">
        <v>9164</v>
      </c>
      <c r="C2919" s="116">
        <v>428419</v>
      </c>
      <c r="D2919" s="117">
        <v>2149</v>
      </c>
      <c r="E2919" s="2">
        <v>2919</v>
      </c>
    </row>
    <row r="2920" spans="1:5" ht="13.5" x14ac:dyDescent="0.25">
      <c r="A2920" s="2"/>
      <c r="B2920" s="2" t="s">
        <v>5917</v>
      </c>
      <c r="C2920" s="116">
        <v>228455</v>
      </c>
      <c r="D2920" s="117">
        <v>2149</v>
      </c>
      <c r="E2920" s="2">
        <v>2920</v>
      </c>
    </row>
    <row r="2921" spans="1:5" ht="13.5" x14ac:dyDescent="0.25">
      <c r="A2921" s="2"/>
      <c r="B2921" s="2" t="s">
        <v>8482</v>
      </c>
      <c r="C2921" s="116">
        <v>228474</v>
      </c>
      <c r="D2921" s="117">
        <v>2144</v>
      </c>
      <c r="E2921" s="2">
        <v>2921</v>
      </c>
    </row>
    <row r="2922" spans="1:5" ht="13.5" x14ac:dyDescent="0.25">
      <c r="A2922" s="2"/>
      <c r="B2922" s="2" t="s">
        <v>5918</v>
      </c>
      <c r="C2922" s="116">
        <v>228489</v>
      </c>
      <c r="D2922" s="117">
        <v>2144</v>
      </c>
      <c r="E2922" s="2">
        <v>2922</v>
      </c>
    </row>
    <row r="2923" spans="1:5" ht="13.5" x14ac:dyDescent="0.25">
      <c r="A2923" s="2"/>
      <c r="B2923" s="2" t="s">
        <v>9168</v>
      </c>
      <c r="C2923" s="116">
        <v>428531</v>
      </c>
      <c r="D2923" s="117">
        <v>2149</v>
      </c>
      <c r="E2923" s="2">
        <v>2923</v>
      </c>
    </row>
    <row r="2924" spans="1:5" ht="13.5" x14ac:dyDescent="0.25">
      <c r="A2924" s="2"/>
      <c r="B2924" s="2" t="s">
        <v>9174</v>
      </c>
      <c r="C2924" s="116">
        <v>428654</v>
      </c>
      <c r="D2924" s="117">
        <v>2149</v>
      </c>
      <c r="E2924" s="2">
        <v>2924</v>
      </c>
    </row>
    <row r="2925" spans="1:5" ht="13.5" x14ac:dyDescent="0.25">
      <c r="A2925" s="2"/>
      <c r="B2925" s="2" t="s">
        <v>5925</v>
      </c>
      <c r="C2925" s="116">
        <v>228703</v>
      </c>
      <c r="D2925" s="117">
        <v>2144</v>
      </c>
      <c r="E2925" s="2">
        <v>2925</v>
      </c>
    </row>
    <row r="2926" spans="1:5" ht="13.5" x14ac:dyDescent="0.25">
      <c r="A2926" s="2"/>
      <c r="B2926" s="2" t="s">
        <v>9176</v>
      </c>
      <c r="C2926" s="116">
        <v>428710</v>
      </c>
      <c r="D2926" s="117">
        <v>2144</v>
      </c>
      <c r="E2926" s="2">
        <v>2926</v>
      </c>
    </row>
    <row r="2927" spans="1:5" ht="13.5" x14ac:dyDescent="0.25">
      <c r="A2927" s="2"/>
      <c r="B2927" s="2" t="s">
        <v>5789</v>
      </c>
      <c r="C2927" s="116">
        <v>224755</v>
      </c>
      <c r="D2927" s="117">
        <v>2145</v>
      </c>
      <c r="E2927" s="2">
        <v>2927</v>
      </c>
    </row>
    <row r="2928" spans="1:5" ht="13.5" x14ac:dyDescent="0.25">
      <c r="A2928" s="2"/>
      <c r="B2928" s="2" t="s">
        <v>5780</v>
      </c>
      <c r="C2928" s="116">
        <v>224492</v>
      </c>
      <c r="D2928" s="117">
        <v>2145</v>
      </c>
      <c r="E2928" s="2">
        <v>2928</v>
      </c>
    </row>
    <row r="2929" spans="1:5" ht="13.5" x14ac:dyDescent="0.25">
      <c r="A2929" s="2"/>
      <c r="B2929" s="2" t="s">
        <v>4855</v>
      </c>
      <c r="C2929" s="116">
        <v>224495</v>
      </c>
      <c r="D2929" s="117">
        <v>2146</v>
      </c>
      <c r="E2929" s="2">
        <v>2929</v>
      </c>
    </row>
    <row r="2930" spans="1:5" ht="13.5" x14ac:dyDescent="0.25">
      <c r="A2930" s="2"/>
      <c r="B2930" s="2" t="s">
        <v>9119</v>
      </c>
      <c r="C2930" s="116">
        <v>424579</v>
      </c>
      <c r="D2930" s="117">
        <v>2149</v>
      </c>
      <c r="E2930" s="2">
        <v>2930</v>
      </c>
    </row>
    <row r="2931" spans="1:5" ht="13.5" x14ac:dyDescent="0.25">
      <c r="A2931" s="2"/>
      <c r="B2931" s="2" t="s">
        <v>9121</v>
      </c>
      <c r="C2931" s="116">
        <v>424600</v>
      </c>
      <c r="D2931" s="117">
        <v>2149</v>
      </c>
      <c r="E2931" s="2">
        <v>2931</v>
      </c>
    </row>
    <row r="2932" spans="1:5" ht="13.5" x14ac:dyDescent="0.25">
      <c r="A2932" s="2"/>
      <c r="B2932" s="2" t="s">
        <v>7866</v>
      </c>
      <c r="C2932" s="116">
        <v>224493</v>
      </c>
      <c r="D2932" s="117">
        <v>2149</v>
      </c>
      <c r="E2932" s="2">
        <v>2932</v>
      </c>
    </row>
    <row r="2933" spans="1:5" ht="13.5" x14ac:dyDescent="0.25">
      <c r="A2933" s="2"/>
      <c r="B2933" s="2" t="s">
        <v>5784</v>
      </c>
      <c r="C2933" s="116">
        <v>224613</v>
      </c>
      <c r="D2933" s="117">
        <v>2145</v>
      </c>
      <c r="E2933" s="2">
        <v>2933</v>
      </c>
    </row>
    <row r="2934" spans="1:5" ht="13.5" x14ac:dyDescent="0.25">
      <c r="A2934" s="2"/>
      <c r="B2934" s="2" t="s">
        <v>9122</v>
      </c>
      <c r="C2934" s="116">
        <v>424622</v>
      </c>
      <c r="D2934" s="117">
        <v>2149</v>
      </c>
      <c r="E2934" s="2">
        <v>2934</v>
      </c>
    </row>
    <row r="2935" spans="1:5" ht="13.5" x14ac:dyDescent="0.25">
      <c r="A2935" s="2"/>
      <c r="B2935" s="2" t="s">
        <v>5786</v>
      </c>
      <c r="C2935" s="116">
        <v>224670</v>
      </c>
      <c r="D2935" s="117">
        <v>2149</v>
      </c>
      <c r="E2935" s="2">
        <v>2935</v>
      </c>
    </row>
    <row r="2936" spans="1:5" ht="13.5" x14ac:dyDescent="0.25">
      <c r="A2936" s="2"/>
      <c r="B2936" s="2" t="s">
        <v>5787</v>
      </c>
      <c r="C2936" s="116">
        <v>224685</v>
      </c>
      <c r="D2936" s="117">
        <v>2149</v>
      </c>
      <c r="E2936" s="2">
        <v>2936</v>
      </c>
    </row>
    <row r="2937" spans="1:5" ht="13.5" x14ac:dyDescent="0.25">
      <c r="A2937" s="2"/>
      <c r="B2937" s="2" t="s">
        <v>7870</v>
      </c>
      <c r="C2937" s="116">
        <v>224686</v>
      </c>
      <c r="D2937" s="117">
        <v>2149</v>
      </c>
      <c r="E2937" s="2">
        <v>2937</v>
      </c>
    </row>
    <row r="2938" spans="1:5" ht="13.5" x14ac:dyDescent="0.25">
      <c r="A2938" s="2"/>
      <c r="B2938" s="2" t="s">
        <v>5788</v>
      </c>
      <c r="C2938" s="116">
        <v>224736</v>
      </c>
      <c r="D2938" s="117">
        <v>2149</v>
      </c>
      <c r="E2938" s="2">
        <v>2938</v>
      </c>
    </row>
    <row r="2939" spans="1:5" ht="13.5" x14ac:dyDescent="0.25">
      <c r="A2939" s="2"/>
      <c r="B2939" s="2" t="s">
        <v>7871</v>
      </c>
      <c r="C2939" s="116">
        <v>224738</v>
      </c>
      <c r="D2939" s="117">
        <v>2149</v>
      </c>
      <c r="E2939" s="2">
        <v>2939</v>
      </c>
    </row>
    <row r="2940" spans="1:5" ht="13.5" x14ac:dyDescent="0.25">
      <c r="A2940" s="2"/>
      <c r="B2940" s="2" t="s">
        <v>9123</v>
      </c>
      <c r="C2940" s="116">
        <v>424742</v>
      </c>
      <c r="D2940" s="117">
        <v>2149</v>
      </c>
      <c r="E2940" s="2">
        <v>2940</v>
      </c>
    </row>
    <row r="2941" spans="1:5" ht="13.5" x14ac:dyDescent="0.25">
      <c r="A2941" s="2"/>
      <c r="B2941" s="2" t="s">
        <v>5790</v>
      </c>
      <c r="C2941" s="116">
        <v>224768</v>
      </c>
      <c r="D2941" s="117">
        <v>2145</v>
      </c>
      <c r="E2941" s="2">
        <v>2941</v>
      </c>
    </row>
    <row r="2942" spans="1:5" ht="13.5" x14ac:dyDescent="0.25">
      <c r="A2942" s="2"/>
      <c r="B2942" s="2" t="s">
        <v>9124</v>
      </c>
      <c r="C2942" s="116">
        <v>424901</v>
      </c>
      <c r="D2942" s="117">
        <v>2149</v>
      </c>
      <c r="E2942" s="2">
        <v>2942</v>
      </c>
    </row>
    <row r="2943" spans="1:5" ht="13.5" x14ac:dyDescent="0.25">
      <c r="A2943" s="2"/>
      <c r="B2943" s="2" t="s">
        <v>5792</v>
      </c>
      <c r="C2943" s="116">
        <v>224882</v>
      </c>
      <c r="D2943" s="117">
        <v>2149</v>
      </c>
      <c r="E2943" s="2">
        <v>2943</v>
      </c>
    </row>
    <row r="2944" spans="1:5" ht="13.5" x14ac:dyDescent="0.25">
      <c r="A2944" s="2"/>
      <c r="B2944" s="2" t="s">
        <v>5793</v>
      </c>
      <c r="C2944" s="116">
        <v>224897</v>
      </c>
      <c r="D2944" s="117">
        <v>2149</v>
      </c>
      <c r="E2944" s="2">
        <v>2944</v>
      </c>
    </row>
    <row r="2945" spans="1:5" ht="13.5" x14ac:dyDescent="0.25">
      <c r="A2945" s="2"/>
      <c r="B2945" s="2" t="s">
        <v>5794</v>
      </c>
      <c r="C2945" s="116">
        <v>224914</v>
      </c>
      <c r="D2945" s="117">
        <v>2145</v>
      </c>
      <c r="E2945" s="2">
        <v>2945</v>
      </c>
    </row>
    <row r="2946" spans="1:5" ht="13.5" x14ac:dyDescent="0.25">
      <c r="A2946" s="2"/>
      <c r="B2946" s="2" t="s">
        <v>5791</v>
      </c>
      <c r="C2946" s="116">
        <v>224793</v>
      </c>
      <c r="D2946" s="117">
        <v>2359</v>
      </c>
      <c r="E2946" s="2">
        <v>2946</v>
      </c>
    </row>
    <row r="2947" spans="1:5" ht="13.5" x14ac:dyDescent="0.25">
      <c r="A2947" s="2"/>
      <c r="B2947" s="2" t="s">
        <v>9125</v>
      </c>
      <c r="C2947" s="116">
        <v>424920</v>
      </c>
      <c r="D2947" s="117">
        <v>2145</v>
      </c>
      <c r="E2947" s="2">
        <v>2947</v>
      </c>
    </row>
    <row r="2948" spans="1:5" ht="13.5" x14ac:dyDescent="0.25">
      <c r="A2948" s="2"/>
      <c r="B2948" s="2" t="s">
        <v>9126</v>
      </c>
      <c r="C2948" s="116">
        <v>424935</v>
      </c>
      <c r="D2948" s="117">
        <v>2145</v>
      </c>
      <c r="E2948" s="2">
        <v>2948</v>
      </c>
    </row>
    <row r="2949" spans="1:5" ht="13.5" x14ac:dyDescent="0.25">
      <c r="A2949" s="2"/>
      <c r="B2949" s="2" t="s">
        <v>5795</v>
      </c>
      <c r="C2949" s="116">
        <v>224952</v>
      </c>
      <c r="D2949" s="117">
        <v>2147</v>
      </c>
      <c r="E2949" s="2">
        <v>2949</v>
      </c>
    </row>
    <row r="2950" spans="1:5" ht="13.5" x14ac:dyDescent="0.25">
      <c r="A2950" s="2"/>
      <c r="B2950" s="2" t="s">
        <v>7872</v>
      </c>
      <c r="C2950" s="116">
        <v>224915</v>
      </c>
      <c r="D2950" s="117">
        <v>2145</v>
      </c>
      <c r="E2950" s="2">
        <v>2950</v>
      </c>
    </row>
    <row r="2951" spans="1:5" ht="13.5" x14ac:dyDescent="0.25">
      <c r="A2951" s="2"/>
      <c r="B2951" s="2" t="s">
        <v>9129</v>
      </c>
      <c r="C2951" s="116">
        <v>424988</v>
      </c>
      <c r="D2951" s="117">
        <v>2149</v>
      </c>
      <c r="E2951" s="2">
        <v>2951</v>
      </c>
    </row>
    <row r="2952" spans="1:5" ht="13.5" x14ac:dyDescent="0.25">
      <c r="A2952" s="2"/>
      <c r="B2952" s="2" t="s">
        <v>5796</v>
      </c>
      <c r="C2952" s="116">
        <v>224971</v>
      </c>
      <c r="D2952" s="117">
        <v>2146</v>
      </c>
      <c r="E2952" s="2">
        <v>2952</v>
      </c>
    </row>
    <row r="2953" spans="1:5" ht="13.5" x14ac:dyDescent="0.25">
      <c r="A2953" s="2"/>
      <c r="B2953" s="2" t="s">
        <v>5797</v>
      </c>
      <c r="C2953" s="116">
        <v>225006</v>
      </c>
      <c r="D2953" s="117">
        <v>2213</v>
      </c>
      <c r="E2953" s="2">
        <v>2953</v>
      </c>
    </row>
    <row r="2954" spans="1:5" ht="13.5" x14ac:dyDescent="0.25">
      <c r="A2954" s="2"/>
      <c r="B2954" s="2" t="s">
        <v>9131</v>
      </c>
      <c r="C2954" s="116">
        <v>425047</v>
      </c>
      <c r="D2954" s="117">
        <v>2149</v>
      </c>
      <c r="E2954" s="2">
        <v>2954</v>
      </c>
    </row>
    <row r="2955" spans="1:5" ht="13.5" x14ac:dyDescent="0.25">
      <c r="A2955" s="2"/>
      <c r="B2955" s="2" t="s">
        <v>5799</v>
      </c>
      <c r="C2955" s="116">
        <v>225067</v>
      </c>
      <c r="D2955" s="117">
        <v>2213</v>
      </c>
      <c r="E2955" s="2">
        <v>2955</v>
      </c>
    </row>
    <row r="2956" spans="1:5" ht="13.5" x14ac:dyDescent="0.25">
      <c r="A2956" s="2"/>
      <c r="B2956" s="2" t="s">
        <v>4925</v>
      </c>
      <c r="C2956" s="116">
        <v>225040</v>
      </c>
      <c r="D2956" s="117">
        <v>2413</v>
      </c>
      <c r="E2956" s="2">
        <v>2956</v>
      </c>
    </row>
    <row r="2957" spans="1:5" ht="13.5" x14ac:dyDescent="0.25">
      <c r="A2957" s="2"/>
      <c r="B2957" s="2" t="s">
        <v>9132</v>
      </c>
      <c r="C2957" s="116">
        <v>425073</v>
      </c>
      <c r="D2957" s="117">
        <v>2149</v>
      </c>
      <c r="E2957" s="2">
        <v>2957</v>
      </c>
    </row>
    <row r="2958" spans="1:5" ht="13.5" x14ac:dyDescent="0.25">
      <c r="A2958" s="2"/>
      <c r="B2958" s="2" t="s">
        <v>9133</v>
      </c>
      <c r="C2958" s="116">
        <v>425088</v>
      </c>
      <c r="D2958" s="117">
        <v>2149</v>
      </c>
      <c r="E2958" s="2">
        <v>2958</v>
      </c>
    </row>
    <row r="2959" spans="1:5" ht="13.5" x14ac:dyDescent="0.25">
      <c r="A2959" s="2"/>
      <c r="B2959" s="2" t="s">
        <v>7874</v>
      </c>
      <c r="C2959" s="116">
        <v>225070</v>
      </c>
      <c r="D2959" s="117">
        <v>2147</v>
      </c>
      <c r="E2959" s="2">
        <v>2959</v>
      </c>
    </row>
    <row r="2960" spans="1:5" ht="13.5" x14ac:dyDescent="0.25">
      <c r="A2960" s="2"/>
      <c r="B2960" s="2" t="s">
        <v>7874</v>
      </c>
      <c r="C2960" s="116">
        <v>425143</v>
      </c>
      <c r="D2960" s="117">
        <v>2149</v>
      </c>
      <c r="E2960" s="2">
        <v>2960</v>
      </c>
    </row>
    <row r="2961" spans="1:5" ht="13.5" x14ac:dyDescent="0.25">
      <c r="A2961" s="2"/>
      <c r="B2961" s="2" t="s">
        <v>5800</v>
      </c>
      <c r="C2961" s="116">
        <v>225090</v>
      </c>
      <c r="D2961" s="117">
        <v>2145</v>
      </c>
      <c r="E2961" s="2">
        <v>2961</v>
      </c>
    </row>
    <row r="2962" spans="1:5" ht="13.5" x14ac:dyDescent="0.25">
      <c r="A2962" s="2"/>
      <c r="B2962" s="2" t="s">
        <v>5801</v>
      </c>
      <c r="C2962" s="116">
        <v>225137</v>
      </c>
      <c r="D2962" s="117">
        <v>2145</v>
      </c>
      <c r="E2962" s="2">
        <v>2962</v>
      </c>
    </row>
    <row r="2963" spans="1:5" ht="13.5" x14ac:dyDescent="0.25">
      <c r="A2963" s="2"/>
      <c r="B2963" s="2" t="s">
        <v>5802</v>
      </c>
      <c r="C2963" s="116">
        <v>225160</v>
      </c>
      <c r="D2963" s="117">
        <v>2212</v>
      </c>
      <c r="E2963" s="2">
        <v>2963</v>
      </c>
    </row>
    <row r="2964" spans="1:5" ht="13.5" x14ac:dyDescent="0.25">
      <c r="A2964" s="2"/>
      <c r="B2964" s="2" t="s">
        <v>7898</v>
      </c>
      <c r="C2964" s="116">
        <v>228275</v>
      </c>
      <c r="D2964" s="117">
        <v>2145</v>
      </c>
      <c r="E2964" s="2">
        <v>2964</v>
      </c>
    </row>
    <row r="2965" spans="1:5" ht="13.5" x14ac:dyDescent="0.25">
      <c r="A2965" s="2"/>
      <c r="B2965" s="2" t="s">
        <v>7875</v>
      </c>
      <c r="C2965" s="116">
        <v>225165</v>
      </c>
      <c r="D2965" s="117">
        <v>2320</v>
      </c>
      <c r="E2965" s="2">
        <v>2965</v>
      </c>
    </row>
    <row r="2966" spans="1:5" ht="13.5" x14ac:dyDescent="0.25">
      <c r="A2966" s="2"/>
      <c r="B2966" s="2" t="s">
        <v>5910</v>
      </c>
      <c r="C2966" s="116">
        <v>228243</v>
      </c>
      <c r="D2966" s="117">
        <v>2132</v>
      </c>
      <c r="E2966" s="2">
        <v>2966</v>
      </c>
    </row>
    <row r="2967" spans="1:5" ht="13.5" x14ac:dyDescent="0.25">
      <c r="A2967" s="2"/>
      <c r="B2967" s="2" t="s">
        <v>5911</v>
      </c>
      <c r="C2967" s="116">
        <v>228277</v>
      </c>
      <c r="D2967" s="117">
        <v>2141</v>
      </c>
      <c r="E2967" s="2">
        <v>2967</v>
      </c>
    </row>
    <row r="2968" spans="1:5" ht="13.5" x14ac:dyDescent="0.25">
      <c r="A2968" s="2"/>
      <c r="B2968" s="2" t="s">
        <v>5912</v>
      </c>
      <c r="C2968" s="116">
        <v>228309</v>
      </c>
      <c r="D2968" s="117">
        <v>2149</v>
      </c>
      <c r="E2968" s="2">
        <v>2968</v>
      </c>
    </row>
    <row r="2969" spans="1:5" ht="13.5" x14ac:dyDescent="0.25">
      <c r="A2969" s="2"/>
      <c r="B2969" s="2" t="s">
        <v>7899</v>
      </c>
      <c r="C2969" s="116">
        <v>228329</v>
      </c>
      <c r="D2969" s="117">
        <v>2144</v>
      </c>
      <c r="E2969" s="2">
        <v>2969</v>
      </c>
    </row>
    <row r="2970" spans="1:5" ht="13.5" x14ac:dyDescent="0.25">
      <c r="A2970" s="2"/>
      <c r="B2970" s="2" t="s">
        <v>5913</v>
      </c>
      <c r="C2970" s="116">
        <v>228332</v>
      </c>
      <c r="D2970" s="117">
        <v>2111</v>
      </c>
      <c r="E2970" s="2">
        <v>2970</v>
      </c>
    </row>
    <row r="2971" spans="1:5" ht="13.5" x14ac:dyDescent="0.25">
      <c r="A2971" s="2"/>
      <c r="B2971" s="2" t="s">
        <v>9163</v>
      </c>
      <c r="C2971" s="116">
        <v>428349</v>
      </c>
      <c r="D2971" s="117">
        <v>2149</v>
      </c>
      <c r="E2971" s="2">
        <v>2971</v>
      </c>
    </row>
    <row r="2972" spans="1:5" ht="13.5" x14ac:dyDescent="0.25">
      <c r="A2972" s="2"/>
      <c r="B2972" s="2" t="s">
        <v>7900</v>
      </c>
      <c r="C2972" s="116">
        <v>228392</v>
      </c>
      <c r="D2972" s="117">
        <v>2144</v>
      </c>
      <c r="E2972" s="2">
        <v>2972</v>
      </c>
    </row>
    <row r="2973" spans="1:5" ht="13.5" x14ac:dyDescent="0.25">
      <c r="A2973" s="2"/>
      <c r="B2973" s="2" t="s">
        <v>5914</v>
      </c>
      <c r="C2973" s="116">
        <v>228366</v>
      </c>
      <c r="D2973" s="117">
        <v>2149</v>
      </c>
      <c r="E2973" s="2">
        <v>2973</v>
      </c>
    </row>
    <row r="2974" spans="1:5" ht="13.5" x14ac:dyDescent="0.25">
      <c r="A2974" s="2"/>
      <c r="B2974" s="2" t="s">
        <v>5915</v>
      </c>
      <c r="C2974" s="116">
        <v>228393</v>
      </c>
      <c r="D2974" s="117">
        <v>2149</v>
      </c>
      <c r="E2974" s="2">
        <v>2974</v>
      </c>
    </row>
    <row r="2975" spans="1:5" ht="13.5" x14ac:dyDescent="0.25">
      <c r="A2975" s="2"/>
      <c r="B2975" s="2" t="s">
        <v>7901</v>
      </c>
      <c r="C2975" s="116">
        <v>228394</v>
      </c>
      <c r="D2975" s="117">
        <v>2149</v>
      </c>
      <c r="E2975" s="2">
        <v>2975</v>
      </c>
    </row>
    <row r="2976" spans="1:5" ht="13.5" x14ac:dyDescent="0.25">
      <c r="A2976" s="2"/>
      <c r="B2976" s="2" t="s">
        <v>9165</v>
      </c>
      <c r="C2976" s="116">
        <v>428438</v>
      </c>
      <c r="D2976" s="117">
        <v>2132</v>
      </c>
      <c r="E2976" s="2">
        <v>2976</v>
      </c>
    </row>
    <row r="2977" spans="1:5" ht="13.5" x14ac:dyDescent="0.25">
      <c r="A2977" s="2"/>
      <c r="B2977" s="2" t="s">
        <v>7903</v>
      </c>
      <c r="C2977" s="116">
        <v>228398</v>
      </c>
      <c r="D2977" s="117">
        <v>2132</v>
      </c>
      <c r="E2977" s="2">
        <v>2977</v>
      </c>
    </row>
    <row r="2978" spans="1:5" ht="13.5" x14ac:dyDescent="0.25">
      <c r="A2978" s="2"/>
      <c r="B2978" s="2" t="s">
        <v>8480</v>
      </c>
      <c r="C2978" s="116">
        <v>228396</v>
      </c>
      <c r="D2978" s="117">
        <v>2441</v>
      </c>
      <c r="E2978" s="2">
        <v>2978</v>
      </c>
    </row>
    <row r="2979" spans="1:5" ht="13.5" x14ac:dyDescent="0.25">
      <c r="A2979" s="2"/>
      <c r="B2979" s="2" t="s">
        <v>9166</v>
      </c>
      <c r="C2979" s="116">
        <v>428442</v>
      </c>
      <c r="D2979" s="117">
        <v>2149</v>
      </c>
      <c r="E2979" s="2">
        <v>2979</v>
      </c>
    </row>
    <row r="2980" spans="1:5" ht="13.5" x14ac:dyDescent="0.25">
      <c r="A2980" s="2"/>
      <c r="B2980" s="2" t="s">
        <v>7902</v>
      </c>
      <c r="C2980" s="116">
        <v>228395</v>
      </c>
      <c r="D2980" s="117">
        <v>2149</v>
      </c>
      <c r="E2980" s="2">
        <v>2980</v>
      </c>
    </row>
    <row r="2981" spans="1:5" ht="13.5" x14ac:dyDescent="0.25">
      <c r="A2981" s="2"/>
      <c r="B2981" s="2" t="s">
        <v>5919</v>
      </c>
      <c r="C2981" s="116">
        <v>228510</v>
      </c>
      <c r="D2981" s="117">
        <v>2213</v>
      </c>
      <c r="E2981" s="2">
        <v>2981</v>
      </c>
    </row>
    <row r="2982" spans="1:5" ht="13.5" x14ac:dyDescent="0.25">
      <c r="A2982" s="2"/>
      <c r="B2982" s="2" t="s">
        <v>7905</v>
      </c>
      <c r="C2982" s="116">
        <v>228511</v>
      </c>
      <c r="D2982" s="117">
        <v>2143</v>
      </c>
      <c r="E2982" s="2">
        <v>2982</v>
      </c>
    </row>
    <row r="2983" spans="1:5" ht="13.5" x14ac:dyDescent="0.25">
      <c r="A2983" s="2"/>
      <c r="B2983" s="2" t="s">
        <v>9167</v>
      </c>
      <c r="C2983" s="116">
        <v>428527</v>
      </c>
      <c r="D2983" s="117">
        <v>2149</v>
      </c>
      <c r="E2983" s="2">
        <v>2983</v>
      </c>
    </row>
    <row r="2984" spans="1:5" ht="13.5" x14ac:dyDescent="0.25">
      <c r="A2984" s="2"/>
      <c r="B2984" s="2" t="s">
        <v>5920</v>
      </c>
      <c r="C2984" s="116">
        <v>228544</v>
      </c>
      <c r="D2984" s="117">
        <v>2145</v>
      </c>
      <c r="E2984" s="2">
        <v>2984</v>
      </c>
    </row>
    <row r="2985" spans="1:5" ht="13.5" x14ac:dyDescent="0.25">
      <c r="A2985" s="2"/>
      <c r="B2985" s="2" t="s">
        <v>7906</v>
      </c>
      <c r="C2985" s="116">
        <v>228551</v>
      </c>
      <c r="D2985" s="117">
        <v>2146</v>
      </c>
      <c r="E2985" s="2">
        <v>2985</v>
      </c>
    </row>
    <row r="2986" spans="1:5" ht="13.5" x14ac:dyDescent="0.25">
      <c r="A2986" s="2"/>
      <c r="B2986" s="2" t="s">
        <v>5921</v>
      </c>
      <c r="C2986" s="116">
        <v>228578</v>
      </c>
      <c r="D2986" s="117">
        <v>2149</v>
      </c>
      <c r="E2986" s="2">
        <v>2986</v>
      </c>
    </row>
    <row r="2987" spans="1:5" ht="13.5" x14ac:dyDescent="0.25">
      <c r="A2987" s="2"/>
      <c r="B2987" s="2" t="s">
        <v>9169</v>
      </c>
      <c r="C2987" s="116">
        <v>428584</v>
      </c>
      <c r="D2987" s="117">
        <v>2149</v>
      </c>
      <c r="E2987" s="2">
        <v>2987</v>
      </c>
    </row>
    <row r="2988" spans="1:5" ht="13.5" x14ac:dyDescent="0.25">
      <c r="A2988" s="2"/>
      <c r="B2988" s="2" t="s">
        <v>9170</v>
      </c>
      <c r="C2988" s="116">
        <v>428599</v>
      </c>
      <c r="D2988" s="117">
        <v>2149</v>
      </c>
      <c r="E2988" s="2">
        <v>2988</v>
      </c>
    </row>
    <row r="2989" spans="1:5" ht="13.5" x14ac:dyDescent="0.25">
      <c r="A2989" s="2"/>
      <c r="B2989" s="2" t="s">
        <v>9171</v>
      </c>
      <c r="C2989" s="116">
        <v>428616</v>
      </c>
      <c r="D2989" s="117">
        <v>2149</v>
      </c>
      <c r="E2989" s="2">
        <v>2989</v>
      </c>
    </row>
    <row r="2990" spans="1:5" ht="13.5" x14ac:dyDescent="0.25">
      <c r="A2990" s="2"/>
      <c r="B2990" s="2" t="s">
        <v>5922</v>
      </c>
      <c r="C2990" s="116">
        <v>228602</v>
      </c>
      <c r="D2990" s="117">
        <v>2146</v>
      </c>
      <c r="E2990" s="2">
        <v>2990</v>
      </c>
    </row>
    <row r="2991" spans="1:5" ht="13.5" x14ac:dyDescent="0.25">
      <c r="A2991" s="2"/>
      <c r="B2991" s="2" t="s">
        <v>9172</v>
      </c>
      <c r="C2991" s="116">
        <v>428620</v>
      </c>
      <c r="D2991" s="117">
        <v>2149</v>
      </c>
      <c r="E2991" s="2">
        <v>2991</v>
      </c>
    </row>
    <row r="2992" spans="1:5" ht="13.5" x14ac:dyDescent="0.25">
      <c r="A2992" s="2"/>
      <c r="B2992" s="2" t="s">
        <v>9173</v>
      </c>
      <c r="C2992" s="116">
        <v>428635</v>
      </c>
      <c r="D2992" s="117">
        <v>2149</v>
      </c>
      <c r="E2992" s="2">
        <v>2992</v>
      </c>
    </row>
    <row r="2993" spans="1:5" ht="13.5" x14ac:dyDescent="0.25">
      <c r="A2993" s="2"/>
      <c r="B2993" s="2" t="s">
        <v>8418</v>
      </c>
      <c r="C2993" s="116">
        <v>228605</v>
      </c>
      <c r="D2993" s="117">
        <v>2146</v>
      </c>
      <c r="E2993" s="2">
        <v>2993</v>
      </c>
    </row>
    <row r="2994" spans="1:5" ht="13.5" x14ac:dyDescent="0.25">
      <c r="A2994" s="2"/>
      <c r="B2994" s="2" t="s">
        <v>7907</v>
      </c>
      <c r="C2994" s="116">
        <v>228604</v>
      </c>
      <c r="D2994" s="117">
        <v>2441</v>
      </c>
      <c r="E2994" s="2">
        <v>2994</v>
      </c>
    </row>
    <row r="2995" spans="1:5" ht="13.5" x14ac:dyDescent="0.25">
      <c r="A2995" s="2"/>
      <c r="B2995" s="2" t="s">
        <v>9175</v>
      </c>
      <c r="C2995" s="116">
        <v>428669</v>
      </c>
      <c r="D2995" s="117">
        <v>2143</v>
      </c>
      <c r="E2995" s="2">
        <v>2995</v>
      </c>
    </row>
    <row r="2996" spans="1:5" ht="13.5" x14ac:dyDescent="0.25">
      <c r="A2996" s="2"/>
      <c r="B2996" s="2" t="s">
        <v>7909</v>
      </c>
      <c r="C2996" s="116">
        <v>228738</v>
      </c>
      <c r="D2996" s="117">
        <v>2145</v>
      </c>
      <c r="E2996" s="2">
        <v>2996</v>
      </c>
    </row>
    <row r="2997" spans="1:5" ht="13.5" x14ac:dyDescent="0.25">
      <c r="A2997" s="2"/>
      <c r="B2997" s="2" t="s">
        <v>5923</v>
      </c>
      <c r="C2997" s="116">
        <v>228648</v>
      </c>
      <c r="D2997" s="117">
        <v>2144</v>
      </c>
      <c r="E2997" s="2">
        <v>2997</v>
      </c>
    </row>
    <row r="2998" spans="1:5" ht="13.5" x14ac:dyDescent="0.25">
      <c r="A2998" s="2"/>
      <c r="B2998" s="2" t="s">
        <v>5924</v>
      </c>
      <c r="C2998" s="116">
        <v>228671</v>
      </c>
      <c r="D2998" s="117">
        <v>2144</v>
      </c>
      <c r="E2998" s="2">
        <v>2998</v>
      </c>
    </row>
    <row r="2999" spans="1:5" ht="13.5" x14ac:dyDescent="0.25">
      <c r="A2999" s="2"/>
      <c r="B2999" s="2" t="s">
        <v>9177</v>
      </c>
      <c r="C2999" s="116">
        <v>428743</v>
      </c>
      <c r="D2999" s="117">
        <v>2143</v>
      </c>
      <c r="E2999" s="2">
        <v>2999</v>
      </c>
    </row>
    <row r="3000" spans="1:5" ht="13.5" x14ac:dyDescent="0.25">
      <c r="A3000" s="2"/>
      <c r="B3000" s="2" t="s">
        <v>5926</v>
      </c>
      <c r="C3000" s="116">
        <v>228737</v>
      </c>
      <c r="D3000" s="117">
        <v>2143</v>
      </c>
      <c r="E3000" s="2">
        <v>3000</v>
      </c>
    </row>
    <row r="3001" spans="1:5" ht="13.5" x14ac:dyDescent="0.25">
      <c r="A3001" s="2"/>
      <c r="B3001" s="2" t="s">
        <v>7908</v>
      </c>
      <c r="C3001" s="116">
        <v>228705</v>
      </c>
      <c r="D3001" s="117">
        <v>2143</v>
      </c>
      <c r="E3001" s="2">
        <v>3001</v>
      </c>
    </row>
    <row r="3002" spans="1:5" ht="13.5" x14ac:dyDescent="0.25">
      <c r="A3002" s="2"/>
      <c r="B3002" s="2" t="s">
        <v>5927</v>
      </c>
      <c r="C3002" s="116">
        <v>228900</v>
      </c>
      <c r="D3002" s="117">
        <v>4212</v>
      </c>
      <c r="E3002" s="2">
        <v>3002</v>
      </c>
    </row>
    <row r="3003" spans="1:5" ht="13.5" x14ac:dyDescent="0.25">
      <c r="A3003" s="2"/>
      <c r="B3003" s="2" t="s">
        <v>1887</v>
      </c>
      <c r="C3003" s="116">
        <v>125460</v>
      </c>
      <c r="D3003" s="117">
        <v>7313</v>
      </c>
      <c r="E3003" s="2">
        <v>3003</v>
      </c>
    </row>
    <row r="3004" spans="1:5" ht="13.5" x14ac:dyDescent="0.25">
      <c r="A3004" s="2"/>
      <c r="B3004" s="2" t="s">
        <v>5928</v>
      </c>
      <c r="C3004" s="116">
        <v>228934</v>
      </c>
      <c r="D3004" s="117">
        <v>2419</v>
      </c>
      <c r="E3004" s="2">
        <v>3004</v>
      </c>
    </row>
    <row r="3005" spans="1:5" ht="13.5" x14ac:dyDescent="0.25">
      <c r="A3005" s="2"/>
      <c r="B3005" s="2" t="s">
        <v>1888</v>
      </c>
      <c r="C3005" s="116">
        <v>125486</v>
      </c>
      <c r="D3005" s="117">
        <v>8159</v>
      </c>
      <c r="E3005" s="2">
        <v>3005</v>
      </c>
    </row>
    <row r="3006" spans="1:5" ht="13.5" x14ac:dyDescent="0.25">
      <c r="A3006" s="2"/>
      <c r="B3006" s="2" t="s">
        <v>5929</v>
      </c>
      <c r="C3006" s="116">
        <v>228968</v>
      </c>
      <c r="D3006" s="117">
        <v>3449</v>
      </c>
      <c r="E3006" s="2">
        <v>3006</v>
      </c>
    </row>
    <row r="3007" spans="1:5" ht="13.5" x14ac:dyDescent="0.25">
      <c r="A3007" s="2"/>
      <c r="B3007" s="2" t="s">
        <v>5930</v>
      </c>
      <c r="C3007" s="116">
        <v>228987</v>
      </c>
      <c r="D3007" s="117">
        <v>3152</v>
      </c>
      <c r="E3007" s="2">
        <v>3007</v>
      </c>
    </row>
    <row r="3008" spans="1:5" ht="13.5" x14ac:dyDescent="0.25">
      <c r="A3008" s="2"/>
      <c r="B3008" s="2" t="s">
        <v>5931</v>
      </c>
      <c r="C3008" s="116">
        <v>229015</v>
      </c>
      <c r="D3008" s="117">
        <v>3152</v>
      </c>
      <c r="E3008" s="2">
        <v>3008</v>
      </c>
    </row>
    <row r="3009" spans="1:5" ht="13.5" x14ac:dyDescent="0.25">
      <c r="A3009" s="2"/>
      <c r="B3009" s="2" t="s">
        <v>5933</v>
      </c>
      <c r="C3009" s="116">
        <v>229072</v>
      </c>
      <c r="D3009" s="117">
        <v>2352</v>
      </c>
      <c r="E3009" s="2">
        <v>3009</v>
      </c>
    </row>
    <row r="3010" spans="1:5" ht="13.5" x14ac:dyDescent="0.25">
      <c r="A3010" s="2"/>
      <c r="B3010" s="2" t="s">
        <v>5934</v>
      </c>
      <c r="C3010" s="116">
        <v>229104</v>
      </c>
      <c r="D3010" s="117">
        <v>3152</v>
      </c>
      <c r="E3010" s="2">
        <v>3010</v>
      </c>
    </row>
    <row r="3011" spans="1:5" ht="13.5" x14ac:dyDescent="0.25">
      <c r="A3011" s="2"/>
      <c r="B3011" s="2" t="s">
        <v>7910</v>
      </c>
      <c r="C3011" s="116">
        <v>229105</v>
      </c>
      <c r="D3011" s="117">
        <v>3152</v>
      </c>
      <c r="E3011" s="2">
        <v>3011</v>
      </c>
    </row>
    <row r="3012" spans="1:5" ht="13.5" x14ac:dyDescent="0.25">
      <c r="A3012" s="2"/>
      <c r="B3012" s="2" t="s">
        <v>5935</v>
      </c>
      <c r="C3012" s="116">
        <v>229138</v>
      </c>
      <c r="D3012" s="117">
        <v>3152</v>
      </c>
      <c r="E3012" s="2">
        <v>3012</v>
      </c>
    </row>
    <row r="3013" spans="1:5" ht="13.5" x14ac:dyDescent="0.25">
      <c r="A3013" s="2"/>
      <c r="B3013" s="2" t="s">
        <v>7911</v>
      </c>
      <c r="C3013" s="116">
        <v>229140</v>
      </c>
      <c r="D3013" s="117">
        <v>3152</v>
      </c>
      <c r="E3013" s="2">
        <v>3013</v>
      </c>
    </row>
    <row r="3014" spans="1:5" ht="13.5" x14ac:dyDescent="0.25">
      <c r="A3014" s="2"/>
      <c r="B3014" s="2" t="s">
        <v>7912</v>
      </c>
      <c r="C3014" s="116">
        <v>229141</v>
      </c>
      <c r="D3014" s="117">
        <v>3152</v>
      </c>
      <c r="E3014" s="2">
        <v>3014</v>
      </c>
    </row>
    <row r="3015" spans="1:5" ht="13.5" x14ac:dyDescent="0.25">
      <c r="A3015" s="2"/>
      <c r="B3015" s="2" t="s">
        <v>7913</v>
      </c>
      <c r="C3015" s="116">
        <v>229142</v>
      </c>
      <c r="D3015" s="117">
        <v>3152</v>
      </c>
      <c r="E3015" s="2">
        <v>3015</v>
      </c>
    </row>
    <row r="3016" spans="1:5" ht="13.5" x14ac:dyDescent="0.25">
      <c r="A3016" s="2"/>
      <c r="B3016" s="2" t="s">
        <v>7914</v>
      </c>
      <c r="C3016" s="116">
        <v>229143</v>
      </c>
      <c r="D3016" s="117">
        <v>3152</v>
      </c>
      <c r="E3016" s="2">
        <v>3016</v>
      </c>
    </row>
    <row r="3017" spans="1:5" ht="13.5" x14ac:dyDescent="0.25">
      <c r="A3017" s="2"/>
      <c r="B3017" s="2" t="s">
        <v>7915</v>
      </c>
      <c r="C3017" s="116">
        <v>229144</v>
      </c>
      <c r="D3017" s="117">
        <v>3152</v>
      </c>
      <c r="E3017" s="2">
        <v>3017</v>
      </c>
    </row>
    <row r="3018" spans="1:5" ht="13.5" x14ac:dyDescent="0.25">
      <c r="A3018" s="2"/>
      <c r="B3018" s="2" t="s">
        <v>7916</v>
      </c>
      <c r="C3018" s="116">
        <v>229145</v>
      </c>
      <c r="D3018" s="117">
        <v>3152</v>
      </c>
      <c r="E3018" s="2">
        <v>3018</v>
      </c>
    </row>
    <row r="3019" spans="1:5" ht="13.5" x14ac:dyDescent="0.25">
      <c r="A3019" s="2"/>
      <c r="B3019" s="2" t="s">
        <v>8483</v>
      </c>
      <c r="C3019" s="116">
        <v>229139</v>
      </c>
      <c r="D3019" s="117">
        <v>3152</v>
      </c>
      <c r="E3019" s="2">
        <v>3019</v>
      </c>
    </row>
    <row r="3020" spans="1:5" ht="13.5" x14ac:dyDescent="0.25">
      <c r="A3020" s="2"/>
      <c r="B3020" s="2" t="s">
        <v>7917</v>
      </c>
      <c r="C3020" s="116">
        <v>229146</v>
      </c>
      <c r="D3020" s="117">
        <v>3152</v>
      </c>
      <c r="E3020" s="2">
        <v>3020</v>
      </c>
    </row>
    <row r="3021" spans="1:5" ht="13.5" x14ac:dyDescent="0.25">
      <c r="A3021" s="2"/>
      <c r="B3021" s="2" t="s">
        <v>7920</v>
      </c>
      <c r="C3021" s="116">
        <v>229150</v>
      </c>
      <c r="D3021" s="117">
        <v>3152</v>
      </c>
      <c r="E3021" s="2">
        <v>3021</v>
      </c>
    </row>
    <row r="3022" spans="1:5" ht="13.5" x14ac:dyDescent="0.25">
      <c r="A3022" s="2"/>
      <c r="B3022" s="2" t="s">
        <v>7918</v>
      </c>
      <c r="C3022" s="116">
        <v>229147</v>
      </c>
      <c r="D3022" s="117">
        <v>3152</v>
      </c>
      <c r="E3022" s="2">
        <v>3022</v>
      </c>
    </row>
    <row r="3023" spans="1:5" ht="13.5" x14ac:dyDescent="0.25">
      <c r="A3023" s="2"/>
      <c r="B3023" s="2" t="s">
        <v>5936</v>
      </c>
      <c r="C3023" s="116">
        <v>229161</v>
      </c>
      <c r="D3023" s="117">
        <v>3444</v>
      </c>
      <c r="E3023" s="2">
        <v>3023</v>
      </c>
    </row>
    <row r="3024" spans="1:5" ht="13.5" x14ac:dyDescent="0.25">
      <c r="A3024" s="2"/>
      <c r="B3024" s="2" t="s">
        <v>5937</v>
      </c>
      <c r="C3024" s="116">
        <v>229195</v>
      </c>
      <c r="D3024" s="117">
        <v>3152</v>
      </c>
      <c r="E3024" s="2">
        <v>3024</v>
      </c>
    </row>
    <row r="3025" spans="1:5" ht="13.5" x14ac:dyDescent="0.25">
      <c r="A3025" s="2"/>
      <c r="B3025" s="2" t="s">
        <v>8485</v>
      </c>
      <c r="C3025" s="116">
        <v>229208</v>
      </c>
      <c r="D3025" s="117">
        <v>3152</v>
      </c>
      <c r="E3025" s="2">
        <v>3025</v>
      </c>
    </row>
    <row r="3026" spans="1:5" ht="13.5" x14ac:dyDescent="0.25">
      <c r="A3026" s="2"/>
      <c r="B3026" s="2" t="s">
        <v>7921</v>
      </c>
      <c r="C3026" s="116">
        <v>229196</v>
      </c>
      <c r="D3026" s="117">
        <v>3152</v>
      </c>
      <c r="E3026" s="2">
        <v>3026</v>
      </c>
    </row>
    <row r="3027" spans="1:5" ht="13.5" x14ac:dyDescent="0.25">
      <c r="A3027" s="2"/>
      <c r="B3027" s="2" t="s">
        <v>7923</v>
      </c>
      <c r="C3027" s="116">
        <v>229224</v>
      </c>
      <c r="D3027" s="117">
        <v>4115</v>
      </c>
      <c r="E3027" s="2">
        <v>3027</v>
      </c>
    </row>
    <row r="3028" spans="1:5" ht="13.5" x14ac:dyDescent="0.25">
      <c r="A3028" s="2"/>
      <c r="B3028" s="2" t="s">
        <v>7922</v>
      </c>
      <c r="C3028" s="116">
        <v>229197</v>
      </c>
      <c r="D3028" s="117">
        <v>3152</v>
      </c>
      <c r="E3028" s="2">
        <v>3028</v>
      </c>
    </row>
    <row r="3029" spans="1:5" ht="13.5" x14ac:dyDescent="0.25">
      <c r="A3029" s="2"/>
      <c r="B3029" s="2" t="s">
        <v>5939</v>
      </c>
      <c r="C3029" s="116">
        <v>229250</v>
      </c>
      <c r="D3029" s="117">
        <v>3419</v>
      </c>
      <c r="E3029" s="2">
        <v>3029</v>
      </c>
    </row>
    <row r="3030" spans="1:5" ht="13.5" x14ac:dyDescent="0.25">
      <c r="A3030" s="2"/>
      <c r="B3030" s="2" t="s">
        <v>5940</v>
      </c>
      <c r="C3030" s="116">
        <v>229284</v>
      </c>
      <c r="D3030" s="117">
        <v>3152</v>
      </c>
      <c r="E3030" s="2">
        <v>3030</v>
      </c>
    </row>
    <row r="3031" spans="1:5" ht="13.5" x14ac:dyDescent="0.25">
      <c r="A3031" s="2"/>
      <c r="B3031" s="2" t="s">
        <v>5941</v>
      </c>
      <c r="C3031" s="116">
        <v>229316</v>
      </c>
      <c r="D3031" s="117">
        <v>3474</v>
      </c>
      <c r="E3031" s="2">
        <v>3031</v>
      </c>
    </row>
    <row r="3032" spans="1:5" ht="13.5" x14ac:dyDescent="0.25">
      <c r="A3032" s="2"/>
      <c r="B3032" s="2" t="s">
        <v>5942</v>
      </c>
      <c r="C3032" s="116">
        <v>229335</v>
      </c>
      <c r="D3032" s="117">
        <v>3152</v>
      </c>
      <c r="E3032" s="2">
        <v>3032</v>
      </c>
    </row>
    <row r="3033" spans="1:5" ht="13.5" x14ac:dyDescent="0.25">
      <c r="A3033" s="2"/>
      <c r="B3033" s="2" t="s">
        <v>5943</v>
      </c>
      <c r="C3033" s="116">
        <v>229392</v>
      </c>
      <c r="D3033" s="117">
        <v>3419</v>
      </c>
      <c r="E3033" s="2">
        <v>3033</v>
      </c>
    </row>
    <row r="3034" spans="1:5" ht="13.5" x14ac:dyDescent="0.25">
      <c r="A3034" s="2"/>
      <c r="B3034" s="2" t="s">
        <v>7926</v>
      </c>
      <c r="C3034" s="116">
        <v>229393</v>
      </c>
      <c r="D3034" s="117">
        <v>3152</v>
      </c>
      <c r="E3034" s="2">
        <v>3034</v>
      </c>
    </row>
    <row r="3035" spans="1:5" ht="13.5" x14ac:dyDescent="0.25">
      <c r="A3035" s="2"/>
      <c r="B3035" s="2" t="s">
        <v>5945</v>
      </c>
      <c r="C3035" s="116">
        <v>229443</v>
      </c>
      <c r="D3035" s="117">
        <v>3475</v>
      </c>
      <c r="E3035" s="2">
        <v>3035</v>
      </c>
    </row>
    <row r="3036" spans="1:5" ht="13.5" x14ac:dyDescent="0.25">
      <c r="A3036" s="2"/>
      <c r="B3036" s="2" t="s">
        <v>5946</v>
      </c>
      <c r="C3036" s="116">
        <v>229477</v>
      </c>
      <c r="D3036" s="117">
        <v>3475</v>
      </c>
      <c r="E3036" s="2">
        <v>3036</v>
      </c>
    </row>
    <row r="3037" spans="1:5" ht="13.5" x14ac:dyDescent="0.25">
      <c r="A3037" s="2"/>
      <c r="B3037" s="2" t="s">
        <v>7927</v>
      </c>
      <c r="C3037" s="116">
        <v>229507</v>
      </c>
      <c r="D3037" s="117">
        <v>3320</v>
      </c>
      <c r="E3037" s="2">
        <v>3037</v>
      </c>
    </row>
    <row r="3038" spans="1:5" ht="13.5" x14ac:dyDescent="0.25">
      <c r="A3038" s="2"/>
      <c r="B3038" s="2" t="s">
        <v>5947</v>
      </c>
      <c r="C3038" s="116">
        <v>229509</v>
      </c>
      <c r="D3038" s="117">
        <v>3320</v>
      </c>
      <c r="E3038" s="2">
        <v>3038</v>
      </c>
    </row>
    <row r="3039" spans="1:5" ht="13.5" x14ac:dyDescent="0.25">
      <c r="A3039" s="2"/>
      <c r="B3039" s="2" t="s">
        <v>5948</v>
      </c>
      <c r="C3039" s="116">
        <v>229532</v>
      </c>
      <c r="D3039" s="117">
        <v>3449</v>
      </c>
      <c r="E3039" s="2">
        <v>3039</v>
      </c>
    </row>
    <row r="3040" spans="1:5" ht="13.5" x14ac:dyDescent="0.25">
      <c r="A3040" s="2"/>
      <c r="B3040" s="2" t="s">
        <v>5949</v>
      </c>
      <c r="C3040" s="116">
        <v>229566</v>
      </c>
      <c r="D3040" s="117">
        <v>3423</v>
      </c>
      <c r="E3040" s="2">
        <v>3040</v>
      </c>
    </row>
    <row r="3041" spans="1:5" ht="13.5" x14ac:dyDescent="0.25">
      <c r="A3041" s="2"/>
      <c r="B3041" s="2" t="s">
        <v>5950</v>
      </c>
      <c r="C3041" s="116">
        <v>229602</v>
      </c>
      <c r="D3041" s="117">
        <v>3423</v>
      </c>
      <c r="E3041" s="2">
        <v>3041</v>
      </c>
    </row>
    <row r="3042" spans="1:5" ht="13.5" x14ac:dyDescent="0.25">
      <c r="A3042" s="2"/>
      <c r="B3042" s="2" t="s">
        <v>7928</v>
      </c>
      <c r="C3042" s="116">
        <v>229603</v>
      </c>
      <c r="D3042" s="117">
        <v>3152</v>
      </c>
      <c r="E3042" s="2">
        <v>3042</v>
      </c>
    </row>
    <row r="3043" spans="1:5" ht="13.5" x14ac:dyDescent="0.25">
      <c r="A3043" s="2"/>
      <c r="B3043" s="2" t="s">
        <v>5951</v>
      </c>
      <c r="C3043" s="116">
        <v>229636</v>
      </c>
      <c r="D3043" s="117">
        <v>3151</v>
      </c>
      <c r="E3043" s="2">
        <v>3043</v>
      </c>
    </row>
    <row r="3044" spans="1:5" ht="13.5" x14ac:dyDescent="0.25">
      <c r="A3044" s="2"/>
      <c r="B3044" s="2" t="s">
        <v>5952</v>
      </c>
      <c r="C3044" s="116">
        <v>229655</v>
      </c>
      <c r="D3044" s="117">
        <v>3431</v>
      </c>
      <c r="E3044" s="2">
        <v>3044</v>
      </c>
    </row>
    <row r="3045" spans="1:5" ht="13.5" x14ac:dyDescent="0.25">
      <c r="A3045" s="2"/>
      <c r="B3045" s="2" t="s">
        <v>5953</v>
      </c>
      <c r="C3045" s="116">
        <v>229689</v>
      </c>
      <c r="D3045" s="117">
        <v>3151</v>
      </c>
      <c r="E3045" s="2">
        <v>3045</v>
      </c>
    </row>
    <row r="3046" spans="1:5" ht="13.5" x14ac:dyDescent="0.25">
      <c r="A3046" s="2"/>
      <c r="B3046" s="2" t="s">
        <v>5954</v>
      </c>
      <c r="C3046" s="116">
        <v>229710</v>
      </c>
      <c r="D3046" s="117">
        <v>3449</v>
      </c>
      <c r="E3046" s="2">
        <v>3046</v>
      </c>
    </row>
    <row r="3047" spans="1:5" ht="13.5" x14ac:dyDescent="0.25">
      <c r="A3047" s="2"/>
      <c r="B3047" s="2" t="s">
        <v>7929</v>
      </c>
      <c r="C3047" s="116">
        <v>229711</v>
      </c>
      <c r="D3047" s="117">
        <v>3152</v>
      </c>
      <c r="E3047" s="2">
        <v>3047</v>
      </c>
    </row>
    <row r="3048" spans="1:5" ht="13.5" x14ac:dyDescent="0.25">
      <c r="A3048" s="2"/>
      <c r="B3048" s="2" t="s">
        <v>7930</v>
      </c>
      <c r="C3048" s="116">
        <v>229712</v>
      </c>
      <c r="D3048" s="117">
        <v>3152</v>
      </c>
      <c r="E3048" s="2">
        <v>3048</v>
      </c>
    </row>
    <row r="3049" spans="1:5" ht="13.5" x14ac:dyDescent="0.25">
      <c r="A3049" s="2"/>
      <c r="B3049" s="2" t="s">
        <v>5955</v>
      </c>
      <c r="C3049" s="116">
        <v>229744</v>
      </c>
      <c r="D3049" s="117">
        <v>3152</v>
      </c>
      <c r="E3049" s="2">
        <v>3049</v>
      </c>
    </row>
    <row r="3050" spans="1:5" ht="13.5" x14ac:dyDescent="0.25">
      <c r="A3050" s="2"/>
      <c r="B3050" s="2" t="s">
        <v>7931</v>
      </c>
      <c r="C3050" s="116">
        <v>229745</v>
      </c>
      <c r="D3050" s="117">
        <v>3152</v>
      </c>
      <c r="E3050" s="2">
        <v>3050</v>
      </c>
    </row>
    <row r="3051" spans="1:5" ht="13.5" x14ac:dyDescent="0.25">
      <c r="A3051" s="2"/>
      <c r="B3051" s="2" t="s">
        <v>5956</v>
      </c>
      <c r="C3051" s="116">
        <v>229778</v>
      </c>
      <c r="D3051" s="117">
        <v>3475</v>
      </c>
      <c r="E3051" s="2">
        <v>3051</v>
      </c>
    </row>
    <row r="3052" spans="1:5" ht="13.5" x14ac:dyDescent="0.25">
      <c r="A3052" s="2"/>
      <c r="B3052" s="2" t="s">
        <v>7932</v>
      </c>
      <c r="C3052" s="116">
        <v>229779</v>
      </c>
      <c r="D3052" s="117">
        <v>2352</v>
      </c>
      <c r="E3052" s="2">
        <v>3052</v>
      </c>
    </row>
    <row r="3053" spans="1:5" ht="13.5" x14ac:dyDescent="0.25">
      <c r="A3053" s="2"/>
      <c r="B3053" s="2" t="s">
        <v>5957</v>
      </c>
      <c r="C3053" s="116">
        <v>229808</v>
      </c>
      <c r="D3053" s="117">
        <v>3419</v>
      </c>
      <c r="E3053" s="2">
        <v>3053</v>
      </c>
    </row>
    <row r="3054" spans="1:5" ht="13.5" x14ac:dyDescent="0.25">
      <c r="A3054" s="2"/>
      <c r="B3054" s="2" t="s">
        <v>5958</v>
      </c>
      <c r="C3054" s="116">
        <v>229848</v>
      </c>
      <c r="D3054" s="117">
        <v>3439</v>
      </c>
      <c r="E3054" s="2">
        <v>3054</v>
      </c>
    </row>
    <row r="3055" spans="1:5" ht="13.5" x14ac:dyDescent="0.25">
      <c r="A3055" s="2"/>
      <c r="B3055" s="2" t="s">
        <v>5959</v>
      </c>
      <c r="C3055" s="116">
        <v>229871</v>
      </c>
      <c r="D3055" s="117">
        <v>2446</v>
      </c>
      <c r="E3055" s="2">
        <v>3055</v>
      </c>
    </row>
    <row r="3056" spans="1:5" ht="13.5" x14ac:dyDescent="0.25">
      <c r="A3056" s="2"/>
      <c r="B3056" s="2" t="s">
        <v>7933</v>
      </c>
      <c r="C3056" s="116">
        <v>229880</v>
      </c>
      <c r="D3056" s="117">
        <v>3152</v>
      </c>
      <c r="E3056" s="2">
        <v>3056</v>
      </c>
    </row>
    <row r="3057" spans="1:5" ht="13.5" x14ac:dyDescent="0.25">
      <c r="A3057" s="2"/>
      <c r="B3057" s="2" t="s">
        <v>7934</v>
      </c>
      <c r="C3057" s="116">
        <v>229890</v>
      </c>
      <c r="D3057" s="117">
        <v>3152</v>
      </c>
      <c r="E3057" s="2">
        <v>3057</v>
      </c>
    </row>
    <row r="3058" spans="1:5" ht="13.5" x14ac:dyDescent="0.25">
      <c r="A3058" s="2"/>
      <c r="B3058" s="2" t="s">
        <v>5960</v>
      </c>
      <c r="C3058" s="116">
        <v>229903</v>
      </c>
      <c r="D3058" s="117">
        <v>3152</v>
      </c>
      <c r="E3058" s="2">
        <v>3058</v>
      </c>
    </row>
    <row r="3059" spans="1:5" ht="13.5" x14ac:dyDescent="0.25">
      <c r="A3059" s="2"/>
      <c r="B3059" s="2" t="s">
        <v>9178</v>
      </c>
      <c r="C3059" s="116">
        <v>429915</v>
      </c>
      <c r="D3059" s="117">
        <v>3152</v>
      </c>
      <c r="E3059" s="2">
        <v>3059</v>
      </c>
    </row>
    <row r="3060" spans="1:5" ht="13.5" x14ac:dyDescent="0.25">
      <c r="A3060" s="2"/>
      <c r="B3060" s="2" t="s">
        <v>7935</v>
      </c>
      <c r="C3060" s="116">
        <v>229940</v>
      </c>
      <c r="D3060" s="117">
        <v>3152</v>
      </c>
      <c r="E3060" s="2">
        <v>3060</v>
      </c>
    </row>
    <row r="3061" spans="1:5" ht="13.5" x14ac:dyDescent="0.25">
      <c r="A3061" s="2"/>
      <c r="B3061" s="2" t="s">
        <v>5961</v>
      </c>
      <c r="C3061" s="116">
        <v>229937</v>
      </c>
      <c r="D3061" s="117">
        <v>3152</v>
      </c>
      <c r="E3061" s="2">
        <v>3061</v>
      </c>
    </row>
    <row r="3062" spans="1:5" ht="13.5" x14ac:dyDescent="0.25">
      <c r="A3062" s="2"/>
      <c r="B3062" s="2" t="s">
        <v>8486</v>
      </c>
      <c r="C3062" s="116">
        <v>229942</v>
      </c>
      <c r="D3062" s="117">
        <v>3152</v>
      </c>
      <c r="E3062" s="2">
        <v>3062</v>
      </c>
    </row>
    <row r="3063" spans="1:5" ht="13.5" x14ac:dyDescent="0.25">
      <c r="A3063" s="2"/>
      <c r="B3063" s="2" t="s">
        <v>7936</v>
      </c>
      <c r="C3063" s="116">
        <v>229941</v>
      </c>
      <c r="D3063" s="117">
        <v>3152</v>
      </c>
      <c r="E3063" s="2">
        <v>3063</v>
      </c>
    </row>
    <row r="3064" spans="1:5" ht="13.5" x14ac:dyDescent="0.25">
      <c r="A3064" s="2"/>
      <c r="B3064" s="2" t="s">
        <v>5963</v>
      </c>
      <c r="C3064" s="116">
        <v>229984</v>
      </c>
      <c r="D3064" s="117">
        <v>3414</v>
      </c>
      <c r="E3064" s="2">
        <v>3064</v>
      </c>
    </row>
    <row r="3065" spans="1:5" ht="13.5" x14ac:dyDescent="0.25">
      <c r="A3065" s="2"/>
      <c r="B3065" s="2" t="s">
        <v>5964</v>
      </c>
      <c r="C3065" s="116">
        <v>230027</v>
      </c>
      <c r="D3065" s="117">
        <v>2352</v>
      </c>
      <c r="E3065" s="2">
        <v>3065</v>
      </c>
    </row>
    <row r="3066" spans="1:5" ht="13.5" x14ac:dyDescent="0.25">
      <c r="A3066" s="2"/>
      <c r="B3066" s="2" t="s">
        <v>5965</v>
      </c>
      <c r="C3066" s="116">
        <v>230050</v>
      </c>
      <c r="D3066" s="117">
        <v>4190</v>
      </c>
      <c r="E3066" s="2">
        <v>3066</v>
      </c>
    </row>
    <row r="3067" spans="1:5" ht="13.5" x14ac:dyDescent="0.25">
      <c r="A3067" s="2"/>
      <c r="B3067" s="2" t="s">
        <v>5966</v>
      </c>
      <c r="C3067" s="116">
        <v>230084</v>
      </c>
      <c r="D3067" s="117">
        <v>4190</v>
      </c>
      <c r="E3067" s="2">
        <v>3067</v>
      </c>
    </row>
    <row r="3068" spans="1:5" ht="13.5" x14ac:dyDescent="0.25">
      <c r="A3068" s="2"/>
      <c r="B3068" s="2" t="s">
        <v>5967</v>
      </c>
      <c r="C3068" s="116">
        <v>230116</v>
      </c>
      <c r="D3068" s="117">
        <v>3152</v>
      </c>
      <c r="E3068" s="2">
        <v>3068</v>
      </c>
    </row>
    <row r="3069" spans="1:5" ht="13.5" x14ac:dyDescent="0.25">
      <c r="A3069" s="2"/>
      <c r="B3069" s="2" t="s">
        <v>7938</v>
      </c>
      <c r="C3069" s="116">
        <v>230120</v>
      </c>
      <c r="D3069" s="117">
        <v>3152</v>
      </c>
      <c r="E3069" s="2">
        <v>3069</v>
      </c>
    </row>
    <row r="3070" spans="1:5" ht="13.5" x14ac:dyDescent="0.25">
      <c r="A3070" s="2"/>
      <c r="B3070" s="2" t="s">
        <v>7939</v>
      </c>
      <c r="C3070" s="116">
        <v>230130</v>
      </c>
      <c r="D3070" s="117">
        <v>3151</v>
      </c>
      <c r="E3070" s="2">
        <v>3070</v>
      </c>
    </row>
    <row r="3071" spans="1:5" ht="13.5" x14ac:dyDescent="0.25">
      <c r="A3071" s="2"/>
      <c r="B3071" s="2" t="s">
        <v>7953</v>
      </c>
      <c r="C3071" s="116">
        <v>231622</v>
      </c>
      <c r="D3071" s="117">
        <v>5161</v>
      </c>
      <c r="E3071" s="2">
        <v>3071</v>
      </c>
    </row>
    <row r="3072" spans="1:5" ht="13.5" x14ac:dyDescent="0.25">
      <c r="A3072" s="2"/>
      <c r="B3072" s="2" t="s">
        <v>5962</v>
      </c>
      <c r="C3072" s="116">
        <v>229960</v>
      </c>
      <c r="D3072" s="117">
        <v>3152</v>
      </c>
      <c r="E3072" s="2">
        <v>3072</v>
      </c>
    </row>
    <row r="3073" spans="1:5" ht="13.5" x14ac:dyDescent="0.25">
      <c r="A3073" s="2"/>
      <c r="B3073" s="2" t="s">
        <v>7937</v>
      </c>
      <c r="C3073" s="116">
        <v>229962</v>
      </c>
      <c r="D3073" s="117">
        <v>3443</v>
      </c>
      <c r="E3073" s="2">
        <v>3073</v>
      </c>
    </row>
    <row r="3074" spans="1:5" ht="13.5" x14ac:dyDescent="0.25">
      <c r="A3074" s="2"/>
      <c r="B3074" s="2" t="s">
        <v>5972</v>
      </c>
      <c r="C3074" s="116">
        <v>230258</v>
      </c>
      <c r="D3074" s="117">
        <v>3222</v>
      </c>
      <c r="E3074" s="2">
        <v>3074</v>
      </c>
    </row>
    <row r="3075" spans="1:5" ht="13.5" x14ac:dyDescent="0.25">
      <c r="A3075" s="2"/>
      <c r="B3075" s="2" t="s">
        <v>5973</v>
      </c>
      <c r="C3075" s="116">
        <v>230296</v>
      </c>
      <c r="D3075" s="117">
        <v>2352</v>
      </c>
      <c r="E3075" s="2">
        <v>3075</v>
      </c>
    </row>
    <row r="3076" spans="1:5" ht="13.5" x14ac:dyDescent="0.25">
      <c r="A3076" s="2"/>
      <c r="B3076" s="2" t="s">
        <v>7942</v>
      </c>
      <c r="C3076" s="116">
        <v>230298</v>
      </c>
      <c r="D3076" s="117">
        <v>3152</v>
      </c>
      <c r="E3076" s="2">
        <v>3076</v>
      </c>
    </row>
    <row r="3077" spans="1:5" ht="13.5" x14ac:dyDescent="0.25">
      <c r="A3077" s="2"/>
      <c r="B3077" s="2" t="s">
        <v>5974</v>
      </c>
      <c r="C3077" s="116">
        <v>230313</v>
      </c>
      <c r="D3077" s="117">
        <v>3419</v>
      </c>
      <c r="E3077" s="2">
        <v>3077</v>
      </c>
    </row>
    <row r="3078" spans="1:5" ht="13.5" x14ac:dyDescent="0.25">
      <c r="A3078" s="2"/>
      <c r="B3078" s="2" t="s">
        <v>7943</v>
      </c>
      <c r="C3078" s="116">
        <v>230315</v>
      </c>
      <c r="D3078" s="117">
        <v>3450</v>
      </c>
      <c r="E3078" s="2">
        <v>3078</v>
      </c>
    </row>
    <row r="3079" spans="1:5" ht="13.5" x14ac:dyDescent="0.25">
      <c r="A3079" s="2"/>
      <c r="B3079" s="2" t="s">
        <v>7919</v>
      </c>
      <c r="C3079" s="116">
        <v>229148</v>
      </c>
      <c r="D3079" s="117">
        <v>3152</v>
      </c>
      <c r="E3079" s="2">
        <v>3079</v>
      </c>
    </row>
    <row r="3080" spans="1:5" ht="13.5" x14ac:dyDescent="0.25">
      <c r="A3080" s="2"/>
      <c r="B3080" s="2" t="s">
        <v>8734</v>
      </c>
      <c r="C3080" s="116">
        <v>230328</v>
      </c>
      <c r="D3080" s="117">
        <v>2412</v>
      </c>
      <c r="E3080" s="2">
        <v>3080</v>
      </c>
    </row>
    <row r="3081" spans="1:5" ht="13.5" x14ac:dyDescent="0.25">
      <c r="A3081" s="2"/>
      <c r="B3081" s="2" t="s">
        <v>5975</v>
      </c>
      <c r="C3081" s="116">
        <v>230347</v>
      </c>
      <c r="D3081" s="117">
        <v>2352</v>
      </c>
      <c r="E3081" s="2">
        <v>3081</v>
      </c>
    </row>
    <row r="3082" spans="1:5" ht="13.5" x14ac:dyDescent="0.25">
      <c r="A3082" s="2"/>
      <c r="B3082" s="2" t="s">
        <v>5976</v>
      </c>
      <c r="C3082" s="116">
        <v>230370</v>
      </c>
      <c r="D3082" s="117">
        <v>3152</v>
      </c>
      <c r="E3082" s="2">
        <v>3082</v>
      </c>
    </row>
    <row r="3083" spans="1:5" ht="13.5" x14ac:dyDescent="0.25">
      <c r="A3083" s="2"/>
      <c r="B3083" s="2" t="s">
        <v>5977</v>
      </c>
      <c r="C3083" s="116">
        <v>230402</v>
      </c>
      <c r="D3083" s="117">
        <v>3152</v>
      </c>
      <c r="E3083" s="2">
        <v>3083</v>
      </c>
    </row>
    <row r="3084" spans="1:5" ht="13.5" x14ac:dyDescent="0.25">
      <c r="A3084" s="2"/>
      <c r="B3084" s="2" t="s">
        <v>5932</v>
      </c>
      <c r="C3084" s="116">
        <v>229049</v>
      </c>
      <c r="D3084" s="117">
        <v>2221</v>
      </c>
      <c r="E3084" s="2">
        <v>3084</v>
      </c>
    </row>
    <row r="3085" spans="1:5" ht="13.5" x14ac:dyDescent="0.25">
      <c r="A3085" s="2"/>
      <c r="B3085" s="2" t="s">
        <v>8484</v>
      </c>
      <c r="C3085" s="116">
        <v>229157</v>
      </c>
      <c r="D3085" s="117">
        <v>1120</v>
      </c>
      <c r="E3085" s="2">
        <v>3085</v>
      </c>
    </row>
    <row r="3086" spans="1:5" ht="13.5" x14ac:dyDescent="0.25">
      <c r="A3086" s="2"/>
      <c r="B3086" s="2" t="s">
        <v>5938</v>
      </c>
      <c r="C3086" s="116">
        <v>229227</v>
      </c>
      <c r="D3086" s="117">
        <v>3142</v>
      </c>
      <c r="E3086" s="2">
        <v>3086</v>
      </c>
    </row>
    <row r="3087" spans="1:5" ht="13.5" x14ac:dyDescent="0.25">
      <c r="A3087" s="2"/>
      <c r="B3087" s="2" t="s">
        <v>7924</v>
      </c>
      <c r="C3087" s="116">
        <v>229230</v>
      </c>
      <c r="D3087" s="117">
        <v>3152</v>
      </c>
      <c r="E3087" s="2">
        <v>3087</v>
      </c>
    </row>
    <row r="3088" spans="1:5" ht="13.5" x14ac:dyDescent="0.25">
      <c r="A3088" s="2"/>
      <c r="B3088" s="2" t="s">
        <v>7925</v>
      </c>
      <c r="C3088" s="116">
        <v>229231</v>
      </c>
      <c r="D3088" s="117">
        <v>3152</v>
      </c>
      <c r="E3088" s="2">
        <v>3088</v>
      </c>
    </row>
    <row r="3089" spans="1:5" ht="13.5" x14ac:dyDescent="0.25">
      <c r="A3089" s="2"/>
      <c r="B3089" s="2" t="s">
        <v>5944</v>
      </c>
      <c r="C3089" s="116">
        <v>229412</v>
      </c>
      <c r="D3089" s="117">
        <v>3143</v>
      </c>
      <c r="E3089" s="2">
        <v>3089</v>
      </c>
    </row>
    <row r="3090" spans="1:5" ht="13.5" x14ac:dyDescent="0.25">
      <c r="A3090" s="2"/>
      <c r="B3090" s="2" t="s">
        <v>5968</v>
      </c>
      <c r="C3090" s="116">
        <v>230135</v>
      </c>
      <c r="D3090" s="117">
        <v>3152</v>
      </c>
      <c r="E3090" s="2">
        <v>3090</v>
      </c>
    </row>
    <row r="3091" spans="1:5" ht="13.5" x14ac:dyDescent="0.25">
      <c r="A3091" s="2"/>
      <c r="B3091" s="2" t="s">
        <v>5969</v>
      </c>
      <c r="C3091" s="116">
        <v>230169</v>
      </c>
      <c r="D3091" s="117">
        <v>2224</v>
      </c>
      <c r="E3091" s="2">
        <v>3091</v>
      </c>
    </row>
    <row r="3092" spans="1:5" ht="13.5" x14ac:dyDescent="0.25">
      <c r="A3092" s="2"/>
      <c r="B3092" s="2" t="s">
        <v>5970</v>
      </c>
      <c r="C3092" s="116">
        <v>230192</v>
      </c>
      <c r="D3092" s="117">
        <v>3152</v>
      </c>
      <c r="E3092" s="2">
        <v>3092</v>
      </c>
    </row>
    <row r="3093" spans="1:5" ht="13.5" x14ac:dyDescent="0.25">
      <c r="A3093" s="2"/>
      <c r="B3093" s="2" t="s">
        <v>5971</v>
      </c>
      <c r="C3093" s="116">
        <v>230224</v>
      </c>
      <c r="D3093" s="117">
        <v>3449</v>
      </c>
      <c r="E3093" s="2">
        <v>3093</v>
      </c>
    </row>
    <row r="3094" spans="1:5" ht="13.5" x14ac:dyDescent="0.25">
      <c r="A3094" s="2"/>
      <c r="B3094" s="2" t="s">
        <v>7941</v>
      </c>
      <c r="C3094" s="116">
        <v>230235</v>
      </c>
      <c r="D3094" s="117">
        <v>4115</v>
      </c>
      <c r="E3094" s="2">
        <v>3094</v>
      </c>
    </row>
    <row r="3095" spans="1:5" ht="13.5" x14ac:dyDescent="0.25">
      <c r="A3095" s="2"/>
      <c r="B3095" s="2" t="s">
        <v>7940</v>
      </c>
      <c r="C3095" s="116">
        <v>230225</v>
      </c>
      <c r="D3095" s="117">
        <v>3152</v>
      </c>
      <c r="E3095" s="2">
        <v>3095</v>
      </c>
    </row>
    <row r="3096" spans="1:5" ht="13.5" x14ac:dyDescent="0.25">
      <c r="A3096" s="2"/>
      <c r="B3096" s="2" t="s">
        <v>7944</v>
      </c>
      <c r="C3096" s="116">
        <v>230316</v>
      </c>
      <c r="D3096" s="117">
        <v>3433</v>
      </c>
      <c r="E3096" s="2">
        <v>3096</v>
      </c>
    </row>
    <row r="3097" spans="1:5" ht="13.5" x14ac:dyDescent="0.25">
      <c r="A3097" s="2"/>
      <c r="B3097" s="2" t="s">
        <v>5978</v>
      </c>
      <c r="C3097" s="116">
        <v>230506</v>
      </c>
      <c r="D3097" s="117">
        <v>2359</v>
      </c>
      <c r="E3097" s="2">
        <v>3097</v>
      </c>
    </row>
    <row r="3098" spans="1:5" ht="13.5" x14ac:dyDescent="0.25">
      <c r="A3098" s="2"/>
      <c r="B3098" s="2" t="s">
        <v>5979</v>
      </c>
      <c r="C3098" s="116">
        <v>230525</v>
      </c>
      <c r="D3098" s="117">
        <v>5161</v>
      </c>
      <c r="E3098" s="2">
        <v>3098</v>
      </c>
    </row>
    <row r="3099" spans="1:5" ht="13.5" x14ac:dyDescent="0.25">
      <c r="A3099" s="2"/>
      <c r="B3099" s="2" t="s">
        <v>5980</v>
      </c>
      <c r="C3099" s="116">
        <v>230559</v>
      </c>
      <c r="D3099" s="117">
        <v>3340</v>
      </c>
      <c r="E3099" s="2">
        <v>3099</v>
      </c>
    </row>
    <row r="3100" spans="1:5" ht="13.5" x14ac:dyDescent="0.25">
      <c r="A3100" s="2"/>
      <c r="B3100" s="2" t="s">
        <v>5981</v>
      </c>
      <c r="C3100" s="116">
        <v>230582</v>
      </c>
      <c r="D3100" s="117">
        <v>3340</v>
      </c>
      <c r="E3100" s="2">
        <v>3100</v>
      </c>
    </row>
    <row r="3101" spans="1:5" ht="13.5" x14ac:dyDescent="0.25">
      <c r="A3101" s="2"/>
      <c r="B3101" s="2" t="s">
        <v>5982</v>
      </c>
      <c r="C3101" s="116">
        <v>230633</v>
      </c>
      <c r="D3101" s="117">
        <v>3340</v>
      </c>
      <c r="E3101" s="2">
        <v>3101</v>
      </c>
    </row>
    <row r="3102" spans="1:5" ht="13.5" x14ac:dyDescent="0.25">
      <c r="A3102" s="2"/>
      <c r="B3102" s="2" t="s">
        <v>7945</v>
      </c>
      <c r="C3102" s="116">
        <v>230635</v>
      </c>
      <c r="D3102" s="117">
        <v>3449</v>
      </c>
      <c r="E3102" s="2">
        <v>3102</v>
      </c>
    </row>
    <row r="3103" spans="1:5" ht="13.5" x14ac:dyDescent="0.25">
      <c r="A3103" s="2"/>
      <c r="B3103" s="2" t="s">
        <v>5984</v>
      </c>
      <c r="C3103" s="116">
        <v>230690</v>
      </c>
      <c r="D3103" s="117">
        <v>3340</v>
      </c>
      <c r="E3103" s="2">
        <v>3103</v>
      </c>
    </row>
    <row r="3104" spans="1:5" ht="13.5" x14ac:dyDescent="0.25">
      <c r="A3104" s="2"/>
      <c r="B3104" s="2" t="s">
        <v>8487</v>
      </c>
      <c r="C3104" s="116">
        <v>230703</v>
      </c>
      <c r="D3104" s="117">
        <v>2359</v>
      </c>
      <c r="E3104" s="2">
        <v>3104</v>
      </c>
    </row>
    <row r="3105" spans="1:5" ht="13.5" x14ac:dyDescent="0.25">
      <c r="A3105" s="2"/>
      <c r="B3105" s="2" t="s">
        <v>7946</v>
      </c>
      <c r="C3105" s="116">
        <v>230695</v>
      </c>
      <c r="D3105" s="117">
        <v>3449</v>
      </c>
      <c r="E3105" s="2">
        <v>3105</v>
      </c>
    </row>
    <row r="3106" spans="1:5" ht="13.5" x14ac:dyDescent="0.25">
      <c r="A3106" s="2"/>
      <c r="B3106" s="2" t="s">
        <v>5987</v>
      </c>
      <c r="C3106" s="116">
        <v>230775</v>
      </c>
      <c r="D3106" s="117">
        <v>3340</v>
      </c>
      <c r="E3106" s="2">
        <v>3106</v>
      </c>
    </row>
    <row r="3107" spans="1:5" ht="13.5" x14ac:dyDescent="0.25">
      <c r="A3107" s="2"/>
      <c r="B3107" s="2" t="s">
        <v>7664</v>
      </c>
      <c r="C3107" s="116">
        <v>230879</v>
      </c>
      <c r="D3107" s="117">
        <v>3340</v>
      </c>
      <c r="E3107" s="2">
        <v>3107</v>
      </c>
    </row>
    <row r="3108" spans="1:5" ht="13.5" x14ac:dyDescent="0.25">
      <c r="A3108" s="2"/>
      <c r="B3108" s="2" t="s">
        <v>7665</v>
      </c>
      <c r="C3108" s="116">
        <v>230900</v>
      </c>
      <c r="D3108" s="117">
        <v>3340</v>
      </c>
      <c r="E3108" s="2">
        <v>3108</v>
      </c>
    </row>
    <row r="3109" spans="1:5" ht="13.5" x14ac:dyDescent="0.25">
      <c r="A3109" s="2"/>
      <c r="B3109" s="2" t="s">
        <v>7666</v>
      </c>
      <c r="C3109" s="116">
        <v>230934</v>
      </c>
      <c r="D3109" s="117">
        <v>2359</v>
      </c>
      <c r="E3109" s="2">
        <v>3109</v>
      </c>
    </row>
    <row r="3110" spans="1:5" ht="13.5" x14ac:dyDescent="0.25">
      <c r="A3110" s="2"/>
      <c r="B3110" s="2" t="s">
        <v>7667</v>
      </c>
      <c r="C3110" s="116">
        <v>230968</v>
      </c>
      <c r="D3110" s="117">
        <v>3340</v>
      </c>
      <c r="E3110" s="2">
        <v>3110</v>
      </c>
    </row>
    <row r="3111" spans="1:5" ht="13.5" x14ac:dyDescent="0.25">
      <c r="A3111" s="2"/>
      <c r="B3111" s="2" t="s">
        <v>7677</v>
      </c>
      <c r="C3111" s="116">
        <v>231284</v>
      </c>
      <c r="D3111" s="117">
        <v>3340</v>
      </c>
      <c r="E3111" s="2">
        <v>3111</v>
      </c>
    </row>
    <row r="3112" spans="1:5" ht="13.5" x14ac:dyDescent="0.25">
      <c r="A3112" s="2"/>
      <c r="B3112" s="2" t="s">
        <v>7678</v>
      </c>
      <c r="C3112" s="116">
        <v>231316</v>
      </c>
      <c r="D3112" s="117">
        <v>3340</v>
      </c>
      <c r="E3112" s="2">
        <v>3112</v>
      </c>
    </row>
    <row r="3113" spans="1:5" ht="13.5" x14ac:dyDescent="0.25">
      <c r="A3113" s="2"/>
      <c r="B3113" s="2" t="s">
        <v>7679</v>
      </c>
      <c r="C3113" s="116">
        <v>231343</v>
      </c>
      <c r="D3113" s="117">
        <v>3340</v>
      </c>
      <c r="E3113" s="2">
        <v>3113</v>
      </c>
    </row>
    <row r="3114" spans="1:5" ht="13.5" x14ac:dyDescent="0.25">
      <c r="A3114" s="2"/>
      <c r="B3114" s="2" t="s">
        <v>7680</v>
      </c>
      <c r="C3114" s="116">
        <v>231373</v>
      </c>
      <c r="D3114" s="117">
        <v>3340</v>
      </c>
      <c r="E3114" s="2">
        <v>3114</v>
      </c>
    </row>
    <row r="3115" spans="1:5" ht="13.5" x14ac:dyDescent="0.25">
      <c r="A3115" s="2"/>
      <c r="B3115" s="2" t="s">
        <v>7681</v>
      </c>
      <c r="C3115" s="116">
        <v>231405</v>
      </c>
      <c r="D3115" s="117">
        <v>3340</v>
      </c>
      <c r="E3115" s="2">
        <v>3115</v>
      </c>
    </row>
    <row r="3116" spans="1:5" ht="13.5" x14ac:dyDescent="0.25">
      <c r="A3116" s="2"/>
      <c r="B3116" s="2" t="s">
        <v>7247</v>
      </c>
      <c r="C3116" s="116">
        <v>125526</v>
      </c>
      <c r="D3116" s="117">
        <v>5161</v>
      </c>
      <c r="E3116" s="2">
        <v>3116</v>
      </c>
    </row>
    <row r="3117" spans="1:5" ht="13.5" x14ac:dyDescent="0.25">
      <c r="A3117" s="2"/>
      <c r="B3117" s="2" t="s">
        <v>7948</v>
      </c>
      <c r="C3117" s="116">
        <v>231374</v>
      </c>
      <c r="D3117" s="117">
        <v>3330</v>
      </c>
      <c r="E3117" s="2">
        <v>3117</v>
      </c>
    </row>
    <row r="3118" spans="1:5" ht="13.5" x14ac:dyDescent="0.25">
      <c r="A3118" s="2"/>
      <c r="B3118" s="2" t="s">
        <v>7683</v>
      </c>
      <c r="C3118" s="116">
        <v>231477</v>
      </c>
      <c r="D3118" s="117">
        <v>3340</v>
      </c>
      <c r="E3118" s="2">
        <v>3118</v>
      </c>
    </row>
    <row r="3119" spans="1:5" ht="13.5" x14ac:dyDescent="0.25">
      <c r="A3119" s="2"/>
      <c r="B3119" s="2" t="s">
        <v>5777</v>
      </c>
      <c r="C3119" s="116">
        <v>231481</v>
      </c>
      <c r="D3119" s="117">
        <v>2359</v>
      </c>
      <c r="E3119" s="2">
        <v>3119</v>
      </c>
    </row>
    <row r="3120" spans="1:5" ht="13.5" x14ac:dyDescent="0.25">
      <c r="A3120" s="2"/>
      <c r="B3120" s="2" t="s">
        <v>7684</v>
      </c>
      <c r="C3120" s="116">
        <v>231509</v>
      </c>
      <c r="D3120" s="117">
        <v>2359</v>
      </c>
      <c r="E3120" s="2">
        <v>3120</v>
      </c>
    </row>
    <row r="3121" spans="1:5" ht="13.5" x14ac:dyDescent="0.25">
      <c r="A3121" s="2"/>
      <c r="B3121" s="2" t="s">
        <v>7685</v>
      </c>
      <c r="C3121" s="116">
        <v>231532</v>
      </c>
      <c r="D3121" s="117">
        <v>2359</v>
      </c>
      <c r="E3121" s="2">
        <v>3121</v>
      </c>
    </row>
    <row r="3122" spans="1:5" ht="13.5" x14ac:dyDescent="0.25">
      <c r="A3122" s="2"/>
      <c r="B3122" s="2" t="s">
        <v>7949</v>
      </c>
      <c r="C3122" s="116">
        <v>231540</v>
      </c>
      <c r="D3122" s="117">
        <v>3340</v>
      </c>
      <c r="E3122" s="2">
        <v>3122</v>
      </c>
    </row>
    <row r="3123" spans="1:5" ht="13.5" x14ac:dyDescent="0.25">
      <c r="A3123" s="2"/>
      <c r="B3123" s="2" t="s">
        <v>7686</v>
      </c>
      <c r="C3123" s="116">
        <v>231566</v>
      </c>
      <c r="D3123" s="117">
        <v>3340</v>
      </c>
      <c r="E3123" s="2">
        <v>3123</v>
      </c>
    </row>
    <row r="3124" spans="1:5" ht="13.5" x14ac:dyDescent="0.25">
      <c r="A3124" s="2"/>
      <c r="B3124" s="2" t="s">
        <v>7950</v>
      </c>
      <c r="C3124" s="116">
        <v>231570</v>
      </c>
      <c r="D3124" s="117">
        <v>3450</v>
      </c>
      <c r="E3124" s="2">
        <v>3124</v>
      </c>
    </row>
    <row r="3125" spans="1:5" ht="13.5" x14ac:dyDescent="0.25">
      <c r="A3125" s="2"/>
      <c r="B3125" s="2" t="s">
        <v>7951</v>
      </c>
      <c r="C3125" s="116">
        <v>231575</v>
      </c>
      <c r="D3125" s="117">
        <v>3450</v>
      </c>
      <c r="E3125" s="2">
        <v>3125</v>
      </c>
    </row>
    <row r="3126" spans="1:5" ht="13.5" x14ac:dyDescent="0.25">
      <c r="A3126" s="2"/>
      <c r="B3126" s="2" t="s">
        <v>7687</v>
      </c>
      <c r="C3126" s="116">
        <v>231596</v>
      </c>
      <c r="D3126" s="117">
        <v>2359</v>
      </c>
      <c r="E3126" s="2">
        <v>3126</v>
      </c>
    </row>
    <row r="3127" spans="1:5" ht="13.5" x14ac:dyDescent="0.25">
      <c r="A3127" s="2"/>
      <c r="B3127" s="2" t="s">
        <v>7952</v>
      </c>
      <c r="C3127" s="116">
        <v>231598</v>
      </c>
      <c r="D3127" s="117">
        <v>3439</v>
      </c>
      <c r="E3127" s="2">
        <v>3127</v>
      </c>
    </row>
    <row r="3128" spans="1:5" ht="13.5" x14ac:dyDescent="0.25">
      <c r="A3128" s="2"/>
      <c r="B3128" s="2" t="s">
        <v>6025</v>
      </c>
      <c r="C3128" s="116">
        <v>231621</v>
      </c>
      <c r="D3128" s="117">
        <v>2359</v>
      </c>
      <c r="E3128" s="2">
        <v>3128</v>
      </c>
    </row>
    <row r="3129" spans="1:5" ht="13.5" x14ac:dyDescent="0.25">
      <c r="A3129" s="2"/>
      <c r="B3129" s="2" t="s">
        <v>6026</v>
      </c>
      <c r="C3129" s="116">
        <v>231655</v>
      </c>
      <c r="D3129" s="117">
        <v>3151</v>
      </c>
      <c r="E3129" s="2">
        <v>3129</v>
      </c>
    </row>
    <row r="3130" spans="1:5" ht="13.5" x14ac:dyDescent="0.25">
      <c r="A3130" s="2"/>
      <c r="B3130" s="2" t="s">
        <v>7955</v>
      </c>
      <c r="C3130" s="116">
        <v>231661</v>
      </c>
      <c r="D3130" s="117">
        <v>3449</v>
      </c>
      <c r="E3130" s="2">
        <v>3130</v>
      </c>
    </row>
    <row r="3131" spans="1:5" ht="13.5" x14ac:dyDescent="0.25">
      <c r="A3131" s="2"/>
      <c r="B3131" s="2" t="s">
        <v>9179</v>
      </c>
      <c r="C3131" s="116">
        <v>431676</v>
      </c>
      <c r="D3131" s="117">
        <v>5169</v>
      </c>
      <c r="E3131" s="2">
        <v>3131</v>
      </c>
    </row>
    <row r="3132" spans="1:5" ht="13.5" x14ac:dyDescent="0.25">
      <c r="A3132" s="2"/>
      <c r="B3132" s="2" t="s">
        <v>7956</v>
      </c>
      <c r="C3132" s="116">
        <v>231662</v>
      </c>
      <c r="D3132" s="117">
        <v>3449</v>
      </c>
      <c r="E3132" s="2">
        <v>3132</v>
      </c>
    </row>
    <row r="3133" spans="1:5" ht="13.5" x14ac:dyDescent="0.25">
      <c r="A3133" s="2"/>
      <c r="B3133" s="2" t="s">
        <v>6027</v>
      </c>
      <c r="C3133" s="116">
        <v>231689</v>
      </c>
      <c r="D3133" s="117">
        <v>3475</v>
      </c>
      <c r="E3133" s="2">
        <v>3133</v>
      </c>
    </row>
    <row r="3134" spans="1:5" ht="13.5" x14ac:dyDescent="0.25">
      <c r="A3134" s="2"/>
      <c r="B3134" s="2" t="s">
        <v>7957</v>
      </c>
      <c r="C3134" s="116">
        <v>231690</v>
      </c>
      <c r="D3134" s="117">
        <v>2359</v>
      </c>
      <c r="E3134" s="2">
        <v>3134</v>
      </c>
    </row>
    <row r="3135" spans="1:5" ht="13.5" x14ac:dyDescent="0.25">
      <c r="A3135" s="2"/>
      <c r="B3135" s="2" t="s">
        <v>6028</v>
      </c>
      <c r="C3135" s="116">
        <v>231710</v>
      </c>
      <c r="D3135" s="117">
        <v>2359</v>
      </c>
      <c r="E3135" s="2">
        <v>3135</v>
      </c>
    </row>
    <row r="3136" spans="1:5" ht="13.5" x14ac:dyDescent="0.25">
      <c r="A3136" s="2"/>
      <c r="B3136" s="2" t="s">
        <v>6029</v>
      </c>
      <c r="C3136" s="116">
        <v>231744</v>
      </c>
      <c r="D3136" s="117">
        <v>2359</v>
      </c>
      <c r="E3136" s="2">
        <v>3136</v>
      </c>
    </row>
    <row r="3137" spans="1:5" ht="13.5" x14ac:dyDescent="0.25">
      <c r="A3137" s="2"/>
      <c r="B3137" s="2" t="s">
        <v>7958</v>
      </c>
      <c r="C3137" s="116">
        <v>231750</v>
      </c>
      <c r="D3137" s="117">
        <v>2320</v>
      </c>
      <c r="E3137" s="2">
        <v>3137</v>
      </c>
    </row>
    <row r="3138" spans="1:5" ht="13.5" x14ac:dyDescent="0.25">
      <c r="A3138" s="2"/>
      <c r="B3138" s="2" t="s">
        <v>7954</v>
      </c>
      <c r="C3138" s="116">
        <v>231660</v>
      </c>
      <c r="D3138" s="117">
        <v>3460</v>
      </c>
      <c r="E3138" s="2">
        <v>3138</v>
      </c>
    </row>
    <row r="3139" spans="1:5" ht="13.5" x14ac:dyDescent="0.25">
      <c r="A3139" s="2"/>
      <c r="B3139" s="2" t="s">
        <v>6032</v>
      </c>
      <c r="C3139" s="116">
        <v>231833</v>
      </c>
      <c r="D3139" s="117">
        <v>2359</v>
      </c>
      <c r="E3139" s="2">
        <v>3139</v>
      </c>
    </row>
    <row r="3140" spans="1:5" ht="13.5" x14ac:dyDescent="0.25">
      <c r="A3140" s="2"/>
      <c r="B3140" s="2" t="s">
        <v>6033</v>
      </c>
      <c r="C3140" s="116">
        <v>231867</v>
      </c>
      <c r="D3140" s="117">
        <v>3340</v>
      </c>
      <c r="E3140" s="2">
        <v>3140</v>
      </c>
    </row>
    <row r="3141" spans="1:5" ht="13.5" x14ac:dyDescent="0.25">
      <c r="A3141" s="2"/>
      <c r="B3141" s="2" t="s">
        <v>6034</v>
      </c>
      <c r="C3141" s="116">
        <v>231886</v>
      </c>
      <c r="D3141" s="117">
        <v>2359</v>
      </c>
      <c r="E3141" s="2">
        <v>3141</v>
      </c>
    </row>
    <row r="3142" spans="1:5" ht="13.5" x14ac:dyDescent="0.25">
      <c r="A3142" s="2"/>
      <c r="B3142" s="2" t="s">
        <v>6035</v>
      </c>
      <c r="C3142" s="116">
        <v>231922</v>
      </c>
      <c r="D3142" s="117">
        <v>3340</v>
      </c>
      <c r="E3142" s="2">
        <v>3142</v>
      </c>
    </row>
    <row r="3143" spans="1:5" ht="13.5" x14ac:dyDescent="0.25">
      <c r="A3143" s="2"/>
      <c r="B3143" s="2" t="s">
        <v>7960</v>
      </c>
      <c r="C3143" s="116">
        <v>231923</v>
      </c>
      <c r="D3143" s="117">
        <v>2359</v>
      </c>
      <c r="E3143" s="2">
        <v>3143</v>
      </c>
    </row>
    <row r="3144" spans="1:5" ht="13.5" x14ac:dyDescent="0.25">
      <c r="A3144" s="2"/>
      <c r="B3144" s="2" t="s">
        <v>6036</v>
      </c>
      <c r="C3144" s="116">
        <v>231956</v>
      </c>
      <c r="D3144" s="117">
        <v>2359</v>
      </c>
      <c r="E3144" s="2">
        <v>3144</v>
      </c>
    </row>
    <row r="3145" spans="1:5" ht="13.5" x14ac:dyDescent="0.25">
      <c r="A3145" s="2"/>
      <c r="B3145" s="2" t="s">
        <v>6037</v>
      </c>
      <c r="C3145" s="116">
        <v>231975</v>
      </c>
      <c r="D3145" s="117">
        <v>2359</v>
      </c>
      <c r="E3145" s="2">
        <v>3145</v>
      </c>
    </row>
    <row r="3146" spans="1:5" ht="13.5" x14ac:dyDescent="0.25">
      <c r="A3146" s="2"/>
      <c r="B3146" s="2" t="s">
        <v>5492</v>
      </c>
      <c r="C3146" s="116">
        <v>230722</v>
      </c>
      <c r="D3146" s="117">
        <v>2359</v>
      </c>
      <c r="E3146" s="2">
        <v>3146</v>
      </c>
    </row>
    <row r="3147" spans="1:5" ht="13.5" x14ac:dyDescent="0.25">
      <c r="A3147" s="2"/>
      <c r="B3147" s="2" t="s">
        <v>5985</v>
      </c>
      <c r="C3147" s="116">
        <v>230718</v>
      </c>
      <c r="D3147" s="117">
        <v>3340</v>
      </c>
      <c r="E3147" s="2">
        <v>3147</v>
      </c>
    </row>
    <row r="3148" spans="1:5" ht="13.5" x14ac:dyDescent="0.25">
      <c r="A3148" s="2"/>
      <c r="B3148" s="2" t="s">
        <v>5986</v>
      </c>
      <c r="C3148" s="116">
        <v>230741</v>
      </c>
      <c r="D3148" s="117">
        <v>3340</v>
      </c>
      <c r="E3148" s="2">
        <v>3148</v>
      </c>
    </row>
    <row r="3149" spans="1:5" ht="13.5" x14ac:dyDescent="0.25">
      <c r="A3149" s="2"/>
      <c r="B3149" s="2" t="s">
        <v>5988</v>
      </c>
      <c r="C3149" s="116">
        <v>230807</v>
      </c>
      <c r="D3149" s="117">
        <v>2359</v>
      </c>
      <c r="E3149" s="2">
        <v>3149</v>
      </c>
    </row>
    <row r="3150" spans="1:5" ht="13.5" x14ac:dyDescent="0.25">
      <c r="A3150" s="2"/>
      <c r="B3150" s="2" t="s">
        <v>7663</v>
      </c>
      <c r="C3150" s="116">
        <v>230845</v>
      </c>
      <c r="D3150" s="117">
        <v>2359</v>
      </c>
      <c r="E3150" s="2">
        <v>3150</v>
      </c>
    </row>
    <row r="3151" spans="1:5" ht="13.5" x14ac:dyDescent="0.25">
      <c r="A3151" s="2"/>
      <c r="B3151" s="2" t="s">
        <v>7668</v>
      </c>
      <c r="C3151" s="116">
        <v>231015</v>
      </c>
      <c r="D3151" s="117">
        <v>2359</v>
      </c>
      <c r="E3151" s="2">
        <v>3151</v>
      </c>
    </row>
    <row r="3152" spans="1:5" ht="13.5" x14ac:dyDescent="0.25">
      <c r="A3152" s="2"/>
      <c r="B3152" s="2" t="s">
        <v>8735</v>
      </c>
      <c r="C3152" s="116">
        <v>231034</v>
      </c>
      <c r="D3152" s="117">
        <v>3475</v>
      </c>
      <c r="E3152" s="2">
        <v>3152</v>
      </c>
    </row>
    <row r="3153" spans="1:5" ht="13.5" x14ac:dyDescent="0.25">
      <c r="A3153" s="2"/>
      <c r="B3153" s="2" t="s">
        <v>7669</v>
      </c>
      <c r="C3153" s="116">
        <v>231049</v>
      </c>
      <c r="D3153" s="117">
        <v>2359</v>
      </c>
      <c r="E3153" s="2">
        <v>3153</v>
      </c>
    </row>
    <row r="3154" spans="1:5" ht="13.5" x14ac:dyDescent="0.25">
      <c r="A3154" s="2"/>
      <c r="B3154" s="2" t="s">
        <v>7670</v>
      </c>
      <c r="C3154" s="116">
        <v>231072</v>
      </c>
      <c r="D3154" s="117">
        <v>2359</v>
      </c>
      <c r="E3154" s="2">
        <v>3154</v>
      </c>
    </row>
    <row r="3155" spans="1:5" ht="13.5" x14ac:dyDescent="0.25">
      <c r="A3155" s="2"/>
      <c r="B3155" s="2" t="s">
        <v>5674</v>
      </c>
      <c r="C3155" s="116">
        <v>231087</v>
      </c>
      <c r="D3155" s="117">
        <v>2359</v>
      </c>
      <c r="E3155" s="2">
        <v>3155</v>
      </c>
    </row>
    <row r="3156" spans="1:5" ht="13.5" x14ac:dyDescent="0.25">
      <c r="A3156" s="2"/>
      <c r="B3156" s="2" t="s">
        <v>7671</v>
      </c>
      <c r="C3156" s="116">
        <v>231104</v>
      </c>
      <c r="D3156" s="117">
        <v>2359</v>
      </c>
      <c r="E3156" s="2">
        <v>3156</v>
      </c>
    </row>
    <row r="3157" spans="1:5" ht="13.5" x14ac:dyDescent="0.25">
      <c r="A3157" s="2"/>
      <c r="B3157" s="2" t="s">
        <v>7672</v>
      </c>
      <c r="C3157" s="116">
        <v>231138</v>
      </c>
      <c r="D3157" s="117">
        <v>2359</v>
      </c>
      <c r="E3157" s="2">
        <v>3157</v>
      </c>
    </row>
    <row r="3158" spans="1:5" ht="13.5" x14ac:dyDescent="0.25">
      <c r="A3158" s="2"/>
      <c r="B3158" s="2" t="s">
        <v>7673</v>
      </c>
      <c r="C3158" s="116">
        <v>231161</v>
      </c>
      <c r="D3158" s="117">
        <v>2359</v>
      </c>
      <c r="E3158" s="2">
        <v>3158</v>
      </c>
    </row>
    <row r="3159" spans="1:5" ht="13.5" x14ac:dyDescent="0.25">
      <c r="A3159" s="2"/>
      <c r="B3159" s="2" t="s">
        <v>7947</v>
      </c>
      <c r="C3159" s="116">
        <v>231165</v>
      </c>
      <c r="D3159" s="117">
        <v>2359</v>
      </c>
      <c r="E3159" s="2">
        <v>3159</v>
      </c>
    </row>
    <row r="3160" spans="1:5" ht="13.5" x14ac:dyDescent="0.25">
      <c r="A3160" s="2"/>
      <c r="B3160" s="2" t="s">
        <v>7674</v>
      </c>
      <c r="C3160" s="116">
        <v>231195</v>
      </c>
      <c r="D3160" s="117">
        <v>2359</v>
      </c>
      <c r="E3160" s="2">
        <v>3160</v>
      </c>
    </row>
    <row r="3161" spans="1:5" ht="13.5" x14ac:dyDescent="0.25">
      <c r="A3161" s="2"/>
      <c r="B3161" s="2" t="s">
        <v>7675</v>
      </c>
      <c r="C3161" s="116">
        <v>231227</v>
      </c>
      <c r="D3161" s="117">
        <v>2359</v>
      </c>
      <c r="E3161" s="2">
        <v>3161</v>
      </c>
    </row>
    <row r="3162" spans="1:5" ht="13.5" x14ac:dyDescent="0.25">
      <c r="A3162" s="2"/>
      <c r="B3162" s="2" t="s">
        <v>7676</v>
      </c>
      <c r="C3162" s="116">
        <v>231250</v>
      </c>
      <c r="D3162" s="117">
        <v>3340</v>
      </c>
      <c r="E3162" s="2">
        <v>3162</v>
      </c>
    </row>
    <row r="3163" spans="1:5" ht="13.5" x14ac:dyDescent="0.25">
      <c r="A3163" s="2"/>
      <c r="B3163" s="2" t="s">
        <v>7682</v>
      </c>
      <c r="C3163" s="116">
        <v>231443</v>
      </c>
      <c r="D3163" s="117">
        <v>2359</v>
      </c>
      <c r="E3163" s="2">
        <v>3163</v>
      </c>
    </row>
    <row r="3164" spans="1:5" ht="13.5" x14ac:dyDescent="0.25">
      <c r="A3164" s="2"/>
      <c r="B3164" s="2" t="s">
        <v>6031</v>
      </c>
      <c r="C3164" s="116">
        <v>231805</v>
      </c>
      <c r="D3164" s="117">
        <v>3340</v>
      </c>
      <c r="E3164" s="2">
        <v>3164</v>
      </c>
    </row>
    <row r="3165" spans="1:5" ht="13.5" x14ac:dyDescent="0.25">
      <c r="A3165" s="2"/>
      <c r="B3165" s="2" t="s">
        <v>7959</v>
      </c>
      <c r="C3165" s="116">
        <v>231806</v>
      </c>
      <c r="D3165" s="117">
        <v>3340</v>
      </c>
      <c r="E3165" s="2">
        <v>3165</v>
      </c>
    </row>
    <row r="3166" spans="1:5" ht="13.5" x14ac:dyDescent="0.25">
      <c r="A3166" s="2"/>
      <c r="B3166" s="2" t="s">
        <v>1889</v>
      </c>
      <c r="C3166" s="116">
        <v>125579</v>
      </c>
      <c r="D3166" s="117">
        <v>7312</v>
      </c>
      <c r="E3166" s="2">
        <v>3166</v>
      </c>
    </row>
    <row r="3167" spans="1:5" ht="13.5" x14ac:dyDescent="0.25">
      <c r="A3167" s="2"/>
      <c r="B3167" s="2" t="s">
        <v>1890</v>
      </c>
      <c r="C3167" s="116">
        <v>125598</v>
      </c>
      <c r="D3167" s="117">
        <v>8340</v>
      </c>
      <c r="E3167" s="2">
        <v>3167</v>
      </c>
    </row>
    <row r="3168" spans="1:5" ht="13.5" x14ac:dyDescent="0.25">
      <c r="A3168" s="2"/>
      <c r="B3168" s="2" t="s">
        <v>1891</v>
      </c>
      <c r="C3168" s="116">
        <v>125615</v>
      </c>
      <c r="D3168" s="117">
        <v>8139</v>
      </c>
      <c r="E3168" s="2">
        <v>3168</v>
      </c>
    </row>
    <row r="3169" spans="1:5" ht="13.5" x14ac:dyDescent="0.25">
      <c r="A3169" s="2"/>
      <c r="B3169" s="2" t="s">
        <v>6038</v>
      </c>
      <c r="C3169" s="116">
        <v>232041</v>
      </c>
      <c r="D3169" s="117">
        <v>2431</v>
      </c>
      <c r="E3169" s="2">
        <v>3169</v>
      </c>
    </row>
    <row r="3170" spans="1:5" ht="13.5" x14ac:dyDescent="0.25">
      <c r="A3170" s="2"/>
      <c r="B3170" s="2" t="s">
        <v>7248</v>
      </c>
      <c r="C3170" s="116">
        <v>125634</v>
      </c>
      <c r="D3170" s="117">
        <v>5149</v>
      </c>
      <c r="E3170" s="2">
        <v>3170</v>
      </c>
    </row>
    <row r="3171" spans="1:5" ht="13.5" x14ac:dyDescent="0.25">
      <c r="A3171" s="2"/>
      <c r="B3171" s="2" t="s">
        <v>589</v>
      </c>
      <c r="C3171" s="116">
        <v>125653</v>
      </c>
      <c r="D3171" s="117">
        <v>5510</v>
      </c>
      <c r="E3171" s="2">
        <v>3171</v>
      </c>
    </row>
    <row r="3172" spans="1:5" ht="13.5" x14ac:dyDescent="0.25">
      <c r="A3172" s="2"/>
      <c r="B3172" s="2" t="s">
        <v>1892</v>
      </c>
      <c r="C3172" s="116">
        <v>125672</v>
      </c>
      <c r="D3172" s="117">
        <v>7321</v>
      </c>
      <c r="E3172" s="2">
        <v>3172</v>
      </c>
    </row>
    <row r="3173" spans="1:5" ht="13.5" x14ac:dyDescent="0.25">
      <c r="A3173" s="2"/>
      <c r="B3173" s="2" t="s">
        <v>590</v>
      </c>
      <c r="C3173" s="116">
        <v>125691</v>
      </c>
      <c r="D3173" s="117">
        <v>7232</v>
      </c>
      <c r="E3173" s="2">
        <v>3173</v>
      </c>
    </row>
    <row r="3174" spans="1:5" ht="13.5" x14ac:dyDescent="0.25">
      <c r="A3174" s="2"/>
      <c r="B3174" s="2" t="s">
        <v>1893</v>
      </c>
      <c r="C3174" s="116">
        <v>125719</v>
      </c>
      <c r="D3174" s="117">
        <v>7233</v>
      </c>
      <c r="E3174" s="2">
        <v>3174</v>
      </c>
    </row>
    <row r="3175" spans="1:5" ht="13.5" x14ac:dyDescent="0.25">
      <c r="A3175" s="2"/>
      <c r="B3175" s="2" t="s">
        <v>1894</v>
      </c>
      <c r="C3175" s="116">
        <v>125742</v>
      </c>
      <c r="D3175" s="117">
        <v>9322</v>
      </c>
      <c r="E3175" s="2">
        <v>3175</v>
      </c>
    </row>
    <row r="3176" spans="1:5" ht="13.5" x14ac:dyDescent="0.25">
      <c r="A3176" s="2"/>
      <c r="B3176" s="2" t="s">
        <v>1895</v>
      </c>
      <c r="C3176" s="116">
        <v>125761</v>
      </c>
      <c r="D3176" s="117">
        <v>7242</v>
      </c>
      <c r="E3176" s="2">
        <v>3176</v>
      </c>
    </row>
    <row r="3177" spans="1:5" ht="13.5" x14ac:dyDescent="0.25">
      <c r="A3177" s="2"/>
      <c r="B3177" s="2" t="s">
        <v>591</v>
      </c>
      <c r="C3177" s="116">
        <v>125808</v>
      </c>
      <c r="D3177" s="117">
        <v>7233</v>
      </c>
      <c r="E3177" s="2">
        <v>3177</v>
      </c>
    </row>
    <row r="3178" spans="1:5" ht="13.5" x14ac:dyDescent="0.25">
      <c r="A3178" s="2"/>
      <c r="B3178" s="2" t="s">
        <v>1896</v>
      </c>
      <c r="C3178" s="116">
        <v>125827</v>
      </c>
      <c r="D3178" s="117">
        <v>7242</v>
      </c>
      <c r="E3178" s="2">
        <v>3178</v>
      </c>
    </row>
    <row r="3179" spans="1:5" ht="13.5" x14ac:dyDescent="0.25">
      <c r="A3179" s="2"/>
      <c r="B3179" s="2" t="s">
        <v>8886</v>
      </c>
      <c r="C3179" s="116">
        <v>325814</v>
      </c>
      <c r="D3179" s="117">
        <v>8290</v>
      </c>
      <c r="E3179" s="2">
        <v>3179</v>
      </c>
    </row>
    <row r="3180" spans="1:5" ht="13.5" x14ac:dyDescent="0.25">
      <c r="A3180" s="2"/>
      <c r="B3180" s="2" t="s">
        <v>8887</v>
      </c>
      <c r="C3180" s="116">
        <v>325833</v>
      </c>
      <c r="D3180" s="117">
        <v>8290</v>
      </c>
      <c r="E3180" s="2">
        <v>3180</v>
      </c>
    </row>
    <row r="3181" spans="1:5" ht="13.5" x14ac:dyDescent="0.25">
      <c r="A3181" s="2"/>
      <c r="B3181" s="2" t="s">
        <v>1897</v>
      </c>
      <c r="C3181" s="116">
        <v>125846</v>
      </c>
      <c r="D3181" s="117">
        <v>7270</v>
      </c>
      <c r="E3181" s="2">
        <v>3181</v>
      </c>
    </row>
    <row r="3182" spans="1:5" ht="13.5" x14ac:dyDescent="0.25">
      <c r="A3182" s="2"/>
      <c r="B3182" s="2" t="s">
        <v>1898</v>
      </c>
      <c r="C3182" s="116">
        <v>125850</v>
      </c>
      <c r="D3182" s="117">
        <v>8282</v>
      </c>
      <c r="E3182" s="2">
        <v>3182</v>
      </c>
    </row>
    <row r="3183" spans="1:5" ht="13.5" x14ac:dyDescent="0.25">
      <c r="A3183" s="2"/>
      <c r="B3183" s="2" t="s">
        <v>1899</v>
      </c>
      <c r="C3183" s="116">
        <v>125871</v>
      </c>
      <c r="D3183" s="117">
        <v>8125</v>
      </c>
      <c r="E3183" s="2">
        <v>3183</v>
      </c>
    </row>
    <row r="3184" spans="1:5" ht="13.5" x14ac:dyDescent="0.25">
      <c r="A3184" s="2"/>
      <c r="B3184" s="2" t="s">
        <v>1900</v>
      </c>
      <c r="C3184" s="116">
        <v>125899</v>
      </c>
      <c r="D3184" s="117">
        <v>8284</v>
      </c>
      <c r="E3184" s="2">
        <v>3184</v>
      </c>
    </row>
    <row r="3185" spans="1:5" ht="13.5" x14ac:dyDescent="0.25">
      <c r="A3185" s="2"/>
      <c r="B3185" s="2" t="s">
        <v>1901</v>
      </c>
      <c r="C3185" s="116">
        <v>125916</v>
      </c>
      <c r="D3185" s="117">
        <v>8125</v>
      </c>
      <c r="E3185" s="2">
        <v>3185</v>
      </c>
    </row>
    <row r="3186" spans="1:5" ht="13.5" x14ac:dyDescent="0.25">
      <c r="A3186" s="2"/>
      <c r="B3186" s="2" t="s">
        <v>1902</v>
      </c>
      <c r="C3186" s="116">
        <v>125935</v>
      </c>
      <c r="D3186" s="117">
        <v>7280</v>
      </c>
      <c r="E3186" s="2">
        <v>3186</v>
      </c>
    </row>
    <row r="3187" spans="1:5" ht="13.5" x14ac:dyDescent="0.25">
      <c r="A3187" s="2"/>
      <c r="B3187" s="2" t="s">
        <v>1904</v>
      </c>
      <c r="C3187" s="116">
        <v>125973</v>
      </c>
      <c r="D3187" s="117">
        <v>7233</v>
      </c>
      <c r="E3187" s="2">
        <v>3187</v>
      </c>
    </row>
    <row r="3188" spans="1:5" ht="13.5" x14ac:dyDescent="0.25">
      <c r="A3188" s="2"/>
      <c r="B3188" s="2" t="s">
        <v>8888</v>
      </c>
      <c r="C3188" s="116">
        <v>325960</v>
      </c>
      <c r="D3188" s="117">
        <v>8290</v>
      </c>
      <c r="E3188" s="2">
        <v>3188</v>
      </c>
    </row>
    <row r="3189" spans="1:5" ht="13.5" x14ac:dyDescent="0.25">
      <c r="A3189" s="2"/>
      <c r="B3189" s="2" t="s">
        <v>8889</v>
      </c>
      <c r="C3189" s="116">
        <v>325989</v>
      </c>
      <c r="D3189" s="117">
        <v>8290</v>
      </c>
      <c r="E3189" s="2">
        <v>3189</v>
      </c>
    </row>
    <row r="3190" spans="1:5" ht="13.5" x14ac:dyDescent="0.25">
      <c r="A3190" s="2"/>
      <c r="B3190" s="2" t="s">
        <v>1905</v>
      </c>
      <c r="C3190" s="116">
        <v>125992</v>
      </c>
      <c r="D3190" s="117">
        <v>7241</v>
      </c>
      <c r="E3190" s="2">
        <v>3190</v>
      </c>
    </row>
    <row r="3191" spans="1:5" ht="13.5" x14ac:dyDescent="0.25">
      <c r="A3191" s="2"/>
      <c r="B3191" s="2" t="s">
        <v>1906</v>
      </c>
      <c r="C3191" s="116">
        <v>126001</v>
      </c>
      <c r="D3191" s="117">
        <v>7311</v>
      </c>
      <c r="E3191" s="2">
        <v>3191</v>
      </c>
    </row>
    <row r="3192" spans="1:5" ht="13.5" x14ac:dyDescent="0.25">
      <c r="A3192" s="2"/>
      <c r="B3192" s="2" t="s">
        <v>1907</v>
      </c>
      <c r="C3192" s="116">
        <v>126016</v>
      </c>
      <c r="D3192" s="117">
        <v>8284</v>
      </c>
      <c r="E3192" s="2">
        <v>3192</v>
      </c>
    </row>
    <row r="3193" spans="1:5" ht="13.5" x14ac:dyDescent="0.25">
      <c r="A3193" s="2"/>
      <c r="B3193" s="2" t="s">
        <v>1908</v>
      </c>
      <c r="C3193" s="116">
        <v>126035</v>
      </c>
      <c r="D3193" s="117">
        <v>7242</v>
      </c>
      <c r="E3193" s="2">
        <v>3193</v>
      </c>
    </row>
    <row r="3194" spans="1:5" ht="13.5" x14ac:dyDescent="0.25">
      <c r="A3194" s="2"/>
      <c r="B3194" s="2" t="s">
        <v>8890</v>
      </c>
      <c r="C3194" s="116">
        <v>326041</v>
      </c>
      <c r="D3194" s="117">
        <v>8290</v>
      </c>
      <c r="E3194" s="2">
        <v>3194</v>
      </c>
    </row>
    <row r="3195" spans="1:5" ht="13.5" x14ac:dyDescent="0.25">
      <c r="A3195" s="2"/>
      <c r="B3195" s="2" t="s">
        <v>1909</v>
      </c>
      <c r="C3195" s="116">
        <v>126054</v>
      </c>
      <c r="D3195" s="117">
        <v>8284</v>
      </c>
      <c r="E3195" s="2">
        <v>3195</v>
      </c>
    </row>
    <row r="3196" spans="1:5" ht="13.5" x14ac:dyDescent="0.25">
      <c r="A3196" s="2"/>
      <c r="B3196" s="2" t="s">
        <v>1910</v>
      </c>
      <c r="C3196" s="116">
        <v>126073</v>
      </c>
      <c r="D3196" s="117">
        <v>8132</v>
      </c>
      <c r="E3196" s="2">
        <v>3196</v>
      </c>
    </row>
    <row r="3197" spans="1:5" ht="13.5" x14ac:dyDescent="0.25">
      <c r="A3197" s="2"/>
      <c r="B3197" s="2" t="s">
        <v>592</v>
      </c>
      <c r="C3197" s="116">
        <v>126124</v>
      </c>
      <c r="D3197" s="117">
        <v>8282</v>
      </c>
      <c r="E3197" s="2">
        <v>3197</v>
      </c>
    </row>
    <row r="3198" spans="1:5" ht="13.5" x14ac:dyDescent="0.25">
      <c r="A3198" s="2"/>
      <c r="B3198" s="2" t="s">
        <v>7249</v>
      </c>
      <c r="C3198" s="116">
        <v>126140</v>
      </c>
      <c r="D3198" s="117">
        <v>8283</v>
      </c>
      <c r="E3198" s="2">
        <v>3198</v>
      </c>
    </row>
    <row r="3199" spans="1:5" ht="13.5" x14ac:dyDescent="0.25">
      <c r="A3199" s="2"/>
      <c r="B3199" s="2" t="s">
        <v>1912</v>
      </c>
      <c r="C3199" s="116">
        <v>126143</v>
      </c>
      <c r="D3199" s="117">
        <v>7321</v>
      </c>
      <c r="E3199" s="2">
        <v>3199</v>
      </c>
    </row>
    <row r="3200" spans="1:5" ht="13.5" x14ac:dyDescent="0.25">
      <c r="A3200" s="2"/>
      <c r="B3200" s="2" t="s">
        <v>1913</v>
      </c>
      <c r="C3200" s="116">
        <v>126162</v>
      </c>
      <c r="D3200" s="117">
        <v>7241</v>
      </c>
      <c r="E3200" s="2">
        <v>3200</v>
      </c>
    </row>
    <row r="3201" spans="1:5" ht="13.5" x14ac:dyDescent="0.25">
      <c r="A3201" s="2"/>
      <c r="B3201" s="2" t="s">
        <v>8885</v>
      </c>
      <c r="C3201" s="116">
        <v>325778</v>
      </c>
      <c r="D3201" s="117">
        <v>8290</v>
      </c>
      <c r="E3201" s="2">
        <v>3201</v>
      </c>
    </row>
    <row r="3202" spans="1:5" ht="13.5" x14ac:dyDescent="0.25">
      <c r="A3202" s="2"/>
      <c r="B3202" s="2" t="s">
        <v>1903</v>
      </c>
      <c r="C3202" s="116">
        <v>125954</v>
      </c>
      <c r="D3202" s="117">
        <v>7232</v>
      </c>
      <c r="E3202" s="2">
        <v>3202</v>
      </c>
    </row>
    <row r="3203" spans="1:5" ht="13.5" x14ac:dyDescent="0.25">
      <c r="A3203" s="2"/>
      <c r="B3203" s="2" t="s">
        <v>1911</v>
      </c>
      <c r="C3203" s="116">
        <v>126105</v>
      </c>
      <c r="D3203" s="117">
        <v>8282</v>
      </c>
      <c r="E3203" s="2">
        <v>3203</v>
      </c>
    </row>
    <row r="3204" spans="1:5" ht="13.5" x14ac:dyDescent="0.25">
      <c r="A3204" s="2"/>
      <c r="B3204" s="2" t="s">
        <v>593</v>
      </c>
      <c r="C3204" s="116">
        <v>126181</v>
      </c>
      <c r="D3204" s="117">
        <v>9322</v>
      </c>
      <c r="E3204" s="2">
        <v>3204</v>
      </c>
    </row>
    <row r="3205" spans="1:5" ht="13.5" x14ac:dyDescent="0.25">
      <c r="A3205" s="2"/>
      <c r="B3205" s="2" t="s">
        <v>7773</v>
      </c>
      <c r="C3205" s="116">
        <v>232050</v>
      </c>
      <c r="D3205" s="117">
        <v>2443</v>
      </c>
      <c r="E3205" s="2">
        <v>3205</v>
      </c>
    </row>
    <row r="3206" spans="1:5" ht="13.5" x14ac:dyDescent="0.25">
      <c r="A3206" s="2"/>
      <c r="B3206" s="2" t="s">
        <v>7774</v>
      </c>
      <c r="C3206" s="116">
        <v>232055</v>
      </c>
      <c r="D3206" s="117">
        <v>2443</v>
      </c>
      <c r="E3206" s="2">
        <v>3206</v>
      </c>
    </row>
    <row r="3207" spans="1:5" ht="13.5" x14ac:dyDescent="0.25">
      <c r="A3207" s="2"/>
      <c r="B3207" s="2" t="s">
        <v>6039</v>
      </c>
      <c r="C3207" s="116">
        <v>232075</v>
      </c>
      <c r="D3207" s="117">
        <v>2211</v>
      </c>
      <c r="E3207" s="2">
        <v>3207</v>
      </c>
    </row>
    <row r="3208" spans="1:5" ht="13.5" x14ac:dyDescent="0.25">
      <c r="A3208" s="2"/>
      <c r="B3208" s="2" t="s">
        <v>8488</v>
      </c>
      <c r="C3208" s="116">
        <v>232080</v>
      </c>
      <c r="D3208" s="117">
        <v>2211</v>
      </c>
      <c r="E3208" s="2">
        <v>3208</v>
      </c>
    </row>
    <row r="3209" spans="1:5" ht="13.5" x14ac:dyDescent="0.25">
      <c r="A3209" s="2"/>
      <c r="B3209" s="2" t="s">
        <v>6040</v>
      </c>
      <c r="C3209" s="116">
        <v>232094</v>
      </c>
      <c r="D3209" s="117">
        <v>2212</v>
      </c>
      <c r="E3209" s="2">
        <v>3209</v>
      </c>
    </row>
    <row r="3210" spans="1:5" ht="13.5" x14ac:dyDescent="0.25">
      <c r="A3210" s="2"/>
      <c r="B3210" s="2" t="s">
        <v>594</v>
      </c>
      <c r="C3210" s="116">
        <v>126247</v>
      </c>
      <c r="D3210" s="117">
        <v>7522</v>
      </c>
      <c r="E3210" s="2">
        <v>3210</v>
      </c>
    </row>
    <row r="3211" spans="1:5" ht="13.5" x14ac:dyDescent="0.25">
      <c r="A3211" s="2"/>
      <c r="B3211" s="2" t="s">
        <v>1914</v>
      </c>
      <c r="C3211" s="116">
        <v>126266</v>
      </c>
      <c r="D3211" s="117">
        <v>7241</v>
      </c>
      <c r="E3211" s="2">
        <v>3211</v>
      </c>
    </row>
    <row r="3212" spans="1:5" ht="13.5" x14ac:dyDescent="0.25">
      <c r="A3212" s="2"/>
      <c r="B3212" s="2" t="s">
        <v>1915</v>
      </c>
      <c r="C3212" s="116">
        <v>126285</v>
      </c>
      <c r="D3212" s="117">
        <v>8122</v>
      </c>
      <c r="E3212" s="2">
        <v>3212</v>
      </c>
    </row>
    <row r="3213" spans="1:5" ht="13.5" x14ac:dyDescent="0.25">
      <c r="A3213" s="2"/>
      <c r="B3213" s="2" t="s">
        <v>8490</v>
      </c>
      <c r="C3213" s="116">
        <v>233078</v>
      </c>
      <c r="D3213" s="117">
        <v>1120</v>
      </c>
      <c r="E3213" s="2">
        <v>3213</v>
      </c>
    </row>
    <row r="3214" spans="1:5" ht="13.5" x14ac:dyDescent="0.25">
      <c r="A3214" s="2"/>
      <c r="B3214" s="2" t="s">
        <v>1917</v>
      </c>
      <c r="C3214" s="116">
        <v>126302</v>
      </c>
      <c r="D3214" s="117">
        <v>8232</v>
      </c>
      <c r="E3214" s="2">
        <v>3214</v>
      </c>
    </row>
    <row r="3215" spans="1:5" ht="13.5" x14ac:dyDescent="0.25">
      <c r="A3215" s="2"/>
      <c r="B3215" s="2" t="s">
        <v>1916</v>
      </c>
      <c r="C3215" s="116">
        <v>126296</v>
      </c>
      <c r="D3215" s="117">
        <v>8269</v>
      </c>
      <c r="E3215" s="2">
        <v>3215</v>
      </c>
    </row>
    <row r="3216" spans="1:5" ht="13.5" x14ac:dyDescent="0.25">
      <c r="A3216" s="2"/>
      <c r="B3216" s="2" t="s">
        <v>1919</v>
      </c>
      <c r="C3216" s="116">
        <v>126321</v>
      </c>
      <c r="D3216" s="117">
        <v>8284</v>
      </c>
      <c r="E3216" s="2">
        <v>3216</v>
      </c>
    </row>
    <row r="3217" spans="1:5" ht="13.5" x14ac:dyDescent="0.25">
      <c r="A3217" s="2"/>
      <c r="B3217" s="2" t="s">
        <v>1920</v>
      </c>
      <c r="C3217" s="116">
        <v>126340</v>
      </c>
      <c r="D3217" s="117">
        <v>8231</v>
      </c>
      <c r="E3217" s="2">
        <v>3217</v>
      </c>
    </row>
    <row r="3218" spans="1:5" ht="13.5" x14ac:dyDescent="0.25">
      <c r="A3218" s="2"/>
      <c r="B3218" s="2" t="s">
        <v>1921</v>
      </c>
      <c r="C3218" s="116">
        <v>126362</v>
      </c>
      <c r="D3218" s="117">
        <v>8142</v>
      </c>
      <c r="E3218" s="2">
        <v>3218</v>
      </c>
    </row>
    <row r="3219" spans="1:5" ht="13.5" x14ac:dyDescent="0.25">
      <c r="A3219" s="2"/>
      <c r="B3219" s="2" t="s">
        <v>6041</v>
      </c>
      <c r="C3219" s="116">
        <v>233097</v>
      </c>
      <c r="D3219" s="117">
        <v>2147</v>
      </c>
      <c r="E3219" s="2">
        <v>3219</v>
      </c>
    </row>
    <row r="3220" spans="1:5" ht="13.5" x14ac:dyDescent="0.25">
      <c r="A3220" s="2"/>
      <c r="B3220" s="2" t="s">
        <v>1922</v>
      </c>
      <c r="C3220" s="116">
        <v>126389</v>
      </c>
      <c r="D3220" s="117">
        <v>7321</v>
      </c>
      <c r="E3220" s="2">
        <v>3220</v>
      </c>
    </row>
    <row r="3221" spans="1:5" ht="13.5" x14ac:dyDescent="0.25">
      <c r="A3221" s="2"/>
      <c r="B3221" s="2" t="s">
        <v>1923</v>
      </c>
      <c r="C3221" s="116">
        <v>126406</v>
      </c>
      <c r="D3221" s="117">
        <v>8221</v>
      </c>
      <c r="E3221" s="2">
        <v>3221</v>
      </c>
    </row>
    <row r="3222" spans="1:5" ht="13.5" x14ac:dyDescent="0.25">
      <c r="A3222" s="2"/>
      <c r="B3222" s="2" t="s">
        <v>1924</v>
      </c>
      <c r="C3222" s="116">
        <v>126425</v>
      </c>
      <c r="D3222" s="117">
        <v>8144</v>
      </c>
      <c r="E3222" s="2">
        <v>3222</v>
      </c>
    </row>
    <row r="3223" spans="1:5" ht="13.5" x14ac:dyDescent="0.25">
      <c r="A3223" s="2"/>
      <c r="B3223" s="2" t="s">
        <v>1925</v>
      </c>
      <c r="C3223" s="116">
        <v>126444</v>
      </c>
      <c r="D3223" s="117">
        <v>7241</v>
      </c>
      <c r="E3223" s="2">
        <v>3223</v>
      </c>
    </row>
    <row r="3224" spans="1:5" ht="13.5" x14ac:dyDescent="0.25">
      <c r="A3224" s="2"/>
      <c r="B3224" s="2" t="s">
        <v>1926</v>
      </c>
      <c r="C3224" s="116">
        <v>126463</v>
      </c>
      <c r="D3224" s="117">
        <v>9322</v>
      </c>
      <c r="E3224" s="2">
        <v>3224</v>
      </c>
    </row>
    <row r="3225" spans="1:5" ht="13.5" x14ac:dyDescent="0.25">
      <c r="A3225" s="2"/>
      <c r="B3225" s="2" t="s">
        <v>1927</v>
      </c>
      <c r="C3225" s="116">
        <v>126482</v>
      </c>
      <c r="D3225" s="117">
        <v>7242</v>
      </c>
      <c r="E3225" s="2">
        <v>3225</v>
      </c>
    </row>
    <row r="3226" spans="1:5" ht="13.5" x14ac:dyDescent="0.25">
      <c r="A3226" s="2"/>
      <c r="B3226" s="2" t="s">
        <v>1928</v>
      </c>
      <c r="C3226" s="116">
        <v>126505</v>
      </c>
      <c r="D3226" s="117">
        <v>7450</v>
      </c>
      <c r="E3226" s="2">
        <v>3226</v>
      </c>
    </row>
    <row r="3227" spans="1:5" ht="13.5" x14ac:dyDescent="0.25">
      <c r="A3227" s="2"/>
      <c r="B3227" s="2" t="s">
        <v>1929</v>
      </c>
      <c r="C3227" s="116">
        <v>126529</v>
      </c>
      <c r="D3227" s="117">
        <v>7280</v>
      </c>
      <c r="E3227" s="2">
        <v>3227</v>
      </c>
    </row>
    <row r="3228" spans="1:5" ht="13.5" x14ac:dyDescent="0.25">
      <c r="A3228" s="2"/>
      <c r="B3228" s="2" t="s">
        <v>595</v>
      </c>
      <c r="C3228" s="116">
        <v>126548</v>
      </c>
      <c r="D3228" s="117">
        <v>9322</v>
      </c>
      <c r="E3228" s="2">
        <v>3228</v>
      </c>
    </row>
    <row r="3229" spans="1:5" ht="13.5" x14ac:dyDescent="0.25">
      <c r="A3229" s="2"/>
      <c r="B3229" s="2" t="s">
        <v>1933</v>
      </c>
      <c r="C3229" s="116">
        <v>126618</v>
      </c>
      <c r="D3229" s="117">
        <v>7450</v>
      </c>
      <c r="E3229" s="2">
        <v>3229</v>
      </c>
    </row>
    <row r="3230" spans="1:5" ht="13.5" x14ac:dyDescent="0.25">
      <c r="A3230" s="2"/>
      <c r="B3230" s="2" t="s">
        <v>1934</v>
      </c>
      <c r="C3230" s="116">
        <v>126622</v>
      </c>
      <c r="D3230" s="117">
        <v>8132</v>
      </c>
      <c r="E3230" s="2">
        <v>3230</v>
      </c>
    </row>
    <row r="3231" spans="1:5" ht="13.5" x14ac:dyDescent="0.25">
      <c r="A3231" s="2"/>
      <c r="B3231" s="2" t="s">
        <v>1935</v>
      </c>
      <c r="C3231" s="116">
        <v>126641</v>
      </c>
      <c r="D3231" s="117">
        <v>8122</v>
      </c>
      <c r="E3231" s="2">
        <v>3231</v>
      </c>
    </row>
    <row r="3232" spans="1:5" ht="13.5" x14ac:dyDescent="0.25">
      <c r="A3232" s="2"/>
      <c r="B3232" s="2" t="s">
        <v>1936</v>
      </c>
      <c r="C3232" s="116">
        <v>126660</v>
      </c>
      <c r="D3232" s="117">
        <v>8232</v>
      </c>
      <c r="E3232" s="2">
        <v>3232</v>
      </c>
    </row>
    <row r="3233" spans="1:5" ht="13.5" x14ac:dyDescent="0.25">
      <c r="A3233" s="2"/>
      <c r="B3233" s="2" t="s">
        <v>1937</v>
      </c>
      <c r="C3233" s="116">
        <v>126681</v>
      </c>
      <c r="D3233" s="117">
        <v>8232</v>
      </c>
      <c r="E3233" s="2">
        <v>3233</v>
      </c>
    </row>
    <row r="3234" spans="1:5" ht="13.5" x14ac:dyDescent="0.25">
      <c r="A3234" s="2"/>
      <c r="B3234" s="2" t="s">
        <v>1938</v>
      </c>
      <c r="C3234" s="116">
        <v>126694</v>
      </c>
      <c r="D3234" s="117">
        <v>7280</v>
      </c>
      <c r="E3234" s="2">
        <v>3234</v>
      </c>
    </row>
    <row r="3235" spans="1:5" ht="13.5" x14ac:dyDescent="0.25">
      <c r="A3235" s="2"/>
      <c r="B3235" s="2" t="s">
        <v>1939</v>
      </c>
      <c r="C3235" s="116">
        <v>126711</v>
      </c>
      <c r="D3235" s="117">
        <v>7241</v>
      </c>
      <c r="E3235" s="2">
        <v>3235</v>
      </c>
    </row>
    <row r="3236" spans="1:5" ht="13.5" x14ac:dyDescent="0.25">
      <c r="A3236" s="2"/>
      <c r="B3236" s="2" t="s">
        <v>1930</v>
      </c>
      <c r="C3236" s="116">
        <v>126567</v>
      </c>
      <c r="D3236" s="117">
        <v>7242</v>
      </c>
      <c r="E3236" s="2">
        <v>3236</v>
      </c>
    </row>
    <row r="3237" spans="1:5" ht="13.5" x14ac:dyDescent="0.25">
      <c r="A3237" s="2"/>
      <c r="B3237" s="2" t="s">
        <v>1931</v>
      </c>
      <c r="C3237" s="116">
        <v>126586</v>
      </c>
      <c r="D3237" s="117">
        <v>7450</v>
      </c>
      <c r="E3237" s="2">
        <v>3237</v>
      </c>
    </row>
    <row r="3238" spans="1:5" ht="13.5" x14ac:dyDescent="0.25">
      <c r="A3238" s="2"/>
      <c r="B3238" s="2" t="s">
        <v>1940</v>
      </c>
      <c r="C3238" s="116">
        <v>126730</v>
      </c>
      <c r="D3238" s="117">
        <v>8123</v>
      </c>
      <c r="E3238" s="2">
        <v>3238</v>
      </c>
    </row>
    <row r="3239" spans="1:5" ht="13.5" x14ac:dyDescent="0.25">
      <c r="A3239" s="2"/>
      <c r="B3239" s="2" t="s">
        <v>1941</v>
      </c>
      <c r="C3239" s="116">
        <v>126758</v>
      </c>
      <c r="D3239" s="117">
        <v>7441</v>
      </c>
      <c r="E3239" s="2">
        <v>3239</v>
      </c>
    </row>
    <row r="3240" spans="1:5" ht="13.5" x14ac:dyDescent="0.25">
      <c r="A3240" s="2"/>
      <c r="B3240" s="2" t="s">
        <v>1942</v>
      </c>
      <c r="C3240" s="116">
        <v>126764</v>
      </c>
      <c r="D3240" s="117">
        <v>7313</v>
      </c>
      <c r="E3240" s="2">
        <v>3240</v>
      </c>
    </row>
    <row r="3241" spans="1:5" ht="13.5" x14ac:dyDescent="0.25">
      <c r="A3241" s="2"/>
      <c r="B3241" s="2" t="s">
        <v>6042</v>
      </c>
      <c r="C3241" s="116">
        <v>233114</v>
      </c>
      <c r="D3241" s="117">
        <v>4121</v>
      </c>
      <c r="E3241" s="2">
        <v>3241</v>
      </c>
    </row>
    <row r="3242" spans="1:5" ht="13.5" x14ac:dyDescent="0.25">
      <c r="A3242" s="2"/>
      <c r="B3242" s="2" t="s">
        <v>1943</v>
      </c>
      <c r="C3242" s="116">
        <v>126783</v>
      </c>
      <c r="D3242" s="117">
        <v>8340</v>
      </c>
      <c r="E3242" s="2">
        <v>3242</v>
      </c>
    </row>
    <row r="3243" spans="1:5" ht="13.5" x14ac:dyDescent="0.25">
      <c r="A3243" s="2"/>
      <c r="B3243" s="2" t="s">
        <v>596</v>
      </c>
      <c r="C3243" s="116">
        <v>126800</v>
      </c>
      <c r="D3243" s="117">
        <v>7122</v>
      </c>
      <c r="E3243" s="2">
        <v>3243</v>
      </c>
    </row>
    <row r="3244" spans="1:5" ht="13.5" x14ac:dyDescent="0.25">
      <c r="A3244" s="2"/>
      <c r="B3244" s="2" t="s">
        <v>1944</v>
      </c>
      <c r="C3244" s="116">
        <v>126824</v>
      </c>
      <c r="D3244" s="117">
        <v>7122</v>
      </c>
      <c r="E3244" s="2">
        <v>3244</v>
      </c>
    </row>
    <row r="3245" spans="1:5" ht="13.5" x14ac:dyDescent="0.25">
      <c r="A3245" s="2"/>
      <c r="B3245" s="2" t="s">
        <v>7250</v>
      </c>
      <c r="C3245" s="116">
        <v>126801</v>
      </c>
      <c r="D3245" s="117">
        <v>7122</v>
      </c>
      <c r="E3245" s="2">
        <v>3245</v>
      </c>
    </row>
    <row r="3246" spans="1:5" ht="13.5" x14ac:dyDescent="0.25">
      <c r="A3246" s="2"/>
      <c r="B3246" s="2" t="s">
        <v>1945</v>
      </c>
      <c r="C3246" s="116">
        <v>126849</v>
      </c>
      <c r="D3246" s="117">
        <v>9321</v>
      </c>
      <c r="E3246" s="2">
        <v>3246</v>
      </c>
    </row>
    <row r="3247" spans="1:5" ht="13.5" x14ac:dyDescent="0.25">
      <c r="A3247" s="2"/>
      <c r="B3247" s="2" t="s">
        <v>1946</v>
      </c>
      <c r="C3247" s="116">
        <v>126868</v>
      </c>
      <c r="D3247" s="117">
        <v>7450</v>
      </c>
      <c r="E3247" s="2">
        <v>3247</v>
      </c>
    </row>
    <row r="3248" spans="1:5" ht="13.5" x14ac:dyDescent="0.25">
      <c r="A3248" s="2"/>
      <c r="B3248" s="2" t="s">
        <v>1948</v>
      </c>
      <c r="C3248" s="116">
        <v>126904</v>
      </c>
      <c r="D3248" s="117">
        <v>7113</v>
      </c>
      <c r="E3248" s="2">
        <v>3248</v>
      </c>
    </row>
    <row r="3249" spans="1:5" ht="13.5" x14ac:dyDescent="0.25">
      <c r="A3249" s="2"/>
      <c r="B3249" s="2" t="s">
        <v>1949</v>
      </c>
      <c r="C3249" s="116">
        <v>126919</v>
      </c>
      <c r="D3249" s="117">
        <v>9311</v>
      </c>
      <c r="E3249" s="2">
        <v>3249</v>
      </c>
    </row>
    <row r="3250" spans="1:5" ht="13.5" x14ac:dyDescent="0.25">
      <c r="A3250" s="2"/>
      <c r="B3250" s="2" t="s">
        <v>1949</v>
      </c>
      <c r="C3250" s="116">
        <v>126923</v>
      </c>
      <c r="D3250" s="117">
        <v>9322</v>
      </c>
      <c r="E3250" s="2">
        <v>3250</v>
      </c>
    </row>
    <row r="3251" spans="1:5" ht="13.5" x14ac:dyDescent="0.25">
      <c r="A3251" s="2"/>
      <c r="B3251" s="2" t="s">
        <v>6043</v>
      </c>
      <c r="C3251" s="116">
        <v>233152</v>
      </c>
      <c r="D3251" s="117">
        <v>2149</v>
      </c>
      <c r="E3251" s="2">
        <v>3251</v>
      </c>
    </row>
    <row r="3252" spans="1:5" ht="13.5" x14ac:dyDescent="0.25">
      <c r="A3252" s="2"/>
      <c r="B3252" s="2" t="s">
        <v>6044</v>
      </c>
      <c r="C3252" s="116">
        <v>233186</v>
      </c>
      <c r="D3252" s="117">
        <v>2149</v>
      </c>
      <c r="E3252" s="2">
        <v>3252</v>
      </c>
    </row>
    <row r="3253" spans="1:5" ht="13.5" x14ac:dyDescent="0.25">
      <c r="A3253" s="2"/>
      <c r="B3253" s="2" t="s">
        <v>1950</v>
      </c>
      <c r="C3253" s="116">
        <v>126942</v>
      </c>
      <c r="D3253" s="117">
        <v>7280</v>
      </c>
      <c r="E3253" s="2">
        <v>3253</v>
      </c>
    </row>
    <row r="3254" spans="1:5" ht="13.5" x14ac:dyDescent="0.25">
      <c r="A3254" s="2"/>
      <c r="B3254" s="2" t="s">
        <v>1951</v>
      </c>
      <c r="C3254" s="116">
        <v>126961</v>
      </c>
      <c r="D3254" s="117">
        <v>9412</v>
      </c>
      <c r="E3254" s="2">
        <v>3254</v>
      </c>
    </row>
    <row r="3255" spans="1:5" ht="13.5" x14ac:dyDescent="0.25">
      <c r="A3255" s="2"/>
      <c r="B3255" s="2" t="s">
        <v>1952</v>
      </c>
      <c r="C3255" s="116">
        <v>126980</v>
      </c>
      <c r="D3255" s="117">
        <v>9412</v>
      </c>
      <c r="E3255" s="2">
        <v>3255</v>
      </c>
    </row>
    <row r="3256" spans="1:5" ht="13.5" x14ac:dyDescent="0.25">
      <c r="A3256" s="2"/>
      <c r="B3256" s="2" t="s">
        <v>6045</v>
      </c>
      <c r="C3256" s="116">
        <v>233218</v>
      </c>
      <c r="D3256" s="117">
        <v>2453</v>
      </c>
      <c r="E3256" s="2">
        <v>3256</v>
      </c>
    </row>
    <row r="3257" spans="1:5" ht="13.5" x14ac:dyDescent="0.25">
      <c r="A3257" s="2"/>
      <c r="B3257" s="2" t="s">
        <v>1953</v>
      </c>
      <c r="C3257" s="116">
        <v>127004</v>
      </c>
      <c r="D3257" s="117">
        <v>9321</v>
      </c>
      <c r="E3257" s="2">
        <v>3257</v>
      </c>
    </row>
    <row r="3258" spans="1:5" ht="13.5" x14ac:dyDescent="0.25">
      <c r="A3258" s="2"/>
      <c r="B3258" s="2" t="s">
        <v>6046</v>
      </c>
      <c r="C3258" s="116">
        <v>233241</v>
      </c>
      <c r="D3258" s="117">
        <v>3142</v>
      </c>
      <c r="E3258" s="2">
        <v>3258</v>
      </c>
    </row>
    <row r="3259" spans="1:5" ht="13.5" x14ac:dyDescent="0.25">
      <c r="A3259" s="2"/>
      <c r="B3259" s="2" t="s">
        <v>6056</v>
      </c>
      <c r="C3259" s="116">
        <v>233542</v>
      </c>
      <c r="D3259" s="117">
        <v>3142</v>
      </c>
      <c r="E3259" s="2">
        <v>3259</v>
      </c>
    </row>
    <row r="3260" spans="1:5" ht="13.5" x14ac:dyDescent="0.25">
      <c r="A3260" s="2"/>
      <c r="B3260" s="2" t="s">
        <v>6057</v>
      </c>
      <c r="C3260" s="116">
        <v>233576</v>
      </c>
      <c r="D3260" s="117">
        <v>3142</v>
      </c>
      <c r="E3260" s="2">
        <v>3260</v>
      </c>
    </row>
    <row r="3261" spans="1:5" ht="13.5" x14ac:dyDescent="0.25">
      <c r="A3261" s="2"/>
      <c r="B3261" s="2" t="s">
        <v>6051</v>
      </c>
      <c r="C3261" s="116">
        <v>233398</v>
      </c>
      <c r="D3261" s="117">
        <v>3142</v>
      </c>
      <c r="E3261" s="2">
        <v>3261</v>
      </c>
    </row>
    <row r="3262" spans="1:5" ht="13.5" x14ac:dyDescent="0.25">
      <c r="A3262" s="2"/>
      <c r="B3262" s="2" t="s">
        <v>6052</v>
      </c>
      <c r="C3262" s="116">
        <v>233425</v>
      </c>
      <c r="D3262" s="117">
        <v>3142</v>
      </c>
      <c r="E3262" s="2">
        <v>3262</v>
      </c>
    </row>
    <row r="3263" spans="1:5" ht="13.5" x14ac:dyDescent="0.25">
      <c r="A3263" s="2"/>
      <c r="B3263" s="2" t="s">
        <v>6053</v>
      </c>
      <c r="C3263" s="116">
        <v>233453</v>
      </c>
      <c r="D3263" s="117">
        <v>3142</v>
      </c>
      <c r="E3263" s="2">
        <v>3263</v>
      </c>
    </row>
    <row r="3264" spans="1:5" ht="13.5" x14ac:dyDescent="0.25">
      <c r="A3264" s="2"/>
      <c r="B3264" s="2" t="s">
        <v>6054</v>
      </c>
      <c r="C3264" s="116">
        <v>233487</v>
      </c>
      <c r="D3264" s="117">
        <v>3142</v>
      </c>
      <c r="E3264" s="2">
        <v>3264</v>
      </c>
    </row>
    <row r="3265" spans="1:5" ht="13.5" x14ac:dyDescent="0.25">
      <c r="A3265" s="2"/>
      <c r="B3265" s="2" t="s">
        <v>6055</v>
      </c>
      <c r="C3265" s="116">
        <v>233519</v>
      </c>
      <c r="D3265" s="117">
        <v>3142</v>
      </c>
      <c r="E3265" s="2">
        <v>3265</v>
      </c>
    </row>
    <row r="3266" spans="1:5" ht="13.5" x14ac:dyDescent="0.25">
      <c r="A3266" s="2"/>
      <c r="B3266" s="2" t="s">
        <v>6058</v>
      </c>
      <c r="C3266" s="116">
        <v>233608</v>
      </c>
      <c r="D3266" s="117">
        <v>3142</v>
      </c>
      <c r="E3266" s="2">
        <v>3266</v>
      </c>
    </row>
    <row r="3267" spans="1:5" ht="13.5" x14ac:dyDescent="0.25">
      <c r="A3267" s="2"/>
      <c r="B3267" s="2" t="s">
        <v>6047</v>
      </c>
      <c r="C3267" s="116">
        <v>233275</v>
      </c>
      <c r="D3267" s="117">
        <v>3142</v>
      </c>
      <c r="E3267" s="2">
        <v>3267</v>
      </c>
    </row>
    <row r="3268" spans="1:5" ht="13.5" x14ac:dyDescent="0.25">
      <c r="A3268" s="2"/>
      <c r="B3268" s="2" t="s">
        <v>6048</v>
      </c>
      <c r="C3268" s="116">
        <v>233307</v>
      </c>
      <c r="D3268" s="117">
        <v>3142</v>
      </c>
      <c r="E3268" s="2">
        <v>3268</v>
      </c>
    </row>
    <row r="3269" spans="1:5" ht="13.5" x14ac:dyDescent="0.25">
      <c r="A3269" s="2"/>
      <c r="B3269" s="2" t="s">
        <v>7962</v>
      </c>
      <c r="C3269" s="116">
        <v>233310</v>
      </c>
      <c r="D3269" s="117">
        <v>3142</v>
      </c>
      <c r="E3269" s="2">
        <v>3269</v>
      </c>
    </row>
    <row r="3270" spans="1:5" ht="13.5" x14ac:dyDescent="0.25">
      <c r="A3270" s="2"/>
      <c r="B3270" s="2" t="s">
        <v>6049</v>
      </c>
      <c r="C3270" s="116">
        <v>233330</v>
      </c>
      <c r="D3270" s="117">
        <v>3142</v>
      </c>
      <c r="E3270" s="2">
        <v>3270</v>
      </c>
    </row>
    <row r="3271" spans="1:5" ht="13.5" x14ac:dyDescent="0.25">
      <c r="A3271" s="2"/>
      <c r="B3271" s="2" t="s">
        <v>6050</v>
      </c>
      <c r="C3271" s="116">
        <v>233364</v>
      </c>
      <c r="D3271" s="117">
        <v>3142</v>
      </c>
      <c r="E3271" s="2">
        <v>3271</v>
      </c>
    </row>
    <row r="3272" spans="1:5" ht="13.5" x14ac:dyDescent="0.25">
      <c r="A3272" s="2"/>
      <c r="B3272" s="2" t="s">
        <v>1954</v>
      </c>
      <c r="C3272" s="116">
        <v>127023</v>
      </c>
      <c r="D3272" s="117">
        <v>8278</v>
      </c>
      <c r="E3272" s="2">
        <v>3272</v>
      </c>
    </row>
    <row r="3273" spans="1:5" ht="13.5" x14ac:dyDescent="0.25">
      <c r="A3273" s="2"/>
      <c r="B3273" s="2" t="s">
        <v>597</v>
      </c>
      <c r="C3273" s="116">
        <v>127042</v>
      </c>
      <c r="D3273" s="117">
        <v>7412</v>
      </c>
      <c r="E3273" s="2">
        <v>3273</v>
      </c>
    </row>
    <row r="3274" spans="1:5" ht="13.5" x14ac:dyDescent="0.25">
      <c r="A3274" s="2"/>
      <c r="B3274" s="2" t="s">
        <v>1955</v>
      </c>
      <c r="C3274" s="116">
        <v>127061</v>
      </c>
      <c r="D3274" s="117">
        <v>8223</v>
      </c>
      <c r="E3274" s="2">
        <v>3274</v>
      </c>
    </row>
    <row r="3275" spans="1:5" ht="13.5" x14ac:dyDescent="0.25">
      <c r="A3275" s="2"/>
      <c r="B3275" s="2" t="s">
        <v>1956</v>
      </c>
      <c r="C3275" s="116">
        <v>127080</v>
      </c>
      <c r="D3275" s="117">
        <v>8159</v>
      </c>
      <c r="E3275" s="2">
        <v>3275</v>
      </c>
    </row>
    <row r="3276" spans="1:5" ht="13.5" x14ac:dyDescent="0.25">
      <c r="A3276" s="2"/>
      <c r="B3276" s="2" t="s">
        <v>1957</v>
      </c>
      <c r="C3276" s="116">
        <v>127095</v>
      </c>
      <c r="D3276" s="117">
        <v>7450</v>
      </c>
      <c r="E3276" s="2">
        <v>3276</v>
      </c>
    </row>
    <row r="3277" spans="1:5" ht="13.5" x14ac:dyDescent="0.25">
      <c r="A3277" s="2"/>
      <c r="B3277" s="2" t="s">
        <v>1958</v>
      </c>
      <c r="C3277" s="116">
        <v>127108</v>
      </c>
      <c r="D3277" s="117">
        <v>8269</v>
      </c>
      <c r="E3277" s="2">
        <v>3277</v>
      </c>
    </row>
    <row r="3278" spans="1:5" ht="13.5" x14ac:dyDescent="0.25">
      <c r="A3278" s="2"/>
      <c r="B3278" s="2" t="s">
        <v>598</v>
      </c>
      <c r="C3278" s="116">
        <v>127118</v>
      </c>
      <c r="D3278" s="117">
        <v>8290</v>
      </c>
      <c r="E3278" s="2">
        <v>3278</v>
      </c>
    </row>
    <row r="3279" spans="1:5" ht="13.5" x14ac:dyDescent="0.25">
      <c r="A3279" s="2"/>
      <c r="B3279" s="2" t="s">
        <v>1959</v>
      </c>
      <c r="C3279" s="116">
        <v>127127</v>
      </c>
      <c r="D3279" s="117">
        <v>7280</v>
      </c>
      <c r="E3279" s="2">
        <v>3279</v>
      </c>
    </row>
    <row r="3280" spans="1:5" ht="13.5" x14ac:dyDescent="0.25">
      <c r="A3280" s="2"/>
      <c r="B3280" s="2" t="s">
        <v>1960</v>
      </c>
      <c r="C3280" s="116">
        <v>127146</v>
      </c>
      <c r="D3280" s="117">
        <v>7610</v>
      </c>
      <c r="E3280" s="2">
        <v>3280</v>
      </c>
    </row>
    <row r="3281" spans="1:5" ht="13.5" x14ac:dyDescent="0.25">
      <c r="A3281" s="2"/>
      <c r="B3281" s="2" t="s">
        <v>6059</v>
      </c>
      <c r="C3281" s="116">
        <v>233631</v>
      </c>
      <c r="D3281" s="117">
        <v>2148</v>
      </c>
      <c r="E3281" s="2">
        <v>3281</v>
      </c>
    </row>
    <row r="3282" spans="1:5" ht="13.5" x14ac:dyDescent="0.25">
      <c r="A3282" s="2"/>
      <c r="B3282" s="2" t="s">
        <v>6060</v>
      </c>
      <c r="C3282" s="116">
        <v>233665</v>
      </c>
      <c r="D3282" s="117">
        <v>2148</v>
      </c>
      <c r="E3282" s="2">
        <v>3282</v>
      </c>
    </row>
    <row r="3283" spans="1:5" ht="13.5" x14ac:dyDescent="0.25">
      <c r="A3283" s="2"/>
      <c r="B3283" s="2" t="s">
        <v>599</v>
      </c>
      <c r="C3283" s="116">
        <v>127165</v>
      </c>
      <c r="D3283" s="117">
        <v>8142</v>
      </c>
      <c r="E3283" s="2">
        <v>3283</v>
      </c>
    </row>
    <row r="3284" spans="1:5" ht="13.5" x14ac:dyDescent="0.25">
      <c r="A3284" s="2"/>
      <c r="B3284" s="2" t="s">
        <v>1961</v>
      </c>
      <c r="C3284" s="116">
        <v>127184</v>
      </c>
      <c r="D3284" s="117">
        <v>9311</v>
      </c>
      <c r="E3284" s="2">
        <v>3284</v>
      </c>
    </row>
    <row r="3285" spans="1:5" ht="13.5" x14ac:dyDescent="0.25">
      <c r="A3285" s="2"/>
      <c r="B3285" s="2" t="s">
        <v>8491</v>
      </c>
      <c r="C3285" s="116">
        <v>233678</v>
      </c>
      <c r="D3285" s="117">
        <v>3475</v>
      </c>
      <c r="E3285" s="2">
        <v>3285</v>
      </c>
    </row>
    <row r="3286" spans="1:5" ht="13.5" x14ac:dyDescent="0.25">
      <c r="A3286" s="2"/>
      <c r="B3286" s="2" t="s">
        <v>7251</v>
      </c>
      <c r="C3286" s="116">
        <v>127198</v>
      </c>
      <c r="D3286" s="117">
        <v>9322</v>
      </c>
      <c r="E3286" s="2">
        <v>3286</v>
      </c>
    </row>
    <row r="3287" spans="1:5" ht="13.5" x14ac:dyDescent="0.25">
      <c r="A3287" s="2"/>
      <c r="B3287" s="2" t="s">
        <v>6061</v>
      </c>
      <c r="C3287" s="116">
        <v>233699</v>
      </c>
      <c r="D3287" s="117">
        <v>4212</v>
      </c>
      <c r="E3287" s="2">
        <v>3287</v>
      </c>
    </row>
    <row r="3288" spans="1:5" ht="13.5" x14ac:dyDescent="0.25">
      <c r="A3288" s="2"/>
      <c r="B3288" s="2" t="s">
        <v>7714</v>
      </c>
      <c r="C3288" s="116">
        <v>233720</v>
      </c>
      <c r="D3288" s="117">
        <v>4211</v>
      </c>
      <c r="E3288" s="2">
        <v>3288</v>
      </c>
    </row>
    <row r="3289" spans="1:5" ht="13.5" x14ac:dyDescent="0.25">
      <c r="A3289" s="2"/>
      <c r="B3289" s="2" t="s">
        <v>7715</v>
      </c>
      <c r="C3289" s="116">
        <v>233754</v>
      </c>
      <c r="D3289" s="117">
        <v>4211</v>
      </c>
      <c r="E3289" s="2">
        <v>3289</v>
      </c>
    </row>
    <row r="3290" spans="1:5" ht="13.5" x14ac:dyDescent="0.25">
      <c r="A3290" s="2"/>
      <c r="B3290" s="2" t="s">
        <v>601</v>
      </c>
      <c r="C3290" s="116">
        <v>127216</v>
      </c>
      <c r="D3290" s="117">
        <v>5210</v>
      </c>
      <c r="E3290" s="2">
        <v>3290</v>
      </c>
    </row>
    <row r="3291" spans="1:5" ht="13.5" x14ac:dyDescent="0.25">
      <c r="A3291" s="2"/>
      <c r="B3291" s="2" t="s">
        <v>7964</v>
      </c>
      <c r="C3291" s="116">
        <v>233710</v>
      </c>
      <c r="D3291" s="117">
        <v>4211</v>
      </c>
      <c r="E3291" s="2">
        <v>3291</v>
      </c>
    </row>
    <row r="3292" spans="1:5" ht="13.5" x14ac:dyDescent="0.25">
      <c r="A3292" s="2"/>
      <c r="B3292" s="2" t="s">
        <v>7961</v>
      </c>
      <c r="C3292" s="116">
        <v>233170</v>
      </c>
      <c r="D3292" s="117">
        <v>4212</v>
      </c>
      <c r="E3292" s="2">
        <v>3292</v>
      </c>
    </row>
    <row r="3293" spans="1:5" ht="13.5" x14ac:dyDescent="0.25">
      <c r="A3293" s="2"/>
      <c r="B3293" s="2" t="s">
        <v>7716</v>
      </c>
      <c r="C3293" s="116">
        <v>233788</v>
      </c>
      <c r="D3293" s="117">
        <v>4211</v>
      </c>
      <c r="E3293" s="2">
        <v>3293</v>
      </c>
    </row>
    <row r="3294" spans="1:5" ht="13.5" x14ac:dyDescent="0.25">
      <c r="A3294" s="2"/>
      <c r="B3294" s="2" t="s">
        <v>600</v>
      </c>
      <c r="C3294" s="116">
        <v>127201</v>
      </c>
      <c r="D3294" s="117">
        <v>9132</v>
      </c>
      <c r="E3294" s="2">
        <v>3294</v>
      </c>
    </row>
    <row r="3295" spans="1:5" ht="13.5" x14ac:dyDescent="0.25">
      <c r="A3295" s="2"/>
      <c r="B3295" s="2" t="s">
        <v>1963</v>
      </c>
      <c r="C3295" s="116">
        <v>127220</v>
      </c>
      <c r="D3295" s="117">
        <v>8223</v>
      </c>
      <c r="E3295" s="2">
        <v>3295</v>
      </c>
    </row>
    <row r="3296" spans="1:5" ht="13.5" x14ac:dyDescent="0.25">
      <c r="A3296" s="2"/>
      <c r="B3296" s="2" t="s">
        <v>1964</v>
      </c>
      <c r="C3296" s="116">
        <v>127235</v>
      </c>
      <c r="D3296" s="117">
        <v>8159</v>
      </c>
      <c r="E3296" s="2">
        <v>3296</v>
      </c>
    </row>
    <row r="3297" spans="1:5" ht="13.5" x14ac:dyDescent="0.25">
      <c r="A3297" s="2"/>
      <c r="B3297" s="2" t="s">
        <v>7252</v>
      </c>
      <c r="C3297" s="116">
        <v>127249</v>
      </c>
      <c r="D3297" s="117">
        <v>5143</v>
      </c>
      <c r="E3297" s="2">
        <v>3297</v>
      </c>
    </row>
    <row r="3298" spans="1:5" ht="13.5" x14ac:dyDescent="0.25">
      <c r="A3298" s="2"/>
      <c r="B3298" s="2" t="s">
        <v>1965</v>
      </c>
      <c r="C3298" s="116">
        <v>127269</v>
      </c>
      <c r="D3298" s="117">
        <v>8125</v>
      </c>
      <c r="E3298" s="2">
        <v>3298</v>
      </c>
    </row>
    <row r="3299" spans="1:5" ht="13.5" x14ac:dyDescent="0.25">
      <c r="A3299" s="2"/>
      <c r="B3299" s="2" t="s">
        <v>1966</v>
      </c>
      <c r="C3299" s="116">
        <v>127288</v>
      </c>
      <c r="D3299" s="117">
        <v>8125</v>
      </c>
      <c r="E3299" s="2">
        <v>3299</v>
      </c>
    </row>
    <row r="3300" spans="1:5" ht="13.5" x14ac:dyDescent="0.25">
      <c r="A3300" s="2"/>
      <c r="B3300" s="2" t="s">
        <v>1967</v>
      </c>
      <c r="C3300" s="116">
        <v>127305</v>
      </c>
      <c r="D3300" s="117">
        <v>9332</v>
      </c>
      <c r="E3300" s="2">
        <v>3300</v>
      </c>
    </row>
    <row r="3301" spans="1:5" ht="13.5" x14ac:dyDescent="0.25">
      <c r="A3301" s="2"/>
      <c r="B3301" s="2" t="s">
        <v>1968</v>
      </c>
      <c r="C3301" s="116">
        <v>127324</v>
      </c>
      <c r="D3301" s="117">
        <v>7322</v>
      </c>
      <c r="E3301" s="2">
        <v>3301</v>
      </c>
    </row>
    <row r="3302" spans="1:5" ht="13.5" x14ac:dyDescent="0.25">
      <c r="A3302" s="2"/>
      <c r="B3302" s="2" t="s">
        <v>1969</v>
      </c>
      <c r="C3302" s="116">
        <v>127343</v>
      </c>
      <c r="D3302" s="117">
        <v>8132</v>
      </c>
      <c r="E3302" s="2">
        <v>3302</v>
      </c>
    </row>
    <row r="3303" spans="1:5" ht="13.5" x14ac:dyDescent="0.25">
      <c r="A3303" s="2"/>
      <c r="B3303" s="2" t="s">
        <v>7253</v>
      </c>
      <c r="C3303" s="116">
        <v>127350</v>
      </c>
      <c r="D3303" s="117">
        <v>7321</v>
      </c>
      <c r="E3303" s="2">
        <v>3303</v>
      </c>
    </row>
    <row r="3304" spans="1:5" ht="13.5" x14ac:dyDescent="0.25">
      <c r="A3304" s="2"/>
      <c r="B3304" s="2" t="s">
        <v>1970</v>
      </c>
      <c r="C3304" s="116">
        <v>127362</v>
      </c>
      <c r="D3304" s="117">
        <v>7129</v>
      </c>
      <c r="E3304" s="2">
        <v>3304</v>
      </c>
    </row>
    <row r="3305" spans="1:5" ht="13.5" x14ac:dyDescent="0.25">
      <c r="A3305" s="2"/>
      <c r="B3305" s="2" t="s">
        <v>1971</v>
      </c>
      <c r="C3305" s="116">
        <v>127381</v>
      </c>
      <c r="D3305" s="117">
        <v>7129</v>
      </c>
      <c r="E3305" s="2">
        <v>3305</v>
      </c>
    </row>
    <row r="3306" spans="1:5" ht="13.5" x14ac:dyDescent="0.25">
      <c r="A3306" s="2"/>
      <c r="B3306" s="2" t="s">
        <v>1972</v>
      </c>
      <c r="C3306" s="116">
        <v>127409</v>
      </c>
      <c r="D3306" s="117">
        <v>7129</v>
      </c>
      <c r="E3306" s="2">
        <v>3306</v>
      </c>
    </row>
    <row r="3307" spans="1:5" ht="13.5" x14ac:dyDescent="0.25">
      <c r="A3307" s="2"/>
      <c r="B3307" s="2" t="s">
        <v>1973</v>
      </c>
      <c r="C3307" s="116">
        <v>127413</v>
      </c>
      <c r="D3307" s="117">
        <v>7129</v>
      </c>
      <c r="E3307" s="2">
        <v>3307</v>
      </c>
    </row>
    <row r="3308" spans="1:5" ht="13.5" x14ac:dyDescent="0.25">
      <c r="A3308" s="2"/>
      <c r="B3308" s="2" t="s">
        <v>7254</v>
      </c>
      <c r="C3308" s="116">
        <v>127420</v>
      </c>
      <c r="D3308" s="117">
        <v>7443</v>
      </c>
      <c r="E3308" s="2">
        <v>3308</v>
      </c>
    </row>
    <row r="3309" spans="1:5" ht="13.5" x14ac:dyDescent="0.25">
      <c r="A3309" s="2"/>
      <c r="B3309" s="2" t="s">
        <v>1974</v>
      </c>
      <c r="C3309" s="116">
        <v>127432</v>
      </c>
      <c r="D3309" s="117">
        <v>8262</v>
      </c>
      <c r="E3309" s="2">
        <v>3309</v>
      </c>
    </row>
    <row r="3310" spans="1:5" ht="13.5" x14ac:dyDescent="0.25">
      <c r="A3310" s="2"/>
      <c r="B3310" s="2" t="s">
        <v>7965</v>
      </c>
      <c r="C3310" s="116">
        <v>233789</v>
      </c>
      <c r="D3310" s="117">
        <v>2455</v>
      </c>
      <c r="E3310" s="2">
        <v>3310</v>
      </c>
    </row>
    <row r="3311" spans="1:5" ht="13.5" x14ac:dyDescent="0.25">
      <c r="A3311" s="2"/>
      <c r="B3311" s="2" t="s">
        <v>7966</v>
      </c>
      <c r="C3311" s="116">
        <v>233790</v>
      </c>
      <c r="D3311" s="117">
        <v>2211</v>
      </c>
      <c r="E3311" s="2">
        <v>3311</v>
      </c>
    </row>
    <row r="3312" spans="1:5" ht="13.5" x14ac:dyDescent="0.25">
      <c r="A3312" s="2"/>
      <c r="B3312" s="2" t="s">
        <v>602</v>
      </c>
      <c r="C3312" s="116">
        <v>127451</v>
      </c>
      <c r="D3312" s="117">
        <v>5410</v>
      </c>
      <c r="E3312" s="2">
        <v>3312</v>
      </c>
    </row>
    <row r="3313" spans="1:5" ht="13.5" x14ac:dyDescent="0.25">
      <c r="A3313" s="2"/>
      <c r="B3313" s="2" t="s">
        <v>7717</v>
      </c>
      <c r="C3313" s="116">
        <v>233810</v>
      </c>
      <c r="D3313" s="117">
        <v>3131</v>
      </c>
      <c r="E3313" s="2">
        <v>3313</v>
      </c>
    </row>
    <row r="3314" spans="1:5" ht="13.5" x14ac:dyDescent="0.25">
      <c r="A3314" s="2"/>
      <c r="B3314" s="2" t="s">
        <v>7718</v>
      </c>
      <c r="C3314" s="116">
        <v>233843</v>
      </c>
      <c r="D3314" s="117">
        <v>3131</v>
      </c>
      <c r="E3314" s="2">
        <v>3314</v>
      </c>
    </row>
    <row r="3315" spans="1:5" ht="13.5" x14ac:dyDescent="0.25">
      <c r="A3315" s="2"/>
      <c r="B3315" s="2" t="s">
        <v>7719</v>
      </c>
      <c r="C3315" s="116">
        <v>233877</v>
      </c>
      <c r="D3315" s="117">
        <v>3132</v>
      </c>
      <c r="E3315" s="2">
        <v>3315</v>
      </c>
    </row>
    <row r="3316" spans="1:5" ht="13.5" x14ac:dyDescent="0.25">
      <c r="A3316" s="2"/>
      <c r="B3316" s="2" t="s">
        <v>7720</v>
      </c>
      <c r="C3316" s="116">
        <v>233881</v>
      </c>
      <c r="D3316" s="117">
        <v>2451</v>
      </c>
      <c r="E3316" s="2">
        <v>3316</v>
      </c>
    </row>
    <row r="3317" spans="1:5" ht="13.5" x14ac:dyDescent="0.25">
      <c r="A3317" s="2"/>
      <c r="B3317" s="2" t="s">
        <v>7721</v>
      </c>
      <c r="C3317" s="116">
        <v>233913</v>
      </c>
      <c r="D3317" s="117">
        <v>3132</v>
      </c>
      <c r="E3317" s="2">
        <v>3317</v>
      </c>
    </row>
    <row r="3318" spans="1:5" ht="13.5" x14ac:dyDescent="0.25">
      <c r="A3318" s="2"/>
      <c r="B3318" s="2" t="s">
        <v>7722</v>
      </c>
      <c r="C3318" s="116">
        <v>233932</v>
      </c>
      <c r="D3318" s="117">
        <v>2455</v>
      </c>
      <c r="E3318" s="2">
        <v>3318</v>
      </c>
    </row>
    <row r="3319" spans="1:5" ht="13.5" x14ac:dyDescent="0.25">
      <c r="A3319" s="2"/>
      <c r="B3319" s="2" t="s">
        <v>7967</v>
      </c>
      <c r="C3319" s="116">
        <v>233935</v>
      </c>
      <c r="D3319" s="117">
        <v>2455</v>
      </c>
      <c r="E3319" s="2">
        <v>3319</v>
      </c>
    </row>
    <row r="3320" spans="1:5" ht="13.5" x14ac:dyDescent="0.25">
      <c r="A3320" s="2"/>
      <c r="B3320" s="2" t="s">
        <v>7968</v>
      </c>
      <c r="C3320" s="116">
        <v>233936</v>
      </c>
      <c r="D3320" s="117">
        <v>2455</v>
      </c>
      <c r="E3320" s="2">
        <v>3320</v>
      </c>
    </row>
    <row r="3321" spans="1:5" ht="13.5" x14ac:dyDescent="0.25">
      <c r="A3321" s="2"/>
      <c r="B3321" s="2" t="s">
        <v>7969</v>
      </c>
      <c r="C3321" s="116">
        <v>233937</v>
      </c>
      <c r="D3321" s="117">
        <v>2455</v>
      </c>
      <c r="E3321" s="2">
        <v>3321</v>
      </c>
    </row>
    <row r="3322" spans="1:5" ht="13.5" x14ac:dyDescent="0.25">
      <c r="A3322" s="2"/>
      <c r="B3322" s="2" t="s">
        <v>8891</v>
      </c>
      <c r="C3322" s="116">
        <v>327468</v>
      </c>
      <c r="D3322" s="117">
        <v>8290</v>
      </c>
      <c r="E3322" s="2">
        <v>3322</v>
      </c>
    </row>
    <row r="3323" spans="1:5" ht="13.5" x14ac:dyDescent="0.25">
      <c r="A3323" s="2"/>
      <c r="B3323" s="2" t="s">
        <v>603</v>
      </c>
      <c r="C3323" s="116">
        <v>127470</v>
      </c>
      <c r="D3323" s="117">
        <v>5220</v>
      </c>
      <c r="E3323" s="2">
        <v>3323</v>
      </c>
    </row>
    <row r="3324" spans="1:5" ht="13.5" x14ac:dyDescent="0.25">
      <c r="A3324" s="2"/>
      <c r="B3324" s="2" t="s">
        <v>1975</v>
      </c>
      <c r="C3324" s="116">
        <v>127491</v>
      </c>
      <c r="D3324" s="117">
        <v>8261</v>
      </c>
      <c r="E3324" s="2">
        <v>3324</v>
      </c>
    </row>
    <row r="3325" spans="1:5" ht="13.5" x14ac:dyDescent="0.25">
      <c r="A3325" s="2"/>
      <c r="B3325" s="2" t="s">
        <v>1976</v>
      </c>
      <c r="C3325" s="116">
        <v>127517</v>
      </c>
      <c r="D3325" s="117">
        <v>7134</v>
      </c>
      <c r="E3325" s="2">
        <v>3325</v>
      </c>
    </row>
    <row r="3326" spans="1:5" ht="13.5" x14ac:dyDescent="0.25">
      <c r="A3326" s="2"/>
      <c r="B3326" s="2" t="s">
        <v>1977</v>
      </c>
      <c r="C3326" s="116">
        <v>127536</v>
      </c>
      <c r="D3326" s="117">
        <v>7134</v>
      </c>
      <c r="E3326" s="2">
        <v>3326</v>
      </c>
    </row>
    <row r="3327" spans="1:5" ht="13.5" x14ac:dyDescent="0.25">
      <c r="A3327" s="2"/>
      <c r="B3327" s="2" t="s">
        <v>604</v>
      </c>
      <c r="C3327" s="116">
        <v>127555</v>
      </c>
      <c r="D3327" s="117">
        <v>8159</v>
      </c>
      <c r="E3327" s="2">
        <v>3327</v>
      </c>
    </row>
    <row r="3328" spans="1:5" ht="13.5" x14ac:dyDescent="0.25">
      <c r="A3328" s="2"/>
      <c r="B3328" s="2" t="s">
        <v>1979</v>
      </c>
      <c r="C3328" s="116">
        <v>127574</v>
      </c>
      <c r="D3328" s="117">
        <v>7312</v>
      </c>
      <c r="E3328" s="2">
        <v>3328</v>
      </c>
    </row>
    <row r="3329" spans="1:5" ht="13.5" x14ac:dyDescent="0.25">
      <c r="A3329" s="2"/>
      <c r="B3329" s="2" t="s">
        <v>605</v>
      </c>
      <c r="C3329" s="116">
        <v>127593</v>
      </c>
      <c r="D3329" s="117">
        <v>9412</v>
      </c>
      <c r="E3329" s="2">
        <v>3329</v>
      </c>
    </row>
    <row r="3330" spans="1:5" ht="13.5" x14ac:dyDescent="0.25">
      <c r="A3330" s="2"/>
      <c r="B3330" s="2" t="s">
        <v>8892</v>
      </c>
      <c r="C3330" s="116">
        <v>327580</v>
      </c>
      <c r="D3330" s="117">
        <v>8290</v>
      </c>
      <c r="E3330" s="2">
        <v>3330</v>
      </c>
    </row>
    <row r="3331" spans="1:5" ht="13.5" x14ac:dyDescent="0.25">
      <c r="A3331" s="2"/>
      <c r="B3331" s="2" t="s">
        <v>8893</v>
      </c>
      <c r="C3331" s="116">
        <v>327608</v>
      </c>
      <c r="D3331" s="117">
        <v>8290</v>
      </c>
      <c r="E3331" s="2">
        <v>3331</v>
      </c>
    </row>
    <row r="3332" spans="1:5" ht="13.5" x14ac:dyDescent="0.25">
      <c r="A3332" s="2"/>
      <c r="B3332" s="2" t="s">
        <v>1980</v>
      </c>
      <c r="C3332" s="116">
        <v>127610</v>
      </c>
      <c r="D3332" s="117">
        <v>9322</v>
      </c>
      <c r="E3332" s="2">
        <v>3332</v>
      </c>
    </row>
    <row r="3333" spans="1:5" ht="13.5" x14ac:dyDescent="0.25">
      <c r="A3333" s="2"/>
      <c r="B3333" s="2" t="s">
        <v>1981</v>
      </c>
      <c r="C3333" s="116">
        <v>127634</v>
      </c>
      <c r="D3333" s="117">
        <v>6130</v>
      </c>
      <c r="E3333" s="2">
        <v>3333</v>
      </c>
    </row>
    <row r="3334" spans="1:5" ht="13.5" x14ac:dyDescent="0.25">
      <c r="A3334" s="2"/>
      <c r="B3334" s="2" t="s">
        <v>7723</v>
      </c>
      <c r="C3334" s="116">
        <v>233966</v>
      </c>
      <c r="D3334" s="117">
        <v>2146</v>
      </c>
      <c r="E3334" s="2">
        <v>3334</v>
      </c>
    </row>
    <row r="3335" spans="1:5" ht="13.5" x14ac:dyDescent="0.25">
      <c r="A3335" s="2"/>
      <c r="B3335" s="2" t="s">
        <v>1982</v>
      </c>
      <c r="C3335" s="116">
        <v>127659</v>
      </c>
      <c r="D3335" s="117">
        <v>7450</v>
      </c>
      <c r="E3335" s="2">
        <v>3335</v>
      </c>
    </row>
    <row r="3336" spans="1:5" ht="13.5" x14ac:dyDescent="0.25">
      <c r="A3336" s="2"/>
      <c r="B3336" s="2" t="s">
        <v>1983</v>
      </c>
      <c r="C3336" s="116">
        <v>127678</v>
      </c>
      <c r="D3336" s="117">
        <v>7270</v>
      </c>
      <c r="E3336" s="2">
        <v>3336</v>
      </c>
    </row>
    <row r="3337" spans="1:5" ht="13.5" x14ac:dyDescent="0.25">
      <c r="A3337" s="2"/>
      <c r="B3337" s="2" t="s">
        <v>1984</v>
      </c>
      <c r="C3337" s="116">
        <v>127697</v>
      </c>
      <c r="D3337" s="117">
        <v>7270</v>
      </c>
      <c r="E3337" s="2">
        <v>3337</v>
      </c>
    </row>
    <row r="3338" spans="1:5" ht="13.5" x14ac:dyDescent="0.25">
      <c r="A3338" s="2"/>
      <c r="B3338" s="2" t="s">
        <v>1985</v>
      </c>
      <c r="C3338" s="116">
        <v>127714</v>
      </c>
      <c r="D3338" s="117">
        <v>7270</v>
      </c>
      <c r="E3338" s="2">
        <v>3338</v>
      </c>
    </row>
    <row r="3339" spans="1:5" ht="13.5" x14ac:dyDescent="0.25">
      <c r="A3339" s="2"/>
      <c r="B3339" s="2" t="s">
        <v>1986</v>
      </c>
      <c r="C3339" s="116">
        <v>127733</v>
      </c>
      <c r="D3339" s="117">
        <v>7450</v>
      </c>
      <c r="E3339" s="2">
        <v>3339</v>
      </c>
    </row>
    <row r="3340" spans="1:5" ht="13.5" x14ac:dyDescent="0.25">
      <c r="A3340" s="2"/>
      <c r="B3340" s="2" t="s">
        <v>1987</v>
      </c>
      <c r="C3340" s="116">
        <v>127748</v>
      </c>
      <c r="D3340" s="117">
        <v>7270</v>
      </c>
      <c r="E3340" s="2">
        <v>3340</v>
      </c>
    </row>
    <row r="3341" spans="1:5" ht="13.5" x14ac:dyDescent="0.25">
      <c r="A3341" s="2"/>
      <c r="B3341" s="2" t="s">
        <v>7724</v>
      </c>
      <c r="C3341" s="116">
        <v>233997</v>
      </c>
      <c r="D3341" s="117">
        <v>3310</v>
      </c>
      <c r="E3341" s="2">
        <v>3341</v>
      </c>
    </row>
    <row r="3342" spans="1:5" ht="13.5" x14ac:dyDescent="0.25">
      <c r="A3342" s="2"/>
      <c r="B3342" s="2" t="s">
        <v>1988</v>
      </c>
      <c r="C3342" s="116">
        <v>127767</v>
      </c>
      <c r="D3342" s="117">
        <v>8159</v>
      </c>
      <c r="E3342" s="2">
        <v>3342</v>
      </c>
    </row>
    <row r="3343" spans="1:5" ht="13.5" x14ac:dyDescent="0.25">
      <c r="A3343" s="2"/>
      <c r="B3343" s="2" t="s">
        <v>1990</v>
      </c>
      <c r="C3343" s="116">
        <v>127786</v>
      </c>
      <c r="D3343" s="117">
        <v>9321</v>
      </c>
      <c r="E3343" s="2">
        <v>3343</v>
      </c>
    </row>
    <row r="3344" spans="1:5" ht="13.5" x14ac:dyDescent="0.25">
      <c r="A3344" s="2"/>
      <c r="B3344" s="2" t="s">
        <v>1991</v>
      </c>
      <c r="C3344" s="116">
        <v>127803</v>
      </c>
      <c r="D3344" s="117">
        <v>8125</v>
      </c>
      <c r="E3344" s="2">
        <v>3344</v>
      </c>
    </row>
    <row r="3345" spans="1:5" ht="13.5" x14ac:dyDescent="0.25">
      <c r="A3345" s="2"/>
      <c r="B3345" s="2" t="s">
        <v>606</v>
      </c>
      <c r="C3345" s="116">
        <v>127822</v>
      </c>
      <c r="D3345" s="117">
        <v>7443</v>
      </c>
      <c r="E3345" s="2">
        <v>3345</v>
      </c>
    </row>
    <row r="3346" spans="1:5" ht="13.5" x14ac:dyDescent="0.25">
      <c r="A3346" s="2"/>
      <c r="B3346" s="2" t="s">
        <v>1992</v>
      </c>
      <c r="C3346" s="116">
        <v>127841</v>
      </c>
      <c r="D3346" s="117">
        <v>9321</v>
      </c>
      <c r="E3346" s="2">
        <v>3346</v>
      </c>
    </row>
    <row r="3347" spans="1:5" ht="13.5" x14ac:dyDescent="0.25">
      <c r="A3347" s="2"/>
      <c r="B3347" s="2" t="s">
        <v>1993</v>
      </c>
      <c r="C3347" s="116">
        <v>127860</v>
      </c>
      <c r="D3347" s="117">
        <v>7333</v>
      </c>
      <c r="E3347" s="2">
        <v>3347</v>
      </c>
    </row>
    <row r="3348" spans="1:5" ht="13.5" x14ac:dyDescent="0.25">
      <c r="A3348" s="2"/>
      <c r="B3348" s="2" t="s">
        <v>1994</v>
      </c>
      <c r="C3348" s="116">
        <v>127887</v>
      </c>
      <c r="D3348" s="117">
        <v>8282</v>
      </c>
      <c r="E3348" s="2">
        <v>3348</v>
      </c>
    </row>
    <row r="3349" spans="1:5" ht="13.5" x14ac:dyDescent="0.25">
      <c r="A3349" s="2"/>
      <c r="B3349" s="2" t="s">
        <v>1996</v>
      </c>
      <c r="C3349" s="116">
        <v>127926</v>
      </c>
      <c r="D3349" s="117">
        <v>8284</v>
      </c>
      <c r="E3349" s="2">
        <v>3349</v>
      </c>
    </row>
    <row r="3350" spans="1:5" ht="13.5" x14ac:dyDescent="0.25">
      <c r="A3350" s="2"/>
      <c r="B3350" s="2" t="s">
        <v>1997</v>
      </c>
      <c r="C3350" s="116">
        <v>127945</v>
      </c>
      <c r="D3350" s="117">
        <v>8284</v>
      </c>
      <c r="E3350" s="2">
        <v>3350</v>
      </c>
    </row>
    <row r="3351" spans="1:5" ht="13.5" x14ac:dyDescent="0.25">
      <c r="A3351" s="2"/>
      <c r="B3351" s="2" t="s">
        <v>1998</v>
      </c>
      <c r="C3351" s="116">
        <v>127964</v>
      </c>
      <c r="D3351" s="117">
        <v>7232</v>
      </c>
      <c r="E3351" s="2">
        <v>3351</v>
      </c>
    </row>
    <row r="3352" spans="1:5" ht="13.5" x14ac:dyDescent="0.25">
      <c r="A3352" s="2"/>
      <c r="B3352" s="2" t="s">
        <v>1999</v>
      </c>
      <c r="C3352" s="116">
        <v>127979</v>
      </c>
      <c r="D3352" s="117">
        <v>8286</v>
      </c>
      <c r="E3352" s="2">
        <v>3352</v>
      </c>
    </row>
    <row r="3353" spans="1:5" ht="13.5" x14ac:dyDescent="0.25">
      <c r="A3353" s="2"/>
      <c r="B3353" s="2" t="s">
        <v>2000</v>
      </c>
      <c r="C3353" s="116">
        <v>127998</v>
      </c>
      <c r="D3353" s="117">
        <v>8284</v>
      </c>
      <c r="E3353" s="2">
        <v>3353</v>
      </c>
    </row>
    <row r="3354" spans="1:5" ht="13.5" x14ac:dyDescent="0.25">
      <c r="A3354" s="2"/>
      <c r="B3354" s="2" t="s">
        <v>1995</v>
      </c>
      <c r="C3354" s="116">
        <v>127907</v>
      </c>
      <c r="D3354" s="117">
        <v>7242</v>
      </c>
      <c r="E3354" s="2">
        <v>3354</v>
      </c>
    </row>
    <row r="3355" spans="1:5" ht="13.5" x14ac:dyDescent="0.25">
      <c r="A3355" s="2"/>
      <c r="B3355" s="2" t="s">
        <v>607</v>
      </c>
      <c r="C3355" s="116">
        <v>128011</v>
      </c>
      <c r="D3355" s="117">
        <v>7214</v>
      </c>
      <c r="E3355" s="2">
        <v>3355</v>
      </c>
    </row>
    <row r="3356" spans="1:5" ht="13.5" x14ac:dyDescent="0.25">
      <c r="A3356" s="2"/>
      <c r="B3356" s="2" t="s">
        <v>608</v>
      </c>
      <c r="C3356" s="116">
        <v>128030</v>
      </c>
      <c r="D3356" s="117">
        <v>7412</v>
      </c>
      <c r="E3356" s="2">
        <v>3356</v>
      </c>
    </row>
    <row r="3357" spans="1:5" ht="13.5" x14ac:dyDescent="0.25">
      <c r="A3357" s="2"/>
      <c r="B3357" s="2" t="s">
        <v>2001</v>
      </c>
      <c r="C3357" s="116">
        <v>128059</v>
      </c>
      <c r="D3357" s="117">
        <v>7324</v>
      </c>
      <c r="E3357" s="2">
        <v>3357</v>
      </c>
    </row>
    <row r="3358" spans="1:5" ht="13.5" x14ac:dyDescent="0.25">
      <c r="A3358" s="2"/>
      <c r="B3358" s="2" t="s">
        <v>2002</v>
      </c>
      <c r="C3358" s="116">
        <v>128079</v>
      </c>
      <c r="D3358" s="117">
        <v>7412</v>
      </c>
      <c r="E3358" s="2">
        <v>3358</v>
      </c>
    </row>
    <row r="3359" spans="1:5" ht="13.5" x14ac:dyDescent="0.25">
      <c r="A3359" s="2"/>
      <c r="B3359" s="2" t="s">
        <v>609</v>
      </c>
      <c r="C3359" s="116">
        <v>128098</v>
      </c>
      <c r="D3359" s="117">
        <v>8163</v>
      </c>
      <c r="E3359" s="2">
        <v>3359</v>
      </c>
    </row>
    <row r="3360" spans="1:5" ht="13.5" x14ac:dyDescent="0.25">
      <c r="A3360" s="2"/>
      <c r="B3360" s="2" t="s">
        <v>2003</v>
      </c>
      <c r="C3360" s="116">
        <v>128115</v>
      </c>
      <c r="D3360" s="117">
        <v>8262</v>
      </c>
      <c r="E3360" s="2">
        <v>3360</v>
      </c>
    </row>
    <row r="3361" spans="1:5" ht="13.5" x14ac:dyDescent="0.25">
      <c r="A3361" s="2"/>
      <c r="B3361" s="2" t="s">
        <v>2004</v>
      </c>
      <c r="C3361" s="116">
        <v>128134</v>
      </c>
      <c r="D3361" s="117">
        <v>7432</v>
      </c>
      <c r="E3361" s="2">
        <v>3361</v>
      </c>
    </row>
    <row r="3362" spans="1:5" ht="13.5" x14ac:dyDescent="0.25">
      <c r="A3362" s="2"/>
      <c r="B3362" s="2" t="s">
        <v>2005</v>
      </c>
      <c r="C3362" s="116">
        <v>128153</v>
      </c>
      <c r="D3362" s="117">
        <v>8122</v>
      </c>
      <c r="E3362" s="2">
        <v>3362</v>
      </c>
    </row>
    <row r="3363" spans="1:5" ht="13.5" x14ac:dyDescent="0.25">
      <c r="A3363" s="2"/>
      <c r="B3363" s="2" t="s">
        <v>7725</v>
      </c>
      <c r="C3363" s="116">
        <v>234032</v>
      </c>
      <c r="D3363" s="117">
        <v>4143</v>
      </c>
      <c r="E3363" s="2">
        <v>3363</v>
      </c>
    </row>
    <row r="3364" spans="1:5" ht="13.5" x14ac:dyDescent="0.25">
      <c r="A3364" s="2"/>
      <c r="B3364" s="2" t="s">
        <v>7726</v>
      </c>
      <c r="C3364" s="116">
        <v>234066</v>
      </c>
      <c r="D3364" s="117">
        <v>4190</v>
      </c>
      <c r="E3364" s="2">
        <v>3364</v>
      </c>
    </row>
    <row r="3365" spans="1:5" ht="13.5" x14ac:dyDescent="0.25">
      <c r="A3365" s="2"/>
      <c r="B3365" s="2" t="s">
        <v>2006</v>
      </c>
      <c r="C3365" s="116">
        <v>128172</v>
      </c>
      <c r="D3365" s="117">
        <v>8122</v>
      </c>
      <c r="E3365" s="2">
        <v>3365</v>
      </c>
    </row>
    <row r="3366" spans="1:5" ht="13.5" x14ac:dyDescent="0.25">
      <c r="A3366" s="2"/>
      <c r="B3366" s="2" t="s">
        <v>2007</v>
      </c>
      <c r="C3366" s="116">
        <v>128191</v>
      </c>
      <c r="D3366" s="117">
        <v>8261</v>
      </c>
      <c r="E3366" s="2">
        <v>3366</v>
      </c>
    </row>
    <row r="3367" spans="1:5" ht="13.5" x14ac:dyDescent="0.25">
      <c r="A3367" s="2"/>
      <c r="B3367" s="2" t="s">
        <v>2008</v>
      </c>
      <c r="C3367" s="116">
        <v>128219</v>
      </c>
      <c r="D3367" s="117">
        <v>7432</v>
      </c>
      <c r="E3367" s="2">
        <v>3367</v>
      </c>
    </row>
    <row r="3368" spans="1:5" ht="13.5" x14ac:dyDescent="0.25">
      <c r="A3368" s="2"/>
      <c r="B3368" s="2" t="s">
        <v>2009</v>
      </c>
      <c r="C3368" s="116">
        <v>128238</v>
      </c>
      <c r="D3368" s="117">
        <v>8155</v>
      </c>
      <c r="E3368" s="2">
        <v>3368</v>
      </c>
    </row>
    <row r="3369" spans="1:5" ht="13.5" x14ac:dyDescent="0.25">
      <c r="A3369" s="2"/>
      <c r="B3369" s="2" t="s">
        <v>2010</v>
      </c>
      <c r="C3369" s="116">
        <v>128257</v>
      </c>
      <c r="D3369" s="117">
        <v>8155</v>
      </c>
      <c r="E3369" s="2">
        <v>3369</v>
      </c>
    </row>
    <row r="3370" spans="1:5" ht="13.5" x14ac:dyDescent="0.25">
      <c r="A3370" s="2"/>
      <c r="B3370" s="2" t="s">
        <v>7970</v>
      </c>
      <c r="C3370" s="116">
        <v>234067</v>
      </c>
      <c r="D3370" s="117">
        <v>2432</v>
      </c>
      <c r="E3370" s="2">
        <v>3370</v>
      </c>
    </row>
    <row r="3371" spans="1:5" ht="13.5" x14ac:dyDescent="0.25">
      <c r="A3371" s="2"/>
      <c r="B3371" s="2" t="s">
        <v>2011</v>
      </c>
      <c r="C3371" s="116">
        <v>128276</v>
      </c>
      <c r="D3371" s="117">
        <v>7460</v>
      </c>
      <c r="E3371" s="2">
        <v>3371</v>
      </c>
    </row>
    <row r="3372" spans="1:5" ht="13.5" x14ac:dyDescent="0.25">
      <c r="A3372" s="2"/>
      <c r="B3372" s="2" t="s">
        <v>7727</v>
      </c>
      <c r="C3372" s="116">
        <v>234092</v>
      </c>
      <c r="D3372" s="117">
        <v>2146</v>
      </c>
      <c r="E3372" s="2">
        <v>3372</v>
      </c>
    </row>
    <row r="3373" spans="1:5" ht="13.5" x14ac:dyDescent="0.25">
      <c r="A3373" s="2"/>
      <c r="B3373" s="2" t="s">
        <v>2014</v>
      </c>
      <c r="C3373" s="116">
        <v>128308</v>
      </c>
      <c r="D3373" s="117">
        <v>8264</v>
      </c>
      <c r="E3373" s="2">
        <v>3373</v>
      </c>
    </row>
    <row r="3374" spans="1:5" ht="13.5" x14ac:dyDescent="0.25">
      <c r="A3374" s="2"/>
      <c r="B3374" s="2" t="s">
        <v>610</v>
      </c>
      <c r="C3374" s="116">
        <v>128312</v>
      </c>
      <c r="D3374" s="117">
        <v>8251</v>
      </c>
      <c r="E3374" s="2">
        <v>3374</v>
      </c>
    </row>
    <row r="3375" spans="1:5" ht="13.5" x14ac:dyDescent="0.25">
      <c r="A3375" s="2"/>
      <c r="B3375" s="2" t="s">
        <v>2013</v>
      </c>
      <c r="C3375" s="116">
        <v>128295</v>
      </c>
      <c r="D3375" s="117">
        <v>8142</v>
      </c>
      <c r="E3375" s="2">
        <v>3375</v>
      </c>
    </row>
    <row r="3376" spans="1:5" ht="13.5" x14ac:dyDescent="0.25">
      <c r="A3376" s="2"/>
      <c r="B3376" s="2" t="s">
        <v>2012</v>
      </c>
      <c r="C3376" s="116">
        <v>128280</v>
      </c>
      <c r="D3376" s="117">
        <v>8229</v>
      </c>
      <c r="E3376" s="2">
        <v>3376</v>
      </c>
    </row>
    <row r="3377" spans="1:5" ht="13.5" x14ac:dyDescent="0.25">
      <c r="A3377" s="2"/>
      <c r="B3377" s="2" t="s">
        <v>2015</v>
      </c>
      <c r="C3377" s="116">
        <v>128327</v>
      </c>
      <c r="D3377" s="117">
        <v>5410</v>
      </c>
      <c r="E3377" s="2">
        <v>3377</v>
      </c>
    </row>
    <row r="3378" spans="1:5" ht="13.5" x14ac:dyDescent="0.25">
      <c r="A3378" s="2"/>
      <c r="B3378" s="2" t="s">
        <v>2016</v>
      </c>
      <c r="C3378" s="116">
        <v>128331</v>
      </c>
      <c r="D3378" s="117">
        <v>7113</v>
      </c>
      <c r="E3378" s="2">
        <v>3378</v>
      </c>
    </row>
    <row r="3379" spans="1:5" ht="13.5" x14ac:dyDescent="0.25">
      <c r="A3379" s="2"/>
      <c r="B3379" s="2" t="s">
        <v>2017</v>
      </c>
      <c r="C3379" s="116">
        <v>128346</v>
      </c>
      <c r="D3379" s="117">
        <v>7450</v>
      </c>
      <c r="E3379" s="2">
        <v>3379</v>
      </c>
    </row>
    <row r="3380" spans="1:5" ht="13.5" x14ac:dyDescent="0.25">
      <c r="A3380" s="2"/>
      <c r="B3380" s="2" t="s">
        <v>7742</v>
      </c>
      <c r="C3380" s="116">
        <v>234564</v>
      </c>
      <c r="D3380" s="117">
        <v>3143</v>
      </c>
      <c r="E3380" s="2">
        <v>3380</v>
      </c>
    </row>
    <row r="3381" spans="1:5" ht="13.5" x14ac:dyDescent="0.25">
      <c r="A3381" s="2"/>
      <c r="B3381" s="2" t="s">
        <v>7728</v>
      </c>
      <c r="C3381" s="116">
        <v>234121</v>
      </c>
      <c r="D3381" s="117">
        <v>3143</v>
      </c>
      <c r="E3381" s="2">
        <v>3381</v>
      </c>
    </row>
    <row r="3382" spans="1:5" ht="13.5" x14ac:dyDescent="0.25">
      <c r="A3382" s="2"/>
      <c r="B3382" s="2" t="s">
        <v>7729</v>
      </c>
      <c r="C3382" s="116">
        <v>234155</v>
      </c>
      <c r="D3382" s="117">
        <v>3143</v>
      </c>
      <c r="E3382" s="2">
        <v>3382</v>
      </c>
    </row>
    <row r="3383" spans="1:5" ht="13.5" x14ac:dyDescent="0.25">
      <c r="A3383" s="2"/>
      <c r="B3383" s="2" t="s">
        <v>7730</v>
      </c>
      <c r="C3383" s="116">
        <v>234189</v>
      </c>
      <c r="D3383" s="117">
        <v>3143</v>
      </c>
      <c r="E3383" s="2">
        <v>3383</v>
      </c>
    </row>
    <row r="3384" spans="1:5" ht="13.5" x14ac:dyDescent="0.25">
      <c r="A3384" s="2"/>
      <c r="B3384" s="2" t="s">
        <v>7971</v>
      </c>
      <c r="C3384" s="116">
        <v>234190</v>
      </c>
      <c r="D3384" s="117">
        <v>3143</v>
      </c>
      <c r="E3384" s="2">
        <v>3384</v>
      </c>
    </row>
    <row r="3385" spans="1:5" ht="13.5" x14ac:dyDescent="0.25">
      <c r="A3385" s="2"/>
      <c r="B3385" s="2" t="s">
        <v>7972</v>
      </c>
      <c r="C3385" s="116">
        <v>234191</v>
      </c>
      <c r="D3385" s="117">
        <v>1221</v>
      </c>
      <c r="E3385" s="2">
        <v>3385</v>
      </c>
    </row>
    <row r="3386" spans="1:5" ht="13.5" x14ac:dyDescent="0.25">
      <c r="A3386" s="2"/>
      <c r="B3386" s="2" t="s">
        <v>7731</v>
      </c>
      <c r="C3386" s="116">
        <v>234210</v>
      </c>
      <c r="D3386" s="117">
        <v>1229</v>
      </c>
      <c r="E3386" s="2">
        <v>3386</v>
      </c>
    </row>
    <row r="3387" spans="1:5" ht="13.5" x14ac:dyDescent="0.25">
      <c r="A3387" s="2"/>
      <c r="B3387" s="2" t="s">
        <v>7732</v>
      </c>
      <c r="C3387" s="116">
        <v>234244</v>
      </c>
      <c r="D3387" s="117">
        <v>1229</v>
      </c>
      <c r="E3387" s="2">
        <v>3387</v>
      </c>
    </row>
    <row r="3388" spans="1:5" ht="13.5" x14ac:dyDescent="0.25">
      <c r="A3388" s="2"/>
      <c r="B3388" s="2" t="s">
        <v>7733</v>
      </c>
      <c r="C3388" s="116">
        <v>234278</v>
      </c>
      <c r="D3388" s="117">
        <v>1229</v>
      </c>
      <c r="E3388" s="2">
        <v>3388</v>
      </c>
    </row>
    <row r="3389" spans="1:5" ht="13.5" x14ac:dyDescent="0.25">
      <c r="A3389" s="2"/>
      <c r="B3389" s="2" t="s">
        <v>7735</v>
      </c>
      <c r="C3389" s="116">
        <v>234352</v>
      </c>
      <c r="D3389" s="117">
        <v>1229</v>
      </c>
      <c r="E3389" s="2">
        <v>3389</v>
      </c>
    </row>
    <row r="3390" spans="1:5" ht="13.5" x14ac:dyDescent="0.25">
      <c r="A3390" s="2"/>
      <c r="B3390" s="2" t="s">
        <v>7736</v>
      </c>
      <c r="C3390" s="116">
        <v>234386</v>
      </c>
      <c r="D3390" s="117">
        <v>3142</v>
      </c>
      <c r="E3390" s="2">
        <v>3390</v>
      </c>
    </row>
    <row r="3391" spans="1:5" ht="13.5" x14ac:dyDescent="0.25">
      <c r="A3391" s="2"/>
      <c r="B3391" s="2" t="s">
        <v>7737</v>
      </c>
      <c r="C3391" s="116">
        <v>234418</v>
      </c>
      <c r="D3391" s="117">
        <v>3142</v>
      </c>
      <c r="E3391" s="2">
        <v>3391</v>
      </c>
    </row>
    <row r="3392" spans="1:5" ht="13.5" x14ac:dyDescent="0.25">
      <c r="A3392" s="2"/>
      <c r="B3392" s="2" t="s">
        <v>7739</v>
      </c>
      <c r="C3392" s="116">
        <v>234475</v>
      </c>
      <c r="D3392" s="117">
        <v>1229</v>
      </c>
      <c r="E3392" s="2">
        <v>3392</v>
      </c>
    </row>
    <row r="3393" spans="1:5" ht="13.5" x14ac:dyDescent="0.25">
      <c r="A3393" s="2"/>
      <c r="B3393" s="2" t="s">
        <v>8492</v>
      </c>
      <c r="C3393" s="116">
        <v>234476</v>
      </c>
      <c r="D3393" s="117">
        <v>1229</v>
      </c>
      <c r="E3393" s="2">
        <v>3393</v>
      </c>
    </row>
    <row r="3394" spans="1:5" ht="13.5" x14ac:dyDescent="0.25">
      <c r="A3394" s="2"/>
      <c r="B3394" s="2" t="s">
        <v>7740</v>
      </c>
      <c r="C3394" s="116">
        <v>234507</v>
      </c>
      <c r="D3394" s="117">
        <v>5169</v>
      </c>
      <c r="E3394" s="2">
        <v>3394</v>
      </c>
    </row>
    <row r="3395" spans="1:5" ht="13.5" x14ac:dyDescent="0.25">
      <c r="A3395" s="2"/>
      <c r="B3395" s="2" t="s">
        <v>9180</v>
      </c>
      <c r="C3395" s="116">
        <v>434513</v>
      </c>
      <c r="D3395" s="117">
        <v>5169</v>
      </c>
      <c r="E3395" s="2">
        <v>3395</v>
      </c>
    </row>
    <row r="3396" spans="1:5" ht="13.5" x14ac:dyDescent="0.25">
      <c r="A3396" s="2"/>
      <c r="B3396" s="2" t="s">
        <v>7741</v>
      </c>
      <c r="C3396" s="116">
        <v>234530</v>
      </c>
      <c r="D3396" s="117">
        <v>1229</v>
      </c>
      <c r="E3396" s="2">
        <v>3396</v>
      </c>
    </row>
    <row r="3397" spans="1:5" ht="13.5" x14ac:dyDescent="0.25">
      <c r="A3397" s="2"/>
      <c r="B3397" s="2" t="s">
        <v>7974</v>
      </c>
      <c r="C3397" s="116">
        <v>234531</v>
      </c>
      <c r="D3397" s="117">
        <v>9152</v>
      </c>
      <c r="E3397" s="2">
        <v>3397</v>
      </c>
    </row>
    <row r="3398" spans="1:5" ht="13.5" x14ac:dyDescent="0.25">
      <c r="A3398" s="2"/>
      <c r="B3398" s="2" t="s">
        <v>7743</v>
      </c>
      <c r="C3398" s="116">
        <v>234598</v>
      </c>
      <c r="D3398" s="117">
        <v>1229</v>
      </c>
      <c r="E3398" s="2">
        <v>3398</v>
      </c>
    </row>
    <row r="3399" spans="1:5" ht="13.5" x14ac:dyDescent="0.25">
      <c r="A3399" s="2"/>
      <c r="B3399" s="2" t="s">
        <v>7744</v>
      </c>
      <c r="C3399" s="116">
        <v>234620</v>
      </c>
      <c r="D3399" s="117">
        <v>1229</v>
      </c>
      <c r="E3399" s="2">
        <v>3399</v>
      </c>
    </row>
    <row r="3400" spans="1:5" ht="13.5" x14ac:dyDescent="0.25">
      <c r="A3400" s="2"/>
      <c r="B3400" s="2" t="s">
        <v>7745</v>
      </c>
      <c r="C3400" s="116">
        <v>234653</v>
      </c>
      <c r="D3400" s="117">
        <v>1229</v>
      </c>
      <c r="E3400" s="2">
        <v>3400</v>
      </c>
    </row>
    <row r="3401" spans="1:5" ht="13.5" x14ac:dyDescent="0.25">
      <c r="A3401" s="2"/>
      <c r="B3401" s="2" t="s">
        <v>7975</v>
      </c>
      <c r="C3401" s="116">
        <v>234654</v>
      </c>
      <c r="D3401" s="117">
        <v>1229</v>
      </c>
      <c r="E3401" s="2">
        <v>3401</v>
      </c>
    </row>
    <row r="3402" spans="1:5" ht="13.5" x14ac:dyDescent="0.25">
      <c r="A3402" s="2"/>
      <c r="B3402" s="2" t="s">
        <v>7738</v>
      </c>
      <c r="C3402" s="116">
        <v>234441</v>
      </c>
      <c r="D3402" s="117">
        <v>3142</v>
      </c>
      <c r="E3402" s="2">
        <v>3402</v>
      </c>
    </row>
    <row r="3403" spans="1:5" ht="13.5" x14ac:dyDescent="0.25">
      <c r="A3403" s="2"/>
      <c r="B3403" s="2" t="s">
        <v>7746</v>
      </c>
      <c r="C3403" s="116">
        <v>234687</v>
      </c>
      <c r="D3403" s="117">
        <v>4224</v>
      </c>
      <c r="E3403" s="2">
        <v>3403</v>
      </c>
    </row>
    <row r="3404" spans="1:5" ht="13.5" x14ac:dyDescent="0.25">
      <c r="A3404" s="2"/>
      <c r="B3404" s="2" t="s">
        <v>7747</v>
      </c>
      <c r="C3404" s="116">
        <v>234723</v>
      </c>
      <c r="D3404" s="117">
        <v>4224</v>
      </c>
      <c r="E3404" s="2">
        <v>3404</v>
      </c>
    </row>
    <row r="3405" spans="1:5" ht="13.5" x14ac:dyDescent="0.25">
      <c r="A3405" s="2"/>
      <c r="B3405" s="2" t="s">
        <v>6092</v>
      </c>
      <c r="C3405" s="116">
        <v>234757</v>
      </c>
      <c r="D3405" s="117">
        <v>4224</v>
      </c>
      <c r="E3405" s="2">
        <v>3405</v>
      </c>
    </row>
    <row r="3406" spans="1:5" ht="13.5" x14ac:dyDescent="0.25">
      <c r="A3406" s="2"/>
      <c r="B3406" s="2" t="s">
        <v>7976</v>
      </c>
      <c r="C3406" s="116">
        <v>234758</v>
      </c>
      <c r="D3406" s="117">
        <v>4224</v>
      </c>
      <c r="E3406" s="2">
        <v>3406</v>
      </c>
    </row>
    <row r="3407" spans="1:5" ht="13.5" x14ac:dyDescent="0.25">
      <c r="A3407" s="2"/>
      <c r="B3407" s="2" t="s">
        <v>9181</v>
      </c>
      <c r="C3407" s="116">
        <v>434763</v>
      </c>
      <c r="D3407" s="117">
        <v>5169</v>
      </c>
      <c r="E3407" s="2">
        <v>3407</v>
      </c>
    </row>
    <row r="3408" spans="1:5" ht="13.5" x14ac:dyDescent="0.25">
      <c r="A3408" s="2"/>
      <c r="B3408" s="2" t="s">
        <v>6093</v>
      </c>
      <c r="C3408" s="116">
        <v>234812</v>
      </c>
      <c r="D3408" s="117">
        <v>4224</v>
      </c>
      <c r="E3408" s="2">
        <v>3408</v>
      </c>
    </row>
    <row r="3409" spans="1:5" ht="13.5" x14ac:dyDescent="0.25">
      <c r="A3409" s="2"/>
      <c r="B3409" s="2" t="s">
        <v>6094</v>
      </c>
      <c r="C3409" s="116">
        <v>234831</v>
      </c>
      <c r="D3409" s="117">
        <v>4224</v>
      </c>
      <c r="E3409" s="2">
        <v>3409</v>
      </c>
    </row>
    <row r="3410" spans="1:5" ht="13.5" x14ac:dyDescent="0.25">
      <c r="A3410" s="2"/>
      <c r="B3410" s="2" t="s">
        <v>7977</v>
      </c>
      <c r="C3410" s="116">
        <v>234832</v>
      </c>
      <c r="D3410" s="117">
        <v>4224</v>
      </c>
      <c r="E3410" s="2">
        <v>3410</v>
      </c>
    </row>
    <row r="3411" spans="1:5" ht="13.5" x14ac:dyDescent="0.25">
      <c r="A3411" s="2"/>
      <c r="B3411" s="2" t="s">
        <v>6095</v>
      </c>
      <c r="C3411" s="116">
        <v>234865</v>
      </c>
      <c r="D3411" s="117">
        <v>4224</v>
      </c>
      <c r="E3411" s="2">
        <v>3411</v>
      </c>
    </row>
    <row r="3412" spans="1:5" ht="13.5" x14ac:dyDescent="0.25">
      <c r="A3412" s="2"/>
      <c r="B3412" s="2" t="s">
        <v>7978</v>
      </c>
      <c r="C3412" s="116">
        <v>234866</v>
      </c>
      <c r="D3412" s="117">
        <v>4224</v>
      </c>
      <c r="E3412" s="2">
        <v>3412</v>
      </c>
    </row>
    <row r="3413" spans="1:5" ht="13.5" x14ac:dyDescent="0.25">
      <c r="A3413" s="2"/>
      <c r="B3413" s="2" t="s">
        <v>6096</v>
      </c>
      <c r="C3413" s="116">
        <v>234899</v>
      </c>
      <c r="D3413" s="117">
        <v>1120</v>
      </c>
      <c r="E3413" s="2">
        <v>3413</v>
      </c>
    </row>
    <row r="3414" spans="1:5" ht="13.5" x14ac:dyDescent="0.25">
      <c r="A3414" s="2"/>
      <c r="B3414" s="2" t="s">
        <v>7979</v>
      </c>
      <c r="C3414" s="116">
        <v>234900</v>
      </c>
      <c r="D3414" s="117">
        <v>1223</v>
      </c>
      <c r="E3414" s="2">
        <v>3414</v>
      </c>
    </row>
    <row r="3415" spans="1:5" ht="13.5" x14ac:dyDescent="0.25">
      <c r="A3415" s="2"/>
      <c r="B3415" s="2" t="s">
        <v>6097</v>
      </c>
      <c r="C3415" s="116">
        <v>234920</v>
      </c>
      <c r="D3415" s="117">
        <v>2451</v>
      </c>
      <c r="E3415" s="2">
        <v>3415</v>
      </c>
    </row>
    <row r="3416" spans="1:5" ht="13.5" x14ac:dyDescent="0.25">
      <c r="A3416" s="2"/>
      <c r="B3416" s="2" t="s">
        <v>7980</v>
      </c>
      <c r="C3416" s="116">
        <v>234930</v>
      </c>
      <c r="D3416" s="117">
        <v>3419</v>
      </c>
      <c r="E3416" s="2">
        <v>3416</v>
      </c>
    </row>
    <row r="3417" spans="1:5" ht="13.5" x14ac:dyDescent="0.25">
      <c r="A3417" s="2"/>
      <c r="B3417" s="2" t="s">
        <v>6098</v>
      </c>
      <c r="C3417" s="116">
        <v>234969</v>
      </c>
      <c r="D3417" s="117">
        <v>3415</v>
      </c>
      <c r="E3417" s="2">
        <v>3417</v>
      </c>
    </row>
    <row r="3418" spans="1:5" ht="13.5" x14ac:dyDescent="0.25">
      <c r="A3418" s="2"/>
      <c r="B3418" s="2" t="s">
        <v>611</v>
      </c>
      <c r="C3418" s="116">
        <v>128378</v>
      </c>
      <c r="D3418" s="117">
        <v>8229</v>
      </c>
      <c r="E3418" s="2">
        <v>3418</v>
      </c>
    </row>
    <row r="3419" spans="1:5" ht="13.5" x14ac:dyDescent="0.25">
      <c r="A3419" s="2"/>
      <c r="B3419" s="2" t="s">
        <v>2018</v>
      </c>
      <c r="C3419" s="116">
        <v>128399</v>
      </c>
      <c r="D3419" s="117">
        <v>7232</v>
      </c>
      <c r="E3419" s="2">
        <v>3419</v>
      </c>
    </row>
    <row r="3420" spans="1:5" ht="13.5" x14ac:dyDescent="0.25">
      <c r="A3420" s="2"/>
      <c r="B3420" s="2" t="s">
        <v>2019</v>
      </c>
      <c r="C3420" s="116">
        <v>128416</v>
      </c>
      <c r="D3420" s="117">
        <v>5145</v>
      </c>
      <c r="E3420" s="2">
        <v>3420</v>
      </c>
    </row>
    <row r="3421" spans="1:5" ht="13.5" x14ac:dyDescent="0.25">
      <c r="A3421" s="2"/>
      <c r="B3421" s="2" t="s">
        <v>2020</v>
      </c>
      <c r="C3421" s="116">
        <v>128435</v>
      </c>
      <c r="D3421" s="117">
        <v>7321</v>
      </c>
      <c r="E3421" s="2">
        <v>3421</v>
      </c>
    </row>
    <row r="3422" spans="1:5" ht="13.5" x14ac:dyDescent="0.25">
      <c r="A3422" s="2"/>
      <c r="B3422" s="2" t="s">
        <v>8894</v>
      </c>
      <c r="C3422" s="116">
        <v>328441</v>
      </c>
      <c r="D3422" s="117">
        <v>8290</v>
      </c>
      <c r="E3422" s="2">
        <v>3422</v>
      </c>
    </row>
    <row r="3423" spans="1:5" ht="13.5" x14ac:dyDescent="0.25">
      <c r="A3423" s="2"/>
      <c r="B3423" s="2" t="s">
        <v>2022</v>
      </c>
      <c r="C3423" s="116">
        <v>128473</v>
      </c>
      <c r="D3423" s="117">
        <v>9322</v>
      </c>
      <c r="E3423" s="2">
        <v>3423</v>
      </c>
    </row>
    <row r="3424" spans="1:5" ht="13.5" x14ac:dyDescent="0.25">
      <c r="A3424" s="2"/>
      <c r="B3424" s="2" t="s">
        <v>2021</v>
      </c>
      <c r="C3424" s="116">
        <v>128454</v>
      </c>
      <c r="D3424" s="117">
        <v>7460</v>
      </c>
      <c r="E3424" s="2">
        <v>3424</v>
      </c>
    </row>
    <row r="3425" spans="1:5" ht="13.5" x14ac:dyDescent="0.25">
      <c r="A3425" s="2"/>
      <c r="B3425" s="2" t="s">
        <v>2023</v>
      </c>
      <c r="C3425" s="116">
        <v>128492</v>
      </c>
      <c r="D3425" s="117">
        <v>7312</v>
      </c>
      <c r="E3425" s="2">
        <v>3425</v>
      </c>
    </row>
    <row r="3426" spans="1:5" ht="13.5" x14ac:dyDescent="0.25">
      <c r="A3426" s="2"/>
      <c r="B3426" s="2" t="s">
        <v>2024</v>
      </c>
      <c r="C3426" s="116">
        <v>128510</v>
      </c>
      <c r="D3426" s="117">
        <v>5144</v>
      </c>
      <c r="E3426" s="2">
        <v>3426</v>
      </c>
    </row>
    <row r="3427" spans="1:5" ht="13.5" x14ac:dyDescent="0.25">
      <c r="A3427" s="2"/>
      <c r="B3427" s="2" t="s">
        <v>2025</v>
      </c>
      <c r="C3427" s="116">
        <v>128539</v>
      </c>
      <c r="D3427" s="117">
        <v>7233</v>
      </c>
      <c r="E3427" s="2">
        <v>3427</v>
      </c>
    </row>
    <row r="3428" spans="1:5" ht="13.5" x14ac:dyDescent="0.25">
      <c r="A3428" s="2"/>
      <c r="B3428" s="2" t="s">
        <v>2026</v>
      </c>
      <c r="C3428" s="116">
        <v>128558</v>
      </c>
      <c r="D3428" s="117">
        <v>7441</v>
      </c>
      <c r="E3428" s="2">
        <v>3428</v>
      </c>
    </row>
    <row r="3429" spans="1:5" ht="13.5" x14ac:dyDescent="0.25">
      <c r="A3429" s="2"/>
      <c r="B3429" s="2" t="s">
        <v>2027</v>
      </c>
      <c r="C3429" s="116">
        <v>128577</v>
      </c>
      <c r="D3429" s="117">
        <v>8285</v>
      </c>
      <c r="E3429" s="2">
        <v>3429</v>
      </c>
    </row>
    <row r="3430" spans="1:5" ht="13.5" x14ac:dyDescent="0.25">
      <c r="A3430" s="2"/>
      <c r="B3430" s="2" t="s">
        <v>2028</v>
      </c>
      <c r="C3430" s="116">
        <v>128596</v>
      </c>
      <c r="D3430" s="117">
        <v>7460</v>
      </c>
      <c r="E3430" s="2">
        <v>3430</v>
      </c>
    </row>
    <row r="3431" spans="1:5" ht="13.5" x14ac:dyDescent="0.25">
      <c r="A3431" s="2"/>
      <c r="B3431" s="2" t="s">
        <v>2029</v>
      </c>
      <c r="C3431" s="116">
        <v>128613</v>
      </c>
      <c r="D3431" s="117">
        <v>7443</v>
      </c>
      <c r="E3431" s="2">
        <v>3431</v>
      </c>
    </row>
    <row r="3432" spans="1:5" ht="13.5" x14ac:dyDescent="0.25">
      <c r="A3432" s="2"/>
      <c r="B3432" s="2" t="s">
        <v>2030</v>
      </c>
      <c r="C3432" s="116">
        <v>128632</v>
      </c>
      <c r="D3432" s="117">
        <v>7422</v>
      </c>
      <c r="E3432" s="2">
        <v>3432</v>
      </c>
    </row>
    <row r="3433" spans="1:5" ht="13.5" x14ac:dyDescent="0.25">
      <c r="A3433" s="2"/>
      <c r="B3433" s="2" t="s">
        <v>2031</v>
      </c>
      <c r="C3433" s="116">
        <v>128651</v>
      </c>
      <c r="D3433" s="117">
        <v>7422</v>
      </c>
      <c r="E3433" s="2">
        <v>3433</v>
      </c>
    </row>
    <row r="3434" spans="1:5" ht="13.5" x14ac:dyDescent="0.25">
      <c r="A3434" s="2"/>
      <c r="B3434" s="2" t="s">
        <v>2032</v>
      </c>
      <c r="C3434" s="116">
        <v>128670</v>
      </c>
      <c r="D3434" s="117">
        <v>7211</v>
      </c>
      <c r="E3434" s="2">
        <v>3434</v>
      </c>
    </row>
    <row r="3435" spans="1:5" ht="13.5" x14ac:dyDescent="0.25">
      <c r="A3435" s="2"/>
      <c r="B3435" s="2" t="s">
        <v>2033</v>
      </c>
      <c r="C3435" s="116">
        <v>128697</v>
      </c>
      <c r="D3435" s="117">
        <v>7450</v>
      </c>
      <c r="E3435" s="2">
        <v>3435</v>
      </c>
    </row>
    <row r="3436" spans="1:5" ht="13.5" x14ac:dyDescent="0.25">
      <c r="A3436" s="2"/>
      <c r="B3436" s="2" t="s">
        <v>2034</v>
      </c>
      <c r="C3436" s="116">
        <v>128717</v>
      </c>
      <c r="D3436" s="117">
        <v>8221</v>
      </c>
      <c r="E3436" s="2">
        <v>3436</v>
      </c>
    </row>
    <row r="3437" spans="1:5" ht="13.5" x14ac:dyDescent="0.25">
      <c r="A3437" s="2"/>
      <c r="B3437" s="2" t="s">
        <v>2035</v>
      </c>
      <c r="C3437" s="116">
        <v>128736</v>
      </c>
      <c r="D3437" s="117">
        <v>7241</v>
      </c>
      <c r="E3437" s="2">
        <v>3437</v>
      </c>
    </row>
    <row r="3438" spans="1:5" ht="13.5" x14ac:dyDescent="0.25">
      <c r="A3438" s="2"/>
      <c r="B3438" s="2" t="s">
        <v>2036</v>
      </c>
      <c r="C3438" s="116">
        <v>128755</v>
      </c>
      <c r="D3438" s="117">
        <v>7431</v>
      </c>
      <c r="E3438" s="2">
        <v>3438</v>
      </c>
    </row>
    <row r="3439" spans="1:5" ht="13.5" x14ac:dyDescent="0.25">
      <c r="A3439" s="2"/>
      <c r="B3439" s="2" t="s">
        <v>2037</v>
      </c>
      <c r="C3439" s="116">
        <v>128763</v>
      </c>
      <c r="D3439" s="117">
        <v>7242</v>
      </c>
      <c r="E3439" s="2">
        <v>3439</v>
      </c>
    </row>
    <row r="3440" spans="1:5" ht="13.5" x14ac:dyDescent="0.25">
      <c r="A3440" s="2"/>
      <c r="B3440" s="2" t="s">
        <v>8895</v>
      </c>
      <c r="C3440" s="116">
        <v>328776</v>
      </c>
      <c r="D3440" s="117">
        <v>8290</v>
      </c>
      <c r="E3440" s="2">
        <v>3440</v>
      </c>
    </row>
    <row r="3441" spans="1:5" ht="13.5" x14ac:dyDescent="0.25">
      <c r="A3441" s="2"/>
      <c r="B3441" s="2" t="s">
        <v>2038</v>
      </c>
      <c r="C3441" s="116">
        <v>128789</v>
      </c>
      <c r="D3441" s="117">
        <v>7322</v>
      </c>
      <c r="E3441" s="2">
        <v>3441</v>
      </c>
    </row>
    <row r="3442" spans="1:5" ht="13.5" x14ac:dyDescent="0.25">
      <c r="A3442" s="2"/>
      <c r="B3442" s="2" t="s">
        <v>2039</v>
      </c>
      <c r="C3442" s="116">
        <v>128806</v>
      </c>
      <c r="D3442" s="117">
        <v>7460</v>
      </c>
      <c r="E3442" s="2">
        <v>3442</v>
      </c>
    </row>
    <row r="3443" spans="1:5" ht="13.5" x14ac:dyDescent="0.25">
      <c r="A3443" s="2"/>
      <c r="B3443" s="2" t="s">
        <v>8896</v>
      </c>
      <c r="C3443" s="116">
        <v>328812</v>
      </c>
      <c r="D3443" s="117">
        <v>8290</v>
      </c>
      <c r="E3443" s="2">
        <v>3443</v>
      </c>
    </row>
    <row r="3444" spans="1:5" ht="13.5" x14ac:dyDescent="0.25">
      <c r="A3444" s="2"/>
      <c r="B3444" s="2" t="s">
        <v>2040</v>
      </c>
      <c r="C3444" s="116">
        <v>128825</v>
      </c>
      <c r="D3444" s="117">
        <v>9412</v>
      </c>
      <c r="E3444" s="2">
        <v>3444</v>
      </c>
    </row>
    <row r="3445" spans="1:5" ht="13.5" x14ac:dyDescent="0.25">
      <c r="A3445" s="2"/>
      <c r="B3445" s="2" t="s">
        <v>2041</v>
      </c>
      <c r="C3445" s="116">
        <v>128844</v>
      </c>
      <c r="D3445" s="117">
        <v>7280</v>
      </c>
      <c r="E3445" s="2">
        <v>3445</v>
      </c>
    </row>
    <row r="3446" spans="1:5" ht="13.5" x14ac:dyDescent="0.25">
      <c r="A3446" s="2"/>
      <c r="B3446" s="2" t="s">
        <v>2042</v>
      </c>
      <c r="C3446" s="116">
        <v>128863</v>
      </c>
      <c r="D3446" s="117">
        <v>7321</v>
      </c>
      <c r="E3446" s="2">
        <v>3446</v>
      </c>
    </row>
    <row r="3447" spans="1:5" ht="13.5" x14ac:dyDescent="0.25">
      <c r="A3447" s="2"/>
      <c r="B3447" s="2" t="s">
        <v>2043</v>
      </c>
      <c r="C3447" s="116">
        <v>128878</v>
      </c>
      <c r="D3447" s="117">
        <v>8224</v>
      </c>
      <c r="E3447" s="2">
        <v>3447</v>
      </c>
    </row>
    <row r="3448" spans="1:5" ht="13.5" x14ac:dyDescent="0.25">
      <c r="A3448" s="2"/>
      <c r="B3448" s="2" t="s">
        <v>2044</v>
      </c>
      <c r="C3448" s="116">
        <v>128897</v>
      </c>
      <c r="D3448" s="117">
        <v>7341</v>
      </c>
      <c r="E3448" s="2">
        <v>3448</v>
      </c>
    </row>
    <row r="3449" spans="1:5" ht="13.5" x14ac:dyDescent="0.25">
      <c r="A3449" s="2"/>
      <c r="B3449" s="2" t="s">
        <v>2045</v>
      </c>
      <c r="C3449" s="116">
        <v>128914</v>
      </c>
      <c r="D3449" s="117">
        <v>7217</v>
      </c>
      <c r="E3449" s="2">
        <v>3449</v>
      </c>
    </row>
    <row r="3450" spans="1:5" ht="13.5" x14ac:dyDescent="0.25">
      <c r="A3450" s="2"/>
      <c r="B3450" s="2" t="s">
        <v>2046</v>
      </c>
      <c r="C3450" s="116">
        <v>128933</v>
      </c>
      <c r="D3450" s="117">
        <v>7341</v>
      </c>
      <c r="E3450" s="2">
        <v>3450</v>
      </c>
    </row>
    <row r="3451" spans="1:5" ht="13.5" x14ac:dyDescent="0.25">
      <c r="A3451" s="2"/>
      <c r="B3451" s="2" t="s">
        <v>2047</v>
      </c>
      <c r="C3451" s="116">
        <v>128952</v>
      </c>
      <c r="D3451" s="117">
        <v>8121</v>
      </c>
      <c r="E3451" s="2">
        <v>3451</v>
      </c>
    </row>
    <row r="3452" spans="1:5" ht="13.5" x14ac:dyDescent="0.25">
      <c r="A3452" s="2"/>
      <c r="B3452" s="2" t="s">
        <v>2048</v>
      </c>
      <c r="C3452" s="116">
        <v>128971</v>
      </c>
      <c r="D3452" s="117">
        <v>9321</v>
      </c>
      <c r="E3452" s="2">
        <v>3452</v>
      </c>
    </row>
    <row r="3453" spans="1:5" ht="13.5" x14ac:dyDescent="0.25">
      <c r="A3453" s="2"/>
      <c r="B3453" s="2" t="s">
        <v>9395</v>
      </c>
      <c r="C3453" s="116">
        <v>640301</v>
      </c>
      <c r="D3453" s="118">
        <v>5163</v>
      </c>
      <c r="E3453" s="2">
        <v>3453</v>
      </c>
    </row>
    <row r="3454" spans="1:5" ht="13.5" x14ac:dyDescent="0.25">
      <c r="A3454" s="2"/>
      <c r="B3454" s="2" t="s">
        <v>2049</v>
      </c>
      <c r="C3454" s="116">
        <v>128990</v>
      </c>
      <c r="D3454" s="117">
        <v>8121</v>
      </c>
      <c r="E3454" s="2">
        <v>3454</v>
      </c>
    </row>
    <row r="3455" spans="1:5" ht="13.5" x14ac:dyDescent="0.25">
      <c r="A3455" s="2"/>
      <c r="B3455" s="2" t="s">
        <v>612</v>
      </c>
      <c r="C3455" s="116">
        <v>129014</v>
      </c>
      <c r="D3455" s="117">
        <v>7412</v>
      </c>
      <c r="E3455" s="2">
        <v>3455</v>
      </c>
    </row>
    <row r="3456" spans="1:5" ht="13.5" x14ac:dyDescent="0.25">
      <c r="A3456" s="2"/>
      <c r="B3456" s="2" t="s">
        <v>2050</v>
      </c>
      <c r="C3456" s="116">
        <v>129033</v>
      </c>
      <c r="D3456" s="117">
        <v>8273</v>
      </c>
      <c r="E3456" s="2">
        <v>3456</v>
      </c>
    </row>
    <row r="3457" spans="1:5" ht="13.5" x14ac:dyDescent="0.25">
      <c r="A3457" s="2"/>
      <c r="B3457" s="2" t="s">
        <v>613</v>
      </c>
      <c r="C3457" s="116">
        <v>129048</v>
      </c>
      <c r="D3457" s="117">
        <v>5112</v>
      </c>
      <c r="E3457" s="2">
        <v>3457</v>
      </c>
    </row>
    <row r="3458" spans="1:5" ht="13.5" x14ac:dyDescent="0.25">
      <c r="A3458" s="2"/>
      <c r="B3458" s="2" t="s">
        <v>2051</v>
      </c>
      <c r="C3458" s="116">
        <v>129052</v>
      </c>
      <c r="D3458" s="117">
        <v>5112</v>
      </c>
      <c r="E3458" s="2">
        <v>3458</v>
      </c>
    </row>
    <row r="3459" spans="1:5" ht="13.5" x14ac:dyDescent="0.25">
      <c r="A3459" s="2"/>
      <c r="B3459" s="2" t="s">
        <v>2052</v>
      </c>
      <c r="C3459" s="116">
        <v>129071</v>
      </c>
      <c r="D3459" s="117">
        <v>5112</v>
      </c>
      <c r="E3459" s="2">
        <v>3459</v>
      </c>
    </row>
    <row r="3460" spans="1:5" ht="13.5" x14ac:dyDescent="0.25">
      <c r="A3460" s="2"/>
      <c r="B3460" s="2" t="s">
        <v>614</v>
      </c>
      <c r="C3460" s="116">
        <v>129090</v>
      </c>
      <c r="D3460" s="117">
        <v>6121</v>
      </c>
      <c r="E3460" s="2">
        <v>3460</v>
      </c>
    </row>
    <row r="3461" spans="1:5" ht="13.5" x14ac:dyDescent="0.25">
      <c r="A3461" s="2"/>
      <c r="B3461" s="2" t="s">
        <v>2053</v>
      </c>
      <c r="C3461" s="116">
        <v>129118</v>
      </c>
      <c r="D3461" s="117">
        <v>7241</v>
      </c>
      <c r="E3461" s="2">
        <v>3461</v>
      </c>
    </row>
    <row r="3462" spans="1:5" ht="13.5" x14ac:dyDescent="0.25">
      <c r="A3462" s="2"/>
      <c r="B3462" s="2" t="s">
        <v>615</v>
      </c>
      <c r="C3462" s="116">
        <v>129162</v>
      </c>
      <c r="D3462" s="117">
        <v>7441</v>
      </c>
      <c r="E3462" s="2">
        <v>3462</v>
      </c>
    </row>
    <row r="3463" spans="1:5" ht="13.5" x14ac:dyDescent="0.25">
      <c r="A3463" s="2"/>
      <c r="B3463" s="2" t="s">
        <v>7255</v>
      </c>
      <c r="C3463" s="116">
        <v>129161</v>
      </c>
      <c r="D3463" s="117">
        <v>9415</v>
      </c>
      <c r="E3463" s="2">
        <v>3463</v>
      </c>
    </row>
    <row r="3464" spans="1:5" ht="13.5" x14ac:dyDescent="0.25">
      <c r="A3464" s="2"/>
      <c r="B3464" s="2" t="s">
        <v>2054</v>
      </c>
      <c r="C3464" s="116">
        <v>129137</v>
      </c>
      <c r="D3464" s="117">
        <v>7441</v>
      </c>
      <c r="E3464" s="2">
        <v>3464</v>
      </c>
    </row>
    <row r="3465" spans="1:5" ht="13.5" x14ac:dyDescent="0.25">
      <c r="A3465" s="2"/>
      <c r="B3465" s="2" t="s">
        <v>2055</v>
      </c>
      <c r="C3465" s="116">
        <v>129141</v>
      </c>
      <c r="D3465" s="117">
        <v>7441</v>
      </c>
      <c r="E3465" s="2">
        <v>3465</v>
      </c>
    </row>
    <row r="3466" spans="1:5" ht="13.5" x14ac:dyDescent="0.25">
      <c r="A3466" s="2"/>
      <c r="B3466" s="2" t="s">
        <v>2056</v>
      </c>
      <c r="C3466" s="116">
        <v>129160</v>
      </c>
      <c r="D3466" s="117">
        <v>7233</v>
      </c>
      <c r="E3466" s="2">
        <v>3466</v>
      </c>
    </row>
    <row r="3467" spans="1:5" ht="13.5" x14ac:dyDescent="0.25">
      <c r="A3467" s="2"/>
      <c r="B3467" s="2" t="s">
        <v>2057</v>
      </c>
      <c r="C3467" s="116">
        <v>129188</v>
      </c>
      <c r="D3467" s="117">
        <v>8221</v>
      </c>
      <c r="E3467" s="2">
        <v>3467</v>
      </c>
    </row>
    <row r="3468" spans="1:5" ht="13.5" x14ac:dyDescent="0.25">
      <c r="A3468" s="2"/>
      <c r="B3468" s="2" t="s">
        <v>6099</v>
      </c>
      <c r="C3468" s="116">
        <v>235001</v>
      </c>
      <c r="D3468" s="117">
        <v>2145</v>
      </c>
      <c r="E3468" s="2">
        <v>3468</v>
      </c>
    </row>
    <row r="3469" spans="1:5" ht="13.5" x14ac:dyDescent="0.25">
      <c r="A3469" s="2"/>
      <c r="B3469" s="2" t="s">
        <v>6100</v>
      </c>
      <c r="C3469" s="116">
        <v>235020</v>
      </c>
      <c r="D3469" s="117">
        <v>3471</v>
      </c>
      <c r="E3469" s="2">
        <v>3469</v>
      </c>
    </row>
    <row r="3470" spans="1:5" ht="13.5" x14ac:dyDescent="0.25">
      <c r="A3470" s="2"/>
      <c r="B3470" s="2" t="s">
        <v>6101</v>
      </c>
      <c r="C3470" s="116">
        <v>235045</v>
      </c>
      <c r="D3470" s="117">
        <v>3471</v>
      </c>
      <c r="E3470" s="2">
        <v>3470</v>
      </c>
    </row>
    <row r="3471" spans="1:5" ht="13.5" x14ac:dyDescent="0.25">
      <c r="A3471" s="2"/>
      <c r="B3471" s="2" t="s">
        <v>7982</v>
      </c>
      <c r="C3471" s="116">
        <v>235046</v>
      </c>
      <c r="D3471" s="117">
        <v>3119</v>
      </c>
      <c r="E3471" s="2">
        <v>3471</v>
      </c>
    </row>
    <row r="3472" spans="1:5" ht="13.5" x14ac:dyDescent="0.25">
      <c r="A3472" s="2"/>
      <c r="B3472" s="2" t="s">
        <v>7981</v>
      </c>
      <c r="C3472" s="116">
        <v>235010</v>
      </c>
      <c r="D3472" s="117">
        <v>2144</v>
      </c>
      <c r="E3472" s="2">
        <v>3472</v>
      </c>
    </row>
    <row r="3473" spans="1:5" ht="13.5" x14ac:dyDescent="0.25">
      <c r="A3473" s="2"/>
      <c r="B3473" s="2" t="s">
        <v>6102</v>
      </c>
      <c r="C3473" s="116">
        <v>235069</v>
      </c>
      <c r="D3473" s="117">
        <v>1120</v>
      </c>
      <c r="E3473" s="2">
        <v>3473</v>
      </c>
    </row>
    <row r="3474" spans="1:5" ht="13.5" x14ac:dyDescent="0.25">
      <c r="A3474" s="2"/>
      <c r="B3474" s="2" t="s">
        <v>8493</v>
      </c>
      <c r="C3474" s="116">
        <v>235073</v>
      </c>
      <c r="D3474" s="117">
        <v>1120</v>
      </c>
      <c r="E3474" s="2">
        <v>3474</v>
      </c>
    </row>
    <row r="3475" spans="1:5" ht="13.5" x14ac:dyDescent="0.25">
      <c r="A3475" s="2"/>
      <c r="B3475" s="2" t="s">
        <v>8494</v>
      </c>
      <c r="C3475" s="116">
        <v>235088</v>
      </c>
      <c r="D3475" s="117">
        <v>1120</v>
      </c>
      <c r="E3475" s="2">
        <v>3475</v>
      </c>
    </row>
    <row r="3476" spans="1:5" ht="13.5" x14ac:dyDescent="0.25">
      <c r="A3476" s="2"/>
      <c r="B3476" s="2" t="s">
        <v>6103</v>
      </c>
      <c r="C3476" s="116">
        <v>235092</v>
      </c>
      <c r="D3476" s="117">
        <v>2359</v>
      </c>
      <c r="E3476" s="2">
        <v>3476</v>
      </c>
    </row>
    <row r="3477" spans="1:5" ht="13.5" x14ac:dyDescent="0.25">
      <c r="A3477" s="2"/>
      <c r="B3477" s="2" t="s">
        <v>8495</v>
      </c>
      <c r="C3477" s="116">
        <v>235105</v>
      </c>
      <c r="D3477" s="117">
        <v>1120</v>
      </c>
      <c r="E3477" s="2">
        <v>3477</v>
      </c>
    </row>
    <row r="3478" spans="1:5" ht="13.5" x14ac:dyDescent="0.25">
      <c r="A3478" s="2"/>
      <c r="B3478" s="2" t="s">
        <v>6104</v>
      </c>
      <c r="C3478" s="116">
        <v>235111</v>
      </c>
      <c r="D3478" s="117">
        <v>1120</v>
      </c>
      <c r="E3478" s="2">
        <v>3478</v>
      </c>
    </row>
    <row r="3479" spans="1:5" ht="13.5" x14ac:dyDescent="0.25">
      <c r="A3479" s="2"/>
      <c r="B3479" s="2" t="s">
        <v>6105</v>
      </c>
      <c r="C3479" s="116">
        <v>235124</v>
      </c>
      <c r="D3479" s="117">
        <v>1120</v>
      </c>
      <c r="E3479" s="2">
        <v>3479</v>
      </c>
    </row>
    <row r="3480" spans="1:5" ht="13.5" x14ac:dyDescent="0.25">
      <c r="A3480" s="2"/>
      <c r="B3480" s="2" t="s">
        <v>6106</v>
      </c>
      <c r="C3480" s="116">
        <v>235158</v>
      </c>
      <c r="D3480" s="117">
        <v>1120</v>
      </c>
      <c r="E3480" s="2">
        <v>3480</v>
      </c>
    </row>
    <row r="3481" spans="1:5" ht="13.5" x14ac:dyDescent="0.25">
      <c r="A3481" s="2"/>
      <c r="B3481" s="2" t="s">
        <v>8496</v>
      </c>
      <c r="C3481" s="116">
        <v>235162</v>
      </c>
      <c r="D3481" s="117">
        <v>1120</v>
      </c>
      <c r="E3481" s="2">
        <v>3481</v>
      </c>
    </row>
    <row r="3482" spans="1:5" ht="13.5" x14ac:dyDescent="0.25">
      <c r="A3482" s="2"/>
      <c r="B3482" s="2" t="s">
        <v>6107</v>
      </c>
      <c r="C3482" s="116">
        <v>235177</v>
      </c>
      <c r="D3482" s="117">
        <v>1120</v>
      </c>
      <c r="E3482" s="2">
        <v>3482</v>
      </c>
    </row>
    <row r="3483" spans="1:5" ht="13.5" x14ac:dyDescent="0.25">
      <c r="A3483" s="2"/>
      <c r="B3483" s="2" t="s">
        <v>6108</v>
      </c>
      <c r="C3483" s="116">
        <v>235209</v>
      </c>
      <c r="D3483" s="117">
        <v>1120</v>
      </c>
      <c r="E3483" s="2">
        <v>3483</v>
      </c>
    </row>
    <row r="3484" spans="1:5" ht="13.5" x14ac:dyDescent="0.25">
      <c r="A3484" s="2"/>
      <c r="B3484" s="2" t="s">
        <v>6109</v>
      </c>
      <c r="C3484" s="116">
        <v>235213</v>
      </c>
      <c r="D3484" s="117">
        <v>1120</v>
      </c>
      <c r="E3484" s="2">
        <v>3484</v>
      </c>
    </row>
    <row r="3485" spans="1:5" ht="13.5" x14ac:dyDescent="0.25">
      <c r="A3485" s="2"/>
      <c r="B3485" s="2" t="s">
        <v>6110</v>
      </c>
      <c r="C3485" s="116">
        <v>235247</v>
      </c>
      <c r="D3485" s="117">
        <v>1120</v>
      </c>
      <c r="E3485" s="2">
        <v>3485</v>
      </c>
    </row>
    <row r="3486" spans="1:5" ht="13.5" x14ac:dyDescent="0.25">
      <c r="A3486" s="2"/>
      <c r="B3486" s="2" t="s">
        <v>8497</v>
      </c>
      <c r="C3486" s="116">
        <v>235251</v>
      </c>
      <c r="D3486" s="117">
        <v>1120</v>
      </c>
      <c r="E3486" s="2">
        <v>3486</v>
      </c>
    </row>
    <row r="3487" spans="1:5" ht="13.5" x14ac:dyDescent="0.25">
      <c r="A3487" s="2"/>
      <c r="B3487" s="2" t="s">
        <v>6111</v>
      </c>
      <c r="C3487" s="116">
        <v>235270</v>
      </c>
      <c r="D3487" s="117">
        <v>1120</v>
      </c>
      <c r="E3487" s="2">
        <v>3487</v>
      </c>
    </row>
    <row r="3488" spans="1:5" ht="13.5" x14ac:dyDescent="0.25">
      <c r="A3488" s="2"/>
      <c r="B3488" s="2" t="s">
        <v>6112</v>
      </c>
      <c r="C3488" s="116">
        <v>235298</v>
      </c>
      <c r="D3488" s="117">
        <v>1120</v>
      </c>
      <c r="E3488" s="2">
        <v>3488</v>
      </c>
    </row>
    <row r="3489" spans="1:5" ht="13.5" x14ac:dyDescent="0.25">
      <c r="A3489" s="2"/>
      <c r="B3489" s="2" t="s">
        <v>6113</v>
      </c>
      <c r="C3489" s="116">
        <v>235336</v>
      </c>
      <c r="D3489" s="117">
        <v>2429</v>
      </c>
      <c r="E3489" s="2">
        <v>3489</v>
      </c>
    </row>
    <row r="3490" spans="1:5" ht="13.5" x14ac:dyDescent="0.25">
      <c r="A3490" s="2"/>
      <c r="B3490" s="2" t="s">
        <v>6114</v>
      </c>
      <c r="C3490" s="116">
        <v>235364</v>
      </c>
      <c r="D3490" s="117">
        <v>2451</v>
      </c>
      <c r="E3490" s="2">
        <v>3490</v>
      </c>
    </row>
    <row r="3491" spans="1:5" ht="13.5" x14ac:dyDescent="0.25">
      <c r="A3491" s="2"/>
      <c r="B3491" s="2" t="s">
        <v>7983</v>
      </c>
      <c r="C3491" s="116">
        <v>235365</v>
      </c>
      <c r="D3491" s="117">
        <v>2359</v>
      </c>
      <c r="E3491" s="2">
        <v>3491</v>
      </c>
    </row>
    <row r="3492" spans="1:5" ht="13.5" x14ac:dyDescent="0.25">
      <c r="A3492" s="2"/>
      <c r="B3492" s="2" t="s">
        <v>7984</v>
      </c>
      <c r="C3492" s="116">
        <v>235366</v>
      </c>
      <c r="D3492" s="117">
        <v>2359</v>
      </c>
      <c r="E3492" s="2">
        <v>3492</v>
      </c>
    </row>
    <row r="3493" spans="1:5" ht="13.5" x14ac:dyDescent="0.25">
      <c r="A3493" s="2"/>
      <c r="B3493" s="2" t="s">
        <v>7985</v>
      </c>
      <c r="C3493" s="116">
        <v>235395</v>
      </c>
      <c r="D3493" s="117">
        <v>2413</v>
      </c>
      <c r="E3493" s="2">
        <v>3493</v>
      </c>
    </row>
    <row r="3494" spans="1:5" ht="13.5" x14ac:dyDescent="0.25">
      <c r="A3494" s="2"/>
      <c r="B3494" s="2" t="s">
        <v>8736</v>
      </c>
      <c r="C3494" s="116">
        <v>235374</v>
      </c>
      <c r="D3494" s="117">
        <v>2419</v>
      </c>
      <c r="E3494" s="2">
        <v>3494</v>
      </c>
    </row>
    <row r="3495" spans="1:5" ht="13.5" x14ac:dyDescent="0.25">
      <c r="A3495" s="2"/>
      <c r="B3495" s="2" t="s">
        <v>8737</v>
      </c>
      <c r="C3495" s="116">
        <v>235389</v>
      </c>
      <c r="D3495" s="117">
        <v>2229</v>
      </c>
      <c r="E3495" s="2">
        <v>3495</v>
      </c>
    </row>
    <row r="3496" spans="1:5" ht="13.5" x14ac:dyDescent="0.25">
      <c r="A3496" s="2"/>
      <c r="B3496" s="2" t="s">
        <v>6115</v>
      </c>
      <c r="C3496" s="116">
        <v>235393</v>
      </c>
      <c r="D3496" s="117">
        <v>2441</v>
      </c>
      <c r="E3496" s="2">
        <v>3496</v>
      </c>
    </row>
    <row r="3497" spans="1:5" ht="13.5" x14ac:dyDescent="0.25">
      <c r="A3497" s="2"/>
      <c r="B3497" s="2" t="s">
        <v>616</v>
      </c>
      <c r="C3497" s="116">
        <v>129207</v>
      </c>
      <c r="D3497" s="117">
        <v>8229</v>
      </c>
      <c r="E3497" s="2">
        <v>3497</v>
      </c>
    </row>
    <row r="3498" spans="1:5" ht="13.5" x14ac:dyDescent="0.25">
      <c r="A3498" s="2"/>
      <c r="B3498" s="2" t="s">
        <v>6116</v>
      </c>
      <c r="C3498" s="116">
        <v>235482</v>
      </c>
      <c r="D3498" s="117">
        <v>4212</v>
      </c>
      <c r="E3498" s="2">
        <v>3498</v>
      </c>
    </row>
    <row r="3499" spans="1:5" ht="13.5" x14ac:dyDescent="0.25">
      <c r="A3499" s="2"/>
      <c r="B3499" s="2" t="s">
        <v>2058</v>
      </c>
      <c r="C3499" s="116">
        <v>129226</v>
      </c>
      <c r="D3499" s="117">
        <v>7270</v>
      </c>
      <c r="E3499" s="2">
        <v>3499</v>
      </c>
    </row>
    <row r="3500" spans="1:5" ht="13.5" x14ac:dyDescent="0.25">
      <c r="A3500" s="2"/>
      <c r="B3500" s="2" t="s">
        <v>2059</v>
      </c>
      <c r="C3500" s="116">
        <v>129245</v>
      </c>
      <c r="D3500" s="117">
        <v>9415</v>
      </c>
      <c r="E3500" s="2">
        <v>3500</v>
      </c>
    </row>
    <row r="3501" spans="1:5" ht="13.5" x14ac:dyDescent="0.25">
      <c r="A3501" s="2"/>
      <c r="B3501" s="2" t="s">
        <v>2060</v>
      </c>
      <c r="C3501" s="116">
        <v>129264</v>
      </c>
      <c r="D3501" s="117">
        <v>7450</v>
      </c>
      <c r="E3501" s="2">
        <v>3501</v>
      </c>
    </row>
    <row r="3502" spans="1:5" ht="13.5" x14ac:dyDescent="0.25">
      <c r="A3502" s="2"/>
      <c r="B3502" s="2" t="s">
        <v>2061</v>
      </c>
      <c r="C3502" s="116">
        <v>129283</v>
      </c>
      <c r="D3502" s="117">
        <v>7450</v>
      </c>
      <c r="E3502" s="2">
        <v>3502</v>
      </c>
    </row>
    <row r="3503" spans="1:5" ht="13.5" x14ac:dyDescent="0.25">
      <c r="A3503" s="2"/>
      <c r="B3503" s="2" t="s">
        <v>6117</v>
      </c>
      <c r="C3503" s="116">
        <v>235514</v>
      </c>
      <c r="D3503" s="117">
        <v>5112</v>
      </c>
      <c r="E3503" s="2">
        <v>3503</v>
      </c>
    </row>
    <row r="3504" spans="1:5" ht="13.5" x14ac:dyDescent="0.25">
      <c r="A3504" s="2"/>
      <c r="B3504" s="2" t="s">
        <v>2062</v>
      </c>
      <c r="C3504" s="116">
        <v>129300</v>
      </c>
      <c r="D3504" s="117">
        <v>7241</v>
      </c>
      <c r="E3504" s="2">
        <v>3504</v>
      </c>
    </row>
    <row r="3505" spans="1:5" ht="13.5" x14ac:dyDescent="0.25">
      <c r="A3505" s="2"/>
      <c r="B3505" s="2" t="s">
        <v>2065</v>
      </c>
      <c r="C3505" s="116">
        <v>129368</v>
      </c>
      <c r="D3505" s="117">
        <v>8122</v>
      </c>
      <c r="E3505" s="2">
        <v>3505</v>
      </c>
    </row>
    <row r="3506" spans="1:5" ht="13.5" x14ac:dyDescent="0.25">
      <c r="A3506" s="2"/>
      <c r="B3506" s="2" t="s">
        <v>2067</v>
      </c>
      <c r="C3506" s="116">
        <v>129404</v>
      </c>
      <c r="D3506" s="117">
        <v>7270</v>
      </c>
      <c r="E3506" s="2">
        <v>3506</v>
      </c>
    </row>
    <row r="3507" spans="1:5" ht="13.5" x14ac:dyDescent="0.25">
      <c r="A3507" s="2"/>
      <c r="B3507" s="2" t="s">
        <v>8898</v>
      </c>
      <c r="C3507" s="116">
        <v>329410</v>
      </c>
      <c r="D3507" s="117">
        <v>8290</v>
      </c>
      <c r="E3507" s="2">
        <v>3507</v>
      </c>
    </row>
    <row r="3508" spans="1:5" ht="13.5" x14ac:dyDescent="0.25">
      <c r="A3508" s="2"/>
      <c r="B3508" s="2" t="s">
        <v>8899</v>
      </c>
      <c r="C3508" s="116">
        <v>329438</v>
      </c>
      <c r="D3508" s="117">
        <v>8290</v>
      </c>
      <c r="E3508" s="2">
        <v>3508</v>
      </c>
    </row>
    <row r="3509" spans="1:5" ht="13.5" x14ac:dyDescent="0.25">
      <c r="A3509" s="2"/>
      <c r="B3509" s="2" t="s">
        <v>2068</v>
      </c>
      <c r="C3509" s="116">
        <v>129423</v>
      </c>
      <c r="D3509" s="117">
        <v>8121</v>
      </c>
      <c r="E3509" s="2">
        <v>3509</v>
      </c>
    </row>
    <row r="3510" spans="1:5" ht="13.5" x14ac:dyDescent="0.25">
      <c r="A3510" s="2"/>
      <c r="B3510" s="2" t="s">
        <v>2069</v>
      </c>
      <c r="C3510" s="116">
        <v>129442</v>
      </c>
      <c r="D3510" s="117">
        <v>7241</v>
      </c>
      <c r="E3510" s="2">
        <v>3510</v>
      </c>
    </row>
    <row r="3511" spans="1:5" ht="13.5" x14ac:dyDescent="0.25">
      <c r="A3511" s="2"/>
      <c r="B3511" s="2" t="s">
        <v>8897</v>
      </c>
      <c r="C3511" s="116">
        <v>329374</v>
      </c>
      <c r="D3511" s="117">
        <v>8290</v>
      </c>
      <c r="E3511" s="2">
        <v>3511</v>
      </c>
    </row>
    <row r="3512" spans="1:5" ht="13.5" x14ac:dyDescent="0.25">
      <c r="A3512" s="2"/>
      <c r="B3512" s="2" t="s">
        <v>2066</v>
      </c>
      <c r="C3512" s="116">
        <v>129387</v>
      </c>
      <c r="D3512" s="117">
        <v>5320</v>
      </c>
      <c r="E3512" s="2">
        <v>3512</v>
      </c>
    </row>
    <row r="3513" spans="1:5" ht="13.5" x14ac:dyDescent="0.25">
      <c r="A3513" s="2"/>
      <c r="B3513" s="2" t="s">
        <v>7256</v>
      </c>
      <c r="C3513" s="116">
        <v>129389</v>
      </c>
      <c r="D3513" s="117">
        <v>9152</v>
      </c>
      <c r="E3513" s="2">
        <v>3513</v>
      </c>
    </row>
    <row r="3514" spans="1:5" ht="13.5" x14ac:dyDescent="0.25">
      <c r="A3514" s="2"/>
      <c r="B3514" s="2" t="s">
        <v>2070</v>
      </c>
      <c r="C3514" s="116">
        <v>129461</v>
      </c>
      <c r="D3514" s="117">
        <v>5310</v>
      </c>
      <c r="E3514" s="2">
        <v>3514</v>
      </c>
    </row>
    <row r="3515" spans="1:5" ht="13.5" x14ac:dyDescent="0.25">
      <c r="A3515" s="2"/>
      <c r="B3515" s="2" t="s">
        <v>7257</v>
      </c>
      <c r="C3515" s="116">
        <v>129450</v>
      </c>
      <c r="D3515" s="117">
        <v>9152</v>
      </c>
      <c r="E3515" s="2">
        <v>3515</v>
      </c>
    </row>
    <row r="3516" spans="1:5" ht="13.5" x14ac:dyDescent="0.25">
      <c r="A3516" s="2"/>
      <c r="B3516" s="2" t="s">
        <v>2071</v>
      </c>
      <c r="C3516" s="116">
        <v>129480</v>
      </c>
      <c r="D3516" s="117">
        <v>7422</v>
      </c>
      <c r="E3516" s="2">
        <v>3516</v>
      </c>
    </row>
    <row r="3517" spans="1:5" ht="13.5" x14ac:dyDescent="0.25">
      <c r="A3517" s="2"/>
      <c r="B3517" s="2" t="s">
        <v>2072</v>
      </c>
      <c r="C3517" s="116">
        <v>129508</v>
      </c>
      <c r="D3517" s="117">
        <v>7442</v>
      </c>
      <c r="E3517" s="2">
        <v>3517</v>
      </c>
    </row>
    <row r="3518" spans="1:5" ht="13.5" x14ac:dyDescent="0.25">
      <c r="A3518" s="2"/>
      <c r="B3518" s="2" t="s">
        <v>8900</v>
      </c>
      <c r="C3518" s="116">
        <v>329497</v>
      </c>
      <c r="D3518" s="117">
        <v>8290</v>
      </c>
      <c r="E3518" s="2">
        <v>3518</v>
      </c>
    </row>
    <row r="3519" spans="1:5" ht="13.5" x14ac:dyDescent="0.25">
      <c r="A3519" s="2"/>
      <c r="B3519" s="2" t="s">
        <v>2073</v>
      </c>
      <c r="C3519" s="116">
        <v>129512</v>
      </c>
      <c r="D3519" s="117">
        <v>7280</v>
      </c>
      <c r="E3519" s="2">
        <v>3519</v>
      </c>
    </row>
    <row r="3520" spans="1:5" ht="13.5" x14ac:dyDescent="0.25">
      <c r="A3520" s="2"/>
      <c r="B3520" s="2" t="s">
        <v>2074</v>
      </c>
      <c r="C3520" s="116">
        <v>129531</v>
      </c>
      <c r="D3520" s="117">
        <v>7450</v>
      </c>
      <c r="E3520" s="2">
        <v>3520</v>
      </c>
    </row>
    <row r="3521" spans="1:5" ht="13.5" x14ac:dyDescent="0.25">
      <c r="A3521" s="2"/>
      <c r="B3521" s="2" t="s">
        <v>2075</v>
      </c>
      <c r="C3521" s="116">
        <v>129550</v>
      </c>
      <c r="D3521" s="117">
        <v>7450</v>
      </c>
      <c r="E3521" s="2">
        <v>3521</v>
      </c>
    </row>
    <row r="3522" spans="1:5" ht="13.5" x14ac:dyDescent="0.25">
      <c r="A3522" s="2"/>
      <c r="B3522" s="2" t="s">
        <v>8901</v>
      </c>
      <c r="C3522" s="116">
        <v>329567</v>
      </c>
      <c r="D3522" s="117">
        <v>8290</v>
      </c>
      <c r="E3522" s="2">
        <v>3522</v>
      </c>
    </row>
    <row r="3523" spans="1:5" ht="13.5" x14ac:dyDescent="0.25">
      <c r="A3523" s="2"/>
      <c r="B3523" s="2" t="s">
        <v>2077</v>
      </c>
      <c r="C3523" s="116">
        <v>129584</v>
      </c>
      <c r="D3523" s="117">
        <v>8269</v>
      </c>
      <c r="E3523" s="2">
        <v>3523</v>
      </c>
    </row>
    <row r="3524" spans="1:5" ht="13.5" x14ac:dyDescent="0.25">
      <c r="A3524" s="2"/>
      <c r="B3524" s="2" t="s">
        <v>2076</v>
      </c>
      <c r="C3524" s="116">
        <v>129573</v>
      </c>
      <c r="D3524" s="117">
        <v>8262</v>
      </c>
      <c r="E3524" s="2">
        <v>3524</v>
      </c>
    </row>
    <row r="3525" spans="1:5" ht="13.5" x14ac:dyDescent="0.25">
      <c r="A3525" s="2"/>
      <c r="B3525" s="2" t="s">
        <v>617</v>
      </c>
      <c r="C3525" s="116">
        <v>129599</v>
      </c>
      <c r="D3525" s="117">
        <v>7311</v>
      </c>
      <c r="E3525" s="2">
        <v>3525</v>
      </c>
    </row>
    <row r="3526" spans="1:5" ht="13.5" x14ac:dyDescent="0.25">
      <c r="A3526" s="2"/>
      <c r="B3526" s="2" t="s">
        <v>2078</v>
      </c>
      <c r="C3526" s="116">
        <v>129616</v>
      </c>
      <c r="D3526" s="117">
        <v>7241</v>
      </c>
      <c r="E3526" s="2">
        <v>3526</v>
      </c>
    </row>
    <row r="3527" spans="1:5" ht="13.5" x14ac:dyDescent="0.25">
      <c r="A3527" s="2"/>
      <c r="B3527" s="2" t="s">
        <v>2079</v>
      </c>
      <c r="C3527" s="116">
        <v>129688</v>
      </c>
      <c r="D3527" s="117">
        <v>7431</v>
      </c>
      <c r="E3527" s="2">
        <v>3527</v>
      </c>
    </row>
    <row r="3528" spans="1:5" ht="13.5" x14ac:dyDescent="0.25">
      <c r="A3528" s="2"/>
      <c r="B3528" s="2" t="s">
        <v>2080</v>
      </c>
      <c r="C3528" s="116">
        <v>129705</v>
      </c>
      <c r="D3528" s="117">
        <v>5144</v>
      </c>
      <c r="E3528" s="2">
        <v>3528</v>
      </c>
    </row>
    <row r="3529" spans="1:5" ht="13.5" x14ac:dyDescent="0.25">
      <c r="A3529" s="2"/>
      <c r="B3529" s="2" t="s">
        <v>2081</v>
      </c>
      <c r="C3529" s="116">
        <v>129724</v>
      </c>
      <c r="D3529" s="117">
        <v>5145</v>
      </c>
      <c r="E3529" s="2">
        <v>3529</v>
      </c>
    </row>
    <row r="3530" spans="1:5" ht="13.5" x14ac:dyDescent="0.25">
      <c r="A3530" s="2"/>
      <c r="B3530" s="2" t="s">
        <v>2082</v>
      </c>
      <c r="C3530" s="116">
        <v>129743</v>
      </c>
      <c r="D3530" s="117">
        <v>8229</v>
      </c>
      <c r="E3530" s="2">
        <v>3530</v>
      </c>
    </row>
    <row r="3531" spans="1:5" ht="13.5" x14ac:dyDescent="0.25">
      <c r="A3531" s="2"/>
      <c r="B3531" s="2" t="s">
        <v>2083</v>
      </c>
      <c r="C3531" s="116">
        <v>129762</v>
      </c>
      <c r="D3531" s="117">
        <v>9322</v>
      </c>
      <c r="E3531" s="2">
        <v>3531</v>
      </c>
    </row>
    <row r="3532" spans="1:5" ht="13.5" x14ac:dyDescent="0.25">
      <c r="A3532" s="2"/>
      <c r="B3532" s="2" t="s">
        <v>7098</v>
      </c>
      <c r="C3532" s="116">
        <v>130056</v>
      </c>
      <c r="D3532" s="117">
        <v>5169</v>
      </c>
      <c r="E3532" s="2">
        <v>3532</v>
      </c>
    </row>
    <row r="3533" spans="1:5" ht="13.5" x14ac:dyDescent="0.25">
      <c r="A3533" s="2"/>
      <c r="B3533" s="2" t="s">
        <v>7098</v>
      </c>
      <c r="C3533" s="116">
        <v>129777</v>
      </c>
      <c r="D3533" s="117">
        <v>9152</v>
      </c>
      <c r="E3533" s="2">
        <v>3533</v>
      </c>
    </row>
    <row r="3534" spans="1:5" ht="13.5" x14ac:dyDescent="0.25">
      <c r="A3534" s="2"/>
      <c r="B3534" s="2" t="s">
        <v>2084</v>
      </c>
      <c r="C3534" s="116">
        <v>129781</v>
      </c>
      <c r="D3534" s="117">
        <v>7217</v>
      </c>
      <c r="E3534" s="2">
        <v>3534</v>
      </c>
    </row>
    <row r="3535" spans="1:5" ht="13.5" x14ac:dyDescent="0.25">
      <c r="A3535" s="2"/>
      <c r="B3535" s="2" t="s">
        <v>2085</v>
      </c>
      <c r="C3535" s="116">
        <v>129809</v>
      </c>
      <c r="D3535" s="117">
        <v>7450</v>
      </c>
      <c r="E3535" s="2">
        <v>3535</v>
      </c>
    </row>
    <row r="3536" spans="1:5" ht="13.5" x14ac:dyDescent="0.25">
      <c r="A3536" s="2"/>
      <c r="B3536" s="2" t="s">
        <v>2086</v>
      </c>
      <c r="C3536" s="116">
        <v>129813</v>
      </c>
      <c r="D3536" s="117">
        <v>7217</v>
      </c>
      <c r="E3536" s="2">
        <v>3536</v>
      </c>
    </row>
    <row r="3537" spans="1:5" ht="13.5" x14ac:dyDescent="0.25">
      <c r="A3537" s="2"/>
      <c r="B3537" s="2" t="s">
        <v>2087</v>
      </c>
      <c r="C3537" s="116">
        <v>129828</v>
      </c>
      <c r="D3537" s="117">
        <v>6141</v>
      </c>
      <c r="E3537" s="2">
        <v>3537</v>
      </c>
    </row>
    <row r="3538" spans="1:5" ht="13.5" x14ac:dyDescent="0.25">
      <c r="A3538" s="2"/>
      <c r="B3538" s="2" t="s">
        <v>2088</v>
      </c>
      <c r="C3538" s="116">
        <v>129832</v>
      </c>
      <c r="D3538" s="117">
        <v>8125</v>
      </c>
      <c r="E3538" s="2">
        <v>3538</v>
      </c>
    </row>
    <row r="3539" spans="1:5" ht="13.5" x14ac:dyDescent="0.25">
      <c r="A3539" s="2"/>
      <c r="B3539" s="2" t="s">
        <v>6118</v>
      </c>
      <c r="C3539" s="116">
        <v>235548</v>
      </c>
      <c r="D3539" s="117">
        <v>4214</v>
      </c>
      <c r="E3539" s="2">
        <v>3539</v>
      </c>
    </row>
    <row r="3540" spans="1:5" ht="13.5" x14ac:dyDescent="0.25">
      <c r="A3540" s="2"/>
      <c r="B3540" s="2" t="s">
        <v>2089</v>
      </c>
      <c r="C3540" s="116">
        <v>129851</v>
      </c>
      <c r="D3540" s="117">
        <v>7134</v>
      </c>
      <c r="E3540" s="2">
        <v>3540</v>
      </c>
    </row>
    <row r="3541" spans="1:5" ht="13.5" x14ac:dyDescent="0.25">
      <c r="A3541" s="2"/>
      <c r="B3541" s="2" t="s">
        <v>2091</v>
      </c>
      <c r="C3541" s="116">
        <v>129892</v>
      </c>
      <c r="D3541" s="117">
        <v>7443</v>
      </c>
      <c r="E3541" s="2">
        <v>3541</v>
      </c>
    </row>
    <row r="3542" spans="1:5" ht="13.5" x14ac:dyDescent="0.25">
      <c r="A3542" s="2"/>
      <c r="B3542" s="2" t="s">
        <v>2090</v>
      </c>
      <c r="C3542" s="116">
        <v>129870</v>
      </c>
      <c r="D3542" s="117">
        <v>7443</v>
      </c>
      <c r="E3542" s="2">
        <v>3542</v>
      </c>
    </row>
    <row r="3543" spans="1:5" ht="13.5" x14ac:dyDescent="0.25">
      <c r="A3543" s="2"/>
      <c r="B3543" s="2" t="s">
        <v>2092</v>
      </c>
      <c r="C3543" s="116">
        <v>129917</v>
      </c>
      <c r="D3543" s="117">
        <v>7233</v>
      </c>
      <c r="E3543" s="2">
        <v>3543</v>
      </c>
    </row>
    <row r="3544" spans="1:5" ht="13.5" x14ac:dyDescent="0.25">
      <c r="A3544" s="2"/>
      <c r="B3544" s="2" t="s">
        <v>2093</v>
      </c>
      <c r="C3544" s="116">
        <v>129936</v>
      </c>
      <c r="D3544" s="117">
        <v>7311</v>
      </c>
      <c r="E3544" s="2">
        <v>3544</v>
      </c>
    </row>
    <row r="3545" spans="1:5" ht="13.5" x14ac:dyDescent="0.25">
      <c r="A3545" s="2"/>
      <c r="B3545" s="2" t="s">
        <v>2094</v>
      </c>
      <c r="C3545" s="116">
        <v>129955</v>
      </c>
      <c r="D3545" s="117">
        <v>7441</v>
      </c>
      <c r="E3545" s="2">
        <v>3545</v>
      </c>
    </row>
    <row r="3546" spans="1:5" ht="13.5" x14ac:dyDescent="0.25">
      <c r="A3546" s="2"/>
      <c r="B3546" s="2" t="s">
        <v>2095</v>
      </c>
      <c r="C3546" s="116">
        <v>129974</v>
      </c>
      <c r="D3546" s="117">
        <v>7441</v>
      </c>
      <c r="E3546" s="2">
        <v>3546</v>
      </c>
    </row>
    <row r="3547" spans="1:5" ht="13.5" x14ac:dyDescent="0.25">
      <c r="A3547" s="2"/>
      <c r="B3547" s="2" t="s">
        <v>2096</v>
      </c>
      <c r="C3547" s="116">
        <v>129993</v>
      </c>
      <c r="D3547" s="117">
        <v>7313</v>
      </c>
      <c r="E3547" s="2">
        <v>3547</v>
      </c>
    </row>
    <row r="3548" spans="1:5" ht="13.5" x14ac:dyDescent="0.25">
      <c r="A3548" s="2"/>
      <c r="B3548" s="2" t="s">
        <v>2097</v>
      </c>
      <c r="C3548" s="116">
        <v>130011</v>
      </c>
      <c r="D3548" s="117">
        <v>7312</v>
      </c>
      <c r="E3548" s="2">
        <v>3548</v>
      </c>
    </row>
    <row r="3549" spans="1:5" ht="13.5" x14ac:dyDescent="0.25">
      <c r="A3549" s="2"/>
      <c r="B3549" s="2" t="s">
        <v>2098</v>
      </c>
      <c r="C3549" s="116">
        <v>130030</v>
      </c>
      <c r="D3549" s="117">
        <v>7460</v>
      </c>
      <c r="E3549" s="2">
        <v>3549</v>
      </c>
    </row>
    <row r="3550" spans="1:5" ht="13.5" x14ac:dyDescent="0.25">
      <c r="A3550" s="2"/>
      <c r="B3550" s="2" t="s">
        <v>2100</v>
      </c>
      <c r="C3550" s="116">
        <v>130079</v>
      </c>
      <c r="D3550" s="117">
        <v>7260</v>
      </c>
      <c r="E3550" s="2">
        <v>3550</v>
      </c>
    </row>
    <row r="3551" spans="1:5" ht="13.5" x14ac:dyDescent="0.25">
      <c r="A3551" s="2"/>
      <c r="B3551" s="2" t="s">
        <v>8902</v>
      </c>
      <c r="C3551" s="116">
        <v>330085</v>
      </c>
      <c r="D3551" s="117">
        <v>8290</v>
      </c>
      <c r="E3551" s="2">
        <v>3551</v>
      </c>
    </row>
    <row r="3552" spans="1:5" ht="13.5" x14ac:dyDescent="0.25">
      <c r="A3552" s="2"/>
      <c r="B3552" s="2" t="s">
        <v>6119</v>
      </c>
      <c r="C3552" s="116">
        <v>235571</v>
      </c>
      <c r="D3552" s="117">
        <v>5112</v>
      </c>
      <c r="E3552" s="2">
        <v>3552</v>
      </c>
    </row>
    <row r="3553" spans="1:5" ht="13.5" x14ac:dyDescent="0.25">
      <c r="A3553" s="2"/>
      <c r="B3553" s="2" t="s">
        <v>7986</v>
      </c>
      <c r="C3553" s="116">
        <v>235572</v>
      </c>
      <c r="D3553" s="117">
        <v>4190</v>
      </c>
      <c r="E3553" s="2">
        <v>3553</v>
      </c>
    </row>
    <row r="3554" spans="1:5" ht="13.5" x14ac:dyDescent="0.25">
      <c r="A3554" s="2"/>
      <c r="B3554" s="2" t="s">
        <v>6120</v>
      </c>
      <c r="C3554" s="116">
        <v>235603</v>
      </c>
      <c r="D3554" s="117">
        <v>5112</v>
      </c>
      <c r="E3554" s="2">
        <v>3554</v>
      </c>
    </row>
    <row r="3555" spans="1:5" ht="13.5" x14ac:dyDescent="0.25">
      <c r="A3555" s="2"/>
      <c r="B3555" s="2" t="s">
        <v>2101</v>
      </c>
      <c r="C3555" s="116">
        <v>130098</v>
      </c>
      <c r="D3555" s="117">
        <v>5310</v>
      </c>
      <c r="E3555" s="2">
        <v>3555</v>
      </c>
    </row>
    <row r="3556" spans="1:5" ht="13.5" x14ac:dyDescent="0.25">
      <c r="A3556" s="2"/>
      <c r="B3556" s="2" t="s">
        <v>2102</v>
      </c>
      <c r="C3556" s="116">
        <v>130115</v>
      </c>
      <c r="D3556" s="117">
        <v>7413</v>
      </c>
      <c r="E3556" s="2">
        <v>3556</v>
      </c>
    </row>
    <row r="3557" spans="1:5" ht="13.5" x14ac:dyDescent="0.25">
      <c r="A3557" s="2"/>
      <c r="B3557" s="2" t="s">
        <v>2103</v>
      </c>
      <c r="C3557" s="116">
        <v>130134</v>
      </c>
      <c r="D3557" s="117">
        <v>8224</v>
      </c>
      <c r="E3557" s="2">
        <v>3557</v>
      </c>
    </row>
    <row r="3558" spans="1:5" ht="13.5" x14ac:dyDescent="0.25">
      <c r="A3558" s="2"/>
      <c r="B3558" s="2" t="s">
        <v>2104</v>
      </c>
      <c r="C3558" s="116">
        <v>130153</v>
      </c>
      <c r="D3558" s="117">
        <v>8111</v>
      </c>
      <c r="E3558" s="2">
        <v>3558</v>
      </c>
    </row>
    <row r="3559" spans="1:5" ht="13.5" x14ac:dyDescent="0.25">
      <c r="A3559" s="2"/>
      <c r="B3559" s="2" t="s">
        <v>2104</v>
      </c>
      <c r="C3559" s="116">
        <v>330140</v>
      </c>
      <c r="D3559" s="117">
        <v>8290</v>
      </c>
      <c r="E3559" s="2">
        <v>3559</v>
      </c>
    </row>
    <row r="3560" spans="1:5" ht="13.5" x14ac:dyDescent="0.25">
      <c r="A3560" s="2"/>
      <c r="B3560" s="2" t="s">
        <v>2105</v>
      </c>
      <c r="C3560" s="116">
        <v>130168</v>
      </c>
      <c r="D3560" s="117">
        <v>8284</v>
      </c>
      <c r="E3560" s="2">
        <v>3560</v>
      </c>
    </row>
    <row r="3561" spans="1:5" ht="13.5" x14ac:dyDescent="0.25">
      <c r="A3561" s="2"/>
      <c r="B3561" s="2" t="s">
        <v>2106</v>
      </c>
      <c r="C3561" s="116">
        <v>130187</v>
      </c>
      <c r="D3561" s="117">
        <v>8155</v>
      </c>
      <c r="E3561" s="2">
        <v>3561</v>
      </c>
    </row>
    <row r="3562" spans="1:5" ht="13.5" x14ac:dyDescent="0.25">
      <c r="A3562" s="2"/>
      <c r="B3562" s="2" t="s">
        <v>2109</v>
      </c>
      <c r="C3562" s="116">
        <v>130261</v>
      </c>
      <c r="D3562" s="117">
        <v>7217</v>
      </c>
      <c r="E3562" s="2">
        <v>3562</v>
      </c>
    </row>
    <row r="3563" spans="1:5" ht="13.5" x14ac:dyDescent="0.25">
      <c r="A3563" s="2"/>
      <c r="B3563" s="2" t="s">
        <v>2107</v>
      </c>
      <c r="C3563" s="116">
        <v>130223</v>
      </c>
      <c r="D3563" s="117">
        <v>8234</v>
      </c>
      <c r="E3563" s="2">
        <v>3563</v>
      </c>
    </row>
    <row r="3564" spans="1:5" ht="13.5" x14ac:dyDescent="0.25">
      <c r="A3564" s="2"/>
      <c r="B3564" s="2" t="s">
        <v>2108</v>
      </c>
      <c r="C3564" s="116">
        <v>130242</v>
      </c>
      <c r="D3564" s="117">
        <v>7344</v>
      </c>
      <c r="E3564" s="2">
        <v>3564</v>
      </c>
    </row>
    <row r="3565" spans="1:5" ht="13.5" x14ac:dyDescent="0.25">
      <c r="A3565" s="2"/>
      <c r="B3565" s="2" t="s">
        <v>8903</v>
      </c>
      <c r="C3565" s="116">
        <v>330259</v>
      </c>
      <c r="D3565" s="117">
        <v>8290</v>
      </c>
      <c r="E3565" s="2">
        <v>3565</v>
      </c>
    </row>
    <row r="3566" spans="1:5" ht="13.5" x14ac:dyDescent="0.25">
      <c r="A3566" s="2"/>
      <c r="B3566" s="2" t="s">
        <v>8904</v>
      </c>
      <c r="C3566" s="116">
        <v>330278</v>
      </c>
      <c r="D3566" s="117">
        <v>8290</v>
      </c>
      <c r="E3566" s="2">
        <v>3566</v>
      </c>
    </row>
    <row r="3567" spans="1:5" ht="13.5" x14ac:dyDescent="0.25">
      <c r="A3567" s="2"/>
      <c r="B3567" s="2" t="s">
        <v>2113</v>
      </c>
      <c r="C3567" s="116">
        <v>130384</v>
      </c>
      <c r="D3567" s="117">
        <v>8221</v>
      </c>
      <c r="E3567" s="2">
        <v>3567</v>
      </c>
    </row>
    <row r="3568" spans="1:5" ht="13.5" x14ac:dyDescent="0.25">
      <c r="A3568" s="2"/>
      <c r="B3568" s="2" t="s">
        <v>2114</v>
      </c>
      <c r="C3568" s="116">
        <v>130401</v>
      </c>
      <c r="D3568" s="117">
        <v>8125</v>
      </c>
      <c r="E3568" s="2">
        <v>3568</v>
      </c>
    </row>
    <row r="3569" spans="1:5" ht="13.5" x14ac:dyDescent="0.25">
      <c r="A3569" s="2"/>
      <c r="B3569" s="2" t="s">
        <v>2114</v>
      </c>
      <c r="C3569" s="116">
        <v>330371</v>
      </c>
      <c r="D3569" s="117">
        <v>8290</v>
      </c>
      <c r="E3569" s="2">
        <v>3569</v>
      </c>
    </row>
    <row r="3570" spans="1:5" ht="13.5" x14ac:dyDescent="0.25">
      <c r="A3570" s="2"/>
      <c r="B3570" s="2" t="s">
        <v>2115</v>
      </c>
      <c r="C3570" s="116">
        <v>130416</v>
      </c>
      <c r="D3570" s="117">
        <v>8122</v>
      </c>
      <c r="E3570" s="2">
        <v>3570</v>
      </c>
    </row>
    <row r="3571" spans="1:5" ht="13.5" x14ac:dyDescent="0.25">
      <c r="A3571" s="2"/>
      <c r="B3571" s="2" t="s">
        <v>2115</v>
      </c>
      <c r="C3571" s="116">
        <v>330390</v>
      </c>
      <c r="D3571" s="117">
        <v>8290</v>
      </c>
      <c r="E3571" s="2">
        <v>3571</v>
      </c>
    </row>
    <row r="3572" spans="1:5" ht="13.5" x14ac:dyDescent="0.25">
      <c r="A3572" s="2"/>
      <c r="B3572" s="2" t="s">
        <v>8906</v>
      </c>
      <c r="C3572" s="116">
        <v>330422</v>
      </c>
      <c r="D3572" s="117">
        <v>8290</v>
      </c>
      <c r="E3572" s="2">
        <v>3572</v>
      </c>
    </row>
    <row r="3573" spans="1:5" ht="13.5" x14ac:dyDescent="0.25">
      <c r="A3573" s="2"/>
      <c r="B3573" s="2" t="s">
        <v>8907</v>
      </c>
      <c r="C3573" s="116">
        <v>330441</v>
      </c>
      <c r="D3573" s="117">
        <v>8290</v>
      </c>
      <c r="E3573" s="2">
        <v>3573</v>
      </c>
    </row>
    <row r="3574" spans="1:5" ht="13.5" x14ac:dyDescent="0.25">
      <c r="A3574" s="2"/>
      <c r="B3574" s="2" t="s">
        <v>2116</v>
      </c>
      <c r="C3574" s="116">
        <v>130435</v>
      </c>
      <c r="D3574" s="117">
        <v>8235</v>
      </c>
      <c r="E3574" s="2">
        <v>3574</v>
      </c>
    </row>
    <row r="3575" spans="1:5" ht="13.5" x14ac:dyDescent="0.25">
      <c r="A3575" s="2"/>
      <c r="B3575" s="2" t="s">
        <v>8908</v>
      </c>
      <c r="C3575" s="116">
        <v>330460</v>
      </c>
      <c r="D3575" s="117">
        <v>8290</v>
      </c>
      <c r="E3575" s="2">
        <v>3575</v>
      </c>
    </row>
    <row r="3576" spans="1:5" ht="13.5" x14ac:dyDescent="0.25">
      <c r="A3576" s="2"/>
      <c r="B3576" s="2" t="s">
        <v>8910</v>
      </c>
      <c r="C3576" s="116">
        <v>330507</v>
      </c>
      <c r="D3576" s="117">
        <v>8290</v>
      </c>
      <c r="E3576" s="2">
        <v>3576</v>
      </c>
    </row>
    <row r="3577" spans="1:5" ht="13.5" x14ac:dyDescent="0.25">
      <c r="A3577" s="2"/>
      <c r="B3577" s="2" t="s">
        <v>8450</v>
      </c>
      <c r="C3577" s="116">
        <v>130440</v>
      </c>
      <c r="D3577" s="117">
        <v>9152</v>
      </c>
      <c r="E3577" s="2">
        <v>3577</v>
      </c>
    </row>
    <row r="3578" spans="1:5" ht="13.5" x14ac:dyDescent="0.25">
      <c r="A3578" s="2"/>
      <c r="B3578" s="2" t="s">
        <v>2117</v>
      </c>
      <c r="C3578" s="116">
        <v>130454</v>
      </c>
      <c r="D3578" s="117">
        <v>8223</v>
      </c>
      <c r="E3578" s="2">
        <v>3578</v>
      </c>
    </row>
    <row r="3579" spans="1:5" ht="13.5" x14ac:dyDescent="0.25">
      <c r="A3579" s="2"/>
      <c r="B3579" s="2" t="s">
        <v>2118</v>
      </c>
      <c r="C3579" s="116">
        <v>130473</v>
      </c>
      <c r="D3579" s="117">
        <v>7242</v>
      </c>
      <c r="E3579" s="2">
        <v>3579</v>
      </c>
    </row>
    <row r="3580" spans="1:5" ht="13.5" x14ac:dyDescent="0.25">
      <c r="A3580" s="2"/>
      <c r="B3580" s="2" t="s">
        <v>7987</v>
      </c>
      <c r="C3580" s="116">
        <v>235604</v>
      </c>
      <c r="D3580" s="117">
        <v>4190</v>
      </c>
      <c r="E3580" s="2">
        <v>3580</v>
      </c>
    </row>
    <row r="3581" spans="1:5" ht="13.5" x14ac:dyDescent="0.25">
      <c r="A3581" s="2"/>
      <c r="B3581" s="2" t="s">
        <v>2119</v>
      </c>
      <c r="C3581" s="116">
        <v>130492</v>
      </c>
      <c r="D3581" s="117">
        <v>7223</v>
      </c>
      <c r="E3581" s="2">
        <v>3581</v>
      </c>
    </row>
    <row r="3582" spans="1:5" ht="13.5" x14ac:dyDescent="0.25">
      <c r="A3582" s="2"/>
      <c r="B3582" s="2" t="s">
        <v>2120</v>
      </c>
      <c r="C3582" s="116">
        <v>130518</v>
      </c>
      <c r="D3582" s="117">
        <v>7280</v>
      </c>
      <c r="E3582" s="2">
        <v>3582</v>
      </c>
    </row>
    <row r="3583" spans="1:5" ht="13.5" x14ac:dyDescent="0.25">
      <c r="A3583" s="2"/>
      <c r="B3583" s="2" t="s">
        <v>6122</v>
      </c>
      <c r="C3583" s="116">
        <v>235660</v>
      </c>
      <c r="D3583" s="117">
        <v>5220</v>
      </c>
      <c r="E3583" s="2">
        <v>3583</v>
      </c>
    </row>
    <row r="3584" spans="1:5" ht="13.5" x14ac:dyDescent="0.25">
      <c r="A3584" s="2"/>
      <c r="B3584" s="2" t="s">
        <v>2121</v>
      </c>
      <c r="C3584" s="116">
        <v>130539</v>
      </c>
      <c r="D3584" s="117">
        <v>8282</v>
      </c>
      <c r="E3584" s="2">
        <v>3584</v>
      </c>
    </row>
    <row r="3585" spans="1:5" ht="13.5" x14ac:dyDescent="0.25">
      <c r="A3585" s="2"/>
      <c r="B3585" s="2" t="s">
        <v>8911</v>
      </c>
      <c r="C3585" s="116">
        <v>330526</v>
      </c>
      <c r="D3585" s="117">
        <v>8290</v>
      </c>
      <c r="E3585" s="2">
        <v>3585</v>
      </c>
    </row>
    <row r="3586" spans="1:5" ht="13.5" x14ac:dyDescent="0.25">
      <c r="A3586" s="2"/>
      <c r="B3586" s="2" t="s">
        <v>8912</v>
      </c>
      <c r="C3586" s="116">
        <v>330545</v>
      </c>
      <c r="D3586" s="117">
        <v>8290</v>
      </c>
      <c r="E3586" s="2">
        <v>3586</v>
      </c>
    </row>
    <row r="3587" spans="1:5" ht="13.5" x14ac:dyDescent="0.25">
      <c r="A3587" s="2"/>
      <c r="B3587" s="2" t="s">
        <v>2122</v>
      </c>
      <c r="C3587" s="116">
        <v>130558</v>
      </c>
      <c r="D3587" s="117">
        <v>7232</v>
      </c>
      <c r="E3587" s="2">
        <v>3587</v>
      </c>
    </row>
    <row r="3588" spans="1:5" ht="13.5" x14ac:dyDescent="0.25">
      <c r="A3588" s="2"/>
      <c r="B3588" s="2" t="s">
        <v>8913</v>
      </c>
      <c r="C3588" s="116">
        <v>330564</v>
      </c>
      <c r="D3588" s="117">
        <v>8290</v>
      </c>
      <c r="E3588" s="2">
        <v>3588</v>
      </c>
    </row>
    <row r="3589" spans="1:5" ht="13.5" x14ac:dyDescent="0.25">
      <c r="A3589" s="2"/>
      <c r="B3589" s="2" t="s">
        <v>2123</v>
      </c>
      <c r="C3589" s="116">
        <v>130577</v>
      </c>
      <c r="D3589" s="117">
        <v>7212</v>
      </c>
      <c r="E3589" s="2">
        <v>3589</v>
      </c>
    </row>
    <row r="3590" spans="1:5" ht="13.5" x14ac:dyDescent="0.25">
      <c r="A3590" s="2"/>
      <c r="B3590" s="2" t="s">
        <v>2124</v>
      </c>
      <c r="C3590" s="116">
        <v>130596</v>
      </c>
      <c r="D3590" s="117">
        <v>8224</v>
      </c>
      <c r="E3590" s="2">
        <v>3590</v>
      </c>
    </row>
    <row r="3591" spans="1:5" ht="13.5" x14ac:dyDescent="0.25">
      <c r="A3591" s="2"/>
      <c r="B3591" s="2" t="s">
        <v>2125</v>
      </c>
      <c r="C3591" s="116">
        <v>130613</v>
      </c>
      <c r="D3591" s="117">
        <v>7438</v>
      </c>
      <c r="E3591" s="2">
        <v>3591</v>
      </c>
    </row>
    <row r="3592" spans="1:5" ht="13.5" x14ac:dyDescent="0.25">
      <c r="A3592" s="2"/>
      <c r="B3592" s="2" t="s">
        <v>8914</v>
      </c>
      <c r="C3592" s="116">
        <v>330625</v>
      </c>
      <c r="D3592" s="117">
        <v>8290</v>
      </c>
      <c r="E3592" s="2">
        <v>3592</v>
      </c>
    </row>
    <row r="3593" spans="1:5" ht="13.5" x14ac:dyDescent="0.25">
      <c r="A3593" s="2"/>
      <c r="B3593" s="2" t="s">
        <v>8915</v>
      </c>
      <c r="C3593" s="116">
        <v>330649</v>
      </c>
      <c r="D3593" s="117">
        <v>8290</v>
      </c>
      <c r="E3593" s="2">
        <v>3593</v>
      </c>
    </row>
    <row r="3594" spans="1:5" ht="13.5" x14ac:dyDescent="0.25">
      <c r="A3594" s="2"/>
      <c r="B3594" s="2" t="s">
        <v>2126</v>
      </c>
      <c r="C3594" s="116">
        <v>130632</v>
      </c>
      <c r="D3594" s="117">
        <v>7223</v>
      </c>
      <c r="E3594" s="2">
        <v>3594</v>
      </c>
    </row>
    <row r="3595" spans="1:5" ht="13.5" x14ac:dyDescent="0.25">
      <c r="A3595" s="2"/>
      <c r="B3595" s="2" t="s">
        <v>2127</v>
      </c>
      <c r="C3595" s="116">
        <v>130651</v>
      </c>
      <c r="D3595" s="117">
        <v>8132</v>
      </c>
      <c r="E3595" s="2">
        <v>3595</v>
      </c>
    </row>
    <row r="3596" spans="1:5" ht="13.5" x14ac:dyDescent="0.25">
      <c r="A3596" s="2"/>
      <c r="B3596" s="2" t="s">
        <v>2128</v>
      </c>
      <c r="C3596" s="116">
        <v>130666</v>
      </c>
      <c r="D3596" s="117">
        <v>7450</v>
      </c>
      <c r="E3596" s="2">
        <v>3596</v>
      </c>
    </row>
    <row r="3597" spans="1:5" ht="13.5" x14ac:dyDescent="0.25">
      <c r="A3597" s="2"/>
      <c r="B3597" s="2" t="s">
        <v>2129</v>
      </c>
      <c r="C3597" s="116">
        <v>130685</v>
      </c>
      <c r="D3597" s="117">
        <v>7411</v>
      </c>
      <c r="E3597" s="2">
        <v>3597</v>
      </c>
    </row>
    <row r="3598" spans="1:5" ht="13.5" x14ac:dyDescent="0.25">
      <c r="A3598" s="2"/>
      <c r="B3598" s="2" t="s">
        <v>2130</v>
      </c>
      <c r="C3598" s="116">
        <v>130702</v>
      </c>
      <c r="D3598" s="117">
        <v>7232</v>
      </c>
      <c r="E3598" s="2">
        <v>3598</v>
      </c>
    </row>
    <row r="3599" spans="1:5" ht="13.5" x14ac:dyDescent="0.25">
      <c r="A3599" s="2"/>
      <c r="B3599" s="2" t="s">
        <v>2131</v>
      </c>
      <c r="C3599" s="116">
        <v>130721</v>
      </c>
      <c r="D3599" s="117">
        <v>9311</v>
      </c>
      <c r="E3599" s="2">
        <v>3599</v>
      </c>
    </row>
    <row r="3600" spans="1:5" ht="13.5" x14ac:dyDescent="0.25">
      <c r="A3600" s="2"/>
      <c r="B3600" s="2" t="s">
        <v>2132</v>
      </c>
      <c r="C3600" s="116">
        <v>130740</v>
      </c>
      <c r="D3600" s="117">
        <v>7441</v>
      </c>
      <c r="E3600" s="2">
        <v>3600</v>
      </c>
    </row>
    <row r="3601" spans="1:5" ht="13.5" x14ac:dyDescent="0.25">
      <c r="A3601" s="2"/>
      <c r="B3601" s="2" t="s">
        <v>2133</v>
      </c>
      <c r="C3601" s="116">
        <v>130760</v>
      </c>
      <c r="D3601" s="117">
        <v>7450</v>
      </c>
      <c r="E3601" s="2">
        <v>3601</v>
      </c>
    </row>
    <row r="3602" spans="1:5" ht="13.5" x14ac:dyDescent="0.25">
      <c r="A3602" s="2"/>
      <c r="B3602" s="2" t="s">
        <v>6123</v>
      </c>
      <c r="C3602" s="116">
        <v>235694</v>
      </c>
      <c r="D3602" s="117">
        <v>4142</v>
      </c>
      <c r="E3602" s="2">
        <v>3602</v>
      </c>
    </row>
    <row r="3603" spans="1:5" ht="13.5" x14ac:dyDescent="0.25">
      <c r="A3603" s="2"/>
      <c r="B3603" s="2" t="s">
        <v>8916</v>
      </c>
      <c r="C3603" s="116">
        <v>330776</v>
      </c>
      <c r="D3603" s="117">
        <v>8290</v>
      </c>
      <c r="E3603" s="2">
        <v>3603</v>
      </c>
    </row>
    <row r="3604" spans="1:5" ht="13.5" x14ac:dyDescent="0.25">
      <c r="A3604" s="2"/>
      <c r="B3604" s="2" t="s">
        <v>2134</v>
      </c>
      <c r="C3604" s="116">
        <v>130789</v>
      </c>
      <c r="D3604" s="117">
        <v>7231</v>
      </c>
      <c r="E3604" s="2">
        <v>3604</v>
      </c>
    </row>
    <row r="3605" spans="1:5" ht="13.5" x14ac:dyDescent="0.25">
      <c r="A3605" s="2"/>
      <c r="B3605" s="2" t="s">
        <v>2136</v>
      </c>
      <c r="C3605" s="116">
        <v>130806</v>
      </c>
      <c r="D3605" s="117">
        <v>7441</v>
      </c>
      <c r="E3605" s="2">
        <v>3605</v>
      </c>
    </row>
    <row r="3606" spans="1:5" ht="13.5" x14ac:dyDescent="0.25">
      <c r="A3606" s="2"/>
      <c r="B3606" s="2" t="s">
        <v>2137</v>
      </c>
      <c r="C3606" s="116">
        <v>130810</v>
      </c>
      <c r="D3606" s="117">
        <v>9311</v>
      </c>
      <c r="E3606" s="2">
        <v>3606</v>
      </c>
    </row>
    <row r="3607" spans="1:5" ht="13.5" x14ac:dyDescent="0.25">
      <c r="A3607" s="2"/>
      <c r="B3607" s="2" t="s">
        <v>6124</v>
      </c>
      <c r="C3607" s="116">
        <v>235726</v>
      </c>
      <c r="D3607" s="117">
        <v>4142</v>
      </c>
      <c r="E3607" s="2">
        <v>3607</v>
      </c>
    </row>
    <row r="3608" spans="1:5" ht="13.5" x14ac:dyDescent="0.25">
      <c r="A3608" s="2"/>
      <c r="B3608" s="2" t="s">
        <v>6125</v>
      </c>
      <c r="C3608" s="116">
        <v>235745</v>
      </c>
      <c r="D3608" s="117">
        <v>4190</v>
      </c>
      <c r="E3608" s="2">
        <v>3608</v>
      </c>
    </row>
    <row r="3609" spans="1:5" ht="13.5" x14ac:dyDescent="0.25">
      <c r="A3609" s="2"/>
      <c r="B3609" s="2" t="s">
        <v>8918</v>
      </c>
      <c r="C3609" s="116">
        <v>330846</v>
      </c>
      <c r="D3609" s="117">
        <v>8290</v>
      </c>
      <c r="E3609" s="2">
        <v>3609</v>
      </c>
    </row>
    <row r="3610" spans="1:5" ht="13.5" x14ac:dyDescent="0.25">
      <c r="A3610" s="2"/>
      <c r="B3610" s="2" t="s">
        <v>2138</v>
      </c>
      <c r="C3610" s="116">
        <v>130837</v>
      </c>
      <c r="D3610" s="117">
        <v>7313</v>
      </c>
      <c r="E3610" s="2">
        <v>3610</v>
      </c>
    </row>
    <row r="3611" spans="1:5" ht="13.5" x14ac:dyDescent="0.25">
      <c r="A3611" s="2"/>
      <c r="B3611" s="2" t="s">
        <v>2139</v>
      </c>
      <c r="C3611" s="116">
        <v>130859</v>
      </c>
      <c r="D3611" s="117">
        <v>8142</v>
      </c>
      <c r="E3611" s="2">
        <v>3611</v>
      </c>
    </row>
    <row r="3612" spans="1:5" ht="13.5" x14ac:dyDescent="0.25">
      <c r="A3612" s="2"/>
      <c r="B3612" s="2" t="s">
        <v>2140</v>
      </c>
      <c r="C3612" s="116">
        <v>130878</v>
      </c>
      <c r="D3612" s="117">
        <v>7270</v>
      </c>
      <c r="E3612" s="2">
        <v>3612</v>
      </c>
    </row>
    <row r="3613" spans="1:5" ht="13.5" x14ac:dyDescent="0.25">
      <c r="A3613" s="2"/>
      <c r="B3613" s="2" t="s">
        <v>2141</v>
      </c>
      <c r="C3613" s="116">
        <v>130897</v>
      </c>
      <c r="D3613" s="117">
        <v>7311</v>
      </c>
      <c r="E3613" s="2">
        <v>3613</v>
      </c>
    </row>
    <row r="3614" spans="1:5" ht="13.5" x14ac:dyDescent="0.25">
      <c r="A3614" s="2"/>
      <c r="B3614" s="2" t="s">
        <v>2142</v>
      </c>
      <c r="C3614" s="116">
        <v>130914</v>
      </c>
      <c r="D3614" s="117">
        <v>8284</v>
      </c>
      <c r="E3614" s="2">
        <v>3614</v>
      </c>
    </row>
    <row r="3615" spans="1:5" ht="13.5" x14ac:dyDescent="0.25">
      <c r="A3615" s="2"/>
      <c r="B3615" s="2" t="s">
        <v>8919</v>
      </c>
      <c r="C3615" s="116">
        <v>330920</v>
      </c>
      <c r="D3615" s="117">
        <v>8290</v>
      </c>
      <c r="E3615" s="2">
        <v>3615</v>
      </c>
    </row>
    <row r="3616" spans="1:5" ht="13.5" x14ac:dyDescent="0.25">
      <c r="A3616" s="2"/>
      <c r="B3616" s="2" t="s">
        <v>2143</v>
      </c>
      <c r="C3616" s="116">
        <v>130933</v>
      </c>
      <c r="D3616" s="117">
        <v>7280</v>
      </c>
      <c r="E3616" s="2">
        <v>3616</v>
      </c>
    </row>
    <row r="3617" spans="1:5" ht="13.5" x14ac:dyDescent="0.25">
      <c r="A3617" s="2"/>
      <c r="B3617" s="2" t="s">
        <v>2144</v>
      </c>
      <c r="C3617" s="116">
        <v>130952</v>
      </c>
      <c r="D3617" s="117">
        <v>8233</v>
      </c>
      <c r="E3617" s="2">
        <v>3617</v>
      </c>
    </row>
    <row r="3618" spans="1:5" ht="13.5" x14ac:dyDescent="0.25">
      <c r="A3618" s="2"/>
      <c r="B3618" s="2" t="s">
        <v>2145</v>
      </c>
      <c r="C3618" s="116">
        <v>130971</v>
      </c>
      <c r="D3618" s="117">
        <v>8223</v>
      </c>
      <c r="E3618" s="2">
        <v>3618</v>
      </c>
    </row>
    <row r="3619" spans="1:5" ht="13.5" x14ac:dyDescent="0.25">
      <c r="A3619" s="2"/>
      <c r="B3619" s="2" t="s">
        <v>2146</v>
      </c>
      <c r="C3619" s="116">
        <v>130986</v>
      </c>
      <c r="D3619" s="117">
        <v>5340</v>
      </c>
      <c r="E3619" s="2">
        <v>3619</v>
      </c>
    </row>
    <row r="3620" spans="1:5" ht="13.5" x14ac:dyDescent="0.25">
      <c r="A3620" s="2"/>
      <c r="B3620" s="2" t="s">
        <v>2063</v>
      </c>
      <c r="C3620" s="116">
        <v>129320</v>
      </c>
      <c r="D3620" s="117">
        <v>7411</v>
      </c>
      <c r="E3620" s="2">
        <v>3620</v>
      </c>
    </row>
    <row r="3621" spans="1:5" ht="13.5" x14ac:dyDescent="0.25">
      <c r="A3621" s="2"/>
      <c r="B3621" s="2" t="s">
        <v>2064</v>
      </c>
      <c r="C3621" s="116">
        <v>129349</v>
      </c>
      <c r="D3621" s="117">
        <v>8224</v>
      </c>
      <c r="E3621" s="2">
        <v>3621</v>
      </c>
    </row>
    <row r="3622" spans="1:5" ht="13.5" x14ac:dyDescent="0.25">
      <c r="A3622" s="2"/>
      <c r="B3622" s="2" t="s">
        <v>618</v>
      </c>
      <c r="C3622" s="116">
        <v>129654</v>
      </c>
      <c r="D3622" s="117">
        <v>5210</v>
      </c>
      <c r="E3622" s="2">
        <v>3622</v>
      </c>
    </row>
    <row r="3623" spans="1:5" ht="13.5" x14ac:dyDescent="0.25">
      <c r="A3623" s="2"/>
      <c r="B3623" s="2" t="s">
        <v>7258</v>
      </c>
      <c r="C3623" s="116">
        <v>129635</v>
      </c>
      <c r="D3623" s="117">
        <v>5210</v>
      </c>
      <c r="E3623" s="2">
        <v>3623</v>
      </c>
    </row>
    <row r="3624" spans="1:5" ht="13.5" x14ac:dyDescent="0.25">
      <c r="A3624" s="2"/>
      <c r="B3624" s="2" t="s">
        <v>7259</v>
      </c>
      <c r="C3624" s="116">
        <v>129669</v>
      </c>
      <c r="D3624" s="117">
        <v>5210</v>
      </c>
      <c r="E3624" s="2">
        <v>3624</v>
      </c>
    </row>
    <row r="3625" spans="1:5" ht="13.5" x14ac:dyDescent="0.25">
      <c r="A3625" s="2"/>
      <c r="B3625" s="2" t="s">
        <v>2110</v>
      </c>
      <c r="C3625" s="116">
        <v>130280</v>
      </c>
      <c r="D3625" s="117">
        <v>8229</v>
      </c>
      <c r="E3625" s="2">
        <v>3625</v>
      </c>
    </row>
    <row r="3626" spans="1:5" ht="13.5" x14ac:dyDescent="0.25">
      <c r="A3626" s="2"/>
      <c r="B3626" s="2" t="s">
        <v>2111</v>
      </c>
      <c r="C3626" s="116">
        <v>130346</v>
      </c>
      <c r="D3626" s="117">
        <v>7242</v>
      </c>
      <c r="E3626" s="2">
        <v>3626</v>
      </c>
    </row>
    <row r="3627" spans="1:5" ht="13.5" x14ac:dyDescent="0.25">
      <c r="A3627" s="2"/>
      <c r="B3627" s="2" t="s">
        <v>8905</v>
      </c>
      <c r="C3627" s="116">
        <v>330352</v>
      </c>
      <c r="D3627" s="117">
        <v>8290</v>
      </c>
      <c r="E3627" s="2">
        <v>3627</v>
      </c>
    </row>
    <row r="3628" spans="1:5" ht="13.5" x14ac:dyDescent="0.25">
      <c r="A3628" s="2"/>
      <c r="B3628" s="2" t="s">
        <v>2112</v>
      </c>
      <c r="C3628" s="116">
        <v>130365</v>
      </c>
      <c r="D3628" s="117">
        <v>7321</v>
      </c>
      <c r="E3628" s="2">
        <v>3628</v>
      </c>
    </row>
    <row r="3629" spans="1:5" ht="13.5" x14ac:dyDescent="0.25">
      <c r="A3629" s="2"/>
      <c r="B3629" s="2" t="s">
        <v>8909</v>
      </c>
      <c r="C3629" s="116">
        <v>330482</v>
      </c>
      <c r="D3629" s="117">
        <v>8290</v>
      </c>
      <c r="E3629" s="2">
        <v>3629</v>
      </c>
    </row>
    <row r="3630" spans="1:5" ht="13.5" x14ac:dyDescent="0.25">
      <c r="A3630" s="2"/>
      <c r="B3630" s="2" t="s">
        <v>8498</v>
      </c>
      <c r="C3630" s="116">
        <v>235622</v>
      </c>
      <c r="D3630" s="117">
        <v>1120</v>
      </c>
      <c r="E3630" s="2">
        <v>3630</v>
      </c>
    </row>
    <row r="3631" spans="1:5" ht="13.5" x14ac:dyDescent="0.25">
      <c r="A3631" s="2"/>
      <c r="B3631" s="2" t="s">
        <v>6121</v>
      </c>
      <c r="C3631" s="116">
        <v>235637</v>
      </c>
      <c r="D3631" s="117">
        <v>5112</v>
      </c>
      <c r="E3631" s="2">
        <v>3631</v>
      </c>
    </row>
    <row r="3632" spans="1:5" ht="13.5" x14ac:dyDescent="0.25">
      <c r="A3632" s="2"/>
      <c r="B3632" s="2" t="s">
        <v>8917</v>
      </c>
      <c r="C3632" s="116">
        <v>330827</v>
      </c>
      <c r="D3632" s="117">
        <v>8290</v>
      </c>
      <c r="E3632" s="2">
        <v>3632</v>
      </c>
    </row>
    <row r="3633" spans="1:5" ht="13.5" x14ac:dyDescent="0.25">
      <c r="A3633" s="2"/>
      <c r="B3633" s="2" t="s">
        <v>2147</v>
      </c>
      <c r="C3633" s="116">
        <v>131009</v>
      </c>
      <c r="D3633" s="117">
        <v>5410</v>
      </c>
      <c r="E3633" s="2">
        <v>3633</v>
      </c>
    </row>
    <row r="3634" spans="1:5" ht="13.5" x14ac:dyDescent="0.25">
      <c r="A3634" s="2"/>
      <c r="B3634" s="2" t="s">
        <v>2148</v>
      </c>
      <c r="C3634" s="116">
        <v>131029</v>
      </c>
      <c r="D3634" s="117">
        <v>8235</v>
      </c>
      <c r="E3634" s="2">
        <v>3634</v>
      </c>
    </row>
    <row r="3635" spans="1:5" ht="13.5" x14ac:dyDescent="0.25">
      <c r="A3635" s="2"/>
      <c r="B3635" s="2" t="s">
        <v>6126</v>
      </c>
      <c r="C3635" s="116">
        <v>235783</v>
      </c>
      <c r="D3635" s="117">
        <v>2146</v>
      </c>
      <c r="E3635" s="2">
        <v>3635</v>
      </c>
    </row>
    <row r="3636" spans="1:5" ht="13.5" x14ac:dyDescent="0.25">
      <c r="A3636" s="2"/>
      <c r="B3636" s="2" t="s">
        <v>619</v>
      </c>
      <c r="C3636" s="116">
        <v>131048</v>
      </c>
      <c r="D3636" s="117">
        <v>7412</v>
      </c>
      <c r="E3636" s="2">
        <v>3636</v>
      </c>
    </row>
    <row r="3637" spans="1:5" ht="13.5" x14ac:dyDescent="0.25">
      <c r="A3637" s="2"/>
      <c r="B3637" s="2" t="s">
        <v>2149</v>
      </c>
      <c r="C3637" s="116">
        <v>131067</v>
      </c>
      <c r="D3637" s="117">
        <v>8112</v>
      </c>
      <c r="E3637" s="2">
        <v>3637</v>
      </c>
    </row>
    <row r="3638" spans="1:5" ht="13.5" x14ac:dyDescent="0.25">
      <c r="A3638" s="2"/>
      <c r="B3638" s="2" t="s">
        <v>2149</v>
      </c>
      <c r="C3638" s="116">
        <v>331073</v>
      </c>
      <c r="D3638" s="117">
        <v>8290</v>
      </c>
      <c r="E3638" s="2">
        <v>3638</v>
      </c>
    </row>
    <row r="3639" spans="1:5" ht="13.5" x14ac:dyDescent="0.25">
      <c r="A3639" s="2"/>
      <c r="B3639" s="2" t="s">
        <v>6127</v>
      </c>
      <c r="C3639" s="116">
        <v>235815</v>
      </c>
      <c r="D3639" s="117">
        <v>2453</v>
      </c>
      <c r="E3639" s="2">
        <v>3639</v>
      </c>
    </row>
    <row r="3640" spans="1:5" ht="13.5" x14ac:dyDescent="0.25">
      <c r="A3640" s="2"/>
      <c r="B3640" s="2" t="s">
        <v>6128</v>
      </c>
      <c r="C3640" s="116">
        <v>235849</v>
      </c>
      <c r="D3640" s="117">
        <v>2454</v>
      </c>
      <c r="E3640" s="2">
        <v>3640</v>
      </c>
    </row>
    <row r="3641" spans="1:5" ht="13.5" x14ac:dyDescent="0.25">
      <c r="A3641" s="2"/>
      <c r="B3641" s="2" t="s">
        <v>6129</v>
      </c>
      <c r="C3641" s="116">
        <v>235872</v>
      </c>
      <c r="D3641" s="117">
        <v>2453</v>
      </c>
      <c r="E3641" s="2">
        <v>3641</v>
      </c>
    </row>
    <row r="3642" spans="1:5" ht="13.5" x14ac:dyDescent="0.25">
      <c r="A3642" s="2"/>
      <c r="B3642" s="2" t="s">
        <v>620</v>
      </c>
      <c r="C3642" s="116">
        <v>131086</v>
      </c>
      <c r="D3642" s="117">
        <v>9332</v>
      </c>
      <c r="E3642" s="2">
        <v>3642</v>
      </c>
    </row>
    <row r="3643" spans="1:5" ht="13.5" x14ac:dyDescent="0.25">
      <c r="A3643" s="2"/>
      <c r="B3643" s="2" t="s">
        <v>2150</v>
      </c>
      <c r="C3643" s="116">
        <v>131103</v>
      </c>
      <c r="D3643" s="117">
        <v>7345</v>
      </c>
      <c r="E3643" s="2">
        <v>3643</v>
      </c>
    </row>
    <row r="3644" spans="1:5" ht="13.5" x14ac:dyDescent="0.25">
      <c r="A3644" s="2"/>
      <c r="B3644" s="2" t="s">
        <v>6130</v>
      </c>
      <c r="C3644" s="116">
        <v>235904</v>
      </c>
      <c r="D3644" s="117">
        <v>3118</v>
      </c>
      <c r="E3644" s="2">
        <v>3644</v>
      </c>
    </row>
    <row r="3645" spans="1:5" ht="13.5" x14ac:dyDescent="0.25">
      <c r="A3645" s="2"/>
      <c r="B3645" s="2" t="s">
        <v>2152</v>
      </c>
      <c r="C3645" s="116">
        <v>131156</v>
      </c>
      <c r="D3645" s="117">
        <v>7341</v>
      </c>
      <c r="E3645" s="2">
        <v>3645</v>
      </c>
    </row>
    <row r="3646" spans="1:5" ht="13.5" x14ac:dyDescent="0.25">
      <c r="A3646" s="2"/>
      <c r="B3646" s="2" t="s">
        <v>2153</v>
      </c>
      <c r="C3646" s="116">
        <v>131175</v>
      </c>
      <c r="D3646" s="117">
        <v>8269</v>
      </c>
      <c r="E3646" s="2">
        <v>3646</v>
      </c>
    </row>
    <row r="3647" spans="1:5" ht="13.5" x14ac:dyDescent="0.25">
      <c r="A3647" s="2"/>
      <c r="B3647" s="2" t="s">
        <v>7989</v>
      </c>
      <c r="C3647" s="116">
        <v>235905</v>
      </c>
      <c r="D3647" s="117">
        <v>3119</v>
      </c>
      <c r="E3647" s="2">
        <v>3647</v>
      </c>
    </row>
    <row r="3648" spans="1:5" ht="13.5" x14ac:dyDescent="0.25">
      <c r="A3648" s="2"/>
      <c r="B3648" s="2" t="s">
        <v>2154</v>
      </c>
      <c r="C3648" s="116">
        <v>131194</v>
      </c>
      <c r="D3648" s="117">
        <v>8224</v>
      </c>
      <c r="E3648" s="2">
        <v>3648</v>
      </c>
    </row>
    <row r="3649" spans="1:5" ht="13.5" x14ac:dyDescent="0.25">
      <c r="A3649" s="2"/>
      <c r="B3649" s="2" t="s">
        <v>621</v>
      </c>
      <c r="C3649" s="116">
        <v>131211</v>
      </c>
      <c r="D3649" s="117">
        <v>7129</v>
      </c>
      <c r="E3649" s="2">
        <v>3649</v>
      </c>
    </row>
    <row r="3650" spans="1:5" ht="13.5" x14ac:dyDescent="0.25">
      <c r="A3650" s="2"/>
      <c r="B3650" s="2" t="s">
        <v>2155</v>
      </c>
      <c r="C3650" s="116">
        <v>131230</v>
      </c>
      <c r="D3650" s="117">
        <v>8125</v>
      </c>
      <c r="E3650" s="2">
        <v>3650</v>
      </c>
    </row>
    <row r="3651" spans="1:5" ht="13.5" x14ac:dyDescent="0.25">
      <c r="A3651" s="2"/>
      <c r="B3651" s="2" t="s">
        <v>622</v>
      </c>
      <c r="C3651" s="116">
        <v>131251</v>
      </c>
      <c r="D3651" s="117">
        <v>7416</v>
      </c>
      <c r="E3651" s="2">
        <v>3651</v>
      </c>
    </row>
    <row r="3652" spans="1:5" ht="13.5" x14ac:dyDescent="0.25">
      <c r="A3652" s="2"/>
      <c r="B3652" s="2" t="s">
        <v>623</v>
      </c>
      <c r="C3652" s="116">
        <v>131252</v>
      </c>
      <c r="D3652" s="117">
        <v>7411</v>
      </c>
      <c r="E3652" s="2">
        <v>3652</v>
      </c>
    </row>
    <row r="3653" spans="1:5" ht="13.5" x14ac:dyDescent="0.25">
      <c r="A3653" s="2"/>
      <c r="B3653" s="2" t="s">
        <v>624</v>
      </c>
      <c r="C3653" s="116">
        <v>131279</v>
      </c>
      <c r="D3653" s="117">
        <v>7411</v>
      </c>
      <c r="E3653" s="2">
        <v>3653</v>
      </c>
    </row>
    <row r="3654" spans="1:5" ht="13.5" x14ac:dyDescent="0.25">
      <c r="A3654" s="2"/>
      <c r="B3654" s="2" t="s">
        <v>7260</v>
      </c>
      <c r="C3654" s="116">
        <v>131300</v>
      </c>
      <c r="D3654" s="117">
        <v>8223</v>
      </c>
      <c r="E3654" s="2">
        <v>3654</v>
      </c>
    </row>
    <row r="3655" spans="1:5" ht="13.5" x14ac:dyDescent="0.25">
      <c r="A3655" s="2"/>
      <c r="B3655" s="2" t="s">
        <v>2156</v>
      </c>
      <c r="C3655" s="116">
        <v>131315</v>
      </c>
      <c r="D3655" s="117">
        <v>8223</v>
      </c>
      <c r="E3655" s="2">
        <v>3655</v>
      </c>
    </row>
    <row r="3656" spans="1:5" ht="13.5" x14ac:dyDescent="0.25">
      <c r="A3656" s="2"/>
      <c r="B3656" s="2" t="s">
        <v>2157</v>
      </c>
      <c r="C3656" s="116">
        <v>131328</v>
      </c>
      <c r="D3656" s="117">
        <v>9322</v>
      </c>
      <c r="E3656" s="2">
        <v>3656</v>
      </c>
    </row>
    <row r="3657" spans="1:5" ht="13.5" x14ac:dyDescent="0.25">
      <c r="A3657" s="2"/>
      <c r="B3657" s="2" t="s">
        <v>6131</v>
      </c>
      <c r="C3657" s="116">
        <v>235938</v>
      </c>
      <c r="D3657" s="117">
        <v>2451</v>
      </c>
      <c r="E3657" s="2">
        <v>3657</v>
      </c>
    </row>
    <row r="3658" spans="1:5" ht="13.5" x14ac:dyDescent="0.25">
      <c r="A3658" s="2"/>
      <c r="B3658" s="2" t="s">
        <v>6132</v>
      </c>
      <c r="C3658" s="116">
        <v>235961</v>
      </c>
      <c r="D3658" s="117">
        <v>2148</v>
      </c>
      <c r="E3658" s="2">
        <v>3658</v>
      </c>
    </row>
    <row r="3659" spans="1:5" ht="13.5" x14ac:dyDescent="0.25">
      <c r="A3659" s="2"/>
      <c r="B3659" s="2" t="s">
        <v>6133</v>
      </c>
      <c r="C3659" s="116">
        <v>235995</v>
      </c>
      <c r="D3659" s="117">
        <v>2451</v>
      </c>
      <c r="E3659" s="2">
        <v>3659</v>
      </c>
    </row>
    <row r="3660" spans="1:5" ht="13.5" x14ac:dyDescent="0.25">
      <c r="A3660" s="2"/>
      <c r="B3660" s="2" t="s">
        <v>6134</v>
      </c>
      <c r="C3660" s="116">
        <v>236023</v>
      </c>
      <c r="D3660" s="117">
        <v>2451</v>
      </c>
      <c r="E3660" s="2">
        <v>3660</v>
      </c>
    </row>
    <row r="3661" spans="1:5" ht="13.5" x14ac:dyDescent="0.25">
      <c r="A3661" s="2"/>
      <c r="B3661" s="2" t="s">
        <v>6135</v>
      </c>
      <c r="C3661" s="116">
        <v>236057</v>
      </c>
      <c r="D3661" s="117">
        <v>2451</v>
      </c>
      <c r="E3661" s="2">
        <v>3661</v>
      </c>
    </row>
    <row r="3662" spans="1:5" ht="13.5" x14ac:dyDescent="0.25">
      <c r="A3662" s="2"/>
      <c r="B3662" s="2" t="s">
        <v>7790</v>
      </c>
      <c r="C3662" s="116">
        <v>236080</v>
      </c>
      <c r="D3662" s="117">
        <v>2451</v>
      </c>
      <c r="E3662" s="2">
        <v>3662</v>
      </c>
    </row>
    <row r="3663" spans="1:5" ht="13.5" x14ac:dyDescent="0.25">
      <c r="A3663" s="2"/>
      <c r="B3663" s="2" t="s">
        <v>2159</v>
      </c>
      <c r="C3663" s="116">
        <v>131368</v>
      </c>
      <c r="D3663" s="117">
        <v>9311</v>
      </c>
      <c r="E3663" s="2">
        <v>3663</v>
      </c>
    </row>
    <row r="3664" spans="1:5" ht="13.5" x14ac:dyDescent="0.25">
      <c r="A3664" s="2"/>
      <c r="B3664" s="2" t="s">
        <v>625</v>
      </c>
      <c r="C3664" s="116">
        <v>131387</v>
      </c>
      <c r="D3664" s="117">
        <v>5141</v>
      </c>
      <c r="E3664" s="2">
        <v>3664</v>
      </c>
    </row>
    <row r="3665" spans="1:5" ht="13.5" x14ac:dyDescent="0.25">
      <c r="A3665" s="2"/>
      <c r="B3665" s="2" t="s">
        <v>7990</v>
      </c>
      <c r="C3665" s="116">
        <v>236081</v>
      </c>
      <c r="D3665" s="117">
        <v>5141</v>
      </c>
      <c r="E3665" s="2">
        <v>3665</v>
      </c>
    </row>
    <row r="3666" spans="1:5" ht="13.5" x14ac:dyDescent="0.25">
      <c r="A3666" s="2"/>
      <c r="B3666" s="2" t="s">
        <v>7991</v>
      </c>
      <c r="C3666" s="116">
        <v>236082</v>
      </c>
      <c r="D3666" s="117">
        <v>5141</v>
      </c>
      <c r="E3666" s="2">
        <v>3666</v>
      </c>
    </row>
    <row r="3667" spans="1:5" ht="13.5" x14ac:dyDescent="0.25">
      <c r="A3667" s="2"/>
      <c r="B3667" s="2" t="s">
        <v>7791</v>
      </c>
      <c r="C3667" s="116">
        <v>236112</v>
      </c>
      <c r="D3667" s="117">
        <v>2149</v>
      </c>
      <c r="E3667" s="2">
        <v>3667</v>
      </c>
    </row>
    <row r="3668" spans="1:5" ht="13.5" x14ac:dyDescent="0.25">
      <c r="A3668" s="2"/>
      <c r="B3668" s="2" t="s">
        <v>7792</v>
      </c>
      <c r="C3668" s="116">
        <v>236146</v>
      </c>
      <c r="D3668" s="117">
        <v>2149</v>
      </c>
      <c r="E3668" s="2">
        <v>3668</v>
      </c>
    </row>
    <row r="3669" spans="1:5" ht="13.5" x14ac:dyDescent="0.25">
      <c r="A3669" s="2"/>
      <c r="B3669" s="2" t="s">
        <v>626</v>
      </c>
      <c r="C3669" s="116">
        <v>131404</v>
      </c>
      <c r="D3669" s="117">
        <v>5410</v>
      </c>
      <c r="E3669" s="2">
        <v>3669</v>
      </c>
    </row>
    <row r="3670" spans="1:5" ht="13.5" x14ac:dyDescent="0.25">
      <c r="A3670" s="2"/>
      <c r="B3670" s="2" t="s">
        <v>627</v>
      </c>
      <c r="C3670" s="116">
        <v>131442</v>
      </c>
      <c r="D3670" s="117">
        <v>7213</v>
      </c>
      <c r="E3670" s="2">
        <v>3670</v>
      </c>
    </row>
    <row r="3671" spans="1:5" ht="13.5" x14ac:dyDescent="0.25">
      <c r="A3671" s="2"/>
      <c r="B3671" s="2" t="s">
        <v>2160</v>
      </c>
      <c r="C3671" s="116">
        <v>131461</v>
      </c>
      <c r="D3671" s="117">
        <v>7213</v>
      </c>
      <c r="E3671" s="2">
        <v>3671</v>
      </c>
    </row>
    <row r="3672" spans="1:5" ht="13.5" x14ac:dyDescent="0.25">
      <c r="A3672" s="2"/>
      <c r="B3672" s="2" t="s">
        <v>628</v>
      </c>
      <c r="C3672" s="116">
        <v>131480</v>
      </c>
      <c r="D3672" s="117">
        <v>8162</v>
      </c>
      <c r="E3672" s="2">
        <v>3672</v>
      </c>
    </row>
    <row r="3673" spans="1:5" ht="13.5" x14ac:dyDescent="0.25">
      <c r="A3673" s="2"/>
      <c r="B3673" s="2" t="s">
        <v>2162</v>
      </c>
      <c r="C3673" s="116">
        <v>131527</v>
      </c>
      <c r="D3673" s="117">
        <v>9332</v>
      </c>
      <c r="E3673" s="2">
        <v>3673</v>
      </c>
    </row>
    <row r="3674" spans="1:5" ht="13.5" x14ac:dyDescent="0.25">
      <c r="A3674" s="2"/>
      <c r="B3674" s="2" t="s">
        <v>629</v>
      </c>
      <c r="C3674" s="116">
        <v>131526</v>
      </c>
      <c r="D3674" s="117">
        <v>9332</v>
      </c>
      <c r="E3674" s="2">
        <v>3674</v>
      </c>
    </row>
    <row r="3675" spans="1:5" ht="13.5" x14ac:dyDescent="0.25">
      <c r="A3675" s="2"/>
      <c r="B3675" s="2" t="s">
        <v>630</v>
      </c>
      <c r="C3675" s="116">
        <v>131546</v>
      </c>
      <c r="D3675" s="117">
        <v>7412</v>
      </c>
      <c r="E3675" s="2">
        <v>3675</v>
      </c>
    </row>
    <row r="3676" spans="1:5" ht="13.5" x14ac:dyDescent="0.25">
      <c r="A3676" s="2"/>
      <c r="B3676" s="2" t="s">
        <v>2163</v>
      </c>
      <c r="C3676" s="116">
        <v>131565</v>
      </c>
      <c r="D3676" s="117">
        <v>7514</v>
      </c>
      <c r="E3676" s="2">
        <v>3676</v>
      </c>
    </row>
    <row r="3677" spans="1:5" ht="13.5" x14ac:dyDescent="0.25">
      <c r="A3677" s="2"/>
      <c r="B3677" s="2" t="s">
        <v>2164</v>
      </c>
      <c r="C3677" s="116">
        <v>131584</v>
      </c>
      <c r="D3677" s="117">
        <v>7450</v>
      </c>
      <c r="E3677" s="2">
        <v>3677</v>
      </c>
    </row>
    <row r="3678" spans="1:5" ht="13.5" x14ac:dyDescent="0.25">
      <c r="A3678" s="2"/>
      <c r="B3678" s="2" t="s">
        <v>2165</v>
      </c>
      <c r="C3678" s="116">
        <v>131601</v>
      </c>
      <c r="D3678" s="117">
        <v>8132</v>
      </c>
      <c r="E3678" s="2">
        <v>3678</v>
      </c>
    </row>
    <row r="3679" spans="1:5" ht="13.5" x14ac:dyDescent="0.25">
      <c r="A3679" s="2"/>
      <c r="B3679" s="2" t="s">
        <v>631</v>
      </c>
      <c r="C3679" s="116">
        <v>131620</v>
      </c>
      <c r="D3679" s="117">
        <v>8131</v>
      </c>
      <c r="E3679" s="2">
        <v>3679</v>
      </c>
    </row>
    <row r="3680" spans="1:5" ht="13.5" x14ac:dyDescent="0.25">
      <c r="A3680" s="2"/>
      <c r="B3680" s="2" t="s">
        <v>2161</v>
      </c>
      <c r="C3680" s="116">
        <v>131508</v>
      </c>
      <c r="D3680" s="117">
        <v>7270</v>
      </c>
      <c r="E3680" s="2">
        <v>3680</v>
      </c>
    </row>
    <row r="3681" spans="1:5" ht="13.5" x14ac:dyDescent="0.25">
      <c r="A3681" s="2"/>
      <c r="B3681" s="2" t="s">
        <v>7793</v>
      </c>
      <c r="C3681" s="116">
        <v>236174</v>
      </c>
      <c r="D3681" s="117">
        <v>3142</v>
      </c>
      <c r="E3681" s="2">
        <v>3681</v>
      </c>
    </row>
    <row r="3682" spans="1:5" ht="13.5" x14ac:dyDescent="0.25">
      <c r="A3682" s="2"/>
      <c r="B3682" s="2" t="s">
        <v>8920</v>
      </c>
      <c r="C3682" s="116">
        <v>331675</v>
      </c>
      <c r="D3682" s="117">
        <v>8290</v>
      </c>
      <c r="E3682" s="2">
        <v>3682</v>
      </c>
    </row>
    <row r="3683" spans="1:5" ht="13.5" x14ac:dyDescent="0.25">
      <c r="A3683" s="2"/>
      <c r="B3683" s="2" t="s">
        <v>2166</v>
      </c>
      <c r="C3683" s="116">
        <v>131688</v>
      </c>
      <c r="D3683" s="117">
        <v>7514</v>
      </c>
      <c r="E3683" s="2">
        <v>3683</v>
      </c>
    </row>
    <row r="3684" spans="1:5" ht="13.5" x14ac:dyDescent="0.25">
      <c r="A3684" s="2"/>
      <c r="B3684" s="2" t="s">
        <v>2167</v>
      </c>
      <c r="C3684" s="116">
        <v>131692</v>
      </c>
      <c r="D3684" s="117">
        <v>8229</v>
      </c>
      <c r="E3684" s="2">
        <v>3684</v>
      </c>
    </row>
    <row r="3685" spans="1:5" ht="13.5" x14ac:dyDescent="0.25">
      <c r="A3685" s="2"/>
      <c r="B3685" s="2" t="s">
        <v>2169</v>
      </c>
      <c r="C3685" s="116">
        <v>131713</v>
      </c>
      <c r="D3685" s="117">
        <v>5144</v>
      </c>
      <c r="E3685" s="2">
        <v>3685</v>
      </c>
    </row>
    <row r="3686" spans="1:5" ht="13.5" x14ac:dyDescent="0.25">
      <c r="A3686" s="2"/>
      <c r="B3686" s="2" t="s">
        <v>2171</v>
      </c>
      <c r="C3686" s="116">
        <v>131743</v>
      </c>
      <c r="D3686" s="117">
        <v>5410</v>
      </c>
      <c r="E3686" s="2">
        <v>3686</v>
      </c>
    </row>
    <row r="3687" spans="1:5" ht="13.5" x14ac:dyDescent="0.25">
      <c r="A3687" s="2"/>
      <c r="B3687" s="2" t="s">
        <v>2170</v>
      </c>
      <c r="C3687" s="116">
        <v>131724</v>
      </c>
      <c r="D3687" s="117">
        <v>8269</v>
      </c>
      <c r="E3687" s="2">
        <v>3687</v>
      </c>
    </row>
    <row r="3688" spans="1:5" ht="13.5" x14ac:dyDescent="0.25">
      <c r="A3688" s="2"/>
      <c r="B3688" s="2" t="s">
        <v>2172</v>
      </c>
      <c r="C3688" s="116">
        <v>131762</v>
      </c>
      <c r="D3688" s="117">
        <v>7324</v>
      </c>
      <c r="E3688" s="2">
        <v>3688</v>
      </c>
    </row>
    <row r="3689" spans="1:5" ht="13.5" x14ac:dyDescent="0.25">
      <c r="A3689" s="2"/>
      <c r="B3689" s="2" t="s">
        <v>2173</v>
      </c>
      <c r="C3689" s="116">
        <v>131781</v>
      </c>
      <c r="D3689" s="117">
        <v>8144</v>
      </c>
      <c r="E3689" s="2">
        <v>3689</v>
      </c>
    </row>
    <row r="3690" spans="1:5" ht="13.5" x14ac:dyDescent="0.25">
      <c r="A3690" s="2"/>
      <c r="B3690" s="2" t="s">
        <v>2174</v>
      </c>
      <c r="C3690" s="116">
        <v>131809</v>
      </c>
      <c r="D3690" s="117">
        <v>7441</v>
      </c>
      <c r="E3690" s="2">
        <v>3690</v>
      </c>
    </row>
    <row r="3691" spans="1:5" ht="13.5" x14ac:dyDescent="0.25">
      <c r="A3691" s="2"/>
      <c r="B3691" s="2" t="s">
        <v>2175</v>
      </c>
      <c r="C3691" s="116">
        <v>131828</v>
      </c>
      <c r="D3691" s="117">
        <v>7460</v>
      </c>
      <c r="E3691" s="2">
        <v>3691</v>
      </c>
    </row>
    <row r="3692" spans="1:5" ht="13.5" x14ac:dyDescent="0.25">
      <c r="A3692" s="2"/>
      <c r="B3692" s="2" t="s">
        <v>7262</v>
      </c>
      <c r="C3692" s="116">
        <v>131847</v>
      </c>
      <c r="D3692" s="117">
        <v>7441</v>
      </c>
      <c r="E3692" s="2">
        <v>3692</v>
      </c>
    </row>
    <row r="3693" spans="1:5" ht="13.5" x14ac:dyDescent="0.25">
      <c r="A3693" s="2"/>
      <c r="B3693" s="2" t="s">
        <v>2168</v>
      </c>
      <c r="C3693" s="116">
        <v>131705</v>
      </c>
      <c r="D3693" s="117">
        <v>8264</v>
      </c>
      <c r="E3693" s="2">
        <v>3693</v>
      </c>
    </row>
    <row r="3694" spans="1:5" ht="13.5" x14ac:dyDescent="0.25">
      <c r="A3694" s="2"/>
      <c r="B3694" s="2" t="s">
        <v>2177</v>
      </c>
      <c r="C3694" s="116">
        <v>131866</v>
      </c>
      <c r="D3694" s="117">
        <v>8226</v>
      </c>
      <c r="E3694" s="2">
        <v>3694</v>
      </c>
    </row>
    <row r="3695" spans="1:5" ht="13.5" x14ac:dyDescent="0.25">
      <c r="A3695" s="2"/>
      <c r="B3695" s="2" t="s">
        <v>2178</v>
      </c>
      <c r="C3695" s="116">
        <v>131885</v>
      </c>
      <c r="D3695" s="117">
        <v>8226</v>
      </c>
      <c r="E3695" s="2">
        <v>3695</v>
      </c>
    </row>
    <row r="3696" spans="1:5" ht="13.5" x14ac:dyDescent="0.25">
      <c r="A3696" s="2"/>
      <c r="B3696" s="2" t="s">
        <v>2179</v>
      </c>
      <c r="C3696" s="116">
        <v>131917</v>
      </c>
      <c r="D3696" s="117">
        <v>8226</v>
      </c>
      <c r="E3696" s="2">
        <v>3696</v>
      </c>
    </row>
    <row r="3697" spans="1:5" ht="13.5" x14ac:dyDescent="0.25">
      <c r="A3697" s="2"/>
      <c r="B3697" s="2" t="s">
        <v>2180</v>
      </c>
      <c r="C3697" s="116">
        <v>131936</v>
      </c>
      <c r="D3697" s="117">
        <v>7111</v>
      </c>
      <c r="E3697" s="2">
        <v>3697</v>
      </c>
    </row>
    <row r="3698" spans="1:5" ht="13.5" x14ac:dyDescent="0.25">
      <c r="A3698" s="2"/>
      <c r="B3698" s="2" t="s">
        <v>2181</v>
      </c>
      <c r="C3698" s="116">
        <v>131955</v>
      </c>
      <c r="D3698" s="117">
        <v>7442</v>
      </c>
      <c r="E3698" s="2">
        <v>3698</v>
      </c>
    </row>
    <row r="3699" spans="1:5" ht="13.5" x14ac:dyDescent="0.25">
      <c r="A3699" s="2"/>
      <c r="B3699" s="2" t="s">
        <v>2182</v>
      </c>
      <c r="C3699" s="116">
        <v>131974</v>
      </c>
      <c r="D3699" s="117">
        <v>8221</v>
      </c>
      <c r="E3699" s="2">
        <v>3699</v>
      </c>
    </row>
    <row r="3700" spans="1:5" ht="13.5" x14ac:dyDescent="0.25">
      <c r="A3700" s="2"/>
      <c r="B3700" s="2" t="s">
        <v>632</v>
      </c>
      <c r="C3700" s="116">
        <v>132018</v>
      </c>
      <c r="D3700" s="117">
        <v>7124</v>
      </c>
      <c r="E3700" s="2">
        <v>3700</v>
      </c>
    </row>
    <row r="3701" spans="1:5" ht="13.5" x14ac:dyDescent="0.25">
      <c r="A3701" s="2"/>
      <c r="B3701" s="2" t="s">
        <v>2183</v>
      </c>
      <c r="C3701" s="116">
        <v>132017</v>
      </c>
      <c r="D3701" s="117">
        <v>7124</v>
      </c>
      <c r="E3701" s="2">
        <v>3701</v>
      </c>
    </row>
    <row r="3702" spans="1:5" ht="13.5" x14ac:dyDescent="0.25">
      <c r="A3702" s="2"/>
      <c r="B3702" s="2" t="s">
        <v>2184</v>
      </c>
      <c r="C3702" s="116">
        <v>132036</v>
      </c>
      <c r="D3702" s="117">
        <v>7124</v>
      </c>
      <c r="E3702" s="2">
        <v>3702</v>
      </c>
    </row>
    <row r="3703" spans="1:5" ht="13.5" x14ac:dyDescent="0.25">
      <c r="A3703" s="2"/>
      <c r="B3703" s="2" t="s">
        <v>2185</v>
      </c>
      <c r="C3703" s="116">
        <v>132055</v>
      </c>
      <c r="D3703" s="117">
        <v>6121</v>
      </c>
      <c r="E3703" s="2">
        <v>3703</v>
      </c>
    </row>
    <row r="3704" spans="1:5" ht="13.5" x14ac:dyDescent="0.25">
      <c r="A3704" s="2"/>
      <c r="B3704" s="2" t="s">
        <v>2186</v>
      </c>
      <c r="C3704" s="116">
        <v>132093</v>
      </c>
      <c r="D3704" s="117">
        <v>7432</v>
      </c>
      <c r="E3704" s="2">
        <v>3704</v>
      </c>
    </row>
    <row r="3705" spans="1:5" ht="13.5" x14ac:dyDescent="0.25">
      <c r="A3705" s="2"/>
      <c r="B3705" s="2" t="s">
        <v>7794</v>
      </c>
      <c r="C3705" s="116">
        <v>236216</v>
      </c>
      <c r="D3705" s="117">
        <v>2146</v>
      </c>
      <c r="E3705" s="2">
        <v>3705</v>
      </c>
    </row>
    <row r="3706" spans="1:5" ht="13.5" x14ac:dyDescent="0.25">
      <c r="A3706" s="2"/>
      <c r="B3706" s="2" t="s">
        <v>7795</v>
      </c>
      <c r="C3706" s="116">
        <v>236240</v>
      </c>
      <c r="D3706" s="117">
        <v>4213</v>
      </c>
      <c r="E3706" s="2">
        <v>3706</v>
      </c>
    </row>
    <row r="3707" spans="1:5" ht="13.5" x14ac:dyDescent="0.25">
      <c r="A3707" s="2"/>
      <c r="B3707" s="2" t="s">
        <v>7796</v>
      </c>
      <c r="C3707" s="116">
        <v>236288</v>
      </c>
      <c r="D3707" s="117">
        <v>2146</v>
      </c>
      <c r="E3707" s="2">
        <v>3707</v>
      </c>
    </row>
    <row r="3708" spans="1:5" ht="13.5" x14ac:dyDescent="0.25">
      <c r="A3708" s="2"/>
      <c r="B3708" s="2" t="s">
        <v>2187</v>
      </c>
      <c r="C3708" s="116">
        <v>132110</v>
      </c>
      <c r="D3708" s="117">
        <v>7432</v>
      </c>
      <c r="E3708" s="2">
        <v>3708</v>
      </c>
    </row>
    <row r="3709" spans="1:5" ht="13.5" x14ac:dyDescent="0.25">
      <c r="A3709" s="2"/>
      <c r="B3709" s="2" t="s">
        <v>2188</v>
      </c>
      <c r="C3709" s="116">
        <v>132138</v>
      </c>
      <c r="D3709" s="117">
        <v>9321</v>
      </c>
      <c r="E3709" s="2">
        <v>3709</v>
      </c>
    </row>
    <row r="3710" spans="1:5" ht="13.5" x14ac:dyDescent="0.25">
      <c r="A3710" s="2"/>
      <c r="B3710" s="2" t="s">
        <v>2189</v>
      </c>
      <c r="C3710" s="116">
        <v>132159</v>
      </c>
      <c r="D3710" s="117">
        <v>7438</v>
      </c>
      <c r="E3710" s="2">
        <v>3710</v>
      </c>
    </row>
    <row r="3711" spans="1:5" ht="13.5" x14ac:dyDescent="0.25">
      <c r="A3711" s="2"/>
      <c r="B3711" s="2" t="s">
        <v>2190</v>
      </c>
      <c r="C3711" s="116">
        <v>132178</v>
      </c>
      <c r="D3711" s="117">
        <v>7438</v>
      </c>
      <c r="E3711" s="2">
        <v>3711</v>
      </c>
    </row>
    <row r="3712" spans="1:5" ht="13.5" x14ac:dyDescent="0.25">
      <c r="A3712" s="2"/>
      <c r="B3712" s="2" t="s">
        <v>2191</v>
      </c>
      <c r="C3712" s="116">
        <v>132197</v>
      </c>
      <c r="D3712" s="117">
        <v>9132</v>
      </c>
      <c r="E3712" s="2">
        <v>3712</v>
      </c>
    </row>
    <row r="3713" spans="1:5" ht="13.5" x14ac:dyDescent="0.25">
      <c r="A3713" s="2"/>
      <c r="B3713" s="2" t="s">
        <v>633</v>
      </c>
      <c r="C3713" s="116">
        <v>132230</v>
      </c>
      <c r="D3713" s="117">
        <v>7217</v>
      </c>
      <c r="E3713" s="2">
        <v>3713</v>
      </c>
    </row>
    <row r="3714" spans="1:5" ht="13.5" x14ac:dyDescent="0.25">
      <c r="A3714" s="2"/>
      <c r="B3714" s="2" t="s">
        <v>2193</v>
      </c>
      <c r="C3714" s="116">
        <v>132233</v>
      </c>
      <c r="D3714" s="117">
        <v>7217</v>
      </c>
      <c r="E3714" s="2">
        <v>3714</v>
      </c>
    </row>
    <row r="3715" spans="1:5" ht="13.5" x14ac:dyDescent="0.25">
      <c r="A3715" s="2"/>
      <c r="B3715" s="2" t="s">
        <v>2194</v>
      </c>
      <c r="C3715" s="116">
        <v>132252</v>
      </c>
      <c r="D3715" s="117">
        <v>7217</v>
      </c>
      <c r="E3715" s="2">
        <v>3715</v>
      </c>
    </row>
    <row r="3716" spans="1:5" ht="13.5" x14ac:dyDescent="0.25">
      <c r="A3716" s="2"/>
      <c r="B3716" s="2" t="s">
        <v>634</v>
      </c>
      <c r="C3716" s="116">
        <v>132271</v>
      </c>
      <c r="D3716" s="117">
        <v>7217</v>
      </c>
      <c r="E3716" s="2">
        <v>3716</v>
      </c>
    </row>
    <row r="3717" spans="1:5" ht="13.5" x14ac:dyDescent="0.25">
      <c r="A3717" s="2"/>
      <c r="B3717" s="2" t="s">
        <v>2192</v>
      </c>
      <c r="C3717" s="116">
        <v>132214</v>
      </c>
      <c r="D3717" s="117">
        <v>7111</v>
      </c>
      <c r="E3717" s="2">
        <v>3717</v>
      </c>
    </row>
    <row r="3718" spans="1:5" ht="13.5" x14ac:dyDescent="0.25">
      <c r="A3718" s="2"/>
      <c r="B3718" s="2" t="s">
        <v>2195</v>
      </c>
      <c r="C3718" s="116">
        <v>132290</v>
      </c>
      <c r="D3718" s="117">
        <v>7217</v>
      </c>
      <c r="E3718" s="2">
        <v>3718</v>
      </c>
    </row>
    <row r="3719" spans="1:5" ht="13.5" x14ac:dyDescent="0.25">
      <c r="A3719" s="2"/>
      <c r="B3719" s="2" t="s">
        <v>2196</v>
      </c>
      <c r="C3719" s="116">
        <v>132318</v>
      </c>
      <c r="D3719" s="117">
        <v>7217</v>
      </c>
      <c r="E3719" s="2">
        <v>3719</v>
      </c>
    </row>
    <row r="3720" spans="1:5" ht="13.5" x14ac:dyDescent="0.25">
      <c r="A3720" s="2"/>
      <c r="B3720" s="2" t="s">
        <v>635</v>
      </c>
      <c r="C3720" s="116">
        <v>132320</v>
      </c>
      <c r="D3720" s="117">
        <v>7321</v>
      </c>
      <c r="E3720" s="2">
        <v>3720</v>
      </c>
    </row>
    <row r="3721" spans="1:5" ht="13.5" x14ac:dyDescent="0.25">
      <c r="A3721" s="2"/>
      <c r="B3721" s="2" t="s">
        <v>7263</v>
      </c>
      <c r="C3721" s="116">
        <v>132337</v>
      </c>
      <c r="D3721" s="117">
        <v>5122</v>
      </c>
      <c r="E3721" s="2">
        <v>3721</v>
      </c>
    </row>
    <row r="3722" spans="1:5" ht="13.5" x14ac:dyDescent="0.25">
      <c r="A3722" s="2"/>
      <c r="B3722" s="2" t="s">
        <v>636</v>
      </c>
      <c r="C3722" s="116">
        <v>132356</v>
      </c>
      <c r="D3722" s="117">
        <v>5122</v>
      </c>
      <c r="E3722" s="2">
        <v>3722</v>
      </c>
    </row>
    <row r="3723" spans="1:5" ht="13.5" x14ac:dyDescent="0.25">
      <c r="A3723" s="2"/>
      <c r="B3723" s="2" t="s">
        <v>7797</v>
      </c>
      <c r="C3723" s="116">
        <v>236324</v>
      </c>
      <c r="D3723" s="117">
        <v>3473</v>
      </c>
      <c r="E3723" s="2">
        <v>3723</v>
      </c>
    </row>
    <row r="3724" spans="1:5" ht="13.5" x14ac:dyDescent="0.25">
      <c r="A3724" s="2"/>
      <c r="B3724" s="2" t="s">
        <v>7798</v>
      </c>
      <c r="C3724" s="116">
        <v>236358</v>
      </c>
      <c r="D3724" s="117">
        <v>3310</v>
      </c>
      <c r="E3724" s="2">
        <v>3724</v>
      </c>
    </row>
    <row r="3725" spans="1:5" ht="13.5" x14ac:dyDescent="0.25">
      <c r="A3725" s="2"/>
      <c r="B3725" s="2" t="s">
        <v>8499</v>
      </c>
      <c r="C3725" s="116">
        <v>236405</v>
      </c>
      <c r="D3725" s="117">
        <v>2443</v>
      </c>
      <c r="E3725" s="2">
        <v>3725</v>
      </c>
    </row>
    <row r="3726" spans="1:5" ht="13.5" x14ac:dyDescent="0.25">
      <c r="A3726" s="2"/>
      <c r="B3726" s="2" t="s">
        <v>2198</v>
      </c>
      <c r="C3726" s="116">
        <v>132375</v>
      </c>
      <c r="D3726" s="117">
        <v>6121</v>
      </c>
      <c r="E3726" s="2">
        <v>3726</v>
      </c>
    </row>
    <row r="3727" spans="1:5" ht="13.5" x14ac:dyDescent="0.25">
      <c r="A3727" s="2"/>
      <c r="B3727" s="2" t="s">
        <v>637</v>
      </c>
      <c r="C3727" s="116">
        <v>132394</v>
      </c>
      <c r="D3727" s="117">
        <v>7415</v>
      </c>
      <c r="E3727" s="2">
        <v>3727</v>
      </c>
    </row>
    <row r="3728" spans="1:5" ht="13.5" x14ac:dyDescent="0.25">
      <c r="A3728" s="2"/>
      <c r="B3728" s="2" t="s">
        <v>2199</v>
      </c>
      <c r="C3728" s="116">
        <v>132411</v>
      </c>
      <c r="D3728" s="117">
        <v>7412</v>
      </c>
      <c r="E3728" s="2">
        <v>3728</v>
      </c>
    </row>
    <row r="3729" spans="1:5" ht="13.5" x14ac:dyDescent="0.25">
      <c r="A3729" s="2"/>
      <c r="B3729" s="2" t="s">
        <v>2200</v>
      </c>
      <c r="C3729" s="116">
        <v>132430</v>
      </c>
      <c r="D3729" s="117">
        <v>7414</v>
      </c>
      <c r="E3729" s="2">
        <v>3729</v>
      </c>
    </row>
    <row r="3730" spans="1:5" ht="13.5" x14ac:dyDescent="0.25">
      <c r="A3730" s="2"/>
      <c r="B3730" s="2" t="s">
        <v>2201</v>
      </c>
      <c r="C3730" s="116">
        <v>132457</v>
      </c>
      <c r="D3730" s="117">
        <v>7413</v>
      </c>
      <c r="E3730" s="2">
        <v>3730</v>
      </c>
    </row>
    <row r="3731" spans="1:5" ht="13.5" x14ac:dyDescent="0.25">
      <c r="A3731" s="2"/>
      <c r="B3731" s="2" t="s">
        <v>2202</v>
      </c>
      <c r="C3731" s="116">
        <v>132479</v>
      </c>
      <c r="D3731" s="117">
        <v>9151</v>
      </c>
      <c r="E3731" s="2">
        <v>3731</v>
      </c>
    </row>
    <row r="3732" spans="1:5" ht="13.5" x14ac:dyDescent="0.25">
      <c r="A3732" s="2"/>
      <c r="B3732" s="2" t="s">
        <v>2203</v>
      </c>
      <c r="C3732" s="116">
        <v>132498</v>
      </c>
      <c r="D3732" s="117">
        <v>5122</v>
      </c>
      <c r="E3732" s="2">
        <v>3732</v>
      </c>
    </row>
    <row r="3733" spans="1:5" ht="13.5" x14ac:dyDescent="0.25">
      <c r="A3733" s="2"/>
      <c r="B3733" s="2" t="s">
        <v>2204</v>
      </c>
      <c r="C3733" s="116">
        <v>132515</v>
      </c>
      <c r="D3733" s="117">
        <v>9332</v>
      </c>
      <c r="E3733" s="2">
        <v>3733</v>
      </c>
    </row>
    <row r="3734" spans="1:5" ht="13.5" x14ac:dyDescent="0.25">
      <c r="A3734" s="2"/>
      <c r="B3734" s="2" t="s">
        <v>7799</v>
      </c>
      <c r="C3734" s="116">
        <v>236907</v>
      </c>
      <c r="D3734" s="117">
        <v>2229</v>
      </c>
      <c r="E3734" s="2">
        <v>3734</v>
      </c>
    </row>
    <row r="3735" spans="1:5" ht="13.5" x14ac:dyDescent="0.25">
      <c r="A3735" s="2"/>
      <c r="B3735" s="2" t="s">
        <v>7800</v>
      </c>
      <c r="C3735" s="116">
        <v>236911</v>
      </c>
      <c r="D3735" s="117">
        <v>3211</v>
      </c>
      <c r="E3735" s="2">
        <v>3735</v>
      </c>
    </row>
    <row r="3736" spans="1:5" ht="13.5" x14ac:dyDescent="0.25">
      <c r="A3736" s="2"/>
      <c r="B3736" s="2" t="s">
        <v>2205</v>
      </c>
      <c r="C3736" s="116">
        <v>132553</v>
      </c>
      <c r="D3736" s="117">
        <v>8112</v>
      </c>
      <c r="E3736" s="2">
        <v>3736</v>
      </c>
    </row>
    <row r="3737" spans="1:5" ht="13.5" x14ac:dyDescent="0.25">
      <c r="A3737" s="2"/>
      <c r="B3737" s="2" t="s">
        <v>8921</v>
      </c>
      <c r="C3737" s="116">
        <v>332536</v>
      </c>
      <c r="D3737" s="117">
        <v>8290</v>
      </c>
      <c r="E3737" s="2">
        <v>3737</v>
      </c>
    </row>
    <row r="3738" spans="1:5" ht="13.5" x14ac:dyDescent="0.25">
      <c r="A3738" s="2"/>
      <c r="B3738" s="2" t="s">
        <v>8922</v>
      </c>
      <c r="C3738" s="116">
        <v>332540</v>
      </c>
      <c r="D3738" s="117">
        <v>8290</v>
      </c>
      <c r="E3738" s="2">
        <v>3738</v>
      </c>
    </row>
    <row r="3739" spans="1:5" ht="13.5" x14ac:dyDescent="0.25">
      <c r="A3739" s="2"/>
      <c r="B3739" s="2" t="s">
        <v>8923</v>
      </c>
      <c r="C3739" s="116">
        <v>332564</v>
      </c>
      <c r="D3739" s="117">
        <v>8290</v>
      </c>
      <c r="E3739" s="2">
        <v>3739</v>
      </c>
    </row>
    <row r="3740" spans="1:5" ht="13.5" x14ac:dyDescent="0.25">
      <c r="A3740" s="2"/>
      <c r="B3740" s="2" t="s">
        <v>8924</v>
      </c>
      <c r="C3740" s="116">
        <v>332589</v>
      </c>
      <c r="D3740" s="117">
        <v>8290</v>
      </c>
      <c r="E3740" s="2">
        <v>3740</v>
      </c>
    </row>
    <row r="3741" spans="1:5" ht="13.5" x14ac:dyDescent="0.25">
      <c r="A3741" s="2"/>
      <c r="B3741" s="2" t="s">
        <v>8928</v>
      </c>
      <c r="C3741" s="116">
        <v>332663</v>
      </c>
      <c r="D3741" s="117">
        <v>8290</v>
      </c>
      <c r="E3741" s="2">
        <v>3741</v>
      </c>
    </row>
    <row r="3742" spans="1:5" ht="13.5" x14ac:dyDescent="0.25">
      <c r="A3742" s="2"/>
      <c r="B3742" s="2" t="s">
        <v>8929</v>
      </c>
      <c r="C3742" s="116">
        <v>332682</v>
      </c>
      <c r="D3742" s="117">
        <v>8290</v>
      </c>
      <c r="E3742" s="2">
        <v>3742</v>
      </c>
    </row>
    <row r="3743" spans="1:5" ht="13.5" x14ac:dyDescent="0.25">
      <c r="A3743" s="2"/>
      <c r="B3743" s="2" t="s">
        <v>7992</v>
      </c>
      <c r="C3743" s="116">
        <v>236912</v>
      </c>
      <c r="D3743" s="117">
        <v>3211</v>
      </c>
      <c r="E3743" s="2">
        <v>3743</v>
      </c>
    </row>
    <row r="3744" spans="1:5" ht="13.5" x14ac:dyDescent="0.25">
      <c r="A3744" s="2"/>
      <c r="B3744" s="2" t="s">
        <v>2208</v>
      </c>
      <c r="C3744" s="116">
        <v>132619</v>
      </c>
      <c r="D3744" s="117">
        <v>9322</v>
      </c>
      <c r="E3744" s="2">
        <v>3744</v>
      </c>
    </row>
    <row r="3745" spans="1:5" ht="13.5" x14ac:dyDescent="0.25">
      <c r="A3745" s="2"/>
      <c r="B3745" s="2" t="s">
        <v>8934</v>
      </c>
      <c r="C3745" s="116">
        <v>332790</v>
      </c>
      <c r="D3745" s="117">
        <v>8290</v>
      </c>
      <c r="E3745" s="2">
        <v>3745</v>
      </c>
    </row>
    <row r="3746" spans="1:5" ht="13.5" x14ac:dyDescent="0.25">
      <c r="A3746" s="2"/>
      <c r="B3746" s="2" t="s">
        <v>8935</v>
      </c>
      <c r="C3746" s="116">
        <v>332818</v>
      </c>
      <c r="D3746" s="117">
        <v>8290</v>
      </c>
      <c r="E3746" s="2">
        <v>3746</v>
      </c>
    </row>
    <row r="3747" spans="1:5" ht="13.5" x14ac:dyDescent="0.25">
      <c r="A3747" s="2"/>
      <c r="B3747" s="2" t="s">
        <v>638</v>
      </c>
      <c r="C3747" s="116">
        <v>132625</v>
      </c>
      <c r="D3747" s="117">
        <v>8221</v>
      </c>
      <c r="E3747" s="2">
        <v>3747</v>
      </c>
    </row>
    <row r="3748" spans="1:5" ht="13.5" x14ac:dyDescent="0.25">
      <c r="A3748" s="2"/>
      <c r="B3748" s="2" t="s">
        <v>8938</v>
      </c>
      <c r="C3748" s="116">
        <v>332883</v>
      </c>
      <c r="D3748" s="117">
        <v>8290</v>
      </c>
      <c r="E3748" s="2">
        <v>3748</v>
      </c>
    </row>
    <row r="3749" spans="1:5" ht="13.5" x14ac:dyDescent="0.25">
      <c r="A3749" s="2"/>
      <c r="B3749" s="2" t="s">
        <v>2210</v>
      </c>
      <c r="C3749" s="116">
        <v>132676</v>
      </c>
      <c r="D3749" s="117">
        <v>8111</v>
      </c>
      <c r="E3749" s="2">
        <v>3749</v>
      </c>
    </row>
    <row r="3750" spans="1:5" ht="13.5" x14ac:dyDescent="0.25">
      <c r="A3750" s="2"/>
      <c r="B3750" s="2" t="s">
        <v>8939</v>
      </c>
      <c r="C3750" s="116">
        <v>332907</v>
      </c>
      <c r="D3750" s="117">
        <v>8290</v>
      </c>
      <c r="E3750" s="2">
        <v>3750</v>
      </c>
    </row>
    <row r="3751" spans="1:5" ht="13.5" x14ac:dyDescent="0.25">
      <c r="A3751" s="2"/>
      <c r="B3751" s="2" t="s">
        <v>8940</v>
      </c>
      <c r="C3751" s="116">
        <v>332911</v>
      </c>
      <c r="D3751" s="117">
        <v>8290</v>
      </c>
      <c r="E3751" s="2">
        <v>3751</v>
      </c>
    </row>
    <row r="3752" spans="1:5" ht="13.5" x14ac:dyDescent="0.25">
      <c r="A3752" s="2"/>
      <c r="B3752" s="2" t="s">
        <v>8941</v>
      </c>
      <c r="C3752" s="116">
        <v>332926</v>
      </c>
      <c r="D3752" s="117">
        <v>8290</v>
      </c>
      <c r="E3752" s="2">
        <v>3752</v>
      </c>
    </row>
    <row r="3753" spans="1:5" ht="13.5" x14ac:dyDescent="0.25">
      <c r="A3753" s="2"/>
      <c r="B3753" s="2" t="s">
        <v>8942</v>
      </c>
      <c r="C3753" s="116">
        <v>332945</v>
      </c>
      <c r="D3753" s="117">
        <v>8290</v>
      </c>
      <c r="E3753" s="2">
        <v>3753</v>
      </c>
    </row>
    <row r="3754" spans="1:5" ht="13.5" x14ac:dyDescent="0.25">
      <c r="A3754" s="2"/>
      <c r="B3754" s="2" t="s">
        <v>2211</v>
      </c>
      <c r="C3754" s="116">
        <v>132695</v>
      </c>
      <c r="D3754" s="117">
        <v>7214</v>
      </c>
      <c r="E3754" s="2">
        <v>3754</v>
      </c>
    </row>
    <row r="3755" spans="1:5" ht="13.5" x14ac:dyDescent="0.25">
      <c r="A3755" s="2"/>
      <c r="B3755" s="2" t="s">
        <v>640</v>
      </c>
      <c r="C3755" s="116">
        <v>132712</v>
      </c>
      <c r="D3755" s="117">
        <v>8290</v>
      </c>
      <c r="E3755" s="2">
        <v>3755</v>
      </c>
    </row>
    <row r="3756" spans="1:5" ht="13.5" x14ac:dyDescent="0.25">
      <c r="A3756" s="2"/>
      <c r="B3756" s="2" t="s">
        <v>2212</v>
      </c>
      <c r="C3756" s="116">
        <v>132731</v>
      </c>
      <c r="D3756" s="117">
        <v>7431</v>
      </c>
      <c r="E3756" s="2">
        <v>3756</v>
      </c>
    </row>
    <row r="3757" spans="1:5" ht="13.5" x14ac:dyDescent="0.25">
      <c r="A3757" s="2"/>
      <c r="B3757" s="2" t="s">
        <v>2213</v>
      </c>
      <c r="C3757" s="116">
        <v>132750</v>
      </c>
      <c r="D3757" s="117">
        <v>7242</v>
      </c>
      <c r="E3757" s="2">
        <v>3757</v>
      </c>
    </row>
    <row r="3758" spans="1:5" ht="13.5" x14ac:dyDescent="0.25">
      <c r="A3758" s="2"/>
      <c r="B3758" s="2" t="s">
        <v>7264</v>
      </c>
      <c r="C3758" s="116">
        <v>132620</v>
      </c>
      <c r="D3758" s="117">
        <v>9322</v>
      </c>
      <c r="E3758" s="2">
        <v>3758</v>
      </c>
    </row>
    <row r="3759" spans="1:5" ht="13.5" x14ac:dyDescent="0.25">
      <c r="A3759" s="2"/>
      <c r="B3759" s="2" t="s">
        <v>2214</v>
      </c>
      <c r="C3759" s="116">
        <v>132765</v>
      </c>
      <c r="D3759" s="117">
        <v>7211</v>
      </c>
      <c r="E3759" s="2">
        <v>3759</v>
      </c>
    </row>
    <row r="3760" spans="1:5" ht="13.5" x14ac:dyDescent="0.25">
      <c r="A3760" s="2"/>
      <c r="B3760" s="2" t="s">
        <v>8944</v>
      </c>
      <c r="C3760" s="116">
        <v>332979</v>
      </c>
      <c r="D3760" s="117">
        <v>8290</v>
      </c>
      <c r="E3760" s="2">
        <v>3760</v>
      </c>
    </row>
    <row r="3761" spans="1:5" ht="13.5" x14ac:dyDescent="0.25">
      <c r="A3761" s="2"/>
      <c r="B3761" s="2" t="s">
        <v>2215</v>
      </c>
      <c r="C3761" s="116">
        <v>132784</v>
      </c>
      <c r="D3761" s="117">
        <v>6129</v>
      </c>
      <c r="E3761" s="2">
        <v>3761</v>
      </c>
    </row>
    <row r="3762" spans="1:5" ht="13.5" x14ac:dyDescent="0.25">
      <c r="A3762" s="2"/>
      <c r="B3762" s="2" t="s">
        <v>8945</v>
      </c>
      <c r="C3762" s="116">
        <v>332983</v>
      </c>
      <c r="D3762" s="117">
        <v>8290</v>
      </c>
      <c r="E3762" s="2">
        <v>3762</v>
      </c>
    </row>
    <row r="3763" spans="1:5" ht="13.5" x14ac:dyDescent="0.25">
      <c r="A3763" s="2"/>
      <c r="B3763" s="2" t="s">
        <v>2216</v>
      </c>
      <c r="C3763" s="116">
        <v>132801</v>
      </c>
      <c r="D3763" s="117">
        <v>6123</v>
      </c>
      <c r="E3763" s="2">
        <v>3763</v>
      </c>
    </row>
    <row r="3764" spans="1:5" ht="13.5" x14ac:dyDescent="0.25">
      <c r="A3764" s="2"/>
      <c r="B3764" s="2" t="s">
        <v>8946</v>
      </c>
      <c r="C3764" s="116">
        <v>333007</v>
      </c>
      <c r="D3764" s="117">
        <v>8290</v>
      </c>
      <c r="E3764" s="2">
        <v>3764</v>
      </c>
    </row>
    <row r="3765" spans="1:5" ht="13.5" x14ac:dyDescent="0.25">
      <c r="A3765" s="2"/>
      <c r="B3765" s="2" t="s">
        <v>8947</v>
      </c>
      <c r="C3765" s="116">
        <v>333030</v>
      </c>
      <c r="D3765" s="117">
        <v>8290</v>
      </c>
      <c r="E3765" s="2">
        <v>3765</v>
      </c>
    </row>
    <row r="3766" spans="1:5" ht="13.5" x14ac:dyDescent="0.25">
      <c r="A3766" s="2"/>
      <c r="B3766" s="2" t="s">
        <v>8948</v>
      </c>
      <c r="C3766" s="116">
        <v>333055</v>
      </c>
      <c r="D3766" s="117">
        <v>8290</v>
      </c>
      <c r="E3766" s="2">
        <v>3766</v>
      </c>
    </row>
    <row r="3767" spans="1:5" ht="13.5" x14ac:dyDescent="0.25">
      <c r="A3767" s="2"/>
      <c r="B3767" s="2" t="s">
        <v>8949</v>
      </c>
      <c r="C3767" s="116">
        <v>333079</v>
      </c>
      <c r="D3767" s="117">
        <v>8290</v>
      </c>
      <c r="E3767" s="2">
        <v>3767</v>
      </c>
    </row>
    <row r="3768" spans="1:5" ht="13.5" x14ac:dyDescent="0.25">
      <c r="A3768" s="2"/>
      <c r="B3768" s="2" t="s">
        <v>8950</v>
      </c>
      <c r="C3768" s="116">
        <v>333098</v>
      </c>
      <c r="D3768" s="117">
        <v>8290</v>
      </c>
      <c r="E3768" s="2">
        <v>3768</v>
      </c>
    </row>
    <row r="3769" spans="1:5" ht="13.5" x14ac:dyDescent="0.25">
      <c r="A3769" s="2"/>
      <c r="B3769" s="2" t="s">
        <v>8951</v>
      </c>
      <c r="C3769" s="116">
        <v>333115</v>
      </c>
      <c r="D3769" s="117">
        <v>8290</v>
      </c>
      <c r="E3769" s="2">
        <v>3769</v>
      </c>
    </row>
    <row r="3770" spans="1:5" ht="13.5" x14ac:dyDescent="0.25">
      <c r="A3770" s="2"/>
      <c r="B3770" s="2" t="s">
        <v>7265</v>
      </c>
      <c r="C3770" s="116">
        <v>132919</v>
      </c>
      <c r="D3770" s="117">
        <v>9340</v>
      </c>
      <c r="E3770" s="2">
        <v>3770</v>
      </c>
    </row>
    <row r="3771" spans="1:5" ht="13.5" x14ac:dyDescent="0.25">
      <c r="A3771" s="2"/>
      <c r="B3771" s="2" t="s">
        <v>2218</v>
      </c>
      <c r="C3771" s="116">
        <v>132939</v>
      </c>
      <c r="D3771" s="117">
        <v>7260</v>
      </c>
      <c r="E3771" s="2">
        <v>3771</v>
      </c>
    </row>
    <row r="3772" spans="1:5" ht="13.5" x14ac:dyDescent="0.25">
      <c r="A3772" s="2"/>
      <c r="B3772" s="2" t="s">
        <v>8952</v>
      </c>
      <c r="C3772" s="116">
        <v>333149</v>
      </c>
      <c r="D3772" s="117">
        <v>8290</v>
      </c>
      <c r="E3772" s="2">
        <v>3772</v>
      </c>
    </row>
    <row r="3773" spans="1:5" ht="13.5" x14ac:dyDescent="0.25">
      <c r="A3773" s="2"/>
      <c r="B3773" s="2" t="s">
        <v>8953</v>
      </c>
      <c r="C3773" s="116">
        <v>333168</v>
      </c>
      <c r="D3773" s="117">
        <v>8290</v>
      </c>
      <c r="E3773" s="2">
        <v>3773</v>
      </c>
    </row>
    <row r="3774" spans="1:5" ht="13.5" x14ac:dyDescent="0.25">
      <c r="A3774" s="2"/>
      <c r="B3774" s="2" t="s">
        <v>8954</v>
      </c>
      <c r="C3774" s="116">
        <v>333187</v>
      </c>
      <c r="D3774" s="117">
        <v>8290</v>
      </c>
      <c r="E3774" s="2">
        <v>3774</v>
      </c>
    </row>
    <row r="3775" spans="1:5" ht="13.5" x14ac:dyDescent="0.25">
      <c r="A3775" s="2"/>
      <c r="B3775" s="2" t="s">
        <v>8955</v>
      </c>
      <c r="C3775" s="116">
        <v>333204</v>
      </c>
      <c r="D3775" s="117">
        <v>8290</v>
      </c>
      <c r="E3775" s="2">
        <v>3775</v>
      </c>
    </row>
    <row r="3776" spans="1:5" ht="13.5" x14ac:dyDescent="0.25">
      <c r="A3776" s="2"/>
      <c r="B3776" s="2" t="s">
        <v>2219</v>
      </c>
      <c r="C3776" s="116">
        <v>133014</v>
      </c>
      <c r="D3776" s="117">
        <v>7242</v>
      </c>
      <c r="E3776" s="2">
        <v>3776</v>
      </c>
    </row>
    <row r="3777" spans="1:5" ht="13.5" x14ac:dyDescent="0.25">
      <c r="A3777" s="2"/>
      <c r="B3777" s="2" t="s">
        <v>641</v>
      </c>
      <c r="C3777" s="116">
        <v>133024</v>
      </c>
      <c r="D3777" s="117">
        <v>7214</v>
      </c>
      <c r="E3777" s="2">
        <v>3777</v>
      </c>
    </row>
    <row r="3778" spans="1:5" ht="13.5" x14ac:dyDescent="0.25">
      <c r="A3778" s="2"/>
      <c r="B3778" s="2" t="s">
        <v>2220</v>
      </c>
      <c r="C3778" s="116">
        <v>133043</v>
      </c>
      <c r="D3778" s="117">
        <v>7450</v>
      </c>
      <c r="E3778" s="2">
        <v>3778</v>
      </c>
    </row>
    <row r="3779" spans="1:5" ht="13.5" x14ac:dyDescent="0.25">
      <c r="A3779" s="2"/>
      <c r="B3779" s="2" t="s">
        <v>8956</v>
      </c>
      <c r="C3779" s="116">
        <v>333238</v>
      </c>
      <c r="D3779" s="117">
        <v>8290</v>
      </c>
      <c r="E3779" s="2">
        <v>3779</v>
      </c>
    </row>
    <row r="3780" spans="1:5" ht="13.5" x14ac:dyDescent="0.25">
      <c r="A3780" s="2"/>
      <c r="B3780" s="2" t="s">
        <v>8958</v>
      </c>
      <c r="C3780" s="116">
        <v>333276</v>
      </c>
      <c r="D3780" s="117">
        <v>8290</v>
      </c>
      <c r="E3780" s="2">
        <v>3780</v>
      </c>
    </row>
    <row r="3781" spans="1:5" ht="13.5" x14ac:dyDescent="0.25">
      <c r="A3781" s="2"/>
      <c r="B3781" s="2" t="s">
        <v>642</v>
      </c>
      <c r="C3781" s="116">
        <v>133062</v>
      </c>
      <c r="D3781" s="117">
        <v>7214</v>
      </c>
      <c r="E3781" s="2">
        <v>3781</v>
      </c>
    </row>
    <row r="3782" spans="1:5" ht="13.5" x14ac:dyDescent="0.25">
      <c r="A3782" s="2"/>
      <c r="B3782" s="2" t="s">
        <v>2221</v>
      </c>
      <c r="C3782" s="116">
        <v>133081</v>
      </c>
      <c r="D3782" s="117">
        <v>8221</v>
      </c>
      <c r="E3782" s="2">
        <v>3782</v>
      </c>
    </row>
    <row r="3783" spans="1:5" ht="13.5" x14ac:dyDescent="0.25">
      <c r="A3783" s="2"/>
      <c r="B3783" s="2" t="s">
        <v>8960</v>
      </c>
      <c r="C3783" s="116">
        <v>333312</v>
      </c>
      <c r="D3783" s="117">
        <v>8290</v>
      </c>
      <c r="E3783" s="2">
        <v>3783</v>
      </c>
    </row>
    <row r="3784" spans="1:5" ht="13.5" x14ac:dyDescent="0.25">
      <c r="A3784" s="2"/>
      <c r="B3784" s="2" t="s">
        <v>643</v>
      </c>
      <c r="C3784" s="116">
        <v>133128</v>
      </c>
      <c r="D3784" s="117">
        <v>8290</v>
      </c>
      <c r="E3784" s="2">
        <v>3784</v>
      </c>
    </row>
    <row r="3785" spans="1:5" ht="13.5" x14ac:dyDescent="0.25">
      <c r="A3785" s="2"/>
      <c r="B3785" s="2" t="s">
        <v>2224</v>
      </c>
      <c r="C3785" s="116">
        <v>133170</v>
      </c>
      <c r="D3785" s="117">
        <v>8229</v>
      </c>
      <c r="E3785" s="2">
        <v>3785</v>
      </c>
    </row>
    <row r="3786" spans="1:5" ht="13.5" x14ac:dyDescent="0.25">
      <c r="A3786" s="2"/>
      <c r="B3786" s="2" t="s">
        <v>8968</v>
      </c>
      <c r="C3786" s="116">
        <v>333492</v>
      </c>
      <c r="D3786" s="117">
        <v>8290</v>
      </c>
      <c r="E3786" s="2">
        <v>3786</v>
      </c>
    </row>
    <row r="3787" spans="1:5" ht="13.5" x14ac:dyDescent="0.25">
      <c r="A3787" s="2"/>
      <c r="B3787" s="2" t="s">
        <v>8970</v>
      </c>
      <c r="C3787" s="116">
        <v>333543</v>
      </c>
      <c r="D3787" s="117">
        <v>8290</v>
      </c>
      <c r="E3787" s="2">
        <v>3787</v>
      </c>
    </row>
    <row r="3788" spans="1:5" ht="13.5" x14ac:dyDescent="0.25">
      <c r="A3788" s="2"/>
      <c r="B3788" s="2" t="s">
        <v>8972</v>
      </c>
      <c r="C3788" s="116">
        <v>333581</v>
      </c>
      <c r="D3788" s="117">
        <v>8290</v>
      </c>
      <c r="E3788" s="2">
        <v>3788</v>
      </c>
    </row>
    <row r="3789" spans="1:5" ht="13.5" x14ac:dyDescent="0.25">
      <c r="A3789" s="2"/>
      <c r="B3789" s="2" t="s">
        <v>8975</v>
      </c>
      <c r="C3789" s="116">
        <v>333647</v>
      </c>
      <c r="D3789" s="117">
        <v>8290</v>
      </c>
      <c r="E3789" s="2">
        <v>3789</v>
      </c>
    </row>
    <row r="3790" spans="1:5" ht="13.5" x14ac:dyDescent="0.25">
      <c r="A3790" s="2"/>
      <c r="B3790" s="2" t="s">
        <v>8976</v>
      </c>
      <c r="C3790" s="116">
        <v>333670</v>
      </c>
      <c r="D3790" s="117">
        <v>8290</v>
      </c>
      <c r="E3790" s="2">
        <v>3790</v>
      </c>
    </row>
    <row r="3791" spans="1:5" ht="13.5" x14ac:dyDescent="0.25">
      <c r="A3791" s="2"/>
      <c r="B3791" s="2" t="s">
        <v>645</v>
      </c>
      <c r="C3791" s="116">
        <v>133190</v>
      </c>
      <c r="D3791" s="117">
        <v>8221</v>
      </c>
      <c r="E3791" s="2">
        <v>3791</v>
      </c>
    </row>
    <row r="3792" spans="1:5" ht="13.5" x14ac:dyDescent="0.25">
      <c r="A3792" s="2"/>
      <c r="B3792" s="2" t="s">
        <v>8978</v>
      </c>
      <c r="C3792" s="116">
        <v>333717</v>
      </c>
      <c r="D3792" s="117">
        <v>8290</v>
      </c>
      <c r="E3792" s="2">
        <v>3792</v>
      </c>
    </row>
    <row r="3793" spans="1:5" ht="13.5" x14ac:dyDescent="0.25">
      <c r="A3793" s="2"/>
      <c r="B3793" s="2" t="s">
        <v>646</v>
      </c>
      <c r="C3793" s="116">
        <v>133217</v>
      </c>
      <c r="D3793" s="117">
        <v>8159</v>
      </c>
      <c r="E3793" s="2">
        <v>3793</v>
      </c>
    </row>
    <row r="3794" spans="1:5" ht="13.5" x14ac:dyDescent="0.25">
      <c r="A3794" s="2"/>
      <c r="B3794" s="2" t="s">
        <v>8979</v>
      </c>
      <c r="C3794" s="116">
        <v>333736</v>
      </c>
      <c r="D3794" s="117">
        <v>8290</v>
      </c>
      <c r="E3794" s="2">
        <v>3794</v>
      </c>
    </row>
    <row r="3795" spans="1:5" ht="13.5" x14ac:dyDescent="0.25">
      <c r="A3795" s="2"/>
      <c r="B3795" s="2" t="s">
        <v>8980</v>
      </c>
      <c r="C3795" s="116">
        <v>333755</v>
      </c>
      <c r="D3795" s="117">
        <v>8290</v>
      </c>
      <c r="E3795" s="2">
        <v>3795</v>
      </c>
    </row>
    <row r="3796" spans="1:5" ht="13.5" x14ac:dyDescent="0.25">
      <c r="A3796" s="2"/>
      <c r="B3796" s="2" t="s">
        <v>8981</v>
      </c>
      <c r="C3796" s="116">
        <v>333774</v>
      </c>
      <c r="D3796" s="117">
        <v>8290</v>
      </c>
      <c r="E3796" s="2">
        <v>3796</v>
      </c>
    </row>
    <row r="3797" spans="1:5" ht="13.5" x14ac:dyDescent="0.25">
      <c r="A3797" s="2"/>
      <c r="B3797" s="2" t="s">
        <v>8982</v>
      </c>
      <c r="C3797" s="116">
        <v>333793</v>
      </c>
      <c r="D3797" s="117">
        <v>8290</v>
      </c>
      <c r="E3797" s="2">
        <v>3797</v>
      </c>
    </row>
    <row r="3798" spans="1:5" ht="13.5" x14ac:dyDescent="0.25">
      <c r="A3798" s="2"/>
      <c r="B3798" s="2" t="s">
        <v>2226</v>
      </c>
      <c r="C3798" s="116">
        <v>133240</v>
      </c>
      <c r="D3798" s="117">
        <v>7241</v>
      </c>
      <c r="E3798" s="2">
        <v>3798</v>
      </c>
    </row>
    <row r="3799" spans="1:5" ht="13.5" x14ac:dyDescent="0.25">
      <c r="A3799" s="2"/>
      <c r="B3799" s="2" t="s">
        <v>8984</v>
      </c>
      <c r="C3799" s="116">
        <v>333810</v>
      </c>
      <c r="D3799" s="117">
        <v>8290</v>
      </c>
      <c r="E3799" s="2">
        <v>3799</v>
      </c>
    </row>
    <row r="3800" spans="1:5" ht="13.5" x14ac:dyDescent="0.25">
      <c r="A3800" s="2"/>
      <c r="B3800" s="2" t="s">
        <v>8985</v>
      </c>
      <c r="C3800" s="116">
        <v>333836</v>
      </c>
      <c r="D3800" s="117">
        <v>8290</v>
      </c>
      <c r="E3800" s="2">
        <v>3800</v>
      </c>
    </row>
    <row r="3801" spans="1:5" ht="13.5" x14ac:dyDescent="0.25">
      <c r="A3801" s="2"/>
      <c r="B3801" s="2" t="s">
        <v>8988</v>
      </c>
      <c r="C3801" s="116">
        <v>333897</v>
      </c>
      <c r="D3801" s="117">
        <v>8290</v>
      </c>
      <c r="E3801" s="2">
        <v>3801</v>
      </c>
    </row>
    <row r="3802" spans="1:5" ht="13.5" x14ac:dyDescent="0.25">
      <c r="A3802" s="2"/>
      <c r="B3802" s="2" t="s">
        <v>8925</v>
      </c>
      <c r="C3802" s="116">
        <v>332606</v>
      </c>
      <c r="D3802" s="117">
        <v>8290</v>
      </c>
      <c r="E3802" s="2">
        <v>3802</v>
      </c>
    </row>
    <row r="3803" spans="1:5" ht="13.5" x14ac:dyDescent="0.25">
      <c r="A3803" s="2"/>
      <c r="B3803" s="2" t="s">
        <v>8926</v>
      </c>
      <c r="C3803" s="116">
        <v>332625</v>
      </c>
      <c r="D3803" s="117">
        <v>8290</v>
      </c>
      <c r="E3803" s="2">
        <v>3803</v>
      </c>
    </row>
    <row r="3804" spans="1:5" ht="13.5" x14ac:dyDescent="0.25">
      <c r="A3804" s="2"/>
      <c r="B3804" s="2" t="s">
        <v>8927</v>
      </c>
      <c r="C3804" s="116">
        <v>332644</v>
      </c>
      <c r="D3804" s="117">
        <v>8290</v>
      </c>
      <c r="E3804" s="2">
        <v>3804</v>
      </c>
    </row>
    <row r="3805" spans="1:5" ht="13.5" x14ac:dyDescent="0.25">
      <c r="A3805" s="2"/>
      <c r="B3805" s="2" t="s">
        <v>8930</v>
      </c>
      <c r="C3805" s="116">
        <v>332707</v>
      </c>
      <c r="D3805" s="117">
        <v>8290</v>
      </c>
      <c r="E3805" s="2">
        <v>3805</v>
      </c>
    </row>
    <row r="3806" spans="1:5" ht="13.5" x14ac:dyDescent="0.25">
      <c r="A3806" s="2"/>
      <c r="B3806" s="2" t="s">
        <v>8931</v>
      </c>
      <c r="C3806" s="116">
        <v>332729</v>
      </c>
      <c r="D3806" s="117">
        <v>8290</v>
      </c>
      <c r="E3806" s="2">
        <v>3806</v>
      </c>
    </row>
    <row r="3807" spans="1:5" ht="13.5" x14ac:dyDescent="0.25">
      <c r="A3807" s="2"/>
      <c r="B3807" s="2" t="s">
        <v>8932</v>
      </c>
      <c r="C3807" s="116">
        <v>332748</v>
      </c>
      <c r="D3807" s="117">
        <v>8290</v>
      </c>
      <c r="E3807" s="2">
        <v>3807</v>
      </c>
    </row>
    <row r="3808" spans="1:5" ht="13.5" x14ac:dyDescent="0.25">
      <c r="A3808" s="2"/>
      <c r="B3808" s="2" t="s">
        <v>7804</v>
      </c>
      <c r="C3808" s="116">
        <v>237030</v>
      </c>
      <c r="D3808" s="117">
        <v>2212</v>
      </c>
      <c r="E3808" s="2">
        <v>3808</v>
      </c>
    </row>
    <row r="3809" spans="1:5" ht="13.5" x14ac:dyDescent="0.25">
      <c r="A3809" s="2"/>
      <c r="B3809" s="2" t="s">
        <v>7803</v>
      </c>
      <c r="C3809" s="116">
        <v>236998</v>
      </c>
      <c r="D3809" s="117">
        <v>2211</v>
      </c>
      <c r="E3809" s="2">
        <v>3809</v>
      </c>
    </row>
    <row r="3810" spans="1:5" ht="13.5" x14ac:dyDescent="0.25">
      <c r="A3810" s="2"/>
      <c r="B3810" s="2" t="s">
        <v>7801</v>
      </c>
      <c r="C3810" s="116">
        <v>236945</v>
      </c>
      <c r="D3810" s="117">
        <v>2111</v>
      </c>
      <c r="E3810" s="2">
        <v>3810</v>
      </c>
    </row>
    <row r="3811" spans="1:5" ht="13.5" x14ac:dyDescent="0.25">
      <c r="A3811" s="2"/>
      <c r="B3811" s="2" t="s">
        <v>7802</v>
      </c>
      <c r="C3811" s="116">
        <v>236964</v>
      </c>
      <c r="D3811" s="117">
        <v>2113</v>
      </c>
      <c r="E3811" s="2">
        <v>3811</v>
      </c>
    </row>
    <row r="3812" spans="1:5" ht="13.5" x14ac:dyDescent="0.25">
      <c r="A3812" s="2"/>
      <c r="B3812" s="2" t="s">
        <v>2206</v>
      </c>
      <c r="C3812" s="116">
        <v>132572</v>
      </c>
      <c r="D3812" s="117">
        <v>8113</v>
      </c>
      <c r="E3812" s="2">
        <v>3812</v>
      </c>
    </row>
    <row r="3813" spans="1:5" ht="13.5" x14ac:dyDescent="0.25">
      <c r="A3813" s="2"/>
      <c r="B3813" s="2" t="s">
        <v>8933</v>
      </c>
      <c r="C3813" s="116">
        <v>332771</v>
      </c>
      <c r="D3813" s="117">
        <v>8290</v>
      </c>
      <c r="E3813" s="2">
        <v>3813</v>
      </c>
    </row>
    <row r="3814" spans="1:5" ht="13.5" x14ac:dyDescent="0.25">
      <c r="A3814" s="2"/>
      <c r="B3814" s="2" t="s">
        <v>2207</v>
      </c>
      <c r="C3814" s="116">
        <v>132591</v>
      </c>
      <c r="D3814" s="117">
        <v>7260</v>
      </c>
      <c r="E3814" s="2">
        <v>3814</v>
      </c>
    </row>
    <row r="3815" spans="1:5" ht="13.5" x14ac:dyDescent="0.25">
      <c r="A3815" s="2"/>
      <c r="B3815" s="2" t="s">
        <v>8936</v>
      </c>
      <c r="C3815" s="116">
        <v>332837</v>
      </c>
      <c r="D3815" s="117">
        <v>8290</v>
      </c>
      <c r="E3815" s="2">
        <v>3815</v>
      </c>
    </row>
    <row r="3816" spans="1:5" ht="13.5" x14ac:dyDescent="0.25">
      <c r="A3816" s="2"/>
      <c r="B3816" s="2" t="s">
        <v>2209</v>
      </c>
      <c r="C3816" s="116">
        <v>132638</v>
      </c>
      <c r="D3816" s="117">
        <v>7214</v>
      </c>
      <c r="E3816" s="2">
        <v>3816</v>
      </c>
    </row>
    <row r="3817" spans="1:5" ht="13.5" x14ac:dyDescent="0.25">
      <c r="A3817" s="2"/>
      <c r="B3817" s="2" t="s">
        <v>8937</v>
      </c>
      <c r="C3817" s="116">
        <v>332856</v>
      </c>
      <c r="D3817" s="117">
        <v>8290</v>
      </c>
      <c r="E3817" s="2">
        <v>3817</v>
      </c>
    </row>
    <row r="3818" spans="1:5" ht="13.5" x14ac:dyDescent="0.25">
      <c r="A3818" s="2"/>
      <c r="B3818" s="2" t="s">
        <v>639</v>
      </c>
      <c r="C3818" s="116">
        <v>132657</v>
      </c>
      <c r="D3818" s="117">
        <v>8221</v>
      </c>
      <c r="E3818" s="2">
        <v>3818</v>
      </c>
    </row>
    <row r="3819" spans="1:5" ht="13.5" x14ac:dyDescent="0.25">
      <c r="A3819" s="2"/>
      <c r="B3819" s="2" t="s">
        <v>8943</v>
      </c>
      <c r="C3819" s="116">
        <v>332964</v>
      </c>
      <c r="D3819" s="117">
        <v>8290</v>
      </c>
      <c r="E3819" s="2">
        <v>3819</v>
      </c>
    </row>
    <row r="3820" spans="1:5" ht="13.5" x14ac:dyDescent="0.25">
      <c r="A3820" s="2"/>
      <c r="B3820" s="2" t="s">
        <v>2217</v>
      </c>
      <c r="C3820" s="116">
        <v>132892</v>
      </c>
      <c r="D3820" s="117">
        <v>7214</v>
      </c>
      <c r="E3820" s="2">
        <v>3820</v>
      </c>
    </row>
    <row r="3821" spans="1:5" ht="13.5" x14ac:dyDescent="0.25">
      <c r="A3821" s="2"/>
      <c r="B3821" s="2" t="s">
        <v>8957</v>
      </c>
      <c r="C3821" s="116">
        <v>333257</v>
      </c>
      <c r="D3821" s="117">
        <v>8290</v>
      </c>
      <c r="E3821" s="2">
        <v>3821</v>
      </c>
    </row>
    <row r="3822" spans="1:5" ht="13.5" x14ac:dyDescent="0.25">
      <c r="A3822" s="2"/>
      <c r="B3822" s="2" t="s">
        <v>8959</v>
      </c>
      <c r="C3822" s="116">
        <v>333295</v>
      </c>
      <c r="D3822" s="117">
        <v>8290</v>
      </c>
      <c r="E3822" s="2">
        <v>3822</v>
      </c>
    </row>
    <row r="3823" spans="1:5" ht="13.5" x14ac:dyDescent="0.25">
      <c r="A3823" s="2"/>
      <c r="B3823" s="2" t="s">
        <v>2222</v>
      </c>
      <c r="C3823" s="116">
        <v>133109</v>
      </c>
      <c r="D3823" s="117">
        <v>7214</v>
      </c>
      <c r="E3823" s="2">
        <v>3823</v>
      </c>
    </row>
    <row r="3824" spans="1:5" ht="13.5" x14ac:dyDescent="0.25">
      <c r="A3824" s="2"/>
      <c r="B3824" s="2" t="s">
        <v>8961</v>
      </c>
      <c r="C3824" s="116">
        <v>333331</v>
      </c>
      <c r="D3824" s="117">
        <v>8290</v>
      </c>
      <c r="E3824" s="2">
        <v>3824</v>
      </c>
    </row>
    <row r="3825" spans="1:5" ht="13.5" x14ac:dyDescent="0.25">
      <c r="A3825" s="2"/>
      <c r="B3825" s="2" t="s">
        <v>8962</v>
      </c>
      <c r="C3825" s="116">
        <v>333350</v>
      </c>
      <c r="D3825" s="117">
        <v>8290</v>
      </c>
      <c r="E3825" s="2">
        <v>3825</v>
      </c>
    </row>
    <row r="3826" spans="1:5" ht="13.5" x14ac:dyDescent="0.25">
      <c r="A3826" s="2"/>
      <c r="B3826" s="2" t="s">
        <v>8963</v>
      </c>
      <c r="C3826" s="116">
        <v>333374</v>
      </c>
      <c r="D3826" s="117">
        <v>8290</v>
      </c>
      <c r="E3826" s="2">
        <v>3826</v>
      </c>
    </row>
    <row r="3827" spans="1:5" ht="13.5" x14ac:dyDescent="0.25">
      <c r="A3827" s="2"/>
      <c r="B3827" s="2" t="s">
        <v>8964</v>
      </c>
      <c r="C3827" s="116">
        <v>333399</v>
      </c>
      <c r="D3827" s="117">
        <v>8290</v>
      </c>
      <c r="E3827" s="2">
        <v>3827</v>
      </c>
    </row>
    <row r="3828" spans="1:5" ht="13.5" x14ac:dyDescent="0.25">
      <c r="A3828" s="2"/>
      <c r="B3828" s="2" t="s">
        <v>8965</v>
      </c>
      <c r="C3828" s="116">
        <v>333420</v>
      </c>
      <c r="D3828" s="117">
        <v>8290</v>
      </c>
      <c r="E3828" s="2">
        <v>3828</v>
      </c>
    </row>
    <row r="3829" spans="1:5" ht="13.5" x14ac:dyDescent="0.25">
      <c r="A3829" s="2"/>
      <c r="B3829" s="2" t="s">
        <v>8966</v>
      </c>
      <c r="C3829" s="116">
        <v>333440</v>
      </c>
      <c r="D3829" s="117">
        <v>8290</v>
      </c>
      <c r="E3829" s="2">
        <v>3829</v>
      </c>
    </row>
    <row r="3830" spans="1:5" ht="13.5" x14ac:dyDescent="0.25">
      <c r="A3830" s="2"/>
      <c r="B3830" s="2" t="s">
        <v>8967</v>
      </c>
      <c r="C3830" s="116">
        <v>333473</v>
      </c>
      <c r="D3830" s="117">
        <v>8290</v>
      </c>
      <c r="E3830" s="2">
        <v>3830</v>
      </c>
    </row>
    <row r="3831" spans="1:5" ht="13.5" x14ac:dyDescent="0.25">
      <c r="A3831" s="2"/>
      <c r="B3831" s="2" t="s">
        <v>644</v>
      </c>
      <c r="C3831" s="116">
        <v>133132</v>
      </c>
      <c r="D3831" s="117">
        <v>8283</v>
      </c>
      <c r="E3831" s="2">
        <v>3831</v>
      </c>
    </row>
    <row r="3832" spans="1:5" ht="13.5" x14ac:dyDescent="0.25">
      <c r="A3832" s="2"/>
      <c r="B3832" s="2" t="s">
        <v>8969</v>
      </c>
      <c r="C3832" s="116">
        <v>333524</v>
      </c>
      <c r="D3832" s="117">
        <v>8290</v>
      </c>
      <c r="E3832" s="2">
        <v>3832</v>
      </c>
    </row>
    <row r="3833" spans="1:5" ht="13.5" x14ac:dyDescent="0.25">
      <c r="A3833" s="2"/>
      <c r="B3833" s="2" t="s">
        <v>2223</v>
      </c>
      <c r="C3833" s="116">
        <v>133151</v>
      </c>
      <c r="D3833" s="117">
        <v>8224</v>
      </c>
      <c r="E3833" s="2">
        <v>3833</v>
      </c>
    </row>
    <row r="3834" spans="1:5" ht="13.5" x14ac:dyDescent="0.25">
      <c r="A3834" s="2"/>
      <c r="B3834" s="2" t="s">
        <v>8971</v>
      </c>
      <c r="C3834" s="116">
        <v>333562</v>
      </c>
      <c r="D3834" s="117">
        <v>8290</v>
      </c>
      <c r="E3834" s="2">
        <v>3834</v>
      </c>
    </row>
    <row r="3835" spans="1:5" ht="13.5" x14ac:dyDescent="0.25">
      <c r="A3835" s="2"/>
      <c r="B3835" s="2" t="s">
        <v>8973</v>
      </c>
      <c r="C3835" s="116">
        <v>333609</v>
      </c>
      <c r="D3835" s="117">
        <v>8290</v>
      </c>
      <c r="E3835" s="2">
        <v>3835</v>
      </c>
    </row>
    <row r="3836" spans="1:5" ht="13.5" x14ac:dyDescent="0.25">
      <c r="A3836" s="2"/>
      <c r="B3836" s="2" t="s">
        <v>8974</v>
      </c>
      <c r="C3836" s="116">
        <v>333628</v>
      </c>
      <c r="D3836" s="117">
        <v>8290</v>
      </c>
      <c r="E3836" s="2">
        <v>3836</v>
      </c>
    </row>
    <row r="3837" spans="1:5" ht="13.5" x14ac:dyDescent="0.25">
      <c r="A3837" s="2"/>
      <c r="B3837" s="2" t="s">
        <v>8977</v>
      </c>
      <c r="C3837" s="116">
        <v>333693</v>
      </c>
      <c r="D3837" s="117">
        <v>8290</v>
      </c>
      <c r="E3837" s="2">
        <v>3837</v>
      </c>
    </row>
    <row r="3838" spans="1:5" ht="13.5" x14ac:dyDescent="0.25">
      <c r="A3838" s="2"/>
      <c r="B3838" s="2" t="s">
        <v>8983</v>
      </c>
      <c r="C3838" s="116">
        <v>333806</v>
      </c>
      <c r="D3838" s="117">
        <v>8290</v>
      </c>
      <c r="E3838" s="2">
        <v>3838</v>
      </c>
    </row>
    <row r="3839" spans="1:5" ht="13.5" x14ac:dyDescent="0.25">
      <c r="A3839" s="2"/>
      <c r="B3839" s="2" t="s">
        <v>647</v>
      </c>
      <c r="C3839" s="116">
        <v>133245</v>
      </c>
      <c r="D3839" s="117">
        <v>8159</v>
      </c>
      <c r="E3839" s="2">
        <v>3839</v>
      </c>
    </row>
    <row r="3840" spans="1:5" ht="13.5" x14ac:dyDescent="0.25">
      <c r="A3840" s="2"/>
      <c r="B3840" s="2" t="s">
        <v>2225</v>
      </c>
      <c r="C3840" s="116">
        <v>133221</v>
      </c>
      <c r="D3840" s="117">
        <v>8224</v>
      </c>
      <c r="E3840" s="2">
        <v>3840</v>
      </c>
    </row>
    <row r="3841" spans="1:5" ht="13.5" x14ac:dyDescent="0.25">
      <c r="A3841" s="2"/>
      <c r="B3841" s="2" t="s">
        <v>8986</v>
      </c>
      <c r="C3841" s="116">
        <v>333859</v>
      </c>
      <c r="D3841" s="117">
        <v>8290</v>
      </c>
      <c r="E3841" s="2">
        <v>3841</v>
      </c>
    </row>
    <row r="3842" spans="1:5" ht="13.5" x14ac:dyDescent="0.25">
      <c r="A3842" s="2"/>
      <c r="B3842" s="2" t="s">
        <v>8987</v>
      </c>
      <c r="C3842" s="116">
        <v>333878</v>
      </c>
      <c r="D3842" s="117">
        <v>8290</v>
      </c>
      <c r="E3842" s="2">
        <v>3842</v>
      </c>
    </row>
    <row r="3843" spans="1:5" ht="13.5" x14ac:dyDescent="0.25">
      <c r="A3843" s="2"/>
      <c r="B3843" s="2" t="s">
        <v>2227</v>
      </c>
      <c r="C3843" s="116">
        <v>133267</v>
      </c>
      <c r="D3843" s="117">
        <v>9321</v>
      </c>
      <c r="E3843" s="2">
        <v>3843</v>
      </c>
    </row>
    <row r="3844" spans="1:5" ht="13.5" x14ac:dyDescent="0.25">
      <c r="A3844" s="2"/>
      <c r="B3844" s="2" t="s">
        <v>648</v>
      </c>
      <c r="C3844" s="116">
        <v>133289</v>
      </c>
      <c r="D3844" s="117">
        <v>8229</v>
      </c>
      <c r="E3844" s="2">
        <v>3844</v>
      </c>
    </row>
    <row r="3845" spans="1:5" ht="13.5" x14ac:dyDescent="0.25">
      <c r="A3845" s="2"/>
      <c r="B3845" s="2" t="s">
        <v>2228</v>
      </c>
      <c r="C3845" s="116">
        <v>133306</v>
      </c>
      <c r="D3845" s="117">
        <v>7460</v>
      </c>
      <c r="E3845" s="2">
        <v>3845</v>
      </c>
    </row>
    <row r="3846" spans="1:5" ht="13.5" x14ac:dyDescent="0.25">
      <c r="A3846" s="2"/>
      <c r="B3846" s="2" t="s">
        <v>2229</v>
      </c>
      <c r="C3846" s="116">
        <v>133325</v>
      </c>
      <c r="D3846" s="117">
        <v>7311</v>
      </c>
      <c r="E3846" s="2">
        <v>3846</v>
      </c>
    </row>
    <row r="3847" spans="1:5" ht="13.5" x14ac:dyDescent="0.25">
      <c r="A3847" s="2"/>
      <c r="B3847" s="2" t="s">
        <v>2230</v>
      </c>
      <c r="C3847" s="116">
        <v>133344</v>
      </c>
      <c r="D3847" s="117">
        <v>8223</v>
      </c>
      <c r="E3847" s="2">
        <v>3847</v>
      </c>
    </row>
    <row r="3848" spans="1:5" ht="13.5" x14ac:dyDescent="0.25">
      <c r="A3848" s="2"/>
      <c r="B3848" s="2" t="s">
        <v>2231</v>
      </c>
      <c r="C3848" s="116">
        <v>133363</v>
      </c>
      <c r="D3848" s="117">
        <v>7441</v>
      </c>
      <c r="E3848" s="2">
        <v>3848</v>
      </c>
    </row>
    <row r="3849" spans="1:5" ht="13.5" x14ac:dyDescent="0.25">
      <c r="A3849" s="2"/>
      <c r="B3849" s="2" t="s">
        <v>2232</v>
      </c>
      <c r="C3849" s="116">
        <v>133382</v>
      </c>
      <c r="D3849" s="117">
        <v>7260</v>
      </c>
      <c r="E3849" s="2">
        <v>3849</v>
      </c>
    </row>
    <row r="3850" spans="1:5" ht="13.5" x14ac:dyDescent="0.25">
      <c r="A3850" s="2"/>
      <c r="B3850" s="2" t="s">
        <v>2233</v>
      </c>
      <c r="C3850" s="116">
        <v>133414</v>
      </c>
      <c r="D3850" s="117">
        <v>7324</v>
      </c>
      <c r="E3850" s="2">
        <v>3850</v>
      </c>
    </row>
    <row r="3851" spans="1:5" ht="13.5" x14ac:dyDescent="0.25">
      <c r="A3851" s="2"/>
      <c r="B3851" s="2" t="s">
        <v>2234</v>
      </c>
      <c r="C3851" s="116">
        <v>133433</v>
      </c>
      <c r="D3851" s="117">
        <v>7241</v>
      </c>
      <c r="E3851" s="2">
        <v>3851</v>
      </c>
    </row>
    <row r="3852" spans="1:5" ht="13.5" x14ac:dyDescent="0.25">
      <c r="A3852" s="2"/>
      <c r="B3852" s="2" t="s">
        <v>2235</v>
      </c>
      <c r="C3852" s="116">
        <v>133452</v>
      </c>
      <c r="D3852" s="117">
        <v>7280</v>
      </c>
      <c r="E3852" s="2">
        <v>3852</v>
      </c>
    </row>
    <row r="3853" spans="1:5" ht="13.5" x14ac:dyDescent="0.25">
      <c r="A3853" s="2"/>
      <c r="B3853" s="2" t="s">
        <v>2236</v>
      </c>
      <c r="C3853" s="116">
        <v>133467</v>
      </c>
      <c r="D3853" s="117">
        <v>9322</v>
      </c>
      <c r="E3853" s="2">
        <v>3853</v>
      </c>
    </row>
    <row r="3854" spans="1:5" ht="13.5" x14ac:dyDescent="0.25">
      <c r="A3854" s="2"/>
      <c r="B3854" s="2" t="s">
        <v>2237</v>
      </c>
      <c r="C3854" s="116">
        <v>133486</v>
      </c>
      <c r="D3854" s="117">
        <v>9322</v>
      </c>
      <c r="E3854" s="2">
        <v>3854</v>
      </c>
    </row>
    <row r="3855" spans="1:5" ht="13.5" x14ac:dyDescent="0.25">
      <c r="A3855" s="2"/>
      <c r="B3855" s="2" t="s">
        <v>2238</v>
      </c>
      <c r="C3855" s="116">
        <v>133503</v>
      </c>
      <c r="D3855" s="117">
        <v>7324</v>
      </c>
      <c r="E3855" s="2">
        <v>3855</v>
      </c>
    </row>
    <row r="3856" spans="1:5" ht="13.5" x14ac:dyDescent="0.25">
      <c r="A3856" s="2"/>
      <c r="B3856" s="2" t="s">
        <v>2239</v>
      </c>
      <c r="C3856" s="116">
        <v>133518</v>
      </c>
      <c r="D3856" s="117">
        <v>7241</v>
      </c>
      <c r="E3856" s="2">
        <v>3856</v>
      </c>
    </row>
    <row r="3857" spans="1:5" ht="13.5" x14ac:dyDescent="0.25">
      <c r="A3857" s="2"/>
      <c r="B3857" s="2" t="s">
        <v>2240</v>
      </c>
      <c r="C3857" s="116">
        <v>133537</v>
      </c>
      <c r="D3857" s="117">
        <v>8226</v>
      </c>
      <c r="E3857" s="2">
        <v>3857</v>
      </c>
    </row>
    <row r="3858" spans="1:5" ht="13.5" x14ac:dyDescent="0.25">
      <c r="A3858" s="2"/>
      <c r="B3858" s="2" t="s">
        <v>2241</v>
      </c>
      <c r="C3858" s="116">
        <v>133556</v>
      </c>
      <c r="D3858" s="117">
        <v>8226</v>
      </c>
      <c r="E3858" s="2">
        <v>3858</v>
      </c>
    </row>
    <row r="3859" spans="1:5" ht="13.5" x14ac:dyDescent="0.25">
      <c r="A3859" s="2"/>
      <c r="B3859" s="2" t="s">
        <v>2242</v>
      </c>
      <c r="C3859" s="116">
        <v>133575</v>
      </c>
      <c r="D3859" s="117">
        <v>9111</v>
      </c>
      <c r="E3859" s="2">
        <v>3859</v>
      </c>
    </row>
    <row r="3860" spans="1:5" ht="13.5" x14ac:dyDescent="0.25">
      <c r="A3860" s="2"/>
      <c r="B3860" s="2" t="s">
        <v>8738</v>
      </c>
      <c r="C3860" s="116">
        <v>237050</v>
      </c>
      <c r="D3860" s="117">
        <v>2141</v>
      </c>
      <c r="E3860" s="2">
        <v>3860</v>
      </c>
    </row>
    <row r="3861" spans="1:5" ht="13.5" x14ac:dyDescent="0.25">
      <c r="A3861" s="2"/>
      <c r="B3861" s="2" t="s">
        <v>2243</v>
      </c>
      <c r="C3861" s="116">
        <v>133594</v>
      </c>
      <c r="D3861" s="117">
        <v>7411</v>
      </c>
      <c r="E3861" s="2">
        <v>3861</v>
      </c>
    </row>
    <row r="3862" spans="1:5" ht="13.5" x14ac:dyDescent="0.25">
      <c r="A3862" s="2"/>
      <c r="B3862" s="2" t="s">
        <v>649</v>
      </c>
      <c r="C3862" s="116">
        <v>133611</v>
      </c>
      <c r="D3862" s="117">
        <v>8333</v>
      </c>
      <c r="E3862" s="2">
        <v>3862</v>
      </c>
    </row>
    <row r="3863" spans="1:5" ht="13.5" x14ac:dyDescent="0.25">
      <c r="A3863" s="2"/>
      <c r="B3863" s="2" t="s">
        <v>2244</v>
      </c>
      <c r="C3863" s="116">
        <v>133630</v>
      </c>
      <c r="D3863" s="117">
        <v>8333</v>
      </c>
      <c r="E3863" s="2">
        <v>3863</v>
      </c>
    </row>
    <row r="3864" spans="1:5" ht="13.5" x14ac:dyDescent="0.25">
      <c r="A3864" s="2"/>
      <c r="B3864" s="2" t="s">
        <v>2245</v>
      </c>
      <c r="C3864" s="116">
        <v>133652</v>
      </c>
      <c r="D3864" s="117">
        <v>8333</v>
      </c>
      <c r="E3864" s="2">
        <v>3864</v>
      </c>
    </row>
    <row r="3865" spans="1:5" ht="13.5" x14ac:dyDescent="0.25">
      <c r="A3865" s="2"/>
      <c r="B3865" s="2" t="s">
        <v>2246</v>
      </c>
      <c r="C3865" s="116">
        <v>133664</v>
      </c>
      <c r="D3865" s="117">
        <v>8333</v>
      </c>
      <c r="E3865" s="2">
        <v>3865</v>
      </c>
    </row>
    <row r="3866" spans="1:5" ht="13.5" x14ac:dyDescent="0.25">
      <c r="A3866" s="2"/>
      <c r="B3866" s="2" t="s">
        <v>7993</v>
      </c>
      <c r="C3866" s="116">
        <v>236965</v>
      </c>
      <c r="D3866" s="117">
        <v>2359</v>
      </c>
      <c r="E3866" s="2">
        <v>3866</v>
      </c>
    </row>
    <row r="3867" spans="1:5" ht="13.5" x14ac:dyDescent="0.25">
      <c r="A3867" s="2"/>
      <c r="B3867" s="2" t="s">
        <v>7805</v>
      </c>
      <c r="C3867" s="116">
        <v>237064</v>
      </c>
      <c r="D3867" s="117">
        <v>2359</v>
      </c>
      <c r="E3867" s="2">
        <v>3867</v>
      </c>
    </row>
    <row r="3868" spans="1:5" ht="13.5" x14ac:dyDescent="0.25">
      <c r="A3868" s="2"/>
      <c r="B3868" s="2" t="s">
        <v>2247</v>
      </c>
      <c r="C3868" s="116">
        <v>133683</v>
      </c>
      <c r="D3868" s="117">
        <v>9311</v>
      </c>
      <c r="E3868" s="2">
        <v>3868</v>
      </c>
    </row>
    <row r="3869" spans="1:5" ht="13.5" x14ac:dyDescent="0.25">
      <c r="A3869" s="2"/>
      <c r="B3869" s="2" t="s">
        <v>650</v>
      </c>
      <c r="C3869" s="116">
        <v>133700</v>
      </c>
      <c r="D3869" s="117">
        <v>7133</v>
      </c>
      <c r="E3869" s="2">
        <v>3869</v>
      </c>
    </row>
    <row r="3870" spans="1:5" ht="13.5" x14ac:dyDescent="0.25">
      <c r="A3870" s="2"/>
      <c r="B3870" s="2" t="s">
        <v>2248</v>
      </c>
      <c r="C3870" s="116">
        <v>133729</v>
      </c>
      <c r="D3870" s="117">
        <v>7335</v>
      </c>
      <c r="E3870" s="2">
        <v>3870</v>
      </c>
    </row>
    <row r="3871" spans="1:5" ht="13.5" x14ac:dyDescent="0.25">
      <c r="A3871" s="2"/>
      <c r="B3871" s="2" t="s">
        <v>2249</v>
      </c>
      <c r="C3871" s="116">
        <v>133749</v>
      </c>
      <c r="D3871" s="117">
        <v>7321</v>
      </c>
      <c r="E3871" s="2">
        <v>3871</v>
      </c>
    </row>
    <row r="3872" spans="1:5" ht="13.5" x14ac:dyDescent="0.25">
      <c r="A3872" s="2"/>
      <c r="B3872" s="2" t="s">
        <v>652</v>
      </c>
      <c r="C3872" s="116">
        <v>133769</v>
      </c>
      <c r="D3872" s="117">
        <v>6141</v>
      </c>
      <c r="E3872" s="2">
        <v>3872</v>
      </c>
    </row>
    <row r="3873" spans="1:5" ht="13.5" x14ac:dyDescent="0.25">
      <c r="A3873" s="2"/>
      <c r="B3873" s="2" t="s">
        <v>7806</v>
      </c>
      <c r="C3873" s="116">
        <v>237098</v>
      </c>
      <c r="D3873" s="117">
        <v>3212</v>
      </c>
      <c r="E3873" s="2">
        <v>3873</v>
      </c>
    </row>
    <row r="3874" spans="1:5" ht="13.5" x14ac:dyDescent="0.25">
      <c r="A3874" s="2"/>
      <c r="B3874" s="2" t="s">
        <v>7994</v>
      </c>
      <c r="C3874" s="116">
        <v>237099</v>
      </c>
      <c r="D3874" s="117">
        <v>3211</v>
      </c>
      <c r="E3874" s="2">
        <v>3874</v>
      </c>
    </row>
    <row r="3875" spans="1:5" ht="13.5" x14ac:dyDescent="0.25">
      <c r="A3875" s="2"/>
      <c r="B3875" s="2" t="s">
        <v>7807</v>
      </c>
      <c r="C3875" s="116">
        <v>237134</v>
      </c>
      <c r="D3875" s="117">
        <v>3212</v>
      </c>
      <c r="E3875" s="2">
        <v>3875</v>
      </c>
    </row>
    <row r="3876" spans="1:5" ht="13.5" x14ac:dyDescent="0.25">
      <c r="A3876" s="2"/>
      <c r="B3876" s="2" t="s">
        <v>651</v>
      </c>
      <c r="C3876" s="116">
        <v>133768</v>
      </c>
      <c r="D3876" s="117">
        <v>6141</v>
      </c>
      <c r="E3876" s="2">
        <v>3876</v>
      </c>
    </row>
    <row r="3877" spans="1:5" ht="13.5" x14ac:dyDescent="0.25">
      <c r="A3877" s="2"/>
      <c r="B3877" s="2" t="s">
        <v>2250</v>
      </c>
      <c r="C3877" s="116">
        <v>133787</v>
      </c>
      <c r="D3877" s="117">
        <v>6141</v>
      </c>
      <c r="E3877" s="2">
        <v>3877</v>
      </c>
    </row>
    <row r="3878" spans="1:5" ht="13.5" x14ac:dyDescent="0.25">
      <c r="A3878" s="2"/>
      <c r="B3878" s="2" t="s">
        <v>7808</v>
      </c>
      <c r="C3878" s="116">
        <v>237172</v>
      </c>
      <c r="D3878" s="117">
        <v>3143</v>
      </c>
      <c r="E3878" s="2">
        <v>3878</v>
      </c>
    </row>
    <row r="3879" spans="1:5" ht="13.5" x14ac:dyDescent="0.25">
      <c r="A3879" s="2"/>
      <c r="B3879" s="2" t="s">
        <v>7809</v>
      </c>
      <c r="C3879" s="116">
        <v>237204</v>
      </c>
      <c r="D3879" s="117">
        <v>3143</v>
      </c>
      <c r="E3879" s="2">
        <v>3879</v>
      </c>
    </row>
    <row r="3880" spans="1:5" ht="13.5" x14ac:dyDescent="0.25">
      <c r="A3880" s="2"/>
      <c r="B3880" s="2" t="s">
        <v>7810</v>
      </c>
      <c r="C3880" s="116">
        <v>237238</v>
      </c>
      <c r="D3880" s="117">
        <v>3143</v>
      </c>
      <c r="E3880" s="2">
        <v>3880</v>
      </c>
    </row>
    <row r="3881" spans="1:5" ht="13.5" x14ac:dyDescent="0.25">
      <c r="A3881" s="2"/>
      <c r="B3881" s="2" t="s">
        <v>7811</v>
      </c>
      <c r="C3881" s="116">
        <v>237261</v>
      </c>
      <c r="D3881" s="117">
        <v>3143</v>
      </c>
      <c r="E3881" s="2">
        <v>3881</v>
      </c>
    </row>
    <row r="3882" spans="1:5" ht="13.5" x14ac:dyDescent="0.25">
      <c r="A3882" s="2"/>
      <c r="B3882" s="2" t="s">
        <v>7812</v>
      </c>
      <c r="C3882" s="116">
        <v>237295</v>
      </c>
      <c r="D3882" s="117">
        <v>3143</v>
      </c>
      <c r="E3882" s="2">
        <v>3882</v>
      </c>
    </row>
    <row r="3883" spans="1:5" ht="13.5" x14ac:dyDescent="0.25">
      <c r="A3883" s="2"/>
      <c r="B3883" s="2" t="s">
        <v>7995</v>
      </c>
      <c r="C3883" s="116">
        <v>237300</v>
      </c>
      <c r="D3883" s="117">
        <v>2444</v>
      </c>
      <c r="E3883" s="2">
        <v>3883</v>
      </c>
    </row>
    <row r="3884" spans="1:5" ht="13.5" x14ac:dyDescent="0.25">
      <c r="A3884" s="2"/>
      <c r="B3884" s="2" t="s">
        <v>8501</v>
      </c>
      <c r="C3884" s="116">
        <v>237310</v>
      </c>
      <c r="D3884" s="117">
        <v>2444</v>
      </c>
      <c r="E3884" s="2">
        <v>3884</v>
      </c>
    </row>
    <row r="3885" spans="1:5" ht="13.5" x14ac:dyDescent="0.25">
      <c r="A3885" s="2"/>
      <c r="B3885" s="2" t="s">
        <v>8500</v>
      </c>
      <c r="C3885" s="116">
        <v>237305</v>
      </c>
      <c r="D3885" s="117">
        <v>2444</v>
      </c>
      <c r="E3885" s="2">
        <v>3885</v>
      </c>
    </row>
    <row r="3886" spans="1:5" ht="13.5" x14ac:dyDescent="0.25">
      <c r="A3886" s="2"/>
      <c r="B3886" s="2" t="s">
        <v>8502</v>
      </c>
      <c r="C3886" s="116">
        <v>237320</v>
      </c>
      <c r="D3886" s="117">
        <v>2444</v>
      </c>
      <c r="E3886" s="2">
        <v>3886</v>
      </c>
    </row>
    <row r="3887" spans="1:5" ht="13.5" x14ac:dyDescent="0.25">
      <c r="A3887" s="2"/>
      <c r="B3887" s="2" t="s">
        <v>2251</v>
      </c>
      <c r="C3887" s="116">
        <v>133823</v>
      </c>
      <c r="D3887" s="117">
        <v>8122</v>
      </c>
      <c r="E3887" s="2">
        <v>3887</v>
      </c>
    </row>
    <row r="3888" spans="1:5" ht="13.5" x14ac:dyDescent="0.25">
      <c r="A3888" s="2"/>
      <c r="B3888" s="2" t="s">
        <v>2252</v>
      </c>
      <c r="C3888" s="116">
        <v>133842</v>
      </c>
      <c r="D3888" s="117">
        <v>8122</v>
      </c>
      <c r="E3888" s="2">
        <v>3888</v>
      </c>
    </row>
    <row r="3889" spans="1:5" ht="13.5" x14ac:dyDescent="0.25">
      <c r="A3889" s="2"/>
      <c r="B3889" s="2" t="s">
        <v>653</v>
      </c>
      <c r="C3889" s="116">
        <v>133861</v>
      </c>
      <c r="D3889" s="117">
        <v>7321</v>
      </c>
      <c r="E3889" s="2">
        <v>3889</v>
      </c>
    </row>
    <row r="3890" spans="1:5" ht="13.5" x14ac:dyDescent="0.25">
      <c r="A3890" s="2"/>
      <c r="B3890" s="2" t="s">
        <v>2253</v>
      </c>
      <c r="C3890" s="116">
        <v>133880</v>
      </c>
      <c r="D3890" s="117">
        <v>8122</v>
      </c>
      <c r="E3890" s="2">
        <v>3890</v>
      </c>
    </row>
    <row r="3891" spans="1:5" ht="13.5" x14ac:dyDescent="0.25">
      <c r="A3891" s="2"/>
      <c r="B3891" s="2" t="s">
        <v>2254</v>
      </c>
      <c r="C3891" s="116">
        <v>133908</v>
      </c>
      <c r="D3891" s="117">
        <v>8159</v>
      </c>
      <c r="E3891" s="2">
        <v>3891</v>
      </c>
    </row>
    <row r="3892" spans="1:5" ht="13.5" x14ac:dyDescent="0.25">
      <c r="A3892" s="2"/>
      <c r="B3892" s="2" t="s">
        <v>8989</v>
      </c>
      <c r="C3892" s="116">
        <v>333914</v>
      </c>
      <c r="D3892" s="117">
        <v>8290</v>
      </c>
      <c r="E3892" s="2">
        <v>3892</v>
      </c>
    </row>
    <row r="3893" spans="1:5" ht="13.5" x14ac:dyDescent="0.25">
      <c r="A3893" s="2"/>
      <c r="B3893" s="2" t="s">
        <v>654</v>
      </c>
      <c r="C3893" s="116">
        <v>133927</v>
      </c>
      <c r="D3893" s="117">
        <v>8122</v>
      </c>
      <c r="E3893" s="2">
        <v>3893</v>
      </c>
    </row>
    <row r="3894" spans="1:5" ht="13.5" x14ac:dyDescent="0.25">
      <c r="A3894" s="2"/>
      <c r="B3894" s="2" t="s">
        <v>2255</v>
      </c>
      <c r="C3894" s="116">
        <v>133946</v>
      </c>
      <c r="D3894" s="117">
        <v>8122</v>
      </c>
      <c r="E3894" s="2">
        <v>3894</v>
      </c>
    </row>
    <row r="3895" spans="1:5" ht="13.5" x14ac:dyDescent="0.25">
      <c r="A3895" s="2"/>
      <c r="B3895" s="2" t="s">
        <v>655</v>
      </c>
      <c r="C3895" s="116">
        <v>133950</v>
      </c>
      <c r="D3895" s="117">
        <v>8122</v>
      </c>
      <c r="E3895" s="2">
        <v>3895</v>
      </c>
    </row>
    <row r="3896" spans="1:5" ht="13.5" x14ac:dyDescent="0.25">
      <c r="A3896" s="2"/>
      <c r="B3896" s="2" t="s">
        <v>2256</v>
      </c>
      <c r="C3896" s="116">
        <v>133971</v>
      </c>
      <c r="D3896" s="117">
        <v>7450</v>
      </c>
      <c r="E3896" s="2">
        <v>3896</v>
      </c>
    </row>
    <row r="3897" spans="1:5" ht="13.5" x14ac:dyDescent="0.25">
      <c r="A3897" s="2"/>
      <c r="B3897" s="2" t="s">
        <v>656</v>
      </c>
      <c r="C3897" s="116">
        <v>133999</v>
      </c>
      <c r="D3897" s="117">
        <v>8232</v>
      </c>
      <c r="E3897" s="2">
        <v>3897</v>
      </c>
    </row>
    <row r="3898" spans="1:5" ht="13.5" x14ac:dyDescent="0.25">
      <c r="A3898" s="2"/>
      <c r="B3898" s="2" t="s">
        <v>2257</v>
      </c>
      <c r="C3898" s="116">
        <v>134012</v>
      </c>
      <c r="D3898" s="117">
        <v>7321</v>
      </c>
      <c r="E3898" s="2">
        <v>3898</v>
      </c>
    </row>
    <row r="3899" spans="1:5" ht="13.5" x14ac:dyDescent="0.25">
      <c r="A3899" s="2"/>
      <c r="B3899" s="2" t="s">
        <v>2258</v>
      </c>
      <c r="C3899" s="116">
        <v>134031</v>
      </c>
      <c r="D3899" s="117">
        <v>8133</v>
      </c>
      <c r="E3899" s="2">
        <v>3899</v>
      </c>
    </row>
    <row r="3900" spans="1:5" ht="13.5" x14ac:dyDescent="0.25">
      <c r="A3900" s="2"/>
      <c r="B3900" s="2" t="s">
        <v>2259</v>
      </c>
      <c r="C3900" s="116">
        <v>134046</v>
      </c>
      <c r="D3900" s="117">
        <v>8133</v>
      </c>
      <c r="E3900" s="2">
        <v>3900</v>
      </c>
    </row>
    <row r="3901" spans="1:5" ht="13.5" x14ac:dyDescent="0.25">
      <c r="A3901" s="2"/>
      <c r="B3901" s="2" t="s">
        <v>2260</v>
      </c>
      <c r="C3901" s="116">
        <v>134065</v>
      </c>
      <c r="D3901" s="117">
        <v>8132</v>
      </c>
      <c r="E3901" s="2">
        <v>3901</v>
      </c>
    </row>
    <row r="3902" spans="1:5" ht="13.5" x14ac:dyDescent="0.25">
      <c r="A3902" s="2"/>
      <c r="B3902" s="2" t="s">
        <v>2261</v>
      </c>
      <c r="C3902" s="116">
        <v>134084</v>
      </c>
      <c r="D3902" s="117">
        <v>8122</v>
      </c>
      <c r="E3902" s="2">
        <v>3902</v>
      </c>
    </row>
    <row r="3903" spans="1:5" ht="13.5" x14ac:dyDescent="0.25">
      <c r="A3903" s="2"/>
      <c r="B3903" s="2" t="s">
        <v>293</v>
      </c>
      <c r="C3903" s="116">
        <v>134101</v>
      </c>
      <c r="D3903" s="117">
        <v>8122</v>
      </c>
      <c r="E3903" s="2">
        <v>3903</v>
      </c>
    </row>
    <row r="3904" spans="1:5" ht="13.5" x14ac:dyDescent="0.25">
      <c r="A3904" s="2"/>
      <c r="B3904" s="2" t="s">
        <v>2262</v>
      </c>
      <c r="C3904" s="116">
        <v>134116</v>
      </c>
      <c r="D3904" s="117">
        <v>7321</v>
      </c>
      <c r="E3904" s="2">
        <v>3904</v>
      </c>
    </row>
    <row r="3905" spans="1:5" ht="13.5" x14ac:dyDescent="0.25">
      <c r="A3905" s="2"/>
      <c r="B3905" s="2" t="s">
        <v>8990</v>
      </c>
      <c r="C3905" s="116">
        <v>334008</v>
      </c>
      <c r="D3905" s="117">
        <v>8290</v>
      </c>
      <c r="E3905" s="2">
        <v>3905</v>
      </c>
    </row>
    <row r="3906" spans="1:5" ht="13.5" x14ac:dyDescent="0.25">
      <c r="A3906" s="2"/>
      <c r="B3906" s="2" t="s">
        <v>7813</v>
      </c>
      <c r="C3906" s="116">
        <v>237331</v>
      </c>
      <c r="D3906" s="117">
        <v>2451</v>
      </c>
      <c r="E3906" s="2">
        <v>3906</v>
      </c>
    </row>
    <row r="3907" spans="1:5" ht="13.5" x14ac:dyDescent="0.25">
      <c r="A3907" s="2"/>
      <c r="B3907" s="2" t="s">
        <v>294</v>
      </c>
      <c r="C3907" s="116">
        <v>134135</v>
      </c>
      <c r="D3907" s="117">
        <v>9411</v>
      </c>
      <c r="E3907" s="2">
        <v>3907</v>
      </c>
    </row>
    <row r="3908" spans="1:5" ht="13.5" x14ac:dyDescent="0.25">
      <c r="A3908" s="2"/>
      <c r="B3908" s="2" t="s">
        <v>2263</v>
      </c>
      <c r="C3908" s="116">
        <v>134143</v>
      </c>
      <c r="D3908" s="117">
        <v>9322</v>
      </c>
      <c r="E3908" s="2">
        <v>3908</v>
      </c>
    </row>
    <row r="3909" spans="1:5" ht="13.5" x14ac:dyDescent="0.25">
      <c r="A3909" s="2"/>
      <c r="B3909" s="2" t="s">
        <v>9328</v>
      </c>
      <c r="C3909" s="116">
        <v>542206</v>
      </c>
      <c r="D3909" s="117">
        <v>4132</v>
      </c>
      <c r="E3909" s="2">
        <v>3909</v>
      </c>
    </row>
    <row r="3910" spans="1:5" ht="13.5" x14ac:dyDescent="0.25">
      <c r="A3910" s="2"/>
      <c r="B3910" s="2" t="s">
        <v>7814</v>
      </c>
      <c r="C3910" s="116">
        <v>237365</v>
      </c>
      <c r="D3910" s="117">
        <v>3330</v>
      </c>
      <c r="E3910" s="2">
        <v>3910</v>
      </c>
    </row>
    <row r="3911" spans="1:5" ht="13.5" x14ac:dyDescent="0.25">
      <c r="A3911" s="2"/>
      <c r="B3911" s="2" t="s">
        <v>2264</v>
      </c>
      <c r="C3911" s="116">
        <v>134154</v>
      </c>
      <c r="D3911" s="117">
        <v>7270</v>
      </c>
      <c r="E3911" s="2">
        <v>3911</v>
      </c>
    </row>
    <row r="3912" spans="1:5" ht="13.5" x14ac:dyDescent="0.25">
      <c r="A3912" s="2"/>
      <c r="B3912" s="2" t="s">
        <v>295</v>
      </c>
      <c r="C3912" s="116">
        <v>134160</v>
      </c>
      <c r="D3912" s="117">
        <v>5123</v>
      </c>
      <c r="E3912" s="2">
        <v>3912</v>
      </c>
    </row>
    <row r="3913" spans="1:5" ht="13.5" x14ac:dyDescent="0.25">
      <c r="A3913" s="2"/>
      <c r="B3913" s="2" t="s">
        <v>7815</v>
      </c>
      <c r="C3913" s="116">
        <v>237399</v>
      </c>
      <c r="D3913" s="117">
        <v>3142</v>
      </c>
      <c r="E3913" s="2">
        <v>3913</v>
      </c>
    </row>
    <row r="3914" spans="1:5" ht="13.5" x14ac:dyDescent="0.25">
      <c r="A3914" s="2"/>
      <c r="B3914" s="2" t="s">
        <v>296</v>
      </c>
      <c r="C3914" s="116">
        <v>134223</v>
      </c>
      <c r="D3914" s="117">
        <v>8223</v>
      </c>
      <c r="E3914" s="2">
        <v>3914</v>
      </c>
    </row>
    <row r="3915" spans="1:5" ht="13.5" x14ac:dyDescent="0.25">
      <c r="A3915" s="2"/>
      <c r="B3915" s="2" t="s">
        <v>2267</v>
      </c>
      <c r="C3915" s="116">
        <v>134224</v>
      </c>
      <c r="D3915" s="117">
        <v>8223</v>
      </c>
      <c r="E3915" s="2">
        <v>3915</v>
      </c>
    </row>
    <row r="3916" spans="1:5" ht="13.5" x14ac:dyDescent="0.25">
      <c r="A3916" s="2"/>
      <c r="B3916" s="2" t="s">
        <v>2265</v>
      </c>
      <c r="C3916" s="116">
        <v>134173</v>
      </c>
      <c r="D3916" s="117">
        <v>8223</v>
      </c>
      <c r="E3916" s="2">
        <v>3916</v>
      </c>
    </row>
    <row r="3917" spans="1:5" ht="13.5" x14ac:dyDescent="0.25">
      <c r="A3917" s="2"/>
      <c r="B3917" s="2" t="s">
        <v>2266</v>
      </c>
      <c r="C3917" s="116">
        <v>134192</v>
      </c>
      <c r="D3917" s="117">
        <v>8223</v>
      </c>
      <c r="E3917" s="2">
        <v>3917</v>
      </c>
    </row>
    <row r="3918" spans="1:5" ht="13.5" x14ac:dyDescent="0.25">
      <c r="A3918" s="2"/>
      <c r="B3918" s="2" t="s">
        <v>2268</v>
      </c>
      <c r="C3918" s="116">
        <v>134243</v>
      </c>
      <c r="D3918" s="117">
        <v>8223</v>
      </c>
      <c r="E3918" s="2">
        <v>3918</v>
      </c>
    </row>
    <row r="3919" spans="1:5" ht="13.5" x14ac:dyDescent="0.25">
      <c r="A3919" s="2"/>
      <c r="B3919" s="2" t="s">
        <v>2269</v>
      </c>
      <c r="C3919" s="116">
        <v>134262</v>
      </c>
      <c r="D3919" s="117">
        <v>7311</v>
      </c>
      <c r="E3919" s="2">
        <v>3919</v>
      </c>
    </row>
    <row r="3920" spans="1:5" ht="13.5" x14ac:dyDescent="0.25">
      <c r="A3920" s="2"/>
      <c r="B3920" s="2" t="s">
        <v>2270</v>
      </c>
      <c r="C3920" s="116">
        <v>134281</v>
      </c>
      <c r="D3920" s="117">
        <v>8232</v>
      </c>
      <c r="E3920" s="2">
        <v>3920</v>
      </c>
    </row>
    <row r="3921" spans="1:5" ht="13.5" x14ac:dyDescent="0.25">
      <c r="A3921" s="2"/>
      <c r="B3921" s="2" t="s">
        <v>2271</v>
      </c>
      <c r="C3921" s="116">
        <v>134309</v>
      </c>
      <c r="D3921" s="117">
        <v>7421</v>
      </c>
      <c r="E3921" s="2">
        <v>3921</v>
      </c>
    </row>
    <row r="3922" spans="1:5" ht="13.5" x14ac:dyDescent="0.25">
      <c r="A3922" s="2"/>
      <c r="B3922" s="2" t="s">
        <v>2273</v>
      </c>
      <c r="C3922" s="116">
        <v>134332</v>
      </c>
      <c r="D3922" s="117">
        <v>8125</v>
      </c>
      <c r="E3922" s="2">
        <v>3922</v>
      </c>
    </row>
    <row r="3923" spans="1:5" ht="13.5" x14ac:dyDescent="0.25">
      <c r="A3923" s="2"/>
      <c r="B3923" s="2" t="s">
        <v>2272</v>
      </c>
      <c r="C3923" s="116">
        <v>134328</v>
      </c>
      <c r="D3923" s="117">
        <v>7111</v>
      </c>
      <c r="E3923" s="2">
        <v>3923</v>
      </c>
    </row>
    <row r="3924" spans="1:5" ht="13.5" x14ac:dyDescent="0.25">
      <c r="A3924" s="2"/>
      <c r="B3924" s="2" t="s">
        <v>2274</v>
      </c>
      <c r="C3924" s="116">
        <v>134347</v>
      </c>
      <c r="D3924" s="117">
        <v>8223</v>
      </c>
      <c r="E3924" s="2">
        <v>3924</v>
      </c>
    </row>
    <row r="3925" spans="1:5" ht="13.5" x14ac:dyDescent="0.25">
      <c r="A3925" s="2"/>
      <c r="B3925" s="2" t="s">
        <v>2275</v>
      </c>
      <c r="C3925" s="116">
        <v>134402</v>
      </c>
      <c r="D3925" s="117">
        <v>8223</v>
      </c>
      <c r="E3925" s="2">
        <v>3925</v>
      </c>
    </row>
    <row r="3926" spans="1:5" ht="13.5" x14ac:dyDescent="0.25">
      <c r="A3926" s="2"/>
      <c r="B3926" s="2" t="s">
        <v>2276</v>
      </c>
      <c r="C3926" s="116">
        <v>134421</v>
      </c>
      <c r="D3926" s="117">
        <v>8144</v>
      </c>
      <c r="E3926" s="2">
        <v>3926</v>
      </c>
    </row>
    <row r="3927" spans="1:5" ht="13.5" x14ac:dyDescent="0.25">
      <c r="A3927" s="2"/>
      <c r="B3927" s="2" t="s">
        <v>2277</v>
      </c>
      <c r="C3927" s="116">
        <v>134440</v>
      </c>
      <c r="D3927" s="117">
        <v>5510</v>
      </c>
      <c r="E3927" s="2">
        <v>3927</v>
      </c>
    </row>
    <row r="3928" spans="1:5" ht="13.5" x14ac:dyDescent="0.25">
      <c r="A3928" s="2"/>
      <c r="B3928" s="2" t="s">
        <v>2278</v>
      </c>
      <c r="C3928" s="116">
        <v>134462</v>
      </c>
      <c r="D3928" s="117">
        <v>5510</v>
      </c>
      <c r="E3928" s="2">
        <v>3928</v>
      </c>
    </row>
    <row r="3929" spans="1:5" ht="13.5" x14ac:dyDescent="0.25">
      <c r="A3929" s="2"/>
      <c r="B3929" s="2" t="s">
        <v>2279</v>
      </c>
      <c r="C3929" s="116">
        <v>134489</v>
      </c>
      <c r="D3929" s="117">
        <v>5510</v>
      </c>
      <c r="E3929" s="2">
        <v>3929</v>
      </c>
    </row>
    <row r="3930" spans="1:5" ht="13.5" x14ac:dyDescent="0.25">
      <c r="A3930" s="2"/>
      <c r="B3930" s="2" t="s">
        <v>297</v>
      </c>
      <c r="C3930" s="116">
        <v>134506</v>
      </c>
      <c r="D3930" s="117">
        <v>7138</v>
      </c>
      <c r="E3930" s="2">
        <v>3930</v>
      </c>
    </row>
    <row r="3931" spans="1:5" ht="13.5" x14ac:dyDescent="0.25">
      <c r="A3931" s="2"/>
      <c r="B3931" s="2" t="s">
        <v>2280</v>
      </c>
      <c r="C3931" s="116">
        <v>134525</v>
      </c>
      <c r="D3931" s="117">
        <v>5410</v>
      </c>
      <c r="E3931" s="2">
        <v>3931</v>
      </c>
    </row>
    <row r="3932" spans="1:5" ht="13.5" x14ac:dyDescent="0.25">
      <c r="A3932" s="2"/>
      <c r="B3932" s="2" t="s">
        <v>8451</v>
      </c>
      <c r="C3932" s="116">
        <v>134520</v>
      </c>
      <c r="D3932" s="117">
        <v>8223</v>
      </c>
      <c r="E3932" s="2">
        <v>3932</v>
      </c>
    </row>
    <row r="3933" spans="1:5" ht="13.5" x14ac:dyDescent="0.25">
      <c r="A3933" s="2"/>
      <c r="B3933" s="2" t="s">
        <v>7267</v>
      </c>
      <c r="C3933" s="116">
        <v>134544</v>
      </c>
      <c r="D3933" s="117">
        <v>7138</v>
      </c>
      <c r="E3933" s="2">
        <v>3933</v>
      </c>
    </row>
    <row r="3934" spans="1:5" ht="13.5" x14ac:dyDescent="0.25">
      <c r="A3934" s="2"/>
      <c r="B3934" s="2" t="s">
        <v>7266</v>
      </c>
      <c r="C3934" s="116">
        <v>134507</v>
      </c>
      <c r="D3934" s="117">
        <v>7138</v>
      </c>
      <c r="E3934" s="2">
        <v>3934</v>
      </c>
    </row>
    <row r="3935" spans="1:5" ht="13.5" x14ac:dyDescent="0.25">
      <c r="A3935" s="2"/>
      <c r="B3935" s="2" t="s">
        <v>298</v>
      </c>
      <c r="C3935" s="116">
        <v>134563</v>
      </c>
      <c r="D3935" s="117">
        <v>5141</v>
      </c>
      <c r="E3935" s="2">
        <v>3935</v>
      </c>
    </row>
    <row r="3936" spans="1:5" ht="13.5" x14ac:dyDescent="0.25">
      <c r="A3936" s="2"/>
      <c r="B3936" s="2" t="s">
        <v>2281</v>
      </c>
      <c r="C3936" s="116">
        <v>134582</v>
      </c>
      <c r="D3936" s="117">
        <v>6151</v>
      </c>
      <c r="E3936" s="2">
        <v>3936</v>
      </c>
    </row>
    <row r="3937" spans="1:5" ht="13.5" x14ac:dyDescent="0.25">
      <c r="A3937" s="2"/>
      <c r="B3937" s="2" t="s">
        <v>7996</v>
      </c>
      <c r="C3937" s="116">
        <v>237400</v>
      </c>
      <c r="D3937" s="117">
        <v>8125</v>
      </c>
      <c r="E3937" s="2">
        <v>3937</v>
      </c>
    </row>
    <row r="3938" spans="1:5" ht="13.5" x14ac:dyDescent="0.25">
      <c r="A3938" s="2"/>
      <c r="B3938" s="2" t="s">
        <v>299</v>
      </c>
      <c r="C3938" s="116">
        <v>134605</v>
      </c>
      <c r="D3938" s="117">
        <v>9412</v>
      </c>
      <c r="E3938" s="2">
        <v>3938</v>
      </c>
    </row>
    <row r="3939" spans="1:5" ht="13.5" x14ac:dyDescent="0.25">
      <c r="A3939" s="2"/>
      <c r="B3939" s="2" t="s">
        <v>2282</v>
      </c>
      <c r="C3939" s="116">
        <v>134629</v>
      </c>
      <c r="D3939" s="117">
        <v>7242</v>
      </c>
      <c r="E3939" s="2">
        <v>3939</v>
      </c>
    </row>
    <row r="3940" spans="1:5" ht="13.5" x14ac:dyDescent="0.25">
      <c r="A3940" s="2"/>
      <c r="B3940" s="2" t="s">
        <v>7816</v>
      </c>
      <c r="C3940" s="116">
        <v>237859</v>
      </c>
      <c r="D3940" s="117">
        <v>2148</v>
      </c>
      <c r="E3940" s="2">
        <v>3940</v>
      </c>
    </row>
    <row r="3941" spans="1:5" ht="13.5" x14ac:dyDescent="0.25">
      <c r="A3941" s="2"/>
      <c r="B3941" s="2" t="s">
        <v>7817</v>
      </c>
      <c r="C3941" s="116">
        <v>237882</v>
      </c>
      <c r="D3941" s="117">
        <v>2148</v>
      </c>
      <c r="E3941" s="2">
        <v>3941</v>
      </c>
    </row>
    <row r="3942" spans="1:5" ht="13.5" x14ac:dyDescent="0.25">
      <c r="A3942" s="2"/>
      <c r="B3942" s="2" t="s">
        <v>7997</v>
      </c>
      <c r="C3942" s="116">
        <v>237883</v>
      </c>
      <c r="D3942" s="117">
        <v>2148</v>
      </c>
      <c r="E3942" s="2">
        <v>3942</v>
      </c>
    </row>
    <row r="3943" spans="1:5" ht="13.5" x14ac:dyDescent="0.25">
      <c r="A3943" s="2"/>
      <c r="B3943" s="2" t="s">
        <v>2283</v>
      </c>
      <c r="C3943" s="116">
        <v>134648</v>
      </c>
      <c r="D3943" s="117">
        <v>7412</v>
      </c>
      <c r="E3943" s="2">
        <v>3943</v>
      </c>
    </row>
    <row r="3944" spans="1:5" ht="13.5" x14ac:dyDescent="0.25">
      <c r="A3944" s="2"/>
      <c r="B3944" s="2" t="s">
        <v>2284</v>
      </c>
      <c r="C3944" s="116">
        <v>134667</v>
      </c>
      <c r="D3944" s="117">
        <v>7416</v>
      </c>
      <c r="E3944" s="2">
        <v>3944</v>
      </c>
    </row>
    <row r="3945" spans="1:5" ht="13.5" x14ac:dyDescent="0.25">
      <c r="A3945" s="2"/>
      <c r="B3945" s="2" t="s">
        <v>300</v>
      </c>
      <c r="C3945" s="116">
        <v>134671</v>
      </c>
      <c r="D3945" s="117">
        <v>7416</v>
      </c>
      <c r="E3945" s="2">
        <v>3945</v>
      </c>
    </row>
    <row r="3946" spans="1:5" ht="13.5" x14ac:dyDescent="0.25">
      <c r="A3946" s="2"/>
      <c r="B3946" s="2" t="s">
        <v>7818</v>
      </c>
      <c r="C3946" s="116">
        <v>237914</v>
      </c>
      <c r="D3946" s="117">
        <v>3226</v>
      </c>
      <c r="E3946" s="2">
        <v>3946</v>
      </c>
    </row>
    <row r="3947" spans="1:5" ht="13.5" x14ac:dyDescent="0.25">
      <c r="A3947" s="2"/>
      <c r="B3947" s="2" t="s">
        <v>7819</v>
      </c>
      <c r="C3947" s="116">
        <v>237967</v>
      </c>
      <c r="D3947" s="117">
        <v>1229</v>
      </c>
      <c r="E3947" s="2">
        <v>3947</v>
      </c>
    </row>
    <row r="3948" spans="1:5" ht="13.5" x14ac:dyDescent="0.25">
      <c r="A3948" s="2"/>
      <c r="B3948" s="2" t="s">
        <v>7820</v>
      </c>
      <c r="C3948" s="116">
        <v>237990</v>
      </c>
      <c r="D3948" s="117">
        <v>1226</v>
      </c>
      <c r="E3948" s="2">
        <v>3948</v>
      </c>
    </row>
    <row r="3949" spans="1:5" ht="13.5" x14ac:dyDescent="0.25">
      <c r="A3949" s="2"/>
      <c r="B3949" s="2" t="s">
        <v>7963</v>
      </c>
      <c r="C3949" s="116">
        <v>237995</v>
      </c>
      <c r="D3949" s="117">
        <v>2144</v>
      </c>
      <c r="E3949" s="2">
        <v>3949</v>
      </c>
    </row>
    <row r="3950" spans="1:5" ht="13.5" x14ac:dyDescent="0.25">
      <c r="A3950" s="2"/>
      <c r="B3950" s="2" t="s">
        <v>7821</v>
      </c>
      <c r="C3950" s="116">
        <v>238029</v>
      </c>
      <c r="D3950" s="117">
        <v>1226</v>
      </c>
      <c r="E3950" s="2">
        <v>3950</v>
      </c>
    </row>
    <row r="3951" spans="1:5" ht="13.5" x14ac:dyDescent="0.25">
      <c r="A3951" s="2"/>
      <c r="B3951" s="2" t="s">
        <v>7998</v>
      </c>
      <c r="C3951" s="116">
        <v>238032</v>
      </c>
      <c r="D3951" s="117">
        <v>1222</v>
      </c>
      <c r="E3951" s="2">
        <v>3951</v>
      </c>
    </row>
    <row r="3952" spans="1:5" ht="13.5" x14ac:dyDescent="0.25">
      <c r="A3952" s="2"/>
      <c r="B3952" s="2" t="s">
        <v>7822</v>
      </c>
      <c r="C3952" s="116">
        <v>238067</v>
      </c>
      <c r="D3952" s="117">
        <v>1222</v>
      </c>
      <c r="E3952" s="2">
        <v>3952</v>
      </c>
    </row>
    <row r="3953" spans="1:5" ht="13.5" x14ac:dyDescent="0.25">
      <c r="A3953" s="2"/>
      <c r="B3953" s="2" t="s">
        <v>7823</v>
      </c>
      <c r="C3953" s="116">
        <v>238090</v>
      </c>
      <c r="D3953" s="117">
        <v>1222</v>
      </c>
      <c r="E3953" s="2">
        <v>3953</v>
      </c>
    </row>
    <row r="3954" spans="1:5" ht="13.5" x14ac:dyDescent="0.25">
      <c r="A3954" s="2"/>
      <c r="B3954" s="2" t="s">
        <v>7999</v>
      </c>
      <c r="C3954" s="116">
        <v>238091</v>
      </c>
      <c r="D3954" s="117">
        <v>1222</v>
      </c>
      <c r="E3954" s="2">
        <v>3954</v>
      </c>
    </row>
    <row r="3955" spans="1:5" ht="13.5" x14ac:dyDescent="0.25">
      <c r="A3955" s="2"/>
      <c r="B3955" s="2" t="s">
        <v>7824</v>
      </c>
      <c r="C3955" s="116">
        <v>238122</v>
      </c>
      <c r="D3955" s="117">
        <v>1222</v>
      </c>
      <c r="E3955" s="2">
        <v>3955</v>
      </c>
    </row>
    <row r="3956" spans="1:5" ht="13.5" x14ac:dyDescent="0.25">
      <c r="A3956" s="2"/>
      <c r="B3956" s="2" t="s">
        <v>8000</v>
      </c>
      <c r="C3956" s="116">
        <v>238123</v>
      </c>
      <c r="D3956" s="117">
        <v>1222</v>
      </c>
      <c r="E3956" s="2">
        <v>3956</v>
      </c>
    </row>
    <row r="3957" spans="1:5" ht="13.5" x14ac:dyDescent="0.25">
      <c r="A3957" s="2"/>
      <c r="B3957" s="2" t="s">
        <v>7825</v>
      </c>
      <c r="C3957" s="116">
        <v>238156</v>
      </c>
      <c r="D3957" s="117">
        <v>1226</v>
      </c>
      <c r="E3957" s="2">
        <v>3957</v>
      </c>
    </row>
    <row r="3958" spans="1:5" ht="13.5" x14ac:dyDescent="0.25">
      <c r="A3958" s="2"/>
      <c r="B3958" s="2" t="s">
        <v>7826</v>
      </c>
      <c r="C3958" s="116">
        <v>238175</v>
      </c>
      <c r="D3958" s="117">
        <v>1226</v>
      </c>
      <c r="E3958" s="2">
        <v>3958</v>
      </c>
    </row>
    <row r="3959" spans="1:5" ht="13.5" x14ac:dyDescent="0.25">
      <c r="A3959" s="2"/>
      <c r="B3959" s="2" t="s">
        <v>8001</v>
      </c>
      <c r="C3959" s="116">
        <v>238176</v>
      </c>
      <c r="D3959" s="117">
        <v>1222</v>
      </c>
      <c r="E3959" s="2">
        <v>3959</v>
      </c>
    </row>
    <row r="3960" spans="1:5" ht="13.5" x14ac:dyDescent="0.25">
      <c r="A3960" s="2"/>
      <c r="B3960" s="2" t="s">
        <v>8002</v>
      </c>
      <c r="C3960" s="116">
        <v>238177</v>
      </c>
      <c r="D3960" s="117">
        <v>1222</v>
      </c>
      <c r="E3960" s="2">
        <v>3960</v>
      </c>
    </row>
    <row r="3961" spans="1:5" ht="13.5" x14ac:dyDescent="0.25">
      <c r="A3961" s="2"/>
      <c r="B3961" s="2" t="s">
        <v>7827</v>
      </c>
      <c r="C3961" s="116">
        <v>238211</v>
      </c>
      <c r="D3961" s="117">
        <v>1226</v>
      </c>
      <c r="E3961" s="2">
        <v>3961</v>
      </c>
    </row>
    <row r="3962" spans="1:5" ht="13.5" x14ac:dyDescent="0.25">
      <c r="A3962" s="2"/>
      <c r="B3962" s="2" t="s">
        <v>7828</v>
      </c>
      <c r="C3962" s="116">
        <v>238245</v>
      </c>
      <c r="D3962" s="117">
        <v>1229</v>
      </c>
      <c r="E3962" s="2">
        <v>3962</v>
      </c>
    </row>
    <row r="3963" spans="1:5" ht="13.5" x14ac:dyDescent="0.25">
      <c r="A3963" s="2"/>
      <c r="B3963" s="2" t="s">
        <v>8003</v>
      </c>
      <c r="C3963" s="116">
        <v>238246</v>
      </c>
      <c r="D3963" s="117">
        <v>1229</v>
      </c>
      <c r="E3963" s="2">
        <v>3963</v>
      </c>
    </row>
    <row r="3964" spans="1:5" ht="13.5" x14ac:dyDescent="0.25">
      <c r="A3964" s="2"/>
      <c r="B3964" s="2" t="s">
        <v>8004</v>
      </c>
      <c r="C3964" s="116">
        <v>238247</v>
      </c>
      <c r="D3964" s="117">
        <v>1229</v>
      </c>
      <c r="E3964" s="2">
        <v>3964</v>
      </c>
    </row>
    <row r="3965" spans="1:5" ht="13.5" x14ac:dyDescent="0.25">
      <c r="A3965" s="2"/>
      <c r="B3965" s="2" t="s">
        <v>8005</v>
      </c>
      <c r="C3965" s="116">
        <v>238248</v>
      </c>
      <c r="D3965" s="117">
        <v>1229</v>
      </c>
      <c r="E3965" s="2">
        <v>3965</v>
      </c>
    </row>
    <row r="3966" spans="1:5" ht="13.5" x14ac:dyDescent="0.25">
      <c r="A3966" s="2"/>
      <c r="B3966" s="2" t="s">
        <v>8006</v>
      </c>
      <c r="C3966" s="116">
        <v>238249</v>
      </c>
      <c r="D3966" s="117">
        <v>1229</v>
      </c>
      <c r="E3966" s="2">
        <v>3966</v>
      </c>
    </row>
    <row r="3967" spans="1:5" ht="13.5" x14ac:dyDescent="0.25">
      <c r="A3967" s="2"/>
      <c r="B3967" s="2" t="s">
        <v>8007</v>
      </c>
      <c r="C3967" s="116">
        <v>238250</v>
      </c>
      <c r="D3967" s="117">
        <v>1229</v>
      </c>
      <c r="E3967" s="2">
        <v>3967</v>
      </c>
    </row>
    <row r="3968" spans="1:5" ht="13.5" x14ac:dyDescent="0.25">
      <c r="A3968" s="2"/>
      <c r="B3968" s="2" t="s">
        <v>8008</v>
      </c>
      <c r="C3968" s="116">
        <v>238251</v>
      </c>
      <c r="D3968" s="117">
        <v>1229</v>
      </c>
      <c r="E3968" s="2">
        <v>3968</v>
      </c>
    </row>
    <row r="3969" spans="1:5" ht="13.5" x14ac:dyDescent="0.25">
      <c r="A3969" s="2"/>
      <c r="B3969" s="2" t="s">
        <v>7829</v>
      </c>
      <c r="C3969" s="116">
        <v>238279</v>
      </c>
      <c r="D3969" s="117">
        <v>1226</v>
      </c>
      <c r="E3969" s="2">
        <v>3969</v>
      </c>
    </row>
    <row r="3970" spans="1:5" ht="13.5" x14ac:dyDescent="0.25">
      <c r="A3970" s="2"/>
      <c r="B3970" s="2" t="s">
        <v>8009</v>
      </c>
      <c r="C3970" s="116">
        <v>238280</v>
      </c>
      <c r="D3970" s="117">
        <v>1229</v>
      </c>
      <c r="E3970" s="2">
        <v>3970</v>
      </c>
    </row>
    <row r="3971" spans="1:5" ht="13.5" x14ac:dyDescent="0.25">
      <c r="A3971" s="2"/>
      <c r="B3971" s="2" t="s">
        <v>7830</v>
      </c>
      <c r="C3971" s="116">
        <v>238315</v>
      </c>
      <c r="D3971" s="117">
        <v>1226</v>
      </c>
      <c r="E3971" s="2">
        <v>3971</v>
      </c>
    </row>
    <row r="3972" spans="1:5" ht="13.5" x14ac:dyDescent="0.25">
      <c r="A3972" s="2"/>
      <c r="B3972" s="2" t="s">
        <v>9182</v>
      </c>
      <c r="C3972" s="116">
        <v>438321</v>
      </c>
      <c r="D3972" s="117">
        <v>1226</v>
      </c>
      <c r="E3972" s="2">
        <v>3972</v>
      </c>
    </row>
    <row r="3973" spans="1:5" ht="13.5" x14ac:dyDescent="0.25">
      <c r="A3973" s="2"/>
      <c r="B3973" s="2" t="s">
        <v>7831</v>
      </c>
      <c r="C3973" s="116">
        <v>238349</v>
      </c>
      <c r="D3973" s="117">
        <v>1226</v>
      </c>
      <c r="E3973" s="2">
        <v>3973</v>
      </c>
    </row>
    <row r="3974" spans="1:5" ht="13.5" x14ac:dyDescent="0.25">
      <c r="A3974" s="2"/>
      <c r="B3974" s="2" t="s">
        <v>9183</v>
      </c>
      <c r="C3974" s="116">
        <v>438355</v>
      </c>
      <c r="D3974" s="117">
        <v>1226</v>
      </c>
      <c r="E3974" s="2">
        <v>3974</v>
      </c>
    </row>
    <row r="3975" spans="1:5" ht="13.5" x14ac:dyDescent="0.25">
      <c r="A3975" s="2"/>
      <c r="B3975" s="2" t="s">
        <v>7832</v>
      </c>
      <c r="C3975" s="116">
        <v>238372</v>
      </c>
      <c r="D3975" s="117">
        <v>1222</v>
      </c>
      <c r="E3975" s="2">
        <v>3975</v>
      </c>
    </row>
    <row r="3976" spans="1:5" ht="13.5" x14ac:dyDescent="0.25">
      <c r="A3976" s="2"/>
      <c r="B3976" s="2" t="s">
        <v>9184</v>
      </c>
      <c r="C3976" s="116">
        <v>438389</v>
      </c>
      <c r="D3976" s="117">
        <v>1221</v>
      </c>
      <c r="E3976" s="2">
        <v>3976</v>
      </c>
    </row>
    <row r="3977" spans="1:5" ht="13.5" x14ac:dyDescent="0.25">
      <c r="A3977" s="2"/>
      <c r="B3977" s="2" t="s">
        <v>8010</v>
      </c>
      <c r="C3977" s="116">
        <v>238374</v>
      </c>
      <c r="D3977" s="117">
        <v>1222</v>
      </c>
      <c r="E3977" s="2">
        <v>3977</v>
      </c>
    </row>
    <row r="3978" spans="1:5" ht="13.5" x14ac:dyDescent="0.25">
      <c r="A3978" s="2"/>
      <c r="B3978" s="2" t="s">
        <v>7833</v>
      </c>
      <c r="C3978" s="116">
        <v>238404</v>
      </c>
      <c r="D3978" s="117">
        <v>1222</v>
      </c>
      <c r="E3978" s="2">
        <v>3978</v>
      </c>
    </row>
    <row r="3979" spans="1:5" ht="13.5" x14ac:dyDescent="0.25">
      <c r="A3979" s="2"/>
      <c r="B3979" s="2" t="s">
        <v>6179</v>
      </c>
      <c r="C3979" s="116">
        <v>238438</v>
      </c>
      <c r="D3979" s="117">
        <v>1221</v>
      </c>
      <c r="E3979" s="2">
        <v>3979</v>
      </c>
    </row>
    <row r="3980" spans="1:5" ht="13.5" x14ac:dyDescent="0.25">
      <c r="A3980" s="2"/>
      <c r="B3980" s="2" t="s">
        <v>6180</v>
      </c>
      <c r="C3980" s="116">
        <v>238461</v>
      </c>
      <c r="D3980" s="117">
        <v>1226</v>
      </c>
      <c r="E3980" s="2">
        <v>3980</v>
      </c>
    </row>
    <row r="3981" spans="1:5" ht="13.5" x14ac:dyDescent="0.25">
      <c r="A3981" s="2"/>
      <c r="B3981" s="2" t="s">
        <v>6181</v>
      </c>
      <c r="C3981" s="116">
        <v>238512</v>
      </c>
      <c r="D3981" s="117">
        <v>1226</v>
      </c>
      <c r="E3981" s="2">
        <v>3981</v>
      </c>
    </row>
    <row r="3982" spans="1:5" ht="13.5" x14ac:dyDescent="0.25">
      <c r="A3982" s="2"/>
      <c r="B3982" s="2" t="s">
        <v>6182</v>
      </c>
      <c r="C3982" s="116">
        <v>238550</v>
      </c>
      <c r="D3982" s="117">
        <v>1226</v>
      </c>
      <c r="E3982" s="2">
        <v>3982</v>
      </c>
    </row>
    <row r="3983" spans="1:5" ht="13.5" x14ac:dyDescent="0.25">
      <c r="A3983" s="2"/>
      <c r="B3983" s="2" t="s">
        <v>8012</v>
      </c>
      <c r="C3983" s="116">
        <v>238551</v>
      </c>
      <c r="D3983" s="117">
        <v>7411</v>
      </c>
      <c r="E3983" s="2">
        <v>3983</v>
      </c>
    </row>
    <row r="3984" spans="1:5" ht="13.5" x14ac:dyDescent="0.25">
      <c r="A3984" s="2"/>
      <c r="B3984" s="2" t="s">
        <v>6183</v>
      </c>
      <c r="C3984" s="116">
        <v>238575</v>
      </c>
      <c r="D3984" s="117">
        <v>1221</v>
      </c>
      <c r="E3984" s="2">
        <v>3984</v>
      </c>
    </row>
    <row r="3985" spans="1:5" ht="13.5" x14ac:dyDescent="0.25">
      <c r="A3985" s="2"/>
      <c r="B3985" s="2" t="s">
        <v>8014</v>
      </c>
      <c r="C3985" s="116">
        <v>238576</v>
      </c>
      <c r="D3985" s="117">
        <v>1222</v>
      </c>
      <c r="E3985" s="2">
        <v>3985</v>
      </c>
    </row>
    <row r="3986" spans="1:5" ht="13.5" x14ac:dyDescent="0.25">
      <c r="A3986" s="2"/>
      <c r="B3986" s="2" t="s">
        <v>8015</v>
      </c>
      <c r="C3986" s="116">
        <v>238577</v>
      </c>
      <c r="D3986" s="117">
        <v>1226</v>
      </c>
      <c r="E3986" s="2">
        <v>3986</v>
      </c>
    </row>
    <row r="3987" spans="1:5" ht="13.5" x14ac:dyDescent="0.25">
      <c r="A3987" s="2"/>
      <c r="B3987" s="2" t="s">
        <v>6184</v>
      </c>
      <c r="C3987" s="116">
        <v>238599</v>
      </c>
      <c r="D3987" s="117">
        <v>1226</v>
      </c>
      <c r="E3987" s="2">
        <v>3987</v>
      </c>
    </row>
    <row r="3988" spans="1:5" ht="13.5" x14ac:dyDescent="0.25">
      <c r="A3988" s="2"/>
      <c r="B3988" s="2" t="s">
        <v>8017</v>
      </c>
      <c r="C3988" s="116">
        <v>238600</v>
      </c>
      <c r="D3988" s="117">
        <v>1222</v>
      </c>
      <c r="E3988" s="2">
        <v>3988</v>
      </c>
    </row>
    <row r="3989" spans="1:5" ht="13.5" x14ac:dyDescent="0.25">
      <c r="A3989" s="2"/>
      <c r="B3989" s="2" t="s">
        <v>8018</v>
      </c>
      <c r="C3989" s="116">
        <v>238601</v>
      </c>
      <c r="D3989" s="117">
        <v>1222</v>
      </c>
      <c r="E3989" s="2">
        <v>3989</v>
      </c>
    </row>
    <row r="3990" spans="1:5" ht="13.5" x14ac:dyDescent="0.25">
      <c r="A3990" s="2"/>
      <c r="B3990" s="2" t="s">
        <v>6185</v>
      </c>
      <c r="C3990" s="116">
        <v>238616</v>
      </c>
      <c r="D3990" s="117">
        <v>1226</v>
      </c>
      <c r="E3990" s="2">
        <v>3990</v>
      </c>
    </row>
    <row r="3991" spans="1:5" ht="13.5" x14ac:dyDescent="0.25">
      <c r="A3991" s="2"/>
      <c r="B3991" s="2" t="s">
        <v>6186</v>
      </c>
      <c r="C3991" s="116">
        <v>238641</v>
      </c>
      <c r="D3991" s="117">
        <v>1229</v>
      </c>
      <c r="E3991" s="2">
        <v>3991</v>
      </c>
    </row>
    <row r="3992" spans="1:5" ht="13.5" x14ac:dyDescent="0.25">
      <c r="A3992" s="2"/>
      <c r="B3992" s="2" t="s">
        <v>6188</v>
      </c>
      <c r="C3992" s="116">
        <v>238705</v>
      </c>
      <c r="D3992" s="117">
        <v>1222</v>
      </c>
      <c r="E3992" s="2">
        <v>3992</v>
      </c>
    </row>
    <row r="3993" spans="1:5" ht="13.5" x14ac:dyDescent="0.25">
      <c r="A3993" s="2"/>
      <c r="B3993" s="2" t="s">
        <v>6189</v>
      </c>
      <c r="C3993" s="116">
        <v>238739</v>
      </c>
      <c r="D3993" s="117">
        <v>1226</v>
      </c>
      <c r="E3993" s="2">
        <v>3993</v>
      </c>
    </row>
    <row r="3994" spans="1:5" ht="13.5" x14ac:dyDescent="0.25">
      <c r="A3994" s="2"/>
      <c r="B3994" s="2" t="s">
        <v>6191</v>
      </c>
      <c r="C3994" s="116">
        <v>238796</v>
      </c>
      <c r="D3994" s="117">
        <v>1222</v>
      </c>
      <c r="E3994" s="2">
        <v>3994</v>
      </c>
    </row>
    <row r="3995" spans="1:5" ht="13.5" x14ac:dyDescent="0.25">
      <c r="A3995" s="2"/>
      <c r="B3995" s="2" t="s">
        <v>6192</v>
      </c>
      <c r="C3995" s="116">
        <v>238813</v>
      </c>
      <c r="D3995" s="117">
        <v>1222</v>
      </c>
      <c r="E3995" s="2">
        <v>3995</v>
      </c>
    </row>
    <row r="3996" spans="1:5" ht="13.5" x14ac:dyDescent="0.25">
      <c r="A3996" s="2"/>
      <c r="B3996" s="2" t="s">
        <v>9185</v>
      </c>
      <c r="C3996" s="116">
        <v>438825</v>
      </c>
      <c r="D3996" s="117">
        <v>1222</v>
      </c>
      <c r="E3996" s="2">
        <v>3996</v>
      </c>
    </row>
    <row r="3997" spans="1:5" ht="13.5" x14ac:dyDescent="0.25">
      <c r="A3997" s="2"/>
      <c r="B3997" s="2" t="s">
        <v>8016</v>
      </c>
      <c r="C3997" s="116">
        <v>238650</v>
      </c>
      <c r="D3997" s="117">
        <v>3119</v>
      </c>
      <c r="E3997" s="2">
        <v>3997</v>
      </c>
    </row>
    <row r="3998" spans="1:5" ht="13.5" x14ac:dyDescent="0.25">
      <c r="A3998" s="2"/>
      <c r="B3998" s="2" t="s">
        <v>6193</v>
      </c>
      <c r="C3998" s="116">
        <v>238902</v>
      </c>
      <c r="D3998" s="117">
        <v>1226</v>
      </c>
      <c r="E3998" s="2">
        <v>3998</v>
      </c>
    </row>
    <row r="3999" spans="1:5" ht="13.5" x14ac:dyDescent="0.25">
      <c r="A3999" s="2"/>
      <c r="B3999" s="2" t="s">
        <v>6194</v>
      </c>
      <c r="C3999" s="116">
        <v>238936</v>
      </c>
      <c r="D3999" s="117">
        <v>1222</v>
      </c>
      <c r="E3999" s="2">
        <v>3999</v>
      </c>
    </row>
    <row r="4000" spans="1:5" ht="13.5" x14ac:dyDescent="0.25">
      <c r="A4000" s="2"/>
      <c r="B4000" s="2" t="s">
        <v>6195</v>
      </c>
      <c r="C4000" s="116">
        <v>238955</v>
      </c>
      <c r="D4000" s="117">
        <v>1222</v>
      </c>
      <c r="E4000" s="2">
        <v>4000</v>
      </c>
    </row>
    <row r="4001" spans="1:5" ht="13.5" x14ac:dyDescent="0.25">
      <c r="A4001" s="2"/>
      <c r="B4001" s="2" t="s">
        <v>6196</v>
      </c>
      <c r="C4001" s="116">
        <v>239002</v>
      </c>
      <c r="D4001" s="117">
        <v>1222</v>
      </c>
      <c r="E4001" s="2">
        <v>4001</v>
      </c>
    </row>
    <row r="4002" spans="1:5" ht="13.5" x14ac:dyDescent="0.25">
      <c r="A4002" s="2"/>
      <c r="B4002" s="2" t="s">
        <v>8013</v>
      </c>
      <c r="C4002" s="116">
        <v>238552</v>
      </c>
      <c r="D4002" s="117">
        <v>1222</v>
      </c>
      <c r="E4002" s="2">
        <v>4002</v>
      </c>
    </row>
    <row r="4003" spans="1:5" ht="13.5" x14ac:dyDescent="0.25">
      <c r="A4003" s="2"/>
      <c r="B4003" s="2" t="s">
        <v>6197</v>
      </c>
      <c r="C4003" s="116">
        <v>239021</v>
      </c>
      <c r="D4003" s="117">
        <v>1222</v>
      </c>
      <c r="E4003" s="2">
        <v>4003</v>
      </c>
    </row>
    <row r="4004" spans="1:5" ht="13.5" x14ac:dyDescent="0.25">
      <c r="A4004" s="2"/>
      <c r="B4004" s="2" t="s">
        <v>304</v>
      </c>
      <c r="C4004" s="116">
        <v>134783</v>
      </c>
      <c r="D4004" s="117">
        <v>7434</v>
      </c>
      <c r="E4004" s="2">
        <v>4004</v>
      </c>
    </row>
    <row r="4005" spans="1:5" ht="13.5" x14ac:dyDescent="0.25">
      <c r="A4005" s="2"/>
      <c r="B4005" s="2" t="s">
        <v>305</v>
      </c>
      <c r="C4005" s="116">
        <v>134787</v>
      </c>
      <c r="D4005" s="117">
        <v>7443</v>
      </c>
      <c r="E4005" s="2">
        <v>4005</v>
      </c>
    </row>
    <row r="4006" spans="1:5" ht="13.5" x14ac:dyDescent="0.25">
      <c r="A4006" s="2"/>
      <c r="B4006" s="2" t="s">
        <v>6198</v>
      </c>
      <c r="C4006" s="116">
        <v>239055</v>
      </c>
      <c r="D4006" s="117">
        <v>1222</v>
      </c>
      <c r="E4006" s="2">
        <v>4006</v>
      </c>
    </row>
    <row r="4007" spans="1:5" ht="13.5" x14ac:dyDescent="0.25">
      <c r="A4007" s="2"/>
      <c r="B4007" s="2" t="s">
        <v>6199</v>
      </c>
      <c r="C4007" s="116">
        <v>239110</v>
      </c>
      <c r="D4007" s="117">
        <v>1222</v>
      </c>
      <c r="E4007" s="2">
        <v>4007</v>
      </c>
    </row>
    <row r="4008" spans="1:5" ht="13.5" x14ac:dyDescent="0.25">
      <c r="A4008" s="2"/>
      <c r="B4008" s="2" t="s">
        <v>6201</v>
      </c>
      <c r="C4008" s="116">
        <v>239178</v>
      </c>
      <c r="D4008" s="117">
        <v>1226</v>
      </c>
      <c r="E4008" s="2">
        <v>4008</v>
      </c>
    </row>
    <row r="4009" spans="1:5" ht="13.5" x14ac:dyDescent="0.25">
      <c r="A4009" s="2"/>
      <c r="B4009" s="2" t="s">
        <v>7270</v>
      </c>
      <c r="C4009" s="116">
        <v>134788</v>
      </c>
      <c r="D4009" s="117">
        <v>7242</v>
      </c>
      <c r="E4009" s="2">
        <v>4009</v>
      </c>
    </row>
    <row r="4010" spans="1:5" ht="13.5" x14ac:dyDescent="0.25">
      <c r="A4010" s="2"/>
      <c r="B4010" s="2" t="s">
        <v>8021</v>
      </c>
      <c r="C4010" s="116">
        <v>239180</v>
      </c>
      <c r="D4010" s="117">
        <v>1222</v>
      </c>
      <c r="E4010" s="2">
        <v>4010</v>
      </c>
    </row>
    <row r="4011" spans="1:5" ht="13.5" x14ac:dyDescent="0.25">
      <c r="A4011" s="2"/>
      <c r="B4011" s="2" t="s">
        <v>8022</v>
      </c>
      <c r="C4011" s="116">
        <v>239181</v>
      </c>
      <c r="D4011" s="117">
        <v>1222</v>
      </c>
      <c r="E4011" s="2">
        <v>4011</v>
      </c>
    </row>
    <row r="4012" spans="1:5" ht="13.5" x14ac:dyDescent="0.25">
      <c r="A4012" s="2"/>
      <c r="B4012" s="2" t="s">
        <v>6203</v>
      </c>
      <c r="C4012" s="116">
        <v>239229</v>
      </c>
      <c r="D4012" s="117">
        <v>1222</v>
      </c>
      <c r="E4012" s="2">
        <v>4012</v>
      </c>
    </row>
    <row r="4013" spans="1:5" ht="13.5" x14ac:dyDescent="0.25">
      <c r="A4013" s="2"/>
      <c r="B4013" s="2" t="s">
        <v>6204</v>
      </c>
      <c r="C4013" s="116">
        <v>239233</v>
      </c>
      <c r="D4013" s="117">
        <v>1226</v>
      </c>
      <c r="E4013" s="2">
        <v>4013</v>
      </c>
    </row>
    <row r="4014" spans="1:5" ht="13.5" x14ac:dyDescent="0.25">
      <c r="A4014" s="2"/>
      <c r="B4014" s="2" t="s">
        <v>7271</v>
      </c>
      <c r="C4014" s="116">
        <v>134820</v>
      </c>
      <c r="D4014" s="117">
        <v>4114</v>
      </c>
      <c r="E4014" s="2">
        <v>4014</v>
      </c>
    </row>
    <row r="4015" spans="1:5" ht="13.5" x14ac:dyDescent="0.25">
      <c r="A4015" s="2"/>
      <c r="B4015" s="2" t="s">
        <v>6205</v>
      </c>
      <c r="C4015" s="116">
        <v>239290</v>
      </c>
      <c r="D4015" s="117">
        <v>1226</v>
      </c>
      <c r="E4015" s="2">
        <v>4015</v>
      </c>
    </row>
    <row r="4016" spans="1:5" ht="13.5" x14ac:dyDescent="0.25">
      <c r="A4016" s="2"/>
      <c r="B4016" s="2" t="s">
        <v>6206</v>
      </c>
      <c r="C4016" s="116">
        <v>239356</v>
      </c>
      <c r="D4016" s="117">
        <v>1222</v>
      </c>
      <c r="E4016" s="2">
        <v>4016</v>
      </c>
    </row>
    <row r="4017" spans="1:5" ht="13.5" x14ac:dyDescent="0.25">
      <c r="A4017" s="2"/>
      <c r="B4017" s="2" t="s">
        <v>306</v>
      </c>
      <c r="C4017" s="116">
        <v>134789</v>
      </c>
      <c r="D4017" s="117">
        <v>7243</v>
      </c>
      <c r="E4017" s="2">
        <v>4017</v>
      </c>
    </row>
    <row r="4018" spans="1:5" ht="13.5" x14ac:dyDescent="0.25">
      <c r="A4018" s="2"/>
      <c r="B4018" s="2" t="s">
        <v>6207</v>
      </c>
      <c r="C4018" s="116">
        <v>239360</v>
      </c>
      <c r="D4018" s="117">
        <v>1222</v>
      </c>
      <c r="E4018" s="2">
        <v>4018</v>
      </c>
    </row>
    <row r="4019" spans="1:5" ht="13.5" x14ac:dyDescent="0.25">
      <c r="A4019" s="2"/>
      <c r="B4019" s="2" t="s">
        <v>6208</v>
      </c>
      <c r="C4019" s="116">
        <v>239385</v>
      </c>
      <c r="D4019" s="117">
        <v>1226</v>
      </c>
      <c r="E4019" s="2">
        <v>4019</v>
      </c>
    </row>
    <row r="4020" spans="1:5" ht="13.5" x14ac:dyDescent="0.25">
      <c r="A4020" s="2"/>
      <c r="B4020" s="2" t="s">
        <v>6209</v>
      </c>
      <c r="C4020" s="116">
        <v>239426</v>
      </c>
      <c r="D4020" s="117">
        <v>1226</v>
      </c>
      <c r="E4020" s="2">
        <v>4020</v>
      </c>
    </row>
    <row r="4021" spans="1:5" ht="13.5" x14ac:dyDescent="0.25">
      <c r="A4021" s="2"/>
      <c r="B4021" s="2" t="s">
        <v>6202</v>
      </c>
      <c r="C4021" s="116">
        <v>239209</v>
      </c>
      <c r="D4021" s="117">
        <v>1222</v>
      </c>
      <c r="E4021" s="2">
        <v>4021</v>
      </c>
    </row>
    <row r="4022" spans="1:5" ht="13.5" x14ac:dyDescent="0.25">
      <c r="A4022" s="2"/>
      <c r="B4022" s="2" t="s">
        <v>6211</v>
      </c>
      <c r="C4022" s="116">
        <v>239479</v>
      </c>
      <c r="D4022" s="117">
        <v>1222</v>
      </c>
      <c r="E4022" s="2">
        <v>4022</v>
      </c>
    </row>
    <row r="4023" spans="1:5" ht="13.5" x14ac:dyDescent="0.25">
      <c r="A4023" s="2"/>
      <c r="B4023" s="2" t="s">
        <v>8011</v>
      </c>
      <c r="C4023" s="116">
        <v>238534</v>
      </c>
      <c r="D4023" s="117">
        <v>1226</v>
      </c>
      <c r="E4023" s="2">
        <v>4023</v>
      </c>
    </row>
    <row r="4024" spans="1:5" ht="13.5" x14ac:dyDescent="0.25">
      <c r="A4024" s="2"/>
      <c r="B4024" s="2" t="s">
        <v>6214</v>
      </c>
      <c r="C4024" s="116">
        <v>239568</v>
      </c>
      <c r="D4024" s="117">
        <v>1222</v>
      </c>
      <c r="E4024" s="2">
        <v>4024</v>
      </c>
    </row>
    <row r="4025" spans="1:5" ht="13.5" x14ac:dyDescent="0.25">
      <c r="A4025" s="2"/>
      <c r="B4025" s="2" t="s">
        <v>6187</v>
      </c>
      <c r="C4025" s="116">
        <v>238673</v>
      </c>
      <c r="D4025" s="117">
        <v>1226</v>
      </c>
      <c r="E4025" s="2">
        <v>4025</v>
      </c>
    </row>
    <row r="4026" spans="1:5" ht="13.5" x14ac:dyDescent="0.25">
      <c r="A4026" s="2"/>
      <c r="B4026" s="2" t="s">
        <v>8019</v>
      </c>
      <c r="C4026" s="116">
        <v>238674</v>
      </c>
      <c r="D4026" s="117">
        <v>1223</v>
      </c>
      <c r="E4026" s="2">
        <v>4026</v>
      </c>
    </row>
    <row r="4027" spans="1:5" ht="13.5" x14ac:dyDescent="0.25">
      <c r="A4027" s="2"/>
      <c r="B4027" s="2" t="s">
        <v>8020</v>
      </c>
      <c r="C4027" s="116">
        <v>238675</v>
      </c>
      <c r="D4027" s="117">
        <v>1222</v>
      </c>
      <c r="E4027" s="2">
        <v>4027</v>
      </c>
    </row>
    <row r="4028" spans="1:5" ht="13.5" x14ac:dyDescent="0.25">
      <c r="A4028" s="2"/>
      <c r="B4028" s="2" t="s">
        <v>6190</v>
      </c>
      <c r="C4028" s="116">
        <v>238762</v>
      </c>
      <c r="D4028" s="117">
        <v>1226</v>
      </c>
      <c r="E4028" s="2">
        <v>4028</v>
      </c>
    </row>
    <row r="4029" spans="1:5" ht="13.5" x14ac:dyDescent="0.25">
      <c r="A4029" s="2"/>
      <c r="B4029" s="2" t="s">
        <v>6210</v>
      </c>
      <c r="C4029" s="116">
        <v>239445</v>
      </c>
      <c r="D4029" s="117">
        <v>1226</v>
      </c>
      <c r="E4029" s="2">
        <v>4029</v>
      </c>
    </row>
    <row r="4030" spans="1:5" ht="13.5" x14ac:dyDescent="0.25">
      <c r="A4030" s="2"/>
      <c r="B4030" s="2" t="s">
        <v>6212</v>
      </c>
      <c r="C4030" s="116">
        <v>239500</v>
      </c>
      <c r="D4030" s="117">
        <v>1228</v>
      </c>
      <c r="E4030" s="2">
        <v>4030</v>
      </c>
    </row>
    <row r="4031" spans="1:5" ht="13.5" x14ac:dyDescent="0.25">
      <c r="A4031" s="2"/>
      <c r="B4031" s="2" t="s">
        <v>6215</v>
      </c>
      <c r="C4031" s="116">
        <v>239591</v>
      </c>
      <c r="D4031" s="117">
        <v>1222</v>
      </c>
      <c r="E4031" s="2">
        <v>4031</v>
      </c>
    </row>
    <row r="4032" spans="1:5" ht="13.5" x14ac:dyDescent="0.25">
      <c r="A4032" s="2"/>
      <c r="B4032" s="2" t="s">
        <v>2287</v>
      </c>
      <c r="C4032" s="116">
        <v>134775</v>
      </c>
      <c r="D4032" s="117">
        <v>7416</v>
      </c>
      <c r="E4032" s="2">
        <v>4032</v>
      </c>
    </row>
    <row r="4033" spans="1:5" ht="13.5" x14ac:dyDescent="0.25">
      <c r="A4033" s="2"/>
      <c r="B4033" s="2" t="s">
        <v>8023</v>
      </c>
      <c r="C4033" s="116">
        <v>239592</v>
      </c>
      <c r="D4033" s="117">
        <v>1222</v>
      </c>
      <c r="E4033" s="2">
        <v>4033</v>
      </c>
    </row>
    <row r="4034" spans="1:5" ht="13.5" x14ac:dyDescent="0.25">
      <c r="A4034" s="2"/>
      <c r="B4034" s="2" t="s">
        <v>2286</v>
      </c>
      <c r="C4034" s="116">
        <v>134756</v>
      </c>
      <c r="D4034" s="117">
        <v>7416</v>
      </c>
      <c r="E4034" s="2">
        <v>4034</v>
      </c>
    </row>
    <row r="4035" spans="1:5" ht="13.5" x14ac:dyDescent="0.25">
      <c r="A4035" s="2"/>
      <c r="B4035" s="2" t="s">
        <v>303</v>
      </c>
      <c r="C4035" s="116">
        <v>134781</v>
      </c>
      <c r="D4035" s="117">
        <v>7416</v>
      </c>
      <c r="E4035" s="2">
        <v>4035</v>
      </c>
    </row>
    <row r="4036" spans="1:5" ht="13.5" x14ac:dyDescent="0.25">
      <c r="A4036" s="2"/>
      <c r="B4036" s="2" t="s">
        <v>6216</v>
      </c>
      <c r="C4036" s="116">
        <v>239623</v>
      </c>
      <c r="D4036" s="117">
        <v>1229</v>
      </c>
      <c r="E4036" s="2">
        <v>4036</v>
      </c>
    </row>
    <row r="4037" spans="1:5" ht="13.5" x14ac:dyDescent="0.25">
      <c r="A4037" s="2"/>
      <c r="B4037" s="2" t="s">
        <v>8024</v>
      </c>
      <c r="C4037" s="116">
        <v>239624</v>
      </c>
      <c r="D4037" s="117">
        <v>1222</v>
      </c>
      <c r="E4037" s="2">
        <v>4037</v>
      </c>
    </row>
    <row r="4038" spans="1:5" ht="13.5" x14ac:dyDescent="0.25">
      <c r="A4038" s="2"/>
      <c r="B4038" s="2" t="s">
        <v>7269</v>
      </c>
      <c r="C4038" s="116">
        <v>134759</v>
      </c>
      <c r="D4038" s="117">
        <v>4132</v>
      </c>
      <c r="E4038" s="2">
        <v>4038</v>
      </c>
    </row>
    <row r="4039" spans="1:5" ht="13.5" x14ac:dyDescent="0.25">
      <c r="A4039" s="2"/>
      <c r="B4039" s="2" t="s">
        <v>6217</v>
      </c>
      <c r="C4039" s="116">
        <v>239638</v>
      </c>
      <c r="D4039" s="117">
        <v>1222</v>
      </c>
      <c r="E4039" s="2">
        <v>4039</v>
      </c>
    </row>
    <row r="4040" spans="1:5" ht="13.5" x14ac:dyDescent="0.25">
      <c r="A4040" s="2"/>
      <c r="B4040" s="2" t="s">
        <v>8025</v>
      </c>
      <c r="C4040" s="116">
        <v>239639</v>
      </c>
      <c r="D4040" s="117">
        <v>1222</v>
      </c>
      <c r="E4040" s="2">
        <v>4040</v>
      </c>
    </row>
    <row r="4041" spans="1:5" ht="13.5" x14ac:dyDescent="0.25">
      <c r="A4041" s="2"/>
      <c r="B4041" s="2" t="s">
        <v>6218</v>
      </c>
      <c r="C4041" s="116">
        <v>239680</v>
      </c>
      <c r="D4041" s="117">
        <v>1226</v>
      </c>
      <c r="E4041" s="2">
        <v>4041</v>
      </c>
    </row>
    <row r="4042" spans="1:5" ht="13.5" x14ac:dyDescent="0.25">
      <c r="A4042" s="2"/>
      <c r="B4042" s="2" t="s">
        <v>8026</v>
      </c>
      <c r="C4042" s="116">
        <v>239685</v>
      </c>
      <c r="D4042" s="117">
        <v>3152</v>
      </c>
      <c r="E4042" s="2">
        <v>4042</v>
      </c>
    </row>
    <row r="4043" spans="1:5" ht="13.5" x14ac:dyDescent="0.25">
      <c r="A4043" s="2"/>
      <c r="B4043" s="2" t="s">
        <v>6219</v>
      </c>
      <c r="C4043" s="116">
        <v>239727</v>
      </c>
      <c r="D4043" s="117">
        <v>1222</v>
      </c>
      <c r="E4043" s="2">
        <v>4043</v>
      </c>
    </row>
    <row r="4044" spans="1:5" ht="13.5" x14ac:dyDescent="0.25">
      <c r="A4044" s="2"/>
      <c r="B4044" s="2" t="s">
        <v>6220</v>
      </c>
      <c r="C4044" s="116">
        <v>239746</v>
      </c>
      <c r="D4044" s="117">
        <v>1226</v>
      </c>
      <c r="E4044" s="2">
        <v>4044</v>
      </c>
    </row>
    <row r="4045" spans="1:5" ht="13.5" x14ac:dyDescent="0.25">
      <c r="A4045" s="2"/>
      <c r="B4045" s="2" t="s">
        <v>6221</v>
      </c>
      <c r="C4045" s="116">
        <v>239770</v>
      </c>
      <c r="D4045" s="117">
        <v>1226</v>
      </c>
      <c r="E4045" s="2">
        <v>4045</v>
      </c>
    </row>
    <row r="4046" spans="1:5" ht="13.5" x14ac:dyDescent="0.25">
      <c r="A4046" s="2"/>
      <c r="B4046" s="2" t="s">
        <v>6222</v>
      </c>
      <c r="C4046" s="116">
        <v>239801</v>
      </c>
      <c r="D4046" s="117">
        <v>1226</v>
      </c>
      <c r="E4046" s="2">
        <v>4046</v>
      </c>
    </row>
    <row r="4047" spans="1:5" ht="13.5" x14ac:dyDescent="0.25">
      <c r="A4047" s="2"/>
      <c r="B4047" s="2" t="s">
        <v>6223</v>
      </c>
      <c r="C4047" s="116">
        <v>239835</v>
      </c>
      <c r="D4047" s="117">
        <v>1223</v>
      </c>
      <c r="E4047" s="2">
        <v>4047</v>
      </c>
    </row>
    <row r="4048" spans="1:5" ht="13.5" x14ac:dyDescent="0.25">
      <c r="A4048" s="2"/>
      <c r="B4048" s="2" t="s">
        <v>8027</v>
      </c>
      <c r="C4048" s="116">
        <v>239840</v>
      </c>
      <c r="D4048" s="117">
        <v>1221</v>
      </c>
      <c r="E4048" s="2">
        <v>4048</v>
      </c>
    </row>
    <row r="4049" spans="1:5" ht="13.5" x14ac:dyDescent="0.25">
      <c r="A4049" s="2"/>
      <c r="B4049" s="2" t="s">
        <v>6224</v>
      </c>
      <c r="C4049" s="116">
        <v>239869</v>
      </c>
      <c r="D4049" s="117">
        <v>1222</v>
      </c>
      <c r="E4049" s="2">
        <v>4049</v>
      </c>
    </row>
    <row r="4050" spans="1:5" ht="13.5" x14ac:dyDescent="0.25">
      <c r="A4050" s="2"/>
      <c r="B4050" s="2" t="s">
        <v>8028</v>
      </c>
      <c r="C4050" s="116">
        <v>239870</v>
      </c>
      <c r="D4050" s="117">
        <v>1222</v>
      </c>
      <c r="E4050" s="2">
        <v>4050</v>
      </c>
    </row>
    <row r="4051" spans="1:5" ht="13.5" x14ac:dyDescent="0.25">
      <c r="A4051" s="2"/>
      <c r="B4051" s="2" t="s">
        <v>6225</v>
      </c>
      <c r="C4051" s="116">
        <v>239892</v>
      </c>
      <c r="D4051" s="117">
        <v>1226</v>
      </c>
      <c r="E4051" s="2">
        <v>4051</v>
      </c>
    </row>
    <row r="4052" spans="1:5" ht="13.5" x14ac:dyDescent="0.25">
      <c r="A4052" s="2"/>
      <c r="B4052" s="2" t="s">
        <v>6226</v>
      </c>
      <c r="C4052" s="116">
        <v>239913</v>
      </c>
      <c r="D4052" s="117">
        <v>1223</v>
      </c>
      <c r="E4052" s="2">
        <v>4052</v>
      </c>
    </row>
    <row r="4053" spans="1:5" ht="13.5" x14ac:dyDescent="0.25">
      <c r="A4053" s="2"/>
      <c r="B4053" s="2" t="s">
        <v>6227</v>
      </c>
      <c r="C4053" s="116">
        <v>239939</v>
      </c>
      <c r="D4053" s="117">
        <v>1229</v>
      </c>
      <c r="E4053" s="2">
        <v>4053</v>
      </c>
    </row>
    <row r="4054" spans="1:5" ht="13.5" x14ac:dyDescent="0.25">
      <c r="A4054" s="2"/>
      <c r="B4054" s="2" t="s">
        <v>6228</v>
      </c>
      <c r="C4054" s="116">
        <v>239962</v>
      </c>
      <c r="D4054" s="117">
        <v>1226</v>
      </c>
      <c r="E4054" s="2">
        <v>4054</v>
      </c>
    </row>
    <row r="4055" spans="1:5" ht="13.5" x14ac:dyDescent="0.25">
      <c r="A4055" s="2"/>
      <c r="B4055" s="2" t="s">
        <v>6229</v>
      </c>
      <c r="C4055" s="116">
        <v>239981</v>
      </c>
      <c r="D4055" s="117">
        <v>1222</v>
      </c>
      <c r="E4055" s="2">
        <v>4055</v>
      </c>
    </row>
    <row r="4056" spans="1:5" ht="13.5" x14ac:dyDescent="0.25">
      <c r="A4056" s="2"/>
      <c r="B4056" s="2" t="s">
        <v>6230</v>
      </c>
      <c r="C4056" s="116">
        <v>240014</v>
      </c>
      <c r="D4056" s="117">
        <v>1229</v>
      </c>
      <c r="E4056" s="2">
        <v>4056</v>
      </c>
    </row>
    <row r="4057" spans="1:5" ht="13.5" x14ac:dyDescent="0.25">
      <c r="A4057" s="2"/>
      <c r="B4057" s="2" t="s">
        <v>6231</v>
      </c>
      <c r="C4057" s="116">
        <v>240048</v>
      </c>
      <c r="D4057" s="117">
        <v>1229</v>
      </c>
      <c r="E4057" s="2">
        <v>4057</v>
      </c>
    </row>
    <row r="4058" spans="1:5" ht="13.5" x14ac:dyDescent="0.25">
      <c r="A4058" s="2"/>
      <c r="B4058" s="2" t="s">
        <v>6232</v>
      </c>
      <c r="C4058" s="116">
        <v>240071</v>
      </c>
      <c r="D4058" s="117">
        <v>1229</v>
      </c>
      <c r="E4058" s="2">
        <v>4058</v>
      </c>
    </row>
    <row r="4059" spans="1:5" ht="13.5" x14ac:dyDescent="0.25">
      <c r="A4059" s="2"/>
      <c r="B4059" s="2" t="s">
        <v>6233</v>
      </c>
      <c r="C4059" s="116">
        <v>240103</v>
      </c>
      <c r="D4059" s="117">
        <v>1229</v>
      </c>
      <c r="E4059" s="2">
        <v>4059</v>
      </c>
    </row>
    <row r="4060" spans="1:5" ht="13.5" x14ac:dyDescent="0.25">
      <c r="A4060" s="2"/>
      <c r="B4060" s="2" t="s">
        <v>6234</v>
      </c>
      <c r="C4060" s="116">
        <v>240137</v>
      </c>
      <c r="D4060" s="117">
        <v>1222</v>
      </c>
      <c r="E4060" s="2">
        <v>4060</v>
      </c>
    </row>
    <row r="4061" spans="1:5" ht="13.5" x14ac:dyDescent="0.25">
      <c r="A4061" s="2"/>
      <c r="B4061" s="2" t="s">
        <v>6235</v>
      </c>
      <c r="C4061" s="116">
        <v>240160</v>
      </c>
      <c r="D4061" s="117">
        <v>1226</v>
      </c>
      <c r="E4061" s="2">
        <v>4061</v>
      </c>
    </row>
    <row r="4062" spans="1:5" ht="13.5" x14ac:dyDescent="0.25">
      <c r="A4062" s="2"/>
      <c r="B4062" s="2" t="s">
        <v>6236</v>
      </c>
      <c r="C4062" s="116">
        <v>240194</v>
      </c>
      <c r="D4062" s="117">
        <v>1226</v>
      </c>
      <c r="E4062" s="2">
        <v>4062</v>
      </c>
    </row>
    <row r="4063" spans="1:5" ht="13.5" x14ac:dyDescent="0.25">
      <c r="A4063" s="2"/>
      <c r="B4063" s="2" t="s">
        <v>2285</v>
      </c>
      <c r="C4063" s="116">
        <v>134690</v>
      </c>
      <c r="D4063" s="117">
        <v>7112</v>
      </c>
      <c r="E4063" s="2">
        <v>4063</v>
      </c>
    </row>
    <row r="4064" spans="1:5" ht="13.5" x14ac:dyDescent="0.25">
      <c r="A4064" s="2"/>
      <c r="B4064" s="2" t="s">
        <v>7268</v>
      </c>
      <c r="C4064" s="116">
        <v>134669</v>
      </c>
      <c r="D4064" s="117">
        <v>6121</v>
      </c>
      <c r="E4064" s="2">
        <v>4064</v>
      </c>
    </row>
    <row r="4065" spans="1:5" ht="13.5" x14ac:dyDescent="0.25">
      <c r="A4065" s="2"/>
      <c r="B4065" s="2" t="s">
        <v>8029</v>
      </c>
      <c r="C4065" s="116">
        <v>240195</v>
      </c>
      <c r="D4065" s="117">
        <v>1222</v>
      </c>
      <c r="E4065" s="2">
        <v>4065</v>
      </c>
    </row>
    <row r="4066" spans="1:5" ht="13.5" x14ac:dyDescent="0.25">
      <c r="A4066" s="2"/>
      <c r="B4066" s="2" t="s">
        <v>301</v>
      </c>
      <c r="C4066" s="116">
        <v>134718</v>
      </c>
      <c r="D4066" s="117">
        <v>7223</v>
      </c>
      <c r="E4066" s="2">
        <v>4066</v>
      </c>
    </row>
    <row r="4067" spans="1:5" ht="13.5" x14ac:dyDescent="0.25">
      <c r="A4067" s="2"/>
      <c r="B4067" s="2" t="s">
        <v>302</v>
      </c>
      <c r="C4067" s="116">
        <v>134750</v>
      </c>
      <c r="D4067" s="117">
        <v>8263</v>
      </c>
      <c r="E4067" s="2">
        <v>4067</v>
      </c>
    </row>
    <row r="4068" spans="1:5" ht="13.5" x14ac:dyDescent="0.25">
      <c r="A4068" s="2"/>
      <c r="B4068" s="2" t="s">
        <v>8503</v>
      </c>
      <c r="C4068" s="116">
        <v>239930</v>
      </c>
      <c r="D4068" s="117">
        <v>3113</v>
      </c>
      <c r="E4068" s="2">
        <v>4068</v>
      </c>
    </row>
    <row r="4069" spans="1:5" ht="13.5" x14ac:dyDescent="0.25">
      <c r="A4069" s="2"/>
      <c r="B4069" s="2" t="s">
        <v>8504</v>
      </c>
      <c r="C4069" s="116">
        <v>240118</v>
      </c>
      <c r="D4069" s="117">
        <v>2452</v>
      </c>
      <c r="E4069" s="2">
        <v>4069</v>
      </c>
    </row>
    <row r="4070" spans="1:5" ht="13.5" x14ac:dyDescent="0.25">
      <c r="A4070" s="2"/>
      <c r="B4070" s="2" t="s">
        <v>6237</v>
      </c>
      <c r="C4070" s="116">
        <v>240264</v>
      </c>
      <c r="D4070" s="117">
        <v>2121</v>
      </c>
      <c r="E4070" s="2">
        <v>4070</v>
      </c>
    </row>
    <row r="4071" spans="1:5" ht="13.5" x14ac:dyDescent="0.25">
      <c r="A4071" s="2"/>
      <c r="B4071" s="2" t="s">
        <v>8505</v>
      </c>
      <c r="C4071" s="116">
        <v>240270</v>
      </c>
      <c r="D4071" s="117">
        <v>2121</v>
      </c>
      <c r="E4071" s="2">
        <v>4071</v>
      </c>
    </row>
    <row r="4072" spans="1:5" ht="13.5" x14ac:dyDescent="0.25">
      <c r="A4072" s="2"/>
      <c r="B4072" s="2" t="s">
        <v>8506</v>
      </c>
      <c r="C4072" s="116">
        <v>240275</v>
      </c>
      <c r="D4072" s="117">
        <v>2121</v>
      </c>
      <c r="E4072" s="2">
        <v>4072</v>
      </c>
    </row>
    <row r="4073" spans="1:5" ht="13.5" x14ac:dyDescent="0.25">
      <c r="A4073" s="2"/>
      <c r="B4073" s="2" t="s">
        <v>2288</v>
      </c>
      <c r="C4073" s="116">
        <v>134807</v>
      </c>
      <c r="D4073" s="117">
        <v>7323</v>
      </c>
      <c r="E4073" s="2">
        <v>4073</v>
      </c>
    </row>
    <row r="4074" spans="1:5" ht="13.5" x14ac:dyDescent="0.25">
      <c r="A4074" s="2"/>
      <c r="B4074" s="2" t="s">
        <v>2289</v>
      </c>
      <c r="C4074" s="116">
        <v>134826</v>
      </c>
      <c r="D4074" s="117">
        <v>8340</v>
      </c>
      <c r="E4074" s="2">
        <v>4074</v>
      </c>
    </row>
    <row r="4075" spans="1:5" ht="13.5" x14ac:dyDescent="0.25">
      <c r="A4075" s="2"/>
      <c r="B4075" s="2" t="s">
        <v>2290</v>
      </c>
      <c r="C4075" s="116">
        <v>134830</v>
      </c>
      <c r="D4075" s="117">
        <v>8340</v>
      </c>
      <c r="E4075" s="2">
        <v>4075</v>
      </c>
    </row>
    <row r="4076" spans="1:5" ht="13.5" x14ac:dyDescent="0.25">
      <c r="A4076" s="2"/>
      <c r="B4076" s="2" t="s">
        <v>2292</v>
      </c>
      <c r="C4076" s="116">
        <v>134864</v>
      </c>
      <c r="D4076" s="117">
        <v>8340</v>
      </c>
      <c r="E4076" s="2">
        <v>4076</v>
      </c>
    </row>
    <row r="4077" spans="1:5" ht="13.5" x14ac:dyDescent="0.25">
      <c r="A4077" s="2"/>
      <c r="B4077" s="2" t="s">
        <v>2293</v>
      </c>
      <c r="C4077" s="116">
        <v>134934</v>
      </c>
      <c r="D4077" s="117">
        <v>5161</v>
      </c>
      <c r="E4077" s="2">
        <v>4077</v>
      </c>
    </row>
    <row r="4078" spans="1:5" ht="13.5" x14ac:dyDescent="0.25">
      <c r="A4078" s="2"/>
      <c r="B4078" s="2" t="s">
        <v>2291</v>
      </c>
      <c r="C4078" s="116">
        <v>134845</v>
      </c>
      <c r="D4078" s="117">
        <v>8340</v>
      </c>
      <c r="E4078" s="2">
        <v>4078</v>
      </c>
    </row>
    <row r="4079" spans="1:5" ht="13.5" x14ac:dyDescent="0.25">
      <c r="A4079" s="2"/>
      <c r="B4079" s="2" t="s">
        <v>8456</v>
      </c>
      <c r="C4079" s="116">
        <v>147491</v>
      </c>
      <c r="D4079" s="117">
        <v>7514</v>
      </c>
      <c r="E4079" s="2">
        <v>4079</v>
      </c>
    </row>
    <row r="4080" spans="1:5" ht="13.5" x14ac:dyDescent="0.25">
      <c r="A4080" s="2"/>
      <c r="B4080" s="2" t="s">
        <v>2294</v>
      </c>
      <c r="C4080" s="116">
        <v>134953</v>
      </c>
      <c r="D4080" s="117">
        <v>5169</v>
      </c>
      <c r="E4080" s="2">
        <v>4080</v>
      </c>
    </row>
    <row r="4081" spans="1:5" ht="13.5" x14ac:dyDescent="0.25">
      <c r="A4081" s="2"/>
      <c r="B4081" s="2" t="s">
        <v>2295</v>
      </c>
      <c r="C4081" s="116">
        <v>134972</v>
      </c>
      <c r="D4081" s="117">
        <v>7460</v>
      </c>
      <c r="E4081" s="2">
        <v>4081</v>
      </c>
    </row>
    <row r="4082" spans="1:5" ht="13.5" x14ac:dyDescent="0.25">
      <c r="A4082" s="2"/>
      <c r="B4082" s="2" t="s">
        <v>2296</v>
      </c>
      <c r="C4082" s="116">
        <v>134991</v>
      </c>
      <c r="D4082" s="117">
        <v>7232</v>
      </c>
      <c r="E4082" s="2">
        <v>4082</v>
      </c>
    </row>
    <row r="4083" spans="1:5" ht="13.5" x14ac:dyDescent="0.25">
      <c r="A4083" s="2"/>
      <c r="B4083" s="2" t="s">
        <v>375</v>
      </c>
      <c r="C4083" s="116">
        <v>137862</v>
      </c>
      <c r="D4083" s="117">
        <v>8162</v>
      </c>
      <c r="E4083" s="2">
        <v>4083</v>
      </c>
    </row>
    <row r="4084" spans="1:5" ht="13.5" x14ac:dyDescent="0.25">
      <c r="A4084" s="2"/>
      <c r="B4084" s="2" t="s">
        <v>2434</v>
      </c>
      <c r="C4084" s="116">
        <v>139143</v>
      </c>
      <c r="D4084" s="117">
        <v>8212</v>
      </c>
      <c r="E4084" s="2">
        <v>4084</v>
      </c>
    </row>
    <row r="4085" spans="1:5" ht="13.5" x14ac:dyDescent="0.25">
      <c r="A4085" s="2"/>
      <c r="B4085" s="2" t="s">
        <v>2435</v>
      </c>
      <c r="C4085" s="116">
        <v>139158</v>
      </c>
      <c r="D4085" s="117">
        <v>8212</v>
      </c>
      <c r="E4085" s="2">
        <v>4085</v>
      </c>
    </row>
    <row r="4086" spans="1:5" ht="13.5" x14ac:dyDescent="0.25">
      <c r="A4086" s="2"/>
      <c r="B4086" s="2" t="s">
        <v>2297</v>
      </c>
      <c r="C4086" s="116">
        <v>135034</v>
      </c>
      <c r="D4086" s="117">
        <v>7129</v>
      </c>
      <c r="E4086" s="2">
        <v>4086</v>
      </c>
    </row>
    <row r="4087" spans="1:5" ht="13.5" x14ac:dyDescent="0.25">
      <c r="A4087" s="2"/>
      <c r="B4087" s="2" t="s">
        <v>307</v>
      </c>
      <c r="C4087" s="116">
        <v>135053</v>
      </c>
      <c r="D4087" s="117">
        <v>7129</v>
      </c>
      <c r="E4087" s="2">
        <v>4087</v>
      </c>
    </row>
    <row r="4088" spans="1:5" ht="13.5" x14ac:dyDescent="0.25">
      <c r="A4088" s="2"/>
      <c r="B4088" s="2" t="s">
        <v>308</v>
      </c>
      <c r="C4088" s="116">
        <v>135072</v>
      </c>
      <c r="D4088" s="117">
        <v>8333</v>
      </c>
      <c r="E4088" s="2">
        <v>4088</v>
      </c>
    </row>
    <row r="4089" spans="1:5" ht="13.5" x14ac:dyDescent="0.25">
      <c r="A4089" s="2"/>
      <c r="B4089" s="2" t="s">
        <v>309</v>
      </c>
      <c r="C4089" s="116">
        <v>135091</v>
      </c>
      <c r="D4089" s="117">
        <v>8332</v>
      </c>
      <c r="E4089" s="2">
        <v>4089</v>
      </c>
    </row>
    <row r="4090" spans="1:5" ht="13.5" x14ac:dyDescent="0.25">
      <c r="A4090" s="2"/>
      <c r="B4090" s="2" t="s">
        <v>310</v>
      </c>
      <c r="C4090" s="116">
        <v>135119</v>
      </c>
      <c r="D4090" s="117">
        <v>7129</v>
      </c>
      <c r="E4090" s="2">
        <v>4090</v>
      </c>
    </row>
    <row r="4091" spans="1:5" ht="13.5" x14ac:dyDescent="0.25">
      <c r="A4091" s="2"/>
      <c r="B4091" s="2" t="s">
        <v>311</v>
      </c>
      <c r="C4091" s="116">
        <v>135138</v>
      </c>
      <c r="D4091" s="117">
        <v>8231</v>
      </c>
      <c r="E4091" s="2">
        <v>4091</v>
      </c>
    </row>
    <row r="4092" spans="1:5" ht="13.5" x14ac:dyDescent="0.25">
      <c r="A4092" s="2"/>
      <c r="B4092" s="2" t="s">
        <v>312</v>
      </c>
      <c r="C4092" s="116">
        <v>135157</v>
      </c>
      <c r="D4092" s="117">
        <v>7129</v>
      </c>
      <c r="E4092" s="2">
        <v>4092</v>
      </c>
    </row>
    <row r="4093" spans="1:5" ht="13.5" x14ac:dyDescent="0.25">
      <c r="A4093" s="2"/>
      <c r="B4093" s="2" t="s">
        <v>2302</v>
      </c>
      <c r="C4093" s="116">
        <v>135250</v>
      </c>
      <c r="D4093" s="117">
        <v>8251</v>
      </c>
      <c r="E4093" s="2">
        <v>4093</v>
      </c>
    </row>
    <row r="4094" spans="1:5" ht="13.5" x14ac:dyDescent="0.25">
      <c r="A4094" s="2"/>
      <c r="B4094" s="2" t="s">
        <v>2298</v>
      </c>
      <c r="C4094" s="116">
        <v>135176</v>
      </c>
      <c r="D4094" s="117">
        <v>8252</v>
      </c>
      <c r="E4094" s="2">
        <v>4094</v>
      </c>
    </row>
    <row r="4095" spans="1:5" ht="13.5" x14ac:dyDescent="0.25">
      <c r="A4095" s="2"/>
      <c r="B4095" s="2" t="s">
        <v>2299</v>
      </c>
      <c r="C4095" s="116">
        <v>135195</v>
      </c>
      <c r="D4095" s="117">
        <v>8252</v>
      </c>
      <c r="E4095" s="2">
        <v>4095</v>
      </c>
    </row>
    <row r="4096" spans="1:5" ht="13.5" x14ac:dyDescent="0.25">
      <c r="A4096" s="2"/>
      <c r="B4096" s="2" t="s">
        <v>2300</v>
      </c>
      <c r="C4096" s="116">
        <v>135212</v>
      </c>
      <c r="D4096" s="117">
        <v>8252</v>
      </c>
      <c r="E4096" s="2">
        <v>4096</v>
      </c>
    </row>
    <row r="4097" spans="1:5" ht="13.5" x14ac:dyDescent="0.25">
      <c r="A4097" s="2"/>
      <c r="B4097" s="2" t="s">
        <v>2301</v>
      </c>
      <c r="C4097" s="116">
        <v>135231</v>
      </c>
      <c r="D4097" s="117">
        <v>8232</v>
      </c>
      <c r="E4097" s="2">
        <v>4097</v>
      </c>
    </row>
    <row r="4098" spans="1:5" ht="13.5" x14ac:dyDescent="0.25">
      <c r="A4098" s="2"/>
      <c r="B4098" s="2" t="s">
        <v>313</v>
      </c>
      <c r="C4098" s="116">
        <v>135272</v>
      </c>
      <c r="D4098" s="117">
        <v>8333</v>
      </c>
      <c r="E4098" s="2">
        <v>4098</v>
      </c>
    </row>
    <row r="4099" spans="1:5" ht="13.5" x14ac:dyDescent="0.25">
      <c r="A4099" s="2"/>
      <c r="B4099" s="2" t="s">
        <v>8452</v>
      </c>
      <c r="C4099" s="116">
        <v>135510</v>
      </c>
      <c r="D4099" s="117">
        <v>8333</v>
      </c>
      <c r="E4099" s="2">
        <v>4099</v>
      </c>
    </row>
    <row r="4100" spans="1:5" ht="13.5" x14ac:dyDescent="0.25">
      <c r="A4100" s="2"/>
      <c r="B4100" s="2" t="s">
        <v>314</v>
      </c>
      <c r="C4100" s="116">
        <v>135299</v>
      </c>
      <c r="D4100" s="117">
        <v>8311</v>
      </c>
      <c r="E4100" s="2">
        <v>4100</v>
      </c>
    </row>
    <row r="4101" spans="1:5" ht="13.5" x14ac:dyDescent="0.25">
      <c r="A4101" s="2"/>
      <c r="B4101" s="2" t="s">
        <v>315</v>
      </c>
      <c r="C4101" s="116">
        <v>135316</v>
      </c>
      <c r="D4101" s="117">
        <v>8331</v>
      </c>
      <c r="E4101" s="2">
        <v>4101</v>
      </c>
    </row>
    <row r="4102" spans="1:5" ht="13.5" x14ac:dyDescent="0.25">
      <c r="A4102" s="2"/>
      <c r="B4102" s="2" t="s">
        <v>316</v>
      </c>
      <c r="C4102" s="116">
        <v>135320</v>
      </c>
      <c r="D4102" s="117">
        <v>7129</v>
      </c>
      <c r="E4102" s="2">
        <v>4102</v>
      </c>
    </row>
    <row r="4103" spans="1:5" ht="13.5" x14ac:dyDescent="0.25">
      <c r="A4103" s="2"/>
      <c r="B4103" s="2" t="s">
        <v>2303</v>
      </c>
      <c r="C4103" s="116">
        <v>135349</v>
      </c>
      <c r="D4103" s="117">
        <v>7129</v>
      </c>
      <c r="E4103" s="2">
        <v>4103</v>
      </c>
    </row>
    <row r="4104" spans="1:5" ht="13.5" x14ac:dyDescent="0.25">
      <c r="A4104" s="2"/>
      <c r="B4104" s="2" t="s">
        <v>2304</v>
      </c>
      <c r="C4104" s="116">
        <v>135369</v>
      </c>
      <c r="D4104" s="117">
        <v>8252</v>
      </c>
      <c r="E4104" s="2">
        <v>4104</v>
      </c>
    </row>
    <row r="4105" spans="1:5" ht="13.5" x14ac:dyDescent="0.25">
      <c r="A4105" s="2"/>
      <c r="B4105" s="2" t="s">
        <v>2305</v>
      </c>
      <c r="C4105" s="116">
        <v>135388</v>
      </c>
      <c r="D4105" s="117">
        <v>7441</v>
      </c>
      <c r="E4105" s="2">
        <v>4105</v>
      </c>
    </row>
    <row r="4106" spans="1:5" ht="13.5" x14ac:dyDescent="0.25">
      <c r="A4106" s="2"/>
      <c r="B4106" s="2" t="s">
        <v>2306</v>
      </c>
      <c r="C4106" s="116">
        <v>135405</v>
      </c>
      <c r="D4106" s="117">
        <v>8284</v>
      </c>
      <c r="E4106" s="2">
        <v>4106</v>
      </c>
    </row>
    <row r="4107" spans="1:5" ht="13.5" x14ac:dyDescent="0.25">
      <c r="A4107" s="2"/>
      <c r="B4107" s="2" t="s">
        <v>2307</v>
      </c>
      <c r="C4107" s="116">
        <v>135424</v>
      </c>
      <c r="D4107" s="117">
        <v>8143</v>
      </c>
      <c r="E4107" s="2">
        <v>4107</v>
      </c>
    </row>
    <row r="4108" spans="1:5" ht="13.5" x14ac:dyDescent="0.25">
      <c r="A4108" s="2"/>
      <c r="B4108" s="2" t="s">
        <v>2308</v>
      </c>
      <c r="C4108" s="116">
        <v>135443</v>
      </c>
      <c r="D4108" s="117">
        <v>8284</v>
      </c>
      <c r="E4108" s="2">
        <v>4108</v>
      </c>
    </row>
    <row r="4109" spans="1:5" ht="13.5" x14ac:dyDescent="0.25">
      <c r="A4109" s="2"/>
      <c r="B4109" s="2" t="s">
        <v>2309</v>
      </c>
      <c r="C4109" s="116">
        <v>135462</v>
      </c>
      <c r="D4109" s="117">
        <v>8273</v>
      </c>
      <c r="E4109" s="2">
        <v>4109</v>
      </c>
    </row>
    <row r="4110" spans="1:5" ht="13.5" x14ac:dyDescent="0.25">
      <c r="A4110" s="2"/>
      <c r="B4110" s="2" t="s">
        <v>317</v>
      </c>
      <c r="C4110" s="116">
        <v>135481</v>
      </c>
      <c r="D4110" s="117">
        <v>8113</v>
      </c>
      <c r="E4110" s="2">
        <v>4110</v>
      </c>
    </row>
    <row r="4111" spans="1:5" ht="13.5" x14ac:dyDescent="0.25">
      <c r="A4111" s="2"/>
      <c r="B4111" s="2" t="s">
        <v>2310</v>
      </c>
      <c r="C4111" s="116">
        <v>135509</v>
      </c>
      <c r="D4111" s="117">
        <v>8251</v>
      </c>
      <c r="E4111" s="2">
        <v>4111</v>
      </c>
    </row>
    <row r="4112" spans="1:5" ht="13.5" x14ac:dyDescent="0.25">
      <c r="A4112" s="2"/>
      <c r="B4112" s="2" t="s">
        <v>2311</v>
      </c>
      <c r="C4112" s="116">
        <v>135528</v>
      </c>
      <c r="D4112" s="117">
        <v>8251</v>
      </c>
      <c r="E4112" s="2">
        <v>4112</v>
      </c>
    </row>
    <row r="4113" spans="1:5" ht="13.5" x14ac:dyDescent="0.25">
      <c r="A4113" s="2"/>
      <c r="B4113" s="2" t="s">
        <v>318</v>
      </c>
      <c r="C4113" s="116">
        <v>135530</v>
      </c>
      <c r="D4113" s="117">
        <v>8229</v>
      </c>
      <c r="E4113" s="2">
        <v>4113</v>
      </c>
    </row>
    <row r="4114" spans="1:5" ht="13.5" x14ac:dyDescent="0.25">
      <c r="A4114" s="2"/>
      <c r="B4114" s="2" t="s">
        <v>319</v>
      </c>
      <c r="C4114" s="116">
        <v>135540</v>
      </c>
      <c r="D4114" s="117">
        <v>8333</v>
      </c>
      <c r="E4114" s="2">
        <v>4114</v>
      </c>
    </row>
    <row r="4115" spans="1:5" ht="13.5" x14ac:dyDescent="0.25">
      <c r="A4115" s="2"/>
      <c r="B4115" s="2" t="s">
        <v>7272</v>
      </c>
      <c r="C4115" s="116">
        <v>135547</v>
      </c>
      <c r="D4115" s="117">
        <v>8333</v>
      </c>
      <c r="E4115" s="2">
        <v>4115</v>
      </c>
    </row>
    <row r="4116" spans="1:5" ht="13.5" x14ac:dyDescent="0.25">
      <c r="A4116" s="2"/>
      <c r="B4116" s="2" t="s">
        <v>2312</v>
      </c>
      <c r="C4116" s="116">
        <v>135566</v>
      </c>
      <c r="D4116" s="117">
        <v>9322</v>
      </c>
      <c r="E4116" s="2">
        <v>4116</v>
      </c>
    </row>
    <row r="4117" spans="1:5" ht="13.5" x14ac:dyDescent="0.25">
      <c r="A4117" s="2"/>
      <c r="B4117" s="2" t="s">
        <v>320</v>
      </c>
      <c r="C4117" s="116">
        <v>135585</v>
      </c>
      <c r="D4117" s="117">
        <v>7129</v>
      </c>
      <c r="E4117" s="2">
        <v>4117</v>
      </c>
    </row>
    <row r="4118" spans="1:5" ht="13.5" x14ac:dyDescent="0.25">
      <c r="A4118" s="2"/>
      <c r="B4118" s="2" t="s">
        <v>376</v>
      </c>
      <c r="C4118" s="116">
        <v>137908</v>
      </c>
      <c r="D4118" s="117">
        <v>8333</v>
      </c>
      <c r="E4118" s="2">
        <v>4118</v>
      </c>
    </row>
    <row r="4119" spans="1:5" ht="13.5" x14ac:dyDescent="0.25">
      <c r="A4119" s="2"/>
      <c r="B4119" s="2" t="s">
        <v>2313</v>
      </c>
      <c r="C4119" s="116">
        <v>135602</v>
      </c>
      <c r="D4119" s="117">
        <v>8163</v>
      </c>
      <c r="E4119" s="2">
        <v>4119</v>
      </c>
    </row>
    <row r="4120" spans="1:5" ht="13.5" x14ac:dyDescent="0.25">
      <c r="A4120" s="2"/>
      <c r="B4120" s="2" t="s">
        <v>321</v>
      </c>
      <c r="C4120" s="116">
        <v>135621</v>
      </c>
      <c r="D4120" s="117">
        <v>7129</v>
      </c>
      <c r="E4120" s="2">
        <v>4120</v>
      </c>
    </row>
    <row r="4121" spans="1:5" ht="13.5" x14ac:dyDescent="0.25">
      <c r="A4121" s="2"/>
      <c r="B4121" s="2" t="s">
        <v>322</v>
      </c>
      <c r="C4121" s="116">
        <v>135640</v>
      </c>
      <c r="D4121" s="117">
        <v>7129</v>
      </c>
      <c r="E4121" s="2">
        <v>4121</v>
      </c>
    </row>
    <row r="4122" spans="1:5" ht="13.5" x14ac:dyDescent="0.25">
      <c r="A4122" s="2"/>
      <c r="B4122" s="2" t="s">
        <v>2314</v>
      </c>
      <c r="C4122" s="116">
        <v>135655</v>
      </c>
      <c r="D4122" s="117">
        <v>7123</v>
      </c>
      <c r="E4122" s="2">
        <v>4122</v>
      </c>
    </row>
    <row r="4123" spans="1:5" ht="13.5" x14ac:dyDescent="0.25">
      <c r="A4123" s="2"/>
      <c r="B4123" s="2" t="s">
        <v>323</v>
      </c>
      <c r="C4123" s="116">
        <v>135674</v>
      </c>
      <c r="D4123" s="117">
        <v>8143</v>
      </c>
      <c r="E4123" s="2">
        <v>4123</v>
      </c>
    </row>
    <row r="4124" spans="1:5" ht="13.5" x14ac:dyDescent="0.25">
      <c r="A4124" s="2"/>
      <c r="B4124" s="2" t="s">
        <v>2315</v>
      </c>
      <c r="C4124" s="116">
        <v>135693</v>
      </c>
      <c r="D4124" s="117">
        <v>7129</v>
      </c>
      <c r="E4124" s="2">
        <v>4124</v>
      </c>
    </row>
    <row r="4125" spans="1:5" ht="13.5" x14ac:dyDescent="0.25">
      <c r="A4125" s="2"/>
      <c r="B4125" s="2" t="s">
        <v>2316</v>
      </c>
      <c r="C4125" s="116">
        <v>135710</v>
      </c>
      <c r="D4125" s="117">
        <v>8252</v>
      </c>
      <c r="E4125" s="2">
        <v>4125</v>
      </c>
    </row>
    <row r="4126" spans="1:5" ht="13.5" x14ac:dyDescent="0.25">
      <c r="A4126" s="2"/>
      <c r="B4126" s="2" t="s">
        <v>2317</v>
      </c>
      <c r="C4126" s="116">
        <v>135734</v>
      </c>
      <c r="D4126" s="117">
        <v>9322</v>
      </c>
      <c r="E4126" s="2">
        <v>4126</v>
      </c>
    </row>
    <row r="4127" spans="1:5" ht="13.5" x14ac:dyDescent="0.25">
      <c r="A4127" s="2"/>
      <c r="B4127" s="2" t="s">
        <v>2318</v>
      </c>
      <c r="C4127" s="116">
        <v>135759</v>
      </c>
      <c r="D4127" s="117">
        <v>8161</v>
      </c>
      <c r="E4127" s="2">
        <v>4127</v>
      </c>
    </row>
    <row r="4128" spans="1:5" ht="13.5" x14ac:dyDescent="0.25">
      <c r="A4128" s="2"/>
      <c r="B4128" s="2" t="s">
        <v>2319</v>
      </c>
      <c r="C4128" s="116">
        <v>135778</v>
      </c>
      <c r="D4128" s="117">
        <v>8161</v>
      </c>
      <c r="E4128" s="2">
        <v>4128</v>
      </c>
    </row>
    <row r="4129" spans="1:5" ht="13.5" x14ac:dyDescent="0.25">
      <c r="A4129" s="2"/>
      <c r="B4129" s="2" t="s">
        <v>2320</v>
      </c>
      <c r="C4129" s="116">
        <v>135797</v>
      </c>
      <c r="D4129" s="117">
        <v>8112</v>
      </c>
      <c r="E4129" s="2">
        <v>4129</v>
      </c>
    </row>
    <row r="4130" spans="1:5" ht="13.5" x14ac:dyDescent="0.25">
      <c r="A4130" s="2"/>
      <c r="B4130" s="2" t="s">
        <v>7273</v>
      </c>
      <c r="C4130" s="116">
        <v>135815</v>
      </c>
      <c r="D4130" s="117">
        <v>8252</v>
      </c>
      <c r="E4130" s="2">
        <v>4130</v>
      </c>
    </row>
    <row r="4131" spans="1:5" ht="13.5" x14ac:dyDescent="0.25">
      <c r="A4131" s="2"/>
      <c r="B4131" s="2" t="s">
        <v>325</v>
      </c>
      <c r="C4131" s="116">
        <v>135848</v>
      </c>
      <c r="D4131" s="117">
        <v>8332</v>
      </c>
      <c r="E4131" s="2">
        <v>4131</v>
      </c>
    </row>
    <row r="4132" spans="1:5" ht="13.5" x14ac:dyDescent="0.25">
      <c r="A4132" s="2"/>
      <c r="B4132" s="2" t="s">
        <v>324</v>
      </c>
      <c r="C4132" s="116">
        <v>135833</v>
      </c>
      <c r="D4132" s="117">
        <v>8111</v>
      </c>
      <c r="E4132" s="2">
        <v>4132</v>
      </c>
    </row>
    <row r="4133" spans="1:5" ht="13.5" x14ac:dyDescent="0.25">
      <c r="A4133" s="2"/>
      <c r="B4133" s="2" t="s">
        <v>326</v>
      </c>
      <c r="C4133" s="116">
        <v>135852</v>
      </c>
      <c r="D4133" s="117">
        <v>8143</v>
      </c>
      <c r="E4133" s="2">
        <v>4133</v>
      </c>
    </row>
    <row r="4134" spans="1:5" ht="13.5" x14ac:dyDescent="0.25">
      <c r="A4134" s="2"/>
      <c r="B4134" s="2" t="s">
        <v>2322</v>
      </c>
      <c r="C4134" s="116">
        <v>135871</v>
      </c>
      <c r="D4134" s="117">
        <v>8143</v>
      </c>
      <c r="E4134" s="2">
        <v>4134</v>
      </c>
    </row>
    <row r="4135" spans="1:5" ht="13.5" x14ac:dyDescent="0.25">
      <c r="A4135" s="2"/>
      <c r="B4135" s="2" t="s">
        <v>327</v>
      </c>
      <c r="C4135" s="116">
        <v>135890</v>
      </c>
      <c r="D4135" s="117">
        <v>7129</v>
      </c>
      <c r="E4135" s="2">
        <v>4135</v>
      </c>
    </row>
    <row r="4136" spans="1:5" ht="13.5" x14ac:dyDescent="0.25">
      <c r="A4136" s="2"/>
      <c r="B4136" s="2" t="s">
        <v>328</v>
      </c>
      <c r="C4136" s="116">
        <v>135903</v>
      </c>
      <c r="D4136" s="117">
        <v>8111</v>
      </c>
      <c r="E4136" s="2">
        <v>4136</v>
      </c>
    </row>
    <row r="4137" spans="1:5" ht="13.5" x14ac:dyDescent="0.25">
      <c r="A4137" s="2"/>
      <c r="B4137" s="2" t="s">
        <v>2323</v>
      </c>
      <c r="C4137" s="116">
        <v>135922</v>
      </c>
      <c r="D4137" s="117">
        <v>8113</v>
      </c>
      <c r="E4137" s="2">
        <v>4137</v>
      </c>
    </row>
    <row r="4138" spans="1:5" ht="13.5" x14ac:dyDescent="0.25">
      <c r="A4138" s="2"/>
      <c r="B4138" s="2" t="s">
        <v>2324</v>
      </c>
      <c r="C4138" s="116">
        <v>135941</v>
      </c>
      <c r="D4138" s="117">
        <v>8333</v>
      </c>
      <c r="E4138" s="2">
        <v>4138</v>
      </c>
    </row>
    <row r="4139" spans="1:5" ht="13.5" x14ac:dyDescent="0.25">
      <c r="A4139" s="2"/>
      <c r="B4139" s="2" t="s">
        <v>2325</v>
      </c>
      <c r="C4139" s="116">
        <v>135960</v>
      </c>
      <c r="D4139" s="117">
        <v>8121</v>
      </c>
      <c r="E4139" s="2">
        <v>4139</v>
      </c>
    </row>
    <row r="4140" spans="1:5" ht="13.5" x14ac:dyDescent="0.25">
      <c r="A4140" s="2"/>
      <c r="B4140" s="2" t="s">
        <v>2326</v>
      </c>
      <c r="C4140" s="116">
        <v>135987</v>
      </c>
      <c r="D4140" s="117">
        <v>8333</v>
      </c>
      <c r="E4140" s="2">
        <v>4140</v>
      </c>
    </row>
    <row r="4141" spans="1:5" ht="13.5" x14ac:dyDescent="0.25">
      <c r="A4141" s="2"/>
      <c r="B4141" s="2" t="s">
        <v>2327</v>
      </c>
      <c r="C4141" s="116">
        <v>136003</v>
      </c>
      <c r="D4141" s="117">
        <v>7129</v>
      </c>
      <c r="E4141" s="2">
        <v>4141</v>
      </c>
    </row>
    <row r="4142" spans="1:5" ht="13.5" x14ac:dyDescent="0.25">
      <c r="A4142" s="2"/>
      <c r="B4142" s="2" t="s">
        <v>329</v>
      </c>
      <c r="C4142" s="116">
        <v>136022</v>
      </c>
      <c r="D4142" s="117">
        <v>7416</v>
      </c>
      <c r="E4142" s="2">
        <v>4142</v>
      </c>
    </row>
    <row r="4143" spans="1:5" ht="13.5" x14ac:dyDescent="0.25">
      <c r="A4143" s="2"/>
      <c r="B4143" s="2" t="s">
        <v>2328</v>
      </c>
      <c r="C4143" s="116">
        <v>136041</v>
      </c>
      <c r="D4143" s="117">
        <v>8232</v>
      </c>
      <c r="E4143" s="2">
        <v>4143</v>
      </c>
    </row>
    <row r="4144" spans="1:5" ht="13.5" x14ac:dyDescent="0.25">
      <c r="A4144" s="2"/>
      <c r="B4144" s="2" t="s">
        <v>2329</v>
      </c>
      <c r="C4144" s="116">
        <v>136060</v>
      </c>
      <c r="D4144" s="117">
        <v>8143</v>
      </c>
      <c r="E4144" s="2">
        <v>4144</v>
      </c>
    </row>
    <row r="4145" spans="1:5" ht="13.5" x14ac:dyDescent="0.25">
      <c r="A4145" s="2"/>
      <c r="B4145" s="2" t="s">
        <v>2330</v>
      </c>
      <c r="C4145" s="116">
        <v>136082</v>
      </c>
      <c r="D4145" s="117">
        <v>7441</v>
      </c>
      <c r="E4145" s="2">
        <v>4145</v>
      </c>
    </row>
    <row r="4146" spans="1:5" ht="13.5" x14ac:dyDescent="0.25">
      <c r="A4146" s="2"/>
      <c r="B4146" s="2" t="s">
        <v>2331</v>
      </c>
      <c r="C4146" s="116">
        <v>136107</v>
      </c>
      <c r="D4146" s="117">
        <v>8273</v>
      </c>
      <c r="E4146" s="2">
        <v>4146</v>
      </c>
    </row>
    <row r="4147" spans="1:5" ht="13.5" x14ac:dyDescent="0.25">
      <c r="A4147" s="2"/>
      <c r="B4147" s="2" t="s">
        <v>2332</v>
      </c>
      <c r="C4147" s="116">
        <v>136126</v>
      </c>
      <c r="D4147" s="117">
        <v>8122</v>
      </c>
      <c r="E4147" s="2">
        <v>4147</v>
      </c>
    </row>
    <row r="4148" spans="1:5" ht="13.5" x14ac:dyDescent="0.25">
      <c r="A4148" s="2"/>
      <c r="B4148" s="2" t="s">
        <v>330</v>
      </c>
      <c r="C4148" s="116">
        <v>136164</v>
      </c>
      <c r="D4148" s="117">
        <v>8163</v>
      </c>
      <c r="E4148" s="2">
        <v>4148</v>
      </c>
    </row>
    <row r="4149" spans="1:5" ht="13.5" x14ac:dyDescent="0.25">
      <c r="A4149" s="2"/>
      <c r="B4149" s="2" t="s">
        <v>2333</v>
      </c>
      <c r="C4149" s="116">
        <v>136200</v>
      </c>
      <c r="D4149" s="117">
        <v>7129</v>
      </c>
      <c r="E4149" s="2">
        <v>4149</v>
      </c>
    </row>
    <row r="4150" spans="1:5" ht="13.5" x14ac:dyDescent="0.25">
      <c r="A4150" s="2"/>
      <c r="B4150" s="2" t="s">
        <v>331</v>
      </c>
      <c r="C4150" s="116">
        <v>136225</v>
      </c>
      <c r="D4150" s="117">
        <v>7129</v>
      </c>
      <c r="E4150" s="2">
        <v>4150</v>
      </c>
    </row>
    <row r="4151" spans="1:5" ht="13.5" x14ac:dyDescent="0.25">
      <c r="A4151" s="2"/>
      <c r="B4151" s="2" t="s">
        <v>332</v>
      </c>
      <c r="C4151" s="116">
        <v>136234</v>
      </c>
      <c r="D4151" s="117">
        <v>8111</v>
      </c>
      <c r="E4151" s="2">
        <v>4151</v>
      </c>
    </row>
    <row r="4152" spans="1:5" ht="13.5" x14ac:dyDescent="0.25">
      <c r="A4152" s="2"/>
      <c r="B4152" s="2" t="s">
        <v>2334</v>
      </c>
      <c r="C4152" s="116">
        <v>136253</v>
      </c>
      <c r="D4152" s="117">
        <v>8279</v>
      </c>
      <c r="E4152" s="2">
        <v>4152</v>
      </c>
    </row>
    <row r="4153" spans="1:5" ht="13.5" x14ac:dyDescent="0.25">
      <c r="A4153" s="2"/>
      <c r="B4153" s="2" t="s">
        <v>333</v>
      </c>
      <c r="C4153" s="116">
        <v>136272</v>
      </c>
      <c r="D4153" s="117">
        <v>8212</v>
      </c>
      <c r="E4153" s="2">
        <v>4153</v>
      </c>
    </row>
    <row r="4154" spans="1:5" ht="13.5" x14ac:dyDescent="0.25">
      <c r="A4154" s="2"/>
      <c r="B4154" s="2" t="s">
        <v>2335</v>
      </c>
      <c r="C4154" s="116">
        <v>136291</v>
      </c>
      <c r="D4154" s="117">
        <v>8252</v>
      </c>
      <c r="E4154" s="2">
        <v>4154</v>
      </c>
    </row>
    <row r="4155" spans="1:5" ht="13.5" x14ac:dyDescent="0.25">
      <c r="A4155" s="2"/>
      <c r="B4155" s="2" t="s">
        <v>7284</v>
      </c>
      <c r="C4155" s="116">
        <v>138385</v>
      </c>
      <c r="D4155" s="117">
        <v>8163</v>
      </c>
      <c r="E4155" s="2">
        <v>4155</v>
      </c>
    </row>
    <row r="4156" spans="1:5" ht="13.5" x14ac:dyDescent="0.25">
      <c r="A4156" s="2"/>
      <c r="B4156" s="2" t="s">
        <v>334</v>
      </c>
      <c r="C4156" s="116">
        <v>136301</v>
      </c>
      <c r="D4156" s="117">
        <v>8163</v>
      </c>
      <c r="E4156" s="2">
        <v>4156</v>
      </c>
    </row>
    <row r="4157" spans="1:5" ht="13.5" x14ac:dyDescent="0.25">
      <c r="A4157" s="2"/>
      <c r="B4157" s="2" t="s">
        <v>335</v>
      </c>
      <c r="C4157" s="116">
        <v>136319</v>
      </c>
      <c r="D4157" s="117">
        <v>8163</v>
      </c>
      <c r="E4157" s="2">
        <v>4157</v>
      </c>
    </row>
    <row r="4158" spans="1:5" ht="13.5" x14ac:dyDescent="0.25">
      <c r="A4158" s="2"/>
      <c r="B4158" s="2" t="s">
        <v>336</v>
      </c>
      <c r="C4158" s="116">
        <v>136338</v>
      </c>
      <c r="D4158" s="117">
        <v>8333</v>
      </c>
      <c r="E4158" s="2">
        <v>4158</v>
      </c>
    </row>
    <row r="4159" spans="1:5" ht="13.5" x14ac:dyDescent="0.25">
      <c r="A4159" s="2"/>
      <c r="B4159" s="2" t="s">
        <v>337</v>
      </c>
      <c r="C4159" s="116">
        <v>136340</v>
      </c>
      <c r="D4159" s="117">
        <v>8212</v>
      </c>
      <c r="E4159" s="2">
        <v>4159</v>
      </c>
    </row>
    <row r="4160" spans="1:5" ht="13.5" x14ac:dyDescent="0.25">
      <c r="A4160" s="2"/>
      <c r="B4160" s="2" t="s">
        <v>2336</v>
      </c>
      <c r="C4160" s="116">
        <v>136357</v>
      </c>
      <c r="D4160" s="117">
        <v>8251</v>
      </c>
      <c r="E4160" s="2">
        <v>4160</v>
      </c>
    </row>
    <row r="4161" spans="1:5" ht="13.5" x14ac:dyDescent="0.25">
      <c r="A4161" s="2"/>
      <c r="B4161" s="2" t="s">
        <v>338</v>
      </c>
      <c r="C4161" s="116">
        <v>136376</v>
      </c>
      <c r="D4161" s="117">
        <v>8232</v>
      </c>
      <c r="E4161" s="2">
        <v>4161</v>
      </c>
    </row>
    <row r="4162" spans="1:5" ht="13.5" x14ac:dyDescent="0.25">
      <c r="A4162" s="2"/>
      <c r="B4162" s="2" t="s">
        <v>7274</v>
      </c>
      <c r="C4162" s="116">
        <v>136395</v>
      </c>
      <c r="D4162" s="117">
        <v>8290</v>
      </c>
      <c r="E4162" s="2">
        <v>4162</v>
      </c>
    </row>
    <row r="4163" spans="1:5" ht="13.5" x14ac:dyDescent="0.25">
      <c r="A4163" s="2"/>
      <c r="B4163" s="2" t="s">
        <v>7275</v>
      </c>
      <c r="C4163" s="116">
        <v>136408</v>
      </c>
      <c r="D4163" s="117">
        <v>8290</v>
      </c>
      <c r="E4163" s="2">
        <v>4163</v>
      </c>
    </row>
    <row r="4164" spans="1:5" ht="13.5" x14ac:dyDescent="0.25">
      <c r="A4164" s="2"/>
      <c r="B4164" s="2" t="s">
        <v>2337</v>
      </c>
      <c r="C4164" s="116">
        <v>136427</v>
      </c>
      <c r="D4164" s="117">
        <v>8251</v>
      </c>
      <c r="E4164" s="2">
        <v>4164</v>
      </c>
    </row>
    <row r="4165" spans="1:5" ht="13.5" x14ac:dyDescent="0.25">
      <c r="A4165" s="2"/>
      <c r="B4165" s="2" t="s">
        <v>339</v>
      </c>
      <c r="C4165" s="116">
        <v>136446</v>
      </c>
      <c r="D4165" s="117">
        <v>8253</v>
      </c>
      <c r="E4165" s="2">
        <v>4165</v>
      </c>
    </row>
    <row r="4166" spans="1:5" ht="13.5" x14ac:dyDescent="0.25">
      <c r="A4166" s="2"/>
      <c r="B4166" s="2" t="s">
        <v>2338</v>
      </c>
      <c r="C4166" s="116">
        <v>136465</v>
      </c>
      <c r="D4166" s="117">
        <v>8163</v>
      </c>
      <c r="E4166" s="2">
        <v>4166</v>
      </c>
    </row>
    <row r="4167" spans="1:5" ht="13.5" x14ac:dyDescent="0.25">
      <c r="A4167" s="2"/>
      <c r="B4167" s="2" t="s">
        <v>2339</v>
      </c>
      <c r="C4167" s="116">
        <v>136484</v>
      </c>
      <c r="D4167" s="117">
        <v>8263</v>
      </c>
      <c r="E4167" s="2">
        <v>4167</v>
      </c>
    </row>
    <row r="4168" spans="1:5" ht="13.5" x14ac:dyDescent="0.25">
      <c r="A4168" s="2"/>
      <c r="B4168" s="2" t="s">
        <v>340</v>
      </c>
      <c r="C4168" s="116">
        <v>136501</v>
      </c>
      <c r="D4168" s="117">
        <v>8159</v>
      </c>
      <c r="E4168" s="2">
        <v>4168</v>
      </c>
    </row>
    <row r="4169" spans="1:5" ht="13.5" x14ac:dyDescent="0.25">
      <c r="A4169" s="2"/>
      <c r="B4169" s="2" t="s">
        <v>341</v>
      </c>
      <c r="C4169" s="116">
        <v>136520</v>
      </c>
      <c r="D4169" s="117">
        <v>8159</v>
      </c>
      <c r="E4169" s="2">
        <v>4169</v>
      </c>
    </row>
    <row r="4170" spans="1:5" ht="13.5" x14ac:dyDescent="0.25">
      <c r="A4170" s="2"/>
      <c r="B4170" s="2" t="s">
        <v>2340</v>
      </c>
      <c r="C4170" s="116">
        <v>136544</v>
      </c>
      <c r="D4170" s="117">
        <v>7620</v>
      </c>
      <c r="E4170" s="2">
        <v>4170</v>
      </c>
    </row>
    <row r="4171" spans="1:5" ht="13.5" x14ac:dyDescent="0.25">
      <c r="A4171" s="2"/>
      <c r="B4171" s="2" t="s">
        <v>342</v>
      </c>
      <c r="C4171" s="116">
        <v>136569</v>
      </c>
      <c r="D4171" s="117">
        <v>8159</v>
      </c>
      <c r="E4171" s="2">
        <v>4171</v>
      </c>
    </row>
    <row r="4172" spans="1:5" ht="13.5" x14ac:dyDescent="0.25">
      <c r="A4172" s="2"/>
      <c r="B4172" s="2" t="s">
        <v>2341</v>
      </c>
      <c r="C4172" s="116">
        <v>136588</v>
      </c>
      <c r="D4172" s="117">
        <v>8161</v>
      </c>
      <c r="E4172" s="2">
        <v>4172</v>
      </c>
    </row>
    <row r="4173" spans="1:5" ht="13.5" x14ac:dyDescent="0.25">
      <c r="A4173" s="2"/>
      <c r="B4173" s="2" t="s">
        <v>343</v>
      </c>
      <c r="C4173" s="116">
        <v>136605</v>
      </c>
      <c r="D4173" s="117">
        <v>8161</v>
      </c>
      <c r="E4173" s="2">
        <v>4173</v>
      </c>
    </row>
    <row r="4174" spans="1:5" ht="13.5" x14ac:dyDescent="0.25">
      <c r="A4174" s="2"/>
      <c r="B4174" s="2" t="s">
        <v>2342</v>
      </c>
      <c r="C4174" s="116">
        <v>136624</v>
      </c>
      <c r="D4174" s="117">
        <v>7129</v>
      </c>
      <c r="E4174" s="2">
        <v>4174</v>
      </c>
    </row>
    <row r="4175" spans="1:5" ht="13.5" x14ac:dyDescent="0.25">
      <c r="A4175" s="2"/>
      <c r="B4175" s="2" t="s">
        <v>2343</v>
      </c>
      <c r="C4175" s="116">
        <v>136643</v>
      </c>
      <c r="D4175" s="117">
        <v>8122</v>
      </c>
      <c r="E4175" s="2">
        <v>4175</v>
      </c>
    </row>
    <row r="4176" spans="1:5" ht="13.5" x14ac:dyDescent="0.25">
      <c r="A4176" s="2"/>
      <c r="B4176" s="2" t="s">
        <v>2344</v>
      </c>
      <c r="C4176" s="116">
        <v>136662</v>
      </c>
      <c r="D4176" s="117">
        <v>8122</v>
      </c>
      <c r="E4176" s="2">
        <v>4176</v>
      </c>
    </row>
    <row r="4177" spans="1:5" ht="13.5" x14ac:dyDescent="0.25">
      <c r="A4177" s="2"/>
      <c r="B4177" s="2" t="s">
        <v>2345</v>
      </c>
      <c r="C4177" s="116">
        <v>136681</v>
      </c>
      <c r="D4177" s="117">
        <v>7129</v>
      </c>
      <c r="E4177" s="2">
        <v>4177</v>
      </c>
    </row>
    <row r="4178" spans="1:5" ht="13.5" x14ac:dyDescent="0.25">
      <c r="A4178" s="2"/>
      <c r="B4178" s="2" t="s">
        <v>2346</v>
      </c>
      <c r="C4178" s="116">
        <v>136696</v>
      </c>
      <c r="D4178" s="117">
        <v>8224</v>
      </c>
      <c r="E4178" s="2">
        <v>4178</v>
      </c>
    </row>
    <row r="4179" spans="1:5" ht="13.5" x14ac:dyDescent="0.25">
      <c r="A4179" s="2"/>
      <c r="B4179" s="2" t="s">
        <v>2347</v>
      </c>
      <c r="C4179" s="116">
        <v>136713</v>
      </c>
      <c r="D4179" s="117">
        <v>7111</v>
      </c>
      <c r="E4179" s="2">
        <v>4179</v>
      </c>
    </row>
    <row r="4180" spans="1:5" ht="13.5" x14ac:dyDescent="0.25">
      <c r="A4180" s="2"/>
      <c r="B4180" s="2" t="s">
        <v>344</v>
      </c>
      <c r="C4180" s="116">
        <v>136732</v>
      </c>
      <c r="D4180" s="117">
        <v>8111</v>
      </c>
      <c r="E4180" s="2">
        <v>4180</v>
      </c>
    </row>
    <row r="4181" spans="1:5" ht="13.5" x14ac:dyDescent="0.25">
      <c r="A4181" s="2"/>
      <c r="B4181" s="2" t="s">
        <v>345</v>
      </c>
      <c r="C4181" s="116">
        <v>136751</v>
      </c>
      <c r="D4181" s="117">
        <v>8143</v>
      </c>
      <c r="E4181" s="2">
        <v>4181</v>
      </c>
    </row>
    <row r="4182" spans="1:5" ht="13.5" x14ac:dyDescent="0.25">
      <c r="A4182" s="2"/>
      <c r="B4182" s="2" t="s">
        <v>346</v>
      </c>
      <c r="C4182" s="116">
        <v>136770</v>
      </c>
      <c r="D4182" s="117">
        <v>8232</v>
      </c>
      <c r="E4182" s="2">
        <v>4182</v>
      </c>
    </row>
    <row r="4183" spans="1:5" ht="13.5" x14ac:dyDescent="0.25">
      <c r="A4183" s="2"/>
      <c r="B4183" s="2" t="s">
        <v>347</v>
      </c>
      <c r="C4183" s="116">
        <v>136797</v>
      </c>
      <c r="D4183" s="117">
        <v>8212</v>
      </c>
      <c r="E4183" s="2">
        <v>4183</v>
      </c>
    </row>
    <row r="4184" spans="1:5" ht="13.5" x14ac:dyDescent="0.25">
      <c r="A4184" s="2"/>
      <c r="B4184" s="2" t="s">
        <v>348</v>
      </c>
      <c r="C4184" s="116">
        <v>136817</v>
      </c>
      <c r="D4184" s="117">
        <v>7129</v>
      </c>
      <c r="E4184" s="2">
        <v>4184</v>
      </c>
    </row>
    <row r="4185" spans="1:5" ht="13.5" x14ac:dyDescent="0.25">
      <c r="A4185" s="2"/>
      <c r="B4185" s="2" t="s">
        <v>2348</v>
      </c>
      <c r="C4185" s="116">
        <v>136836</v>
      </c>
      <c r="D4185" s="117">
        <v>7129</v>
      </c>
      <c r="E4185" s="2">
        <v>4185</v>
      </c>
    </row>
    <row r="4186" spans="1:5" ht="13.5" x14ac:dyDescent="0.25">
      <c r="A4186" s="2"/>
      <c r="B4186" s="2" t="s">
        <v>2349</v>
      </c>
      <c r="C4186" s="116">
        <v>136855</v>
      </c>
      <c r="D4186" s="117">
        <v>7341</v>
      </c>
      <c r="E4186" s="2">
        <v>4186</v>
      </c>
    </row>
    <row r="4187" spans="1:5" ht="13.5" x14ac:dyDescent="0.25">
      <c r="A4187" s="2"/>
      <c r="B4187" s="2" t="s">
        <v>2350</v>
      </c>
      <c r="C4187" s="116">
        <v>136863</v>
      </c>
      <c r="D4187" s="117">
        <v>8333</v>
      </c>
      <c r="E4187" s="2">
        <v>4187</v>
      </c>
    </row>
    <row r="4188" spans="1:5" ht="13.5" x14ac:dyDescent="0.25">
      <c r="A4188" s="2"/>
      <c r="B4188" s="2" t="s">
        <v>2351</v>
      </c>
      <c r="C4188" s="116">
        <v>136874</v>
      </c>
      <c r="D4188" s="117">
        <v>8143</v>
      </c>
      <c r="E4188" s="2">
        <v>4188</v>
      </c>
    </row>
    <row r="4189" spans="1:5" ht="13.5" x14ac:dyDescent="0.25">
      <c r="A4189" s="2"/>
      <c r="B4189" s="2" t="s">
        <v>349</v>
      </c>
      <c r="C4189" s="116">
        <v>136893</v>
      </c>
      <c r="D4189" s="117">
        <v>8290</v>
      </c>
      <c r="E4189" s="2">
        <v>4189</v>
      </c>
    </row>
    <row r="4190" spans="1:5" ht="13.5" x14ac:dyDescent="0.25">
      <c r="A4190" s="2"/>
      <c r="B4190" s="2" t="s">
        <v>2352</v>
      </c>
      <c r="C4190" s="116">
        <v>136910</v>
      </c>
      <c r="D4190" s="117">
        <v>8265</v>
      </c>
      <c r="E4190" s="2">
        <v>4190</v>
      </c>
    </row>
    <row r="4191" spans="1:5" ht="13.5" x14ac:dyDescent="0.25">
      <c r="A4191" s="2"/>
      <c r="B4191" s="2" t="s">
        <v>2354</v>
      </c>
      <c r="C4191" s="116">
        <v>136944</v>
      </c>
      <c r="D4191" s="117">
        <v>7129</v>
      </c>
      <c r="E4191" s="2">
        <v>4191</v>
      </c>
    </row>
    <row r="4192" spans="1:5" ht="13.5" x14ac:dyDescent="0.25">
      <c r="A4192" s="2"/>
      <c r="B4192" s="2" t="s">
        <v>2355</v>
      </c>
      <c r="C4192" s="116">
        <v>136963</v>
      </c>
      <c r="D4192" s="117">
        <v>8311</v>
      </c>
      <c r="E4192" s="2">
        <v>4192</v>
      </c>
    </row>
    <row r="4193" spans="1:5" ht="13.5" x14ac:dyDescent="0.25">
      <c r="A4193" s="2"/>
      <c r="B4193" s="2" t="s">
        <v>7281</v>
      </c>
      <c r="C4193" s="116">
        <v>137915</v>
      </c>
      <c r="D4193" s="117">
        <v>8333</v>
      </c>
      <c r="E4193" s="2">
        <v>4193</v>
      </c>
    </row>
    <row r="4194" spans="1:5" ht="13.5" x14ac:dyDescent="0.25">
      <c r="A4194" s="2"/>
      <c r="B4194" s="2" t="s">
        <v>2356</v>
      </c>
      <c r="C4194" s="116">
        <v>136982</v>
      </c>
      <c r="D4194" s="117">
        <v>8121</v>
      </c>
      <c r="E4194" s="2">
        <v>4194</v>
      </c>
    </row>
    <row r="4195" spans="1:5" ht="13.5" x14ac:dyDescent="0.25">
      <c r="A4195" s="2"/>
      <c r="B4195" s="2" t="s">
        <v>2357</v>
      </c>
      <c r="C4195" s="116">
        <v>137006</v>
      </c>
      <c r="D4195" s="117">
        <v>8143</v>
      </c>
      <c r="E4195" s="2">
        <v>4195</v>
      </c>
    </row>
    <row r="4196" spans="1:5" ht="13.5" x14ac:dyDescent="0.25">
      <c r="A4196" s="2"/>
      <c r="B4196" s="2" t="s">
        <v>350</v>
      </c>
      <c r="C4196" s="116">
        <v>137025</v>
      </c>
      <c r="D4196" s="117">
        <v>8332</v>
      </c>
      <c r="E4196" s="2">
        <v>4196</v>
      </c>
    </row>
    <row r="4197" spans="1:5" ht="13.5" x14ac:dyDescent="0.25">
      <c r="A4197" s="2"/>
      <c r="B4197" s="2" t="s">
        <v>2358</v>
      </c>
      <c r="C4197" s="116">
        <v>137044</v>
      </c>
      <c r="D4197" s="117">
        <v>8111</v>
      </c>
      <c r="E4197" s="2">
        <v>4197</v>
      </c>
    </row>
    <row r="4198" spans="1:5" ht="13.5" x14ac:dyDescent="0.25">
      <c r="A4198" s="2"/>
      <c r="B4198" s="2" t="s">
        <v>2359</v>
      </c>
      <c r="C4198" s="116">
        <v>137059</v>
      </c>
      <c r="D4198" s="117">
        <v>8331</v>
      </c>
      <c r="E4198" s="2">
        <v>4198</v>
      </c>
    </row>
    <row r="4199" spans="1:5" ht="13.5" x14ac:dyDescent="0.25">
      <c r="A4199" s="2"/>
      <c r="B4199" s="2" t="s">
        <v>2360</v>
      </c>
      <c r="C4199" s="116">
        <v>137063</v>
      </c>
      <c r="D4199" s="117">
        <v>7129</v>
      </c>
      <c r="E4199" s="2">
        <v>4199</v>
      </c>
    </row>
    <row r="4200" spans="1:5" ht="13.5" x14ac:dyDescent="0.25">
      <c r="A4200" s="2"/>
      <c r="B4200" s="2" t="s">
        <v>351</v>
      </c>
      <c r="C4200" s="116">
        <v>137082</v>
      </c>
      <c r="D4200" s="117">
        <v>8271</v>
      </c>
      <c r="E4200" s="2">
        <v>4200</v>
      </c>
    </row>
    <row r="4201" spans="1:5" ht="13.5" x14ac:dyDescent="0.25">
      <c r="A4201" s="2"/>
      <c r="B4201" s="2" t="s">
        <v>352</v>
      </c>
      <c r="C4201" s="116">
        <v>137101</v>
      </c>
      <c r="D4201" s="117">
        <v>8112</v>
      </c>
      <c r="E4201" s="2">
        <v>4201</v>
      </c>
    </row>
    <row r="4202" spans="1:5" ht="13.5" x14ac:dyDescent="0.25">
      <c r="A4202" s="2"/>
      <c r="B4202" s="2" t="s">
        <v>2361</v>
      </c>
      <c r="C4202" s="116">
        <v>137114</v>
      </c>
      <c r="D4202" s="117">
        <v>8112</v>
      </c>
      <c r="E4202" s="2">
        <v>4202</v>
      </c>
    </row>
    <row r="4203" spans="1:5" ht="13.5" x14ac:dyDescent="0.25">
      <c r="A4203" s="2"/>
      <c r="B4203" s="2" t="s">
        <v>2361</v>
      </c>
      <c r="C4203" s="116">
        <v>337120</v>
      </c>
      <c r="D4203" s="117">
        <v>8159</v>
      </c>
      <c r="E4203" s="2">
        <v>4203</v>
      </c>
    </row>
    <row r="4204" spans="1:5" ht="13.5" x14ac:dyDescent="0.25">
      <c r="A4204" s="2"/>
      <c r="B4204" s="2" t="s">
        <v>353</v>
      </c>
      <c r="C4204" s="116">
        <v>137133</v>
      </c>
      <c r="D4204" s="117">
        <v>7414</v>
      </c>
      <c r="E4204" s="2">
        <v>4204</v>
      </c>
    </row>
    <row r="4205" spans="1:5" ht="13.5" x14ac:dyDescent="0.25">
      <c r="A4205" s="2"/>
      <c r="B4205" s="2" t="s">
        <v>354</v>
      </c>
      <c r="C4205" s="116">
        <v>137152</v>
      </c>
      <c r="D4205" s="117">
        <v>8273</v>
      </c>
      <c r="E4205" s="2">
        <v>4205</v>
      </c>
    </row>
    <row r="4206" spans="1:5" ht="13.5" x14ac:dyDescent="0.25">
      <c r="A4206" s="2"/>
      <c r="B4206" s="2" t="s">
        <v>2362</v>
      </c>
      <c r="C4206" s="116">
        <v>137171</v>
      </c>
      <c r="D4206" s="117">
        <v>8234</v>
      </c>
      <c r="E4206" s="2">
        <v>4206</v>
      </c>
    </row>
    <row r="4207" spans="1:5" ht="13.5" x14ac:dyDescent="0.25">
      <c r="A4207" s="2"/>
      <c r="B4207" s="2" t="s">
        <v>7276</v>
      </c>
      <c r="C4207" s="116">
        <v>137180</v>
      </c>
      <c r="D4207" s="117">
        <v>8324</v>
      </c>
      <c r="E4207" s="2">
        <v>4207</v>
      </c>
    </row>
    <row r="4208" spans="1:5" ht="13.5" x14ac:dyDescent="0.25">
      <c r="A4208" s="2"/>
      <c r="B4208" s="2" t="s">
        <v>2363</v>
      </c>
      <c r="C4208" s="116">
        <v>137190</v>
      </c>
      <c r="D4208" s="117">
        <v>8163</v>
      </c>
      <c r="E4208" s="2">
        <v>4208</v>
      </c>
    </row>
    <row r="4209" spans="1:5" ht="13.5" x14ac:dyDescent="0.25">
      <c r="A4209" s="2"/>
      <c r="B4209" s="2" t="s">
        <v>355</v>
      </c>
      <c r="C4209" s="116">
        <v>137191</v>
      </c>
      <c r="D4209" s="117">
        <v>8333</v>
      </c>
      <c r="E4209" s="2">
        <v>4209</v>
      </c>
    </row>
    <row r="4210" spans="1:5" ht="13.5" x14ac:dyDescent="0.25">
      <c r="A4210" s="2"/>
      <c r="B4210" s="2" t="s">
        <v>356</v>
      </c>
      <c r="C4210" s="116">
        <v>137203</v>
      </c>
      <c r="D4210" s="117">
        <v>7129</v>
      </c>
      <c r="E4210" s="2">
        <v>4210</v>
      </c>
    </row>
    <row r="4211" spans="1:5" ht="13.5" x14ac:dyDescent="0.25">
      <c r="A4211" s="2"/>
      <c r="B4211" s="2" t="s">
        <v>357</v>
      </c>
      <c r="C4211" s="116">
        <v>137218</v>
      </c>
      <c r="D4211" s="117">
        <v>8121</v>
      </c>
      <c r="E4211" s="2">
        <v>4211</v>
      </c>
    </row>
    <row r="4212" spans="1:5" ht="13.5" x14ac:dyDescent="0.25">
      <c r="A4212" s="2"/>
      <c r="B4212" s="2" t="s">
        <v>358</v>
      </c>
      <c r="C4212" s="116">
        <v>137237</v>
      </c>
      <c r="D4212" s="117">
        <v>8122</v>
      </c>
      <c r="E4212" s="2">
        <v>4212</v>
      </c>
    </row>
    <row r="4213" spans="1:5" ht="13.5" x14ac:dyDescent="0.25">
      <c r="A4213" s="2"/>
      <c r="B4213" s="2" t="s">
        <v>359</v>
      </c>
      <c r="C4213" s="116">
        <v>137256</v>
      </c>
      <c r="D4213" s="117">
        <v>8275</v>
      </c>
      <c r="E4213" s="2">
        <v>4213</v>
      </c>
    </row>
    <row r="4214" spans="1:5" ht="13.5" x14ac:dyDescent="0.25">
      <c r="A4214" s="2"/>
      <c r="B4214" s="2" t="s">
        <v>361</v>
      </c>
      <c r="C4214" s="116">
        <v>137294</v>
      </c>
      <c r="D4214" s="117">
        <v>8121</v>
      </c>
      <c r="E4214" s="2">
        <v>4214</v>
      </c>
    </row>
    <row r="4215" spans="1:5" ht="13.5" x14ac:dyDescent="0.25">
      <c r="A4215" s="2"/>
      <c r="B4215" s="2" t="s">
        <v>360</v>
      </c>
      <c r="C4215" s="116">
        <v>137280</v>
      </c>
      <c r="D4215" s="117">
        <v>8290</v>
      </c>
      <c r="E4215" s="2">
        <v>4215</v>
      </c>
    </row>
    <row r="4216" spans="1:5" ht="13.5" x14ac:dyDescent="0.25">
      <c r="A4216" s="2"/>
      <c r="B4216" s="2" t="s">
        <v>7277</v>
      </c>
      <c r="C4216" s="116">
        <v>137311</v>
      </c>
      <c r="D4216" s="117">
        <v>8281</v>
      </c>
      <c r="E4216" s="2">
        <v>4216</v>
      </c>
    </row>
    <row r="4217" spans="1:5" ht="13.5" x14ac:dyDescent="0.25">
      <c r="A4217" s="2"/>
      <c r="B4217" s="2" t="s">
        <v>7278</v>
      </c>
      <c r="C4217" s="116">
        <v>137326</v>
      </c>
      <c r="D4217" s="117">
        <v>8281</v>
      </c>
      <c r="E4217" s="2">
        <v>4217</v>
      </c>
    </row>
    <row r="4218" spans="1:5" ht="13.5" x14ac:dyDescent="0.25">
      <c r="A4218" s="2"/>
      <c r="B4218" s="2" t="s">
        <v>2364</v>
      </c>
      <c r="C4218" s="116">
        <v>137345</v>
      </c>
      <c r="D4218" s="117">
        <v>8332</v>
      </c>
      <c r="E4218" s="2">
        <v>4218</v>
      </c>
    </row>
    <row r="4219" spans="1:5" ht="13.5" x14ac:dyDescent="0.25">
      <c r="A4219" s="2"/>
      <c r="B4219" s="2" t="s">
        <v>362</v>
      </c>
      <c r="C4219" s="116">
        <v>137364</v>
      </c>
      <c r="D4219" s="117">
        <v>8332</v>
      </c>
      <c r="E4219" s="2">
        <v>4219</v>
      </c>
    </row>
    <row r="4220" spans="1:5" ht="13.5" x14ac:dyDescent="0.25">
      <c r="A4220" s="2"/>
      <c r="B4220" s="2" t="s">
        <v>2365</v>
      </c>
      <c r="C4220" s="116">
        <v>137379</v>
      </c>
      <c r="D4220" s="117">
        <v>8111</v>
      </c>
      <c r="E4220" s="2">
        <v>4220</v>
      </c>
    </row>
    <row r="4221" spans="1:5" ht="13.5" x14ac:dyDescent="0.25">
      <c r="A4221" s="2"/>
      <c r="B4221" s="2" t="s">
        <v>363</v>
      </c>
      <c r="C4221" s="116">
        <v>137398</v>
      </c>
      <c r="D4221" s="117">
        <v>8333</v>
      </c>
      <c r="E4221" s="2">
        <v>4221</v>
      </c>
    </row>
    <row r="4222" spans="1:5" ht="13.5" x14ac:dyDescent="0.25">
      <c r="A4222" s="2"/>
      <c r="B4222" s="2" t="s">
        <v>2366</v>
      </c>
      <c r="C4222" s="116">
        <v>137415</v>
      </c>
      <c r="D4222" s="117">
        <v>8290</v>
      </c>
      <c r="E4222" s="2">
        <v>4222</v>
      </c>
    </row>
    <row r="4223" spans="1:5" ht="13.5" x14ac:dyDescent="0.25">
      <c r="A4223" s="2"/>
      <c r="B4223" s="2" t="s">
        <v>2367</v>
      </c>
      <c r="C4223" s="116">
        <v>137434</v>
      </c>
      <c r="D4223" s="117">
        <v>8232</v>
      </c>
      <c r="E4223" s="2">
        <v>4223</v>
      </c>
    </row>
    <row r="4224" spans="1:5" ht="13.5" x14ac:dyDescent="0.25">
      <c r="A4224" s="2"/>
      <c r="B4224" s="2" t="s">
        <v>2368</v>
      </c>
      <c r="C4224" s="116">
        <v>137453</v>
      </c>
      <c r="D4224" s="117">
        <v>7341</v>
      </c>
      <c r="E4224" s="2">
        <v>4224</v>
      </c>
    </row>
    <row r="4225" spans="1:5" ht="13.5" x14ac:dyDescent="0.25">
      <c r="A4225" s="2"/>
      <c r="B4225" s="2" t="s">
        <v>2368</v>
      </c>
      <c r="C4225" s="116">
        <v>137449</v>
      </c>
      <c r="D4225" s="117">
        <v>8231</v>
      </c>
      <c r="E4225" s="2">
        <v>4225</v>
      </c>
    </row>
    <row r="4226" spans="1:5" ht="13.5" x14ac:dyDescent="0.25">
      <c r="A4226" s="2"/>
      <c r="B4226" s="2" t="s">
        <v>2369</v>
      </c>
      <c r="C4226" s="116">
        <v>137468</v>
      </c>
      <c r="D4226" s="117">
        <v>6111</v>
      </c>
      <c r="E4226" s="2">
        <v>4226</v>
      </c>
    </row>
    <row r="4227" spans="1:5" ht="13.5" x14ac:dyDescent="0.25">
      <c r="A4227" s="2"/>
      <c r="B4227" s="2" t="s">
        <v>2370</v>
      </c>
      <c r="C4227" s="116">
        <v>137472</v>
      </c>
      <c r="D4227" s="117">
        <v>8212</v>
      </c>
      <c r="E4227" s="2">
        <v>4227</v>
      </c>
    </row>
    <row r="4228" spans="1:5" ht="13.5" x14ac:dyDescent="0.25">
      <c r="A4228" s="2"/>
      <c r="B4228" s="2" t="s">
        <v>364</v>
      </c>
      <c r="C4228" s="116">
        <v>137491</v>
      </c>
      <c r="D4228" s="117">
        <v>8112</v>
      </c>
      <c r="E4228" s="2">
        <v>4228</v>
      </c>
    </row>
    <row r="4229" spans="1:5" ht="13.5" x14ac:dyDescent="0.25">
      <c r="A4229" s="2"/>
      <c r="B4229" s="2" t="s">
        <v>365</v>
      </c>
      <c r="C4229" s="116">
        <v>137519</v>
      </c>
      <c r="D4229" s="117">
        <v>8143</v>
      </c>
      <c r="E4229" s="2">
        <v>4229</v>
      </c>
    </row>
    <row r="4230" spans="1:5" ht="13.5" x14ac:dyDescent="0.25">
      <c r="A4230" s="2"/>
      <c r="B4230" s="2" t="s">
        <v>366</v>
      </c>
      <c r="C4230" s="116">
        <v>137538</v>
      </c>
      <c r="D4230" s="117">
        <v>8332</v>
      </c>
      <c r="E4230" s="2">
        <v>4230</v>
      </c>
    </row>
    <row r="4231" spans="1:5" ht="13.5" x14ac:dyDescent="0.25">
      <c r="A4231" s="2"/>
      <c r="B4231" s="2" t="s">
        <v>367</v>
      </c>
      <c r="C4231" s="116">
        <v>137557</v>
      </c>
      <c r="D4231" s="117">
        <v>8332</v>
      </c>
      <c r="E4231" s="2">
        <v>4231</v>
      </c>
    </row>
    <row r="4232" spans="1:5" ht="13.5" x14ac:dyDescent="0.25">
      <c r="A4232" s="2"/>
      <c r="B4232" s="2" t="s">
        <v>7279</v>
      </c>
      <c r="C4232" s="116">
        <v>137560</v>
      </c>
      <c r="D4232" s="117">
        <v>8229</v>
      </c>
      <c r="E4232" s="2">
        <v>4232</v>
      </c>
    </row>
    <row r="4233" spans="1:5" ht="13.5" x14ac:dyDescent="0.25">
      <c r="A4233" s="2"/>
      <c r="B4233" s="2" t="s">
        <v>2371</v>
      </c>
      <c r="C4233" s="116">
        <v>137576</v>
      </c>
      <c r="D4233" s="117">
        <v>8231</v>
      </c>
      <c r="E4233" s="2">
        <v>4233</v>
      </c>
    </row>
    <row r="4234" spans="1:5" ht="13.5" x14ac:dyDescent="0.25">
      <c r="A4234" s="2"/>
      <c r="B4234" s="2" t="s">
        <v>2372</v>
      </c>
      <c r="C4234" s="116">
        <v>137595</v>
      </c>
      <c r="D4234" s="117">
        <v>8143</v>
      </c>
      <c r="E4234" s="2">
        <v>4234</v>
      </c>
    </row>
    <row r="4235" spans="1:5" ht="13.5" x14ac:dyDescent="0.25">
      <c r="A4235" s="2"/>
      <c r="B4235" s="2" t="s">
        <v>2373</v>
      </c>
      <c r="C4235" s="116">
        <v>137612</v>
      </c>
      <c r="D4235" s="117">
        <v>8143</v>
      </c>
      <c r="E4235" s="2">
        <v>4235</v>
      </c>
    </row>
    <row r="4236" spans="1:5" ht="13.5" x14ac:dyDescent="0.25">
      <c r="A4236" s="2"/>
      <c r="B4236" s="2" t="s">
        <v>2374</v>
      </c>
      <c r="C4236" s="116">
        <v>137631</v>
      </c>
      <c r="D4236" s="117">
        <v>8252</v>
      </c>
      <c r="E4236" s="2">
        <v>4236</v>
      </c>
    </row>
    <row r="4237" spans="1:5" ht="13.5" x14ac:dyDescent="0.25">
      <c r="A4237" s="2"/>
      <c r="B4237" s="2" t="s">
        <v>2375</v>
      </c>
      <c r="C4237" s="116">
        <v>137650</v>
      </c>
      <c r="D4237" s="117">
        <v>8125</v>
      </c>
      <c r="E4237" s="2">
        <v>4237</v>
      </c>
    </row>
    <row r="4238" spans="1:5" ht="13.5" x14ac:dyDescent="0.25">
      <c r="A4238" s="2"/>
      <c r="B4238" s="2" t="s">
        <v>2376</v>
      </c>
      <c r="C4238" s="116">
        <v>137673</v>
      </c>
      <c r="D4238" s="117">
        <v>8159</v>
      </c>
      <c r="E4238" s="2">
        <v>4238</v>
      </c>
    </row>
    <row r="4239" spans="1:5" ht="13.5" x14ac:dyDescent="0.25">
      <c r="A4239" s="2"/>
      <c r="B4239" s="2" t="s">
        <v>2377</v>
      </c>
      <c r="C4239" s="116">
        <v>137699</v>
      </c>
      <c r="D4239" s="117">
        <v>8163</v>
      </c>
      <c r="E4239" s="2">
        <v>4239</v>
      </c>
    </row>
    <row r="4240" spans="1:5" ht="13.5" x14ac:dyDescent="0.25">
      <c r="A4240" s="2"/>
      <c r="B4240" s="2" t="s">
        <v>368</v>
      </c>
      <c r="C4240" s="116">
        <v>137716</v>
      </c>
      <c r="D4240" s="117">
        <v>8290</v>
      </c>
      <c r="E4240" s="2">
        <v>4240</v>
      </c>
    </row>
    <row r="4241" spans="1:5" ht="13.5" x14ac:dyDescent="0.25">
      <c r="A4241" s="2"/>
      <c r="B4241" s="2" t="s">
        <v>369</v>
      </c>
      <c r="C4241" s="116">
        <v>137735</v>
      </c>
      <c r="D4241" s="117">
        <v>8290</v>
      </c>
      <c r="E4241" s="2">
        <v>4241</v>
      </c>
    </row>
    <row r="4242" spans="1:5" ht="13.5" x14ac:dyDescent="0.25">
      <c r="A4242" s="2"/>
      <c r="B4242" s="2" t="s">
        <v>370</v>
      </c>
      <c r="C4242" s="116">
        <v>137754</v>
      </c>
      <c r="D4242" s="117">
        <v>8163</v>
      </c>
      <c r="E4242" s="2">
        <v>4242</v>
      </c>
    </row>
    <row r="4243" spans="1:5" ht="13.5" x14ac:dyDescent="0.25">
      <c r="A4243" s="2"/>
      <c r="B4243" s="2" t="s">
        <v>371</v>
      </c>
      <c r="C4243" s="116">
        <v>137773</v>
      </c>
      <c r="D4243" s="117">
        <v>8111</v>
      </c>
      <c r="E4243" s="2">
        <v>4243</v>
      </c>
    </row>
    <row r="4244" spans="1:5" ht="13.5" x14ac:dyDescent="0.25">
      <c r="A4244" s="2"/>
      <c r="B4244" s="2" t="s">
        <v>371</v>
      </c>
      <c r="C4244" s="116">
        <v>337780</v>
      </c>
      <c r="D4244" s="117">
        <v>8159</v>
      </c>
      <c r="E4244" s="2">
        <v>4244</v>
      </c>
    </row>
    <row r="4245" spans="1:5" ht="13.5" x14ac:dyDescent="0.25">
      <c r="A4245" s="2"/>
      <c r="B4245" s="2" t="s">
        <v>2378</v>
      </c>
      <c r="C4245" s="116">
        <v>137792</v>
      </c>
      <c r="D4245" s="117">
        <v>8251</v>
      </c>
      <c r="E4245" s="2">
        <v>4245</v>
      </c>
    </row>
    <row r="4246" spans="1:5" ht="13.5" x14ac:dyDescent="0.25">
      <c r="A4246" s="2"/>
      <c r="B4246" s="2" t="s">
        <v>2379</v>
      </c>
      <c r="C4246" s="116">
        <v>137816</v>
      </c>
      <c r="D4246" s="117">
        <v>7212</v>
      </c>
      <c r="E4246" s="2">
        <v>4246</v>
      </c>
    </row>
    <row r="4247" spans="1:5" ht="13.5" x14ac:dyDescent="0.25">
      <c r="A4247" s="2"/>
      <c r="B4247" s="2" t="s">
        <v>372</v>
      </c>
      <c r="C4247" s="116">
        <v>137839</v>
      </c>
      <c r="D4247" s="117">
        <v>8332</v>
      </c>
      <c r="E4247" s="2">
        <v>4247</v>
      </c>
    </row>
    <row r="4248" spans="1:5" ht="13.5" x14ac:dyDescent="0.25">
      <c r="A4248" s="2"/>
      <c r="B4248" s="2" t="s">
        <v>373</v>
      </c>
      <c r="C4248" s="116">
        <v>137843</v>
      </c>
      <c r="D4248" s="117">
        <v>8340</v>
      </c>
      <c r="E4248" s="2">
        <v>4248</v>
      </c>
    </row>
    <row r="4249" spans="1:5" ht="13.5" x14ac:dyDescent="0.25">
      <c r="A4249" s="2"/>
      <c r="B4249" s="2" t="s">
        <v>374</v>
      </c>
      <c r="C4249" s="116">
        <v>137858</v>
      </c>
      <c r="D4249" s="117">
        <v>8162</v>
      </c>
      <c r="E4249" s="2">
        <v>4249</v>
      </c>
    </row>
    <row r="4250" spans="1:5" ht="13.5" x14ac:dyDescent="0.25">
      <c r="A4250" s="2"/>
      <c r="B4250" s="2" t="s">
        <v>377</v>
      </c>
      <c r="C4250" s="116">
        <v>137909</v>
      </c>
      <c r="D4250" s="117">
        <v>8333</v>
      </c>
      <c r="E4250" s="2">
        <v>4250</v>
      </c>
    </row>
    <row r="4251" spans="1:5" ht="13.5" x14ac:dyDescent="0.25">
      <c r="A4251" s="2"/>
      <c r="B4251" s="2" t="s">
        <v>2380</v>
      </c>
      <c r="C4251" s="116">
        <v>137928</v>
      </c>
      <c r="D4251" s="117">
        <v>8333</v>
      </c>
      <c r="E4251" s="2">
        <v>4251</v>
      </c>
    </row>
    <row r="4252" spans="1:5" ht="13.5" x14ac:dyDescent="0.25">
      <c r="A4252" s="2"/>
      <c r="B4252" s="2" t="s">
        <v>2383</v>
      </c>
      <c r="C4252" s="116">
        <v>137985</v>
      </c>
      <c r="D4252" s="117">
        <v>7441</v>
      </c>
      <c r="E4252" s="2">
        <v>4252</v>
      </c>
    </row>
    <row r="4253" spans="1:5" ht="13.5" x14ac:dyDescent="0.25">
      <c r="A4253" s="2"/>
      <c r="B4253" s="2" t="s">
        <v>2384</v>
      </c>
      <c r="C4253" s="116">
        <v>138009</v>
      </c>
      <c r="D4253" s="117">
        <v>8111</v>
      </c>
      <c r="E4253" s="2">
        <v>4253</v>
      </c>
    </row>
    <row r="4254" spans="1:5" ht="13.5" x14ac:dyDescent="0.25">
      <c r="A4254" s="2"/>
      <c r="B4254" s="2" t="s">
        <v>7280</v>
      </c>
      <c r="C4254" s="116">
        <v>138028</v>
      </c>
      <c r="D4254" s="117">
        <v>5143</v>
      </c>
      <c r="E4254" s="2">
        <v>4254</v>
      </c>
    </row>
    <row r="4255" spans="1:5" ht="13.5" x14ac:dyDescent="0.25">
      <c r="A4255" s="2"/>
      <c r="B4255" s="2" t="s">
        <v>2385</v>
      </c>
      <c r="C4255" s="116">
        <v>138047</v>
      </c>
      <c r="D4255" s="117">
        <v>8143</v>
      </c>
      <c r="E4255" s="2">
        <v>4255</v>
      </c>
    </row>
    <row r="4256" spans="1:5" ht="13.5" x14ac:dyDescent="0.25">
      <c r="A4256" s="2"/>
      <c r="B4256" s="2" t="s">
        <v>2386</v>
      </c>
      <c r="C4256" s="116">
        <v>138066</v>
      </c>
      <c r="D4256" s="117">
        <v>8252</v>
      </c>
      <c r="E4256" s="2">
        <v>4256</v>
      </c>
    </row>
    <row r="4257" spans="1:5" ht="13.5" x14ac:dyDescent="0.25">
      <c r="A4257" s="2"/>
      <c r="B4257" s="2" t="s">
        <v>2387</v>
      </c>
      <c r="C4257" s="116">
        <v>138070</v>
      </c>
      <c r="D4257" s="117">
        <v>8252</v>
      </c>
      <c r="E4257" s="2">
        <v>4257</v>
      </c>
    </row>
    <row r="4258" spans="1:5" ht="13.5" x14ac:dyDescent="0.25">
      <c r="A4258" s="2"/>
      <c r="B4258" s="2" t="s">
        <v>2388</v>
      </c>
      <c r="C4258" s="116">
        <v>138098</v>
      </c>
      <c r="D4258" s="117">
        <v>8252</v>
      </c>
      <c r="E4258" s="2">
        <v>4258</v>
      </c>
    </row>
    <row r="4259" spans="1:5" ht="13.5" x14ac:dyDescent="0.25">
      <c r="A4259" s="2"/>
      <c r="B4259" s="2" t="s">
        <v>2389</v>
      </c>
      <c r="C4259" s="116">
        <v>138117</v>
      </c>
      <c r="D4259" s="117">
        <v>8226</v>
      </c>
      <c r="E4259" s="2">
        <v>4259</v>
      </c>
    </row>
    <row r="4260" spans="1:5" ht="13.5" x14ac:dyDescent="0.25">
      <c r="A4260" s="2"/>
      <c r="B4260" s="2" t="s">
        <v>2390</v>
      </c>
      <c r="C4260" s="116">
        <v>138136</v>
      </c>
      <c r="D4260" s="117">
        <v>8223</v>
      </c>
      <c r="E4260" s="2">
        <v>4260</v>
      </c>
    </row>
    <row r="4261" spans="1:5" ht="13.5" x14ac:dyDescent="0.25">
      <c r="A4261" s="2"/>
      <c r="B4261" s="2" t="s">
        <v>2391</v>
      </c>
      <c r="C4261" s="116">
        <v>138155</v>
      </c>
      <c r="D4261" s="117">
        <v>7138</v>
      </c>
      <c r="E4261" s="2">
        <v>4261</v>
      </c>
    </row>
    <row r="4262" spans="1:5" ht="13.5" x14ac:dyDescent="0.25">
      <c r="A4262" s="2"/>
      <c r="B4262" s="2" t="s">
        <v>2392</v>
      </c>
      <c r="C4262" s="116">
        <v>138174</v>
      </c>
      <c r="D4262" s="117">
        <v>8232</v>
      </c>
      <c r="E4262" s="2">
        <v>4262</v>
      </c>
    </row>
    <row r="4263" spans="1:5" ht="13.5" x14ac:dyDescent="0.25">
      <c r="A4263" s="2"/>
      <c r="B4263" s="2" t="s">
        <v>9302</v>
      </c>
      <c r="C4263" s="116">
        <v>138244</v>
      </c>
      <c r="D4263" s="117">
        <v>8333</v>
      </c>
      <c r="E4263" s="2">
        <v>4263</v>
      </c>
    </row>
    <row r="4264" spans="1:5" ht="13.5" x14ac:dyDescent="0.25">
      <c r="A4264" s="2"/>
      <c r="B4264" s="2" t="s">
        <v>2393</v>
      </c>
      <c r="C4264" s="116">
        <v>138193</v>
      </c>
      <c r="D4264" s="117">
        <v>8269</v>
      </c>
      <c r="E4264" s="2">
        <v>4264</v>
      </c>
    </row>
    <row r="4265" spans="1:5" ht="13.5" x14ac:dyDescent="0.25">
      <c r="A4265" s="2"/>
      <c r="B4265" s="2" t="s">
        <v>2394</v>
      </c>
      <c r="C4265" s="116">
        <v>138210</v>
      </c>
      <c r="D4265" s="117">
        <v>8279</v>
      </c>
      <c r="E4265" s="2">
        <v>4265</v>
      </c>
    </row>
    <row r="4266" spans="1:5" ht="13.5" x14ac:dyDescent="0.25">
      <c r="A4266" s="2"/>
      <c r="B4266" s="2" t="s">
        <v>2395</v>
      </c>
      <c r="C4266" s="116">
        <v>138230</v>
      </c>
      <c r="D4266" s="117">
        <v>8279</v>
      </c>
      <c r="E4266" s="2">
        <v>4266</v>
      </c>
    </row>
    <row r="4267" spans="1:5" ht="13.5" x14ac:dyDescent="0.25">
      <c r="A4267" s="2"/>
      <c r="B4267" s="2" t="s">
        <v>2396</v>
      </c>
      <c r="C4267" s="116">
        <v>138259</v>
      </c>
      <c r="D4267" s="117">
        <v>8251</v>
      </c>
      <c r="E4267" s="2">
        <v>4267</v>
      </c>
    </row>
    <row r="4268" spans="1:5" ht="13.5" x14ac:dyDescent="0.25">
      <c r="A4268" s="2"/>
      <c r="B4268" s="2" t="s">
        <v>2397</v>
      </c>
      <c r="C4268" s="116">
        <v>138263</v>
      </c>
      <c r="D4268" s="117">
        <v>8212</v>
      </c>
      <c r="E4268" s="2">
        <v>4268</v>
      </c>
    </row>
    <row r="4269" spans="1:5" ht="13.5" x14ac:dyDescent="0.25">
      <c r="A4269" s="2"/>
      <c r="B4269" s="2" t="s">
        <v>2398</v>
      </c>
      <c r="C4269" s="116">
        <v>138278</v>
      </c>
      <c r="D4269" s="117">
        <v>8311</v>
      </c>
      <c r="E4269" s="2">
        <v>4269</v>
      </c>
    </row>
    <row r="4270" spans="1:5" ht="13.5" x14ac:dyDescent="0.25">
      <c r="A4270" s="2"/>
      <c r="B4270" s="2" t="s">
        <v>2399</v>
      </c>
      <c r="C4270" s="116">
        <v>138282</v>
      </c>
      <c r="D4270" s="117">
        <v>8333</v>
      </c>
      <c r="E4270" s="2">
        <v>4270</v>
      </c>
    </row>
    <row r="4271" spans="1:5" ht="13.5" x14ac:dyDescent="0.25">
      <c r="A4271" s="2"/>
      <c r="B4271" s="2" t="s">
        <v>378</v>
      </c>
      <c r="C4271" s="116">
        <v>138307</v>
      </c>
      <c r="D4271" s="117">
        <v>7138</v>
      </c>
      <c r="E4271" s="2">
        <v>4271</v>
      </c>
    </row>
    <row r="4272" spans="1:5" ht="13.5" x14ac:dyDescent="0.25">
      <c r="A4272" s="2"/>
      <c r="B4272" s="2" t="s">
        <v>2400</v>
      </c>
      <c r="C4272" s="116">
        <v>138329</v>
      </c>
      <c r="D4272" s="117">
        <v>7129</v>
      </c>
      <c r="E4272" s="2">
        <v>4272</v>
      </c>
    </row>
    <row r="4273" spans="1:5" ht="13.5" x14ac:dyDescent="0.25">
      <c r="A4273" s="2"/>
      <c r="B4273" s="2" t="s">
        <v>2401</v>
      </c>
      <c r="C4273" s="116">
        <v>138348</v>
      </c>
      <c r="D4273" s="117">
        <v>7414</v>
      </c>
      <c r="E4273" s="2">
        <v>4273</v>
      </c>
    </row>
    <row r="4274" spans="1:5" ht="13.5" x14ac:dyDescent="0.25">
      <c r="A4274" s="2"/>
      <c r="B4274" s="2" t="s">
        <v>2402</v>
      </c>
      <c r="C4274" s="116">
        <v>138367</v>
      </c>
      <c r="D4274" s="117">
        <v>8132</v>
      </c>
      <c r="E4274" s="2">
        <v>4274</v>
      </c>
    </row>
    <row r="4275" spans="1:5" ht="13.5" x14ac:dyDescent="0.25">
      <c r="A4275" s="2"/>
      <c r="B4275" s="2" t="s">
        <v>2403</v>
      </c>
      <c r="C4275" s="116">
        <v>138386</v>
      </c>
      <c r="D4275" s="117">
        <v>6152</v>
      </c>
      <c r="E4275" s="2">
        <v>4275</v>
      </c>
    </row>
    <row r="4276" spans="1:5" ht="13.5" x14ac:dyDescent="0.25">
      <c r="A4276" s="2"/>
      <c r="B4276" s="2" t="s">
        <v>2404</v>
      </c>
      <c r="C4276" s="116">
        <v>138403</v>
      </c>
      <c r="D4276" s="117">
        <v>8114</v>
      </c>
      <c r="E4276" s="2">
        <v>4276</v>
      </c>
    </row>
    <row r="4277" spans="1:5" ht="13.5" x14ac:dyDescent="0.25">
      <c r="A4277" s="2"/>
      <c r="B4277" s="2" t="s">
        <v>2405</v>
      </c>
      <c r="C4277" s="116">
        <v>138422</v>
      </c>
      <c r="D4277" s="117">
        <v>8114</v>
      </c>
      <c r="E4277" s="2">
        <v>4277</v>
      </c>
    </row>
    <row r="4278" spans="1:5" ht="13.5" x14ac:dyDescent="0.25">
      <c r="A4278" s="2"/>
      <c r="B4278" s="2" t="s">
        <v>2406</v>
      </c>
      <c r="C4278" s="116">
        <v>138441</v>
      </c>
      <c r="D4278" s="117">
        <v>6142</v>
      </c>
      <c r="E4278" s="2">
        <v>4278</v>
      </c>
    </row>
    <row r="4279" spans="1:5" ht="13.5" x14ac:dyDescent="0.25">
      <c r="A4279" s="2"/>
      <c r="B4279" s="2" t="s">
        <v>2407</v>
      </c>
      <c r="C4279" s="116">
        <v>138460</v>
      </c>
      <c r="D4279" s="117">
        <v>8114</v>
      </c>
      <c r="E4279" s="2">
        <v>4279</v>
      </c>
    </row>
    <row r="4280" spans="1:5" ht="13.5" x14ac:dyDescent="0.25">
      <c r="A4280" s="2"/>
      <c r="B4280" s="2" t="s">
        <v>2408</v>
      </c>
      <c r="C4280" s="116">
        <v>138475</v>
      </c>
      <c r="D4280" s="117">
        <v>7412</v>
      </c>
      <c r="E4280" s="2">
        <v>4280</v>
      </c>
    </row>
    <row r="4281" spans="1:5" ht="13.5" x14ac:dyDescent="0.25">
      <c r="A4281" s="2"/>
      <c r="B4281" s="2" t="s">
        <v>2409</v>
      </c>
      <c r="C4281" s="116">
        <v>138494</v>
      </c>
      <c r="D4281" s="117">
        <v>8142</v>
      </c>
      <c r="E4281" s="2">
        <v>4281</v>
      </c>
    </row>
    <row r="4282" spans="1:5" ht="13.5" x14ac:dyDescent="0.25">
      <c r="A4282" s="2"/>
      <c r="B4282" s="2" t="s">
        <v>2410</v>
      </c>
      <c r="C4282" s="116">
        <v>138511</v>
      </c>
      <c r="D4282" s="117">
        <v>8252</v>
      </c>
      <c r="E4282" s="2">
        <v>4282</v>
      </c>
    </row>
    <row r="4283" spans="1:5" ht="13.5" x14ac:dyDescent="0.25">
      <c r="A4283" s="2"/>
      <c r="B4283" s="2" t="s">
        <v>2411</v>
      </c>
      <c r="C4283" s="116">
        <v>138530</v>
      </c>
      <c r="D4283" s="117">
        <v>8229</v>
      </c>
      <c r="E4283" s="2">
        <v>4283</v>
      </c>
    </row>
    <row r="4284" spans="1:5" ht="13.5" x14ac:dyDescent="0.25">
      <c r="A4284" s="2"/>
      <c r="B4284" s="2" t="s">
        <v>2412</v>
      </c>
      <c r="C4284" s="116">
        <v>138545</v>
      </c>
      <c r="D4284" s="117">
        <v>8121</v>
      </c>
      <c r="E4284" s="2">
        <v>4284</v>
      </c>
    </row>
    <row r="4285" spans="1:5" ht="13.5" x14ac:dyDescent="0.25">
      <c r="A4285" s="2"/>
      <c r="B4285" s="2" t="s">
        <v>2413</v>
      </c>
      <c r="C4285" s="116">
        <v>138564</v>
      </c>
      <c r="D4285" s="117">
        <v>8223</v>
      </c>
      <c r="E4285" s="2">
        <v>4285</v>
      </c>
    </row>
    <row r="4286" spans="1:5" ht="13.5" x14ac:dyDescent="0.25">
      <c r="A4286" s="2"/>
      <c r="B4286" s="2" t="s">
        <v>2414</v>
      </c>
      <c r="C4286" s="116">
        <v>138583</v>
      </c>
      <c r="D4286" s="117">
        <v>8143</v>
      </c>
      <c r="E4286" s="2">
        <v>4286</v>
      </c>
    </row>
    <row r="4287" spans="1:5" ht="13.5" x14ac:dyDescent="0.25">
      <c r="A4287" s="2"/>
      <c r="B4287" s="2" t="s">
        <v>2415</v>
      </c>
      <c r="C4287" s="116">
        <v>138600</v>
      </c>
      <c r="D4287" s="117">
        <v>7129</v>
      </c>
      <c r="E4287" s="2">
        <v>4287</v>
      </c>
    </row>
    <row r="4288" spans="1:5" ht="13.5" x14ac:dyDescent="0.25">
      <c r="A4288" s="2"/>
      <c r="B4288" s="2" t="s">
        <v>2416</v>
      </c>
      <c r="C4288" s="116">
        <v>138626</v>
      </c>
      <c r="D4288" s="117">
        <v>7129</v>
      </c>
      <c r="E4288" s="2">
        <v>4288</v>
      </c>
    </row>
    <row r="4289" spans="1:5" ht="13.5" x14ac:dyDescent="0.25">
      <c r="A4289" s="2"/>
      <c r="B4289" s="2" t="s">
        <v>2417</v>
      </c>
      <c r="C4289" s="116">
        <v>138649</v>
      </c>
      <c r="D4289" s="117">
        <v>8122</v>
      </c>
      <c r="E4289" s="2">
        <v>4289</v>
      </c>
    </row>
    <row r="4290" spans="1:5" ht="13.5" x14ac:dyDescent="0.25">
      <c r="A4290" s="2"/>
      <c r="B4290" s="2" t="s">
        <v>2418</v>
      </c>
      <c r="C4290" s="116">
        <v>138668</v>
      </c>
      <c r="D4290" s="117">
        <v>8143</v>
      </c>
      <c r="E4290" s="2">
        <v>4290</v>
      </c>
    </row>
    <row r="4291" spans="1:5" ht="13.5" x14ac:dyDescent="0.25">
      <c r="A4291" s="2"/>
      <c r="B4291" s="2" t="s">
        <v>2419</v>
      </c>
      <c r="C4291" s="116">
        <v>138687</v>
      </c>
      <c r="D4291" s="117">
        <v>8142</v>
      </c>
      <c r="E4291" s="2">
        <v>4291</v>
      </c>
    </row>
    <row r="4292" spans="1:5" ht="13.5" x14ac:dyDescent="0.25">
      <c r="A4292" s="2"/>
      <c r="B4292" s="2" t="s">
        <v>2420</v>
      </c>
      <c r="C4292" s="116">
        <v>138704</v>
      </c>
      <c r="D4292" s="117">
        <v>8142</v>
      </c>
      <c r="E4292" s="2">
        <v>4292</v>
      </c>
    </row>
    <row r="4293" spans="1:5" ht="13.5" x14ac:dyDescent="0.25">
      <c r="A4293" s="2"/>
      <c r="B4293" s="2" t="s">
        <v>379</v>
      </c>
      <c r="C4293" s="116">
        <v>138723</v>
      </c>
      <c r="D4293" s="117">
        <v>8112</v>
      </c>
      <c r="E4293" s="2">
        <v>4293</v>
      </c>
    </row>
    <row r="4294" spans="1:5" ht="13.5" x14ac:dyDescent="0.25">
      <c r="A4294" s="2"/>
      <c r="B4294" s="2" t="s">
        <v>379</v>
      </c>
      <c r="C4294" s="116">
        <v>138738</v>
      </c>
      <c r="D4294" s="117">
        <v>8151</v>
      </c>
      <c r="E4294" s="2">
        <v>4294</v>
      </c>
    </row>
    <row r="4295" spans="1:5" ht="13.5" x14ac:dyDescent="0.25">
      <c r="A4295" s="2"/>
      <c r="B4295" s="2" t="s">
        <v>379</v>
      </c>
      <c r="C4295" s="116">
        <v>338710</v>
      </c>
      <c r="D4295" s="117">
        <v>8159</v>
      </c>
      <c r="E4295" s="2">
        <v>4295</v>
      </c>
    </row>
    <row r="4296" spans="1:5" ht="13.5" x14ac:dyDescent="0.25">
      <c r="A4296" s="2"/>
      <c r="B4296" s="2" t="s">
        <v>2421</v>
      </c>
      <c r="C4296" s="116">
        <v>138742</v>
      </c>
      <c r="D4296" s="117">
        <v>8229</v>
      </c>
      <c r="E4296" s="2">
        <v>4296</v>
      </c>
    </row>
    <row r="4297" spans="1:5" ht="13.5" x14ac:dyDescent="0.25">
      <c r="A4297" s="2"/>
      <c r="B4297" s="2" t="s">
        <v>2422</v>
      </c>
      <c r="C4297" s="116">
        <v>138761</v>
      </c>
      <c r="D4297" s="117">
        <v>7129</v>
      </c>
      <c r="E4297" s="2">
        <v>4297</v>
      </c>
    </row>
    <row r="4298" spans="1:5" ht="13.5" x14ac:dyDescent="0.25">
      <c r="A4298" s="2"/>
      <c r="B4298" s="2" t="s">
        <v>2423</v>
      </c>
      <c r="C4298" s="116">
        <v>138780</v>
      </c>
      <c r="D4298" s="117">
        <v>8333</v>
      </c>
      <c r="E4298" s="2">
        <v>4298</v>
      </c>
    </row>
    <row r="4299" spans="1:5" ht="13.5" x14ac:dyDescent="0.25">
      <c r="A4299" s="2"/>
      <c r="B4299" s="2" t="s">
        <v>2425</v>
      </c>
      <c r="C4299" s="116">
        <v>138846</v>
      </c>
      <c r="D4299" s="117">
        <v>8332</v>
      </c>
      <c r="E4299" s="2">
        <v>4299</v>
      </c>
    </row>
    <row r="4300" spans="1:5" ht="13.5" x14ac:dyDescent="0.25">
      <c r="A4300" s="2"/>
      <c r="B4300" s="2" t="s">
        <v>2424</v>
      </c>
      <c r="C4300" s="116">
        <v>138808</v>
      </c>
      <c r="D4300" s="117">
        <v>8112</v>
      </c>
      <c r="E4300" s="2">
        <v>4300</v>
      </c>
    </row>
    <row r="4301" spans="1:5" ht="13.5" x14ac:dyDescent="0.25">
      <c r="A4301" s="2"/>
      <c r="B4301" s="2" t="s">
        <v>380</v>
      </c>
      <c r="C4301" s="116">
        <v>138827</v>
      </c>
      <c r="D4301" s="117">
        <v>8273</v>
      </c>
      <c r="E4301" s="2">
        <v>4301</v>
      </c>
    </row>
    <row r="4302" spans="1:5" ht="13.5" x14ac:dyDescent="0.25">
      <c r="A4302" s="2"/>
      <c r="B4302" s="2" t="s">
        <v>381</v>
      </c>
      <c r="C4302" s="116">
        <v>138865</v>
      </c>
      <c r="D4302" s="117">
        <v>8112</v>
      </c>
      <c r="E4302" s="2">
        <v>4302</v>
      </c>
    </row>
    <row r="4303" spans="1:5" ht="13.5" x14ac:dyDescent="0.25">
      <c r="A4303" s="2"/>
      <c r="B4303" s="2" t="s">
        <v>2426</v>
      </c>
      <c r="C4303" s="116">
        <v>138884</v>
      </c>
      <c r="D4303" s="117">
        <v>8232</v>
      </c>
      <c r="E4303" s="2">
        <v>4303</v>
      </c>
    </row>
    <row r="4304" spans="1:5" ht="13.5" x14ac:dyDescent="0.25">
      <c r="A4304" s="2"/>
      <c r="B4304" s="2" t="s">
        <v>382</v>
      </c>
      <c r="C4304" s="116">
        <v>138901</v>
      </c>
      <c r="D4304" s="117">
        <v>7511</v>
      </c>
      <c r="E4304" s="2">
        <v>4304</v>
      </c>
    </row>
    <row r="4305" spans="1:5" ht="13.5" x14ac:dyDescent="0.25">
      <c r="A4305" s="2"/>
      <c r="B4305" s="2" t="s">
        <v>383</v>
      </c>
      <c r="C4305" s="116">
        <v>138916</v>
      </c>
      <c r="D4305" s="117">
        <v>8290</v>
      </c>
      <c r="E4305" s="2">
        <v>4305</v>
      </c>
    </row>
    <row r="4306" spans="1:5" ht="13.5" x14ac:dyDescent="0.25">
      <c r="A4306" s="2"/>
      <c r="B4306" s="2" t="s">
        <v>384</v>
      </c>
      <c r="C4306" s="116">
        <v>138936</v>
      </c>
      <c r="D4306" s="117">
        <v>8333</v>
      </c>
      <c r="E4306" s="2">
        <v>4306</v>
      </c>
    </row>
    <row r="4307" spans="1:5" ht="13.5" x14ac:dyDescent="0.25">
      <c r="A4307" s="2"/>
      <c r="B4307" s="2" t="s">
        <v>2427</v>
      </c>
      <c r="C4307" s="116">
        <v>138935</v>
      </c>
      <c r="D4307" s="117">
        <v>8333</v>
      </c>
      <c r="E4307" s="2">
        <v>4307</v>
      </c>
    </row>
    <row r="4308" spans="1:5" ht="13.5" x14ac:dyDescent="0.25">
      <c r="A4308" s="2"/>
      <c r="B4308" s="2" t="s">
        <v>385</v>
      </c>
      <c r="C4308" s="116">
        <v>138954</v>
      </c>
      <c r="D4308" s="117">
        <v>8311</v>
      </c>
      <c r="E4308" s="2">
        <v>4308</v>
      </c>
    </row>
    <row r="4309" spans="1:5" ht="13.5" x14ac:dyDescent="0.25">
      <c r="A4309" s="2"/>
      <c r="B4309" s="2" t="s">
        <v>2428</v>
      </c>
      <c r="C4309" s="116">
        <v>138973</v>
      </c>
      <c r="D4309" s="117">
        <v>7441</v>
      </c>
      <c r="E4309" s="2">
        <v>4309</v>
      </c>
    </row>
    <row r="4310" spans="1:5" ht="13.5" x14ac:dyDescent="0.25">
      <c r="A4310" s="2"/>
      <c r="B4310" s="2" t="s">
        <v>386</v>
      </c>
      <c r="C4310" s="116">
        <v>139016</v>
      </c>
      <c r="D4310" s="117">
        <v>7221</v>
      </c>
      <c r="E4310" s="2">
        <v>4310</v>
      </c>
    </row>
    <row r="4311" spans="1:5" ht="13.5" x14ac:dyDescent="0.25">
      <c r="A4311" s="2"/>
      <c r="B4311" s="2" t="s">
        <v>2430</v>
      </c>
      <c r="C4311" s="116">
        <v>139035</v>
      </c>
      <c r="D4311" s="117">
        <v>8252</v>
      </c>
      <c r="E4311" s="2">
        <v>4311</v>
      </c>
    </row>
    <row r="4312" spans="1:5" ht="13.5" x14ac:dyDescent="0.25">
      <c r="A4312" s="2"/>
      <c r="B4312" s="2" t="s">
        <v>2429</v>
      </c>
      <c r="C4312" s="116">
        <v>138992</v>
      </c>
      <c r="D4312" s="117">
        <v>8212</v>
      </c>
      <c r="E4312" s="2">
        <v>4312</v>
      </c>
    </row>
    <row r="4313" spans="1:5" ht="13.5" x14ac:dyDescent="0.25">
      <c r="A4313" s="2"/>
      <c r="B4313" s="2" t="s">
        <v>2431</v>
      </c>
      <c r="C4313" s="116">
        <v>139040</v>
      </c>
      <c r="D4313" s="117">
        <v>7129</v>
      </c>
      <c r="E4313" s="2">
        <v>4313</v>
      </c>
    </row>
    <row r="4314" spans="1:5" ht="13.5" x14ac:dyDescent="0.25">
      <c r="A4314" s="2"/>
      <c r="B4314" s="2" t="s">
        <v>2432</v>
      </c>
      <c r="C4314" s="116">
        <v>139069</v>
      </c>
      <c r="D4314" s="117">
        <v>8143</v>
      </c>
      <c r="E4314" s="2">
        <v>4314</v>
      </c>
    </row>
    <row r="4315" spans="1:5" ht="13.5" x14ac:dyDescent="0.25">
      <c r="A4315" s="2"/>
      <c r="B4315" s="2" t="s">
        <v>387</v>
      </c>
      <c r="C4315" s="116">
        <v>139088</v>
      </c>
      <c r="D4315" s="117">
        <v>8113</v>
      </c>
      <c r="E4315" s="2">
        <v>4315</v>
      </c>
    </row>
    <row r="4316" spans="1:5" ht="13.5" x14ac:dyDescent="0.25">
      <c r="A4316" s="2"/>
      <c r="B4316" s="2" t="s">
        <v>388</v>
      </c>
      <c r="C4316" s="116">
        <v>139105</v>
      </c>
      <c r="D4316" s="117">
        <v>8290</v>
      </c>
      <c r="E4316" s="2">
        <v>4316</v>
      </c>
    </row>
    <row r="4317" spans="1:5" ht="13.5" x14ac:dyDescent="0.25">
      <c r="A4317" s="2"/>
      <c r="B4317" s="2" t="s">
        <v>2433</v>
      </c>
      <c r="C4317" s="116">
        <v>139124</v>
      </c>
      <c r="D4317" s="117">
        <v>7412</v>
      </c>
      <c r="E4317" s="2">
        <v>4317</v>
      </c>
    </row>
    <row r="4318" spans="1:5" ht="13.5" x14ac:dyDescent="0.25">
      <c r="A4318" s="2"/>
      <c r="B4318" s="2" t="s">
        <v>2436</v>
      </c>
      <c r="C4318" s="116">
        <v>139177</v>
      </c>
      <c r="D4318" s="117">
        <v>8267</v>
      </c>
      <c r="E4318" s="2">
        <v>4318</v>
      </c>
    </row>
    <row r="4319" spans="1:5" ht="13.5" x14ac:dyDescent="0.25">
      <c r="A4319" s="2"/>
      <c r="B4319" s="2" t="s">
        <v>2441</v>
      </c>
      <c r="C4319" s="116">
        <v>139336</v>
      </c>
      <c r="D4319" s="117">
        <v>8252</v>
      </c>
      <c r="E4319" s="2">
        <v>4319</v>
      </c>
    </row>
    <row r="4320" spans="1:5" ht="13.5" x14ac:dyDescent="0.25">
      <c r="A4320" s="2"/>
      <c r="B4320" s="2" t="s">
        <v>2437</v>
      </c>
      <c r="C4320" s="116">
        <v>139196</v>
      </c>
      <c r="D4320" s="117">
        <v>8143</v>
      </c>
      <c r="E4320" s="2">
        <v>4320</v>
      </c>
    </row>
    <row r="4321" spans="1:5" ht="13.5" x14ac:dyDescent="0.25">
      <c r="A4321" s="2"/>
      <c r="B4321" s="2" t="s">
        <v>2438</v>
      </c>
      <c r="C4321" s="116">
        <v>139213</v>
      </c>
      <c r="D4321" s="117">
        <v>8212</v>
      </c>
      <c r="E4321" s="2">
        <v>4321</v>
      </c>
    </row>
    <row r="4322" spans="1:5" ht="13.5" x14ac:dyDescent="0.25">
      <c r="A4322" s="2"/>
      <c r="B4322" s="2" t="s">
        <v>2439</v>
      </c>
      <c r="C4322" s="116">
        <v>139232</v>
      </c>
      <c r="D4322" s="117">
        <v>8290</v>
      </c>
      <c r="E4322" s="2">
        <v>4322</v>
      </c>
    </row>
    <row r="4323" spans="1:5" ht="13.5" x14ac:dyDescent="0.25">
      <c r="A4323" s="2"/>
      <c r="B4323" s="2" t="s">
        <v>2440</v>
      </c>
      <c r="C4323" s="116">
        <v>139251</v>
      </c>
      <c r="D4323" s="117">
        <v>8267</v>
      </c>
      <c r="E4323" s="2">
        <v>4323</v>
      </c>
    </row>
    <row r="4324" spans="1:5" ht="13.5" x14ac:dyDescent="0.25">
      <c r="A4324" s="2"/>
      <c r="B4324" s="2" t="s">
        <v>2442</v>
      </c>
      <c r="C4324" s="116">
        <v>139355</v>
      </c>
      <c r="D4324" s="117">
        <v>8112</v>
      </c>
      <c r="E4324" s="2">
        <v>4324</v>
      </c>
    </row>
    <row r="4325" spans="1:5" ht="13.5" x14ac:dyDescent="0.25">
      <c r="A4325" s="2"/>
      <c r="B4325" s="2" t="s">
        <v>2443</v>
      </c>
      <c r="C4325" s="116">
        <v>139374</v>
      </c>
      <c r="D4325" s="117">
        <v>8284</v>
      </c>
      <c r="E4325" s="2">
        <v>4325</v>
      </c>
    </row>
    <row r="4326" spans="1:5" ht="13.5" x14ac:dyDescent="0.25">
      <c r="A4326" s="2"/>
      <c r="B4326" s="2" t="s">
        <v>2444</v>
      </c>
      <c r="C4326" s="116">
        <v>139393</v>
      </c>
      <c r="D4326" s="117">
        <v>8112</v>
      </c>
      <c r="E4326" s="2">
        <v>4326</v>
      </c>
    </row>
    <row r="4327" spans="1:5" ht="13.5" x14ac:dyDescent="0.25">
      <c r="A4327" s="2"/>
      <c r="B4327" s="2" t="s">
        <v>2445</v>
      </c>
      <c r="C4327" s="116">
        <v>139410</v>
      </c>
      <c r="D4327" s="117">
        <v>8111</v>
      </c>
      <c r="E4327" s="2">
        <v>4327</v>
      </c>
    </row>
    <row r="4328" spans="1:5" ht="13.5" x14ac:dyDescent="0.25">
      <c r="A4328" s="2"/>
      <c r="B4328" s="2" t="s">
        <v>2446</v>
      </c>
      <c r="C4328" s="116">
        <v>139436</v>
      </c>
      <c r="D4328" s="117">
        <v>8111</v>
      </c>
      <c r="E4328" s="2">
        <v>4328</v>
      </c>
    </row>
    <row r="4329" spans="1:5" ht="13.5" x14ac:dyDescent="0.25">
      <c r="A4329" s="2"/>
      <c r="B4329" s="2" t="s">
        <v>2447</v>
      </c>
      <c r="C4329" s="116">
        <v>139444</v>
      </c>
      <c r="D4329" s="117">
        <v>8111</v>
      </c>
      <c r="E4329" s="2">
        <v>4329</v>
      </c>
    </row>
    <row r="4330" spans="1:5" ht="13.5" x14ac:dyDescent="0.25">
      <c r="A4330" s="2"/>
      <c r="B4330" s="2" t="s">
        <v>2449</v>
      </c>
      <c r="C4330" s="116">
        <v>139482</v>
      </c>
      <c r="D4330" s="117">
        <v>8265</v>
      </c>
      <c r="E4330" s="2">
        <v>4330</v>
      </c>
    </row>
    <row r="4331" spans="1:5" ht="13.5" x14ac:dyDescent="0.25">
      <c r="A4331" s="2"/>
      <c r="B4331" s="2" t="s">
        <v>2448</v>
      </c>
      <c r="C4331" s="116">
        <v>139463</v>
      </c>
      <c r="D4331" s="117">
        <v>8265</v>
      </c>
      <c r="E4331" s="2">
        <v>4331</v>
      </c>
    </row>
    <row r="4332" spans="1:5" ht="13.5" x14ac:dyDescent="0.25">
      <c r="A4332" s="2"/>
      <c r="B4332" s="2" t="s">
        <v>2450</v>
      </c>
      <c r="C4332" s="116">
        <v>139502</v>
      </c>
      <c r="D4332" s="117">
        <v>8142</v>
      </c>
      <c r="E4332" s="2">
        <v>4332</v>
      </c>
    </row>
    <row r="4333" spans="1:5" ht="13.5" x14ac:dyDescent="0.25">
      <c r="A4333" s="2"/>
      <c r="B4333" s="2" t="s">
        <v>2451</v>
      </c>
      <c r="C4333" s="116">
        <v>139529</v>
      </c>
      <c r="D4333" s="117">
        <v>7431</v>
      </c>
      <c r="E4333" s="2">
        <v>4333</v>
      </c>
    </row>
    <row r="4334" spans="1:5" ht="13.5" x14ac:dyDescent="0.25">
      <c r="A4334" s="2"/>
      <c r="B4334" s="2" t="s">
        <v>2452</v>
      </c>
      <c r="C4334" s="116">
        <v>139548</v>
      </c>
      <c r="D4334" s="117">
        <v>8144</v>
      </c>
      <c r="E4334" s="2">
        <v>4334</v>
      </c>
    </row>
    <row r="4335" spans="1:5" ht="13.5" x14ac:dyDescent="0.25">
      <c r="A4335" s="2"/>
      <c r="B4335" s="2" t="s">
        <v>2453</v>
      </c>
      <c r="C4335" s="116">
        <v>139567</v>
      </c>
      <c r="D4335" s="117">
        <v>8112</v>
      </c>
      <c r="E4335" s="2">
        <v>4335</v>
      </c>
    </row>
    <row r="4336" spans="1:5" ht="13.5" x14ac:dyDescent="0.25">
      <c r="A4336" s="2"/>
      <c r="B4336" s="2" t="s">
        <v>391</v>
      </c>
      <c r="C4336" s="116">
        <v>139586</v>
      </c>
      <c r="D4336" s="117">
        <v>7431</v>
      </c>
      <c r="E4336" s="2">
        <v>4336</v>
      </c>
    </row>
    <row r="4337" spans="1:5" ht="13.5" x14ac:dyDescent="0.25">
      <c r="A4337" s="2"/>
      <c r="B4337" s="2" t="s">
        <v>392</v>
      </c>
      <c r="C4337" s="116">
        <v>139590</v>
      </c>
      <c r="D4337" s="117">
        <v>8273</v>
      </c>
      <c r="E4337" s="2">
        <v>4337</v>
      </c>
    </row>
    <row r="4338" spans="1:5" ht="13.5" x14ac:dyDescent="0.25">
      <c r="A4338" s="2"/>
      <c r="B4338" s="2" t="s">
        <v>2454</v>
      </c>
      <c r="C4338" s="116">
        <v>139618</v>
      </c>
      <c r="D4338" s="117">
        <v>7412</v>
      </c>
      <c r="E4338" s="2">
        <v>4338</v>
      </c>
    </row>
    <row r="4339" spans="1:5" ht="13.5" x14ac:dyDescent="0.25">
      <c r="A4339" s="2"/>
      <c r="B4339" s="2" t="s">
        <v>2455</v>
      </c>
      <c r="C4339" s="116">
        <v>139637</v>
      </c>
      <c r="D4339" s="117">
        <v>8143</v>
      </c>
      <c r="E4339" s="2">
        <v>4339</v>
      </c>
    </row>
    <row r="4340" spans="1:5" ht="13.5" x14ac:dyDescent="0.25">
      <c r="A4340" s="2"/>
      <c r="B4340" s="2" t="s">
        <v>2456</v>
      </c>
      <c r="C4340" s="116">
        <v>139656</v>
      </c>
      <c r="D4340" s="117">
        <v>8311</v>
      </c>
      <c r="E4340" s="2">
        <v>4340</v>
      </c>
    </row>
    <row r="4341" spans="1:5" ht="13.5" x14ac:dyDescent="0.25">
      <c r="A4341" s="2"/>
      <c r="B4341" s="2" t="s">
        <v>2457</v>
      </c>
      <c r="C4341" s="116">
        <v>139675</v>
      </c>
      <c r="D4341" s="117">
        <v>8162</v>
      </c>
      <c r="E4341" s="2">
        <v>4341</v>
      </c>
    </row>
    <row r="4342" spans="1:5" ht="13.5" x14ac:dyDescent="0.25">
      <c r="A4342" s="2"/>
      <c r="B4342" s="2" t="s">
        <v>393</v>
      </c>
      <c r="C4342" s="116">
        <v>139694</v>
      </c>
      <c r="D4342" s="117">
        <v>8113</v>
      </c>
      <c r="E4342" s="2">
        <v>4342</v>
      </c>
    </row>
    <row r="4343" spans="1:5" ht="13.5" x14ac:dyDescent="0.25">
      <c r="A4343" s="2"/>
      <c r="B4343" s="2" t="s">
        <v>394</v>
      </c>
      <c r="C4343" s="116">
        <v>139711</v>
      </c>
      <c r="D4343" s="117">
        <v>8162</v>
      </c>
      <c r="E4343" s="2">
        <v>4343</v>
      </c>
    </row>
    <row r="4344" spans="1:5" ht="13.5" x14ac:dyDescent="0.25">
      <c r="A4344" s="2"/>
      <c r="B4344" s="2" t="s">
        <v>8992</v>
      </c>
      <c r="C4344" s="116">
        <v>339709</v>
      </c>
      <c r="D4344" s="117">
        <v>8161</v>
      </c>
      <c r="E4344" s="2">
        <v>4344</v>
      </c>
    </row>
    <row r="4345" spans="1:5" ht="13.5" x14ac:dyDescent="0.25">
      <c r="A4345" s="2"/>
      <c r="B4345" s="2" t="s">
        <v>8993</v>
      </c>
      <c r="C4345" s="116">
        <v>339728</v>
      </c>
      <c r="D4345" s="117">
        <v>8290</v>
      </c>
      <c r="E4345" s="2">
        <v>4345</v>
      </c>
    </row>
    <row r="4346" spans="1:5" ht="13.5" x14ac:dyDescent="0.25">
      <c r="A4346" s="2"/>
      <c r="B4346" s="2" t="s">
        <v>2458</v>
      </c>
      <c r="C4346" s="116">
        <v>139730</v>
      </c>
      <c r="D4346" s="117">
        <v>8113</v>
      </c>
      <c r="E4346" s="2">
        <v>4346</v>
      </c>
    </row>
    <row r="4347" spans="1:5" ht="13.5" x14ac:dyDescent="0.25">
      <c r="A4347" s="2"/>
      <c r="B4347" s="2" t="s">
        <v>2459</v>
      </c>
      <c r="C4347" s="116">
        <v>139755</v>
      </c>
      <c r="D4347" s="117">
        <v>8142</v>
      </c>
      <c r="E4347" s="2">
        <v>4347</v>
      </c>
    </row>
    <row r="4348" spans="1:5" ht="13.5" x14ac:dyDescent="0.25">
      <c r="A4348" s="2"/>
      <c r="B4348" s="2" t="s">
        <v>395</v>
      </c>
      <c r="C4348" s="116">
        <v>139779</v>
      </c>
      <c r="D4348" s="117">
        <v>8333</v>
      </c>
      <c r="E4348" s="2">
        <v>4348</v>
      </c>
    </row>
    <row r="4349" spans="1:5" ht="13.5" x14ac:dyDescent="0.25">
      <c r="A4349" s="2"/>
      <c r="B4349" s="2" t="s">
        <v>396</v>
      </c>
      <c r="C4349" s="116">
        <v>139798</v>
      </c>
      <c r="D4349" s="117">
        <v>8113</v>
      </c>
      <c r="E4349" s="2">
        <v>4349</v>
      </c>
    </row>
    <row r="4350" spans="1:5" ht="13.5" x14ac:dyDescent="0.25">
      <c r="A4350" s="2"/>
      <c r="B4350" s="2" t="s">
        <v>2460</v>
      </c>
      <c r="C4350" s="116">
        <v>139815</v>
      </c>
      <c r="D4350" s="117">
        <v>8333</v>
      </c>
      <c r="E4350" s="2">
        <v>4350</v>
      </c>
    </row>
    <row r="4351" spans="1:5" ht="13.5" x14ac:dyDescent="0.25">
      <c r="A4351" s="2"/>
      <c r="B4351" s="2" t="s">
        <v>2461</v>
      </c>
      <c r="C4351" s="116">
        <v>139821</v>
      </c>
      <c r="D4351" s="117">
        <v>8271</v>
      </c>
      <c r="E4351" s="2">
        <v>4351</v>
      </c>
    </row>
    <row r="4352" spans="1:5" ht="13.5" x14ac:dyDescent="0.25">
      <c r="A4352" s="2"/>
      <c r="B4352" s="2" t="s">
        <v>2462</v>
      </c>
      <c r="C4352" s="116">
        <v>139849</v>
      </c>
      <c r="D4352" s="117">
        <v>8333</v>
      </c>
      <c r="E4352" s="2">
        <v>4352</v>
      </c>
    </row>
    <row r="4353" spans="1:5" ht="13.5" x14ac:dyDescent="0.25">
      <c r="A4353" s="2"/>
      <c r="B4353" s="2" t="s">
        <v>397</v>
      </c>
      <c r="C4353" s="116">
        <v>139868</v>
      </c>
      <c r="D4353" s="117">
        <v>8143</v>
      </c>
      <c r="E4353" s="2">
        <v>4353</v>
      </c>
    </row>
    <row r="4354" spans="1:5" ht="13.5" x14ac:dyDescent="0.25">
      <c r="A4354" s="2"/>
      <c r="B4354" s="2" t="s">
        <v>2463</v>
      </c>
      <c r="C4354" s="116">
        <v>139872</v>
      </c>
      <c r="D4354" s="117">
        <v>8144</v>
      </c>
      <c r="E4354" s="2">
        <v>4354</v>
      </c>
    </row>
    <row r="4355" spans="1:5" ht="13.5" x14ac:dyDescent="0.25">
      <c r="A4355" s="2"/>
      <c r="B4355" s="2" t="s">
        <v>2463</v>
      </c>
      <c r="C4355" s="116">
        <v>139887</v>
      </c>
      <c r="D4355" s="117">
        <v>8212</v>
      </c>
      <c r="E4355" s="2">
        <v>4355</v>
      </c>
    </row>
    <row r="4356" spans="1:5" ht="13.5" x14ac:dyDescent="0.25">
      <c r="A4356" s="2"/>
      <c r="B4356" s="2" t="s">
        <v>398</v>
      </c>
      <c r="C4356" s="116">
        <v>139904</v>
      </c>
      <c r="D4356" s="117">
        <v>8112</v>
      </c>
      <c r="E4356" s="2">
        <v>4356</v>
      </c>
    </row>
    <row r="4357" spans="1:5" ht="13.5" x14ac:dyDescent="0.25">
      <c r="A4357" s="2"/>
      <c r="B4357" s="2" t="s">
        <v>2464</v>
      </c>
      <c r="C4357" s="116">
        <v>139923</v>
      </c>
      <c r="D4357" s="117">
        <v>8263</v>
      </c>
      <c r="E4357" s="2">
        <v>4357</v>
      </c>
    </row>
    <row r="4358" spans="1:5" ht="13.5" x14ac:dyDescent="0.25">
      <c r="A4358" s="2"/>
      <c r="B4358" s="2" t="s">
        <v>2465</v>
      </c>
      <c r="C4358" s="116">
        <v>139938</v>
      </c>
      <c r="D4358" s="117">
        <v>8212</v>
      </c>
      <c r="E4358" s="2">
        <v>4358</v>
      </c>
    </row>
    <row r="4359" spans="1:5" ht="13.5" x14ac:dyDescent="0.25">
      <c r="A4359" s="2"/>
      <c r="B4359" s="2" t="s">
        <v>2466</v>
      </c>
      <c r="C4359" s="116">
        <v>139942</v>
      </c>
      <c r="D4359" s="117">
        <v>7414</v>
      </c>
      <c r="E4359" s="2">
        <v>4359</v>
      </c>
    </row>
    <row r="4360" spans="1:5" ht="13.5" x14ac:dyDescent="0.25">
      <c r="A4360" s="2"/>
      <c r="B4360" s="2" t="s">
        <v>7283</v>
      </c>
      <c r="C4360" s="116">
        <v>137917</v>
      </c>
      <c r="D4360" s="117">
        <v>8333</v>
      </c>
      <c r="E4360" s="2">
        <v>4360</v>
      </c>
    </row>
    <row r="4361" spans="1:5" ht="13.5" x14ac:dyDescent="0.25">
      <c r="A4361" s="2"/>
      <c r="B4361" s="2" t="s">
        <v>399</v>
      </c>
      <c r="C4361" s="116">
        <v>139961</v>
      </c>
      <c r="D4361" s="117">
        <v>8125</v>
      </c>
      <c r="E4361" s="2">
        <v>4361</v>
      </c>
    </row>
    <row r="4362" spans="1:5" ht="13.5" x14ac:dyDescent="0.25">
      <c r="A4362" s="2"/>
      <c r="B4362" s="2" t="s">
        <v>2477</v>
      </c>
      <c r="C4362" s="116">
        <v>140314</v>
      </c>
      <c r="D4362" s="117">
        <v>8290</v>
      </c>
      <c r="E4362" s="2">
        <v>4362</v>
      </c>
    </row>
    <row r="4363" spans="1:5" ht="13.5" x14ac:dyDescent="0.25">
      <c r="A4363" s="2"/>
      <c r="B4363" s="2" t="s">
        <v>2478</v>
      </c>
      <c r="C4363" s="116">
        <v>140352</v>
      </c>
      <c r="D4363" s="117">
        <v>7280</v>
      </c>
      <c r="E4363" s="2">
        <v>4363</v>
      </c>
    </row>
    <row r="4364" spans="1:5" ht="13.5" x14ac:dyDescent="0.25">
      <c r="A4364" s="2"/>
      <c r="B4364" s="2" t="s">
        <v>2479</v>
      </c>
      <c r="C4364" s="116">
        <v>140371</v>
      </c>
      <c r="D4364" s="117">
        <v>7111</v>
      </c>
      <c r="E4364" s="2">
        <v>4364</v>
      </c>
    </row>
    <row r="4365" spans="1:5" ht="13.5" x14ac:dyDescent="0.25">
      <c r="A4365" s="2"/>
      <c r="B4365" s="2" t="s">
        <v>2480</v>
      </c>
      <c r="C4365" s="116">
        <v>140390</v>
      </c>
      <c r="D4365" s="117">
        <v>9322</v>
      </c>
      <c r="E4365" s="2">
        <v>4365</v>
      </c>
    </row>
    <row r="4366" spans="1:5" ht="13.5" x14ac:dyDescent="0.25">
      <c r="A4366" s="2"/>
      <c r="B4366" s="2" t="s">
        <v>2481</v>
      </c>
      <c r="C4366" s="116">
        <v>140403</v>
      </c>
      <c r="D4366" s="117">
        <v>9322</v>
      </c>
      <c r="E4366" s="2">
        <v>4366</v>
      </c>
    </row>
    <row r="4367" spans="1:5" ht="13.5" x14ac:dyDescent="0.25">
      <c r="A4367" s="2"/>
      <c r="B4367" s="2" t="s">
        <v>408</v>
      </c>
      <c r="C4367" s="116">
        <v>140425</v>
      </c>
      <c r="D4367" s="117">
        <v>8290</v>
      </c>
      <c r="E4367" s="2">
        <v>4367</v>
      </c>
    </row>
    <row r="4368" spans="1:5" ht="13.5" x14ac:dyDescent="0.25">
      <c r="A4368" s="2"/>
      <c r="B4368" s="2" t="s">
        <v>407</v>
      </c>
      <c r="C4368" s="116">
        <v>140422</v>
      </c>
      <c r="D4368" s="117">
        <v>8290</v>
      </c>
      <c r="E4368" s="2">
        <v>4368</v>
      </c>
    </row>
    <row r="4369" spans="1:5" ht="13.5" x14ac:dyDescent="0.25">
      <c r="A4369" s="2"/>
      <c r="B4369" s="2" t="s">
        <v>407</v>
      </c>
      <c r="C4369" s="116">
        <v>175455</v>
      </c>
      <c r="D4369" s="117">
        <v>9133</v>
      </c>
      <c r="E4369" s="2">
        <v>4369</v>
      </c>
    </row>
    <row r="4370" spans="1:5" ht="13.5" x14ac:dyDescent="0.25">
      <c r="A4370" s="2"/>
      <c r="B4370" s="2" t="s">
        <v>7286</v>
      </c>
      <c r="C4370" s="116">
        <v>139712</v>
      </c>
      <c r="D4370" s="117">
        <v>8162</v>
      </c>
      <c r="E4370" s="2">
        <v>4370</v>
      </c>
    </row>
    <row r="4371" spans="1:5" ht="13.5" x14ac:dyDescent="0.25">
      <c r="A4371" s="2"/>
      <c r="B4371" s="2" t="s">
        <v>2485</v>
      </c>
      <c r="C4371" s="116">
        <v>140507</v>
      </c>
      <c r="D4371" s="117">
        <v>8113</v>
      </c>
      <c r="E4371" s="2">
        <v>4371</v>
      </c>
    </row>
    <row r="4372" spans="1:5" ht="13.5" x14ac:dyDescent="0.25">
      <c r="A4372" s="2"/>
      <c r="B4372" s="2" t="s">
        <v>2467</v>
      </c>
      <c r="C4372" s="116">
        <v>139980</v>
      </c>
      <c r="D4372" s="117">
        <v>8333</v>
      </c>
      <c r="E4372" s="2">
        <v>4372</v>
      </c>
    </row>
    <row r="4373" spans="1:5" ht="13.5" x14ac:dyDescent="0.25">
      <c r="A4373" s="2"/>
      <c r="B4373" s="2" t="s">
        <v>400</v>
      </c>
      <c r="C4373" s="116">
        <v>140009</v>
      </c>
      <c r="D4373" s="117">
        <v>8333</v>
      </c>
      <c r="E4373" s="2">
        <v>4373</v>
      </c>
    </row>
    <row r="4374" spans="1:5" ht="13.5" x14ac:dyDescent="0.25">
      <c r="A4374" s="2"/>
      <c r="B4374" s="2" t="s">
        <v>401</v>
      </c>
      <c r="C4374" s="116">
        <v>140028</v>
      </c>
      <c r="D4374" s="117">
        <v>8333</v>
      </c>
      <c r="E4374" s="2">
        <v>4374</v>
      </c>
    </row>
    <row r="4375" spans="1:5" ht="13.5" x14ac:dyDescent="0.25">
      <c r="A4375" s="2"/>
      <c r="B4375" s="2" t="s">
        <v>2468</v>
      </c>
      <c r="C4375" s="116">
        <v>140066</v>
      </c>
      <c r="D4375" s="117">
        <v>8252</v>
      </c>
      <c r="E4375" s="2">
        <v>4375</v>
      </c>
    </row>
    <row r="4376" spans="1:5" ht="13.5" x14ac:dyDescent="0.25">
      <c r="A4376" s="2"/>
      <c r="B4376" s="2" t="s">
        <v>402</v>
      </c>
      <c r="C4376" s="116">
        <v>140085</v>
      </c>
      <c r="D4376" s="117">
        <v>8111</v>
      </c>
      <c r="E4376" s="2">
        <v>4376</v>
      </c>
    </row>
    <row r="4377" spans="1:5" ht="13.5" x14ac:dyDescent="0.25">
      <c r="A4377" s="2"/>
      <c r="B4377" s="2" t="s">
        <v>403</v>
      </c>
      <c r="C4377" s="116">
        <v>140102</v>
      </c>
      <c r="D4377" s="117">
        <v>8111</v>
      </c>
      <c r="E4377" s="2">
        <v>4377</v>
      </c>
    </row>
    <row r="4378" spans="1:5" ht="13.5" x14ac:dyDescent="0.25">
      <c r="A4378" s="2"/>
      <c r="B4378" s="2" t="s">
        <v>404</v>
      </c>
      <c r="C4378" s="116">
        <v>140121</v>
      </c>
      <c r="D4378" s="117">
        <v>8113</v>
      </c>
      <c r="E4378" s="2">
        <v>4378</v>
      </c>
    </row>
    <row r="4379" spans="1:5" ht="13.5" x14ac:dyDescent="0.25">
      <c r="A4379" s="2"/>
      <c r="B4379" s="2" t="s">
        <v>2469</v>
      </c>
      <c r="C4379" s="116">
        <v>140140</v>
      </c>
      <c r="D4379" s="117">
        <v>8333</v>
      </c>
      <c r="E4379" s="2">
        <v>4379</v>
      </c>
    </row>
    <row r="4380" spans="1:5" ht="13.5" x14ac:dyDescent="0.25">
      <c r="A4380" s="2"/>
      <c r="B4380" s="2" t="s">
        <v>2470</v>
      </c>
      <c r="C4380" s="116">
        <v>140161</v>
      </c>
      <c r="D4380" s="117">
        <v>8113</v>
      </c>
      <c r="E4380" s="2">
        <v>4380</v>
      </c>
    </row>
    <row r="4381" spans="1:5" ht="13.5" x14ac:dyDescent="0.25">
      <c r="A4381" s="2"/>
      <c r="B4381" s="2" t="s">
        <v>2471</v>
      </c>
      <c r="C4381" s="116">
        <v>140174</v>
      </c>
      <c r="D4381" s="117">
        <v>8333</v>
      </c>
      <c r="E4381" s="2">
        <v>4381</v>
      </c>
    </row>
    <row r="4382" spans="1:5" ht="13.5" x14ac:dyDescent="0.25">
      <c r="A4382" s="2"/>
      <c r="B4382" s="2" t="s">
        <v>2472</v>
      </c>
      <c r="C4382" s="116">
        <v>140193</v>
      </c>
      <c r="D4382" s="117">
        <v>8113</v>
      </c>
      <c r="E4382" s="2">
        <v>4382</v>
      </c>
    </row>
    <row r="4383" spans="1:5" ht="13.5" x14ac:dyDescent="0.25">
      <c r="A4383" s="2"/>
      <c r="B4383" s="2" t="s">
        <v>405</v>
      </c>
      <c r="C4383" s="116">
        <v>140210</v>
      </c>
      <c r="D4383" s="117">
        <v>8333</v>
      </c>
      <c r="E4383" s="2">
        <v>4383</v>
      </c>
    </row>
    <row r="4384" spans="1:5" ht="13.5" x14ac:dyDescent="0.25">
      <c r="A4384" s="2"/>
      <c r="B4384" s="2" t="s">
        <v>2473</v>
      </c>
      <c r="C4384" s="116">
        <v>140238</v>
      </c>
      <c r="D4384" s="117">
        <v>8333</v>
      </c>
      <c r="E4384" s="2">
        <v>4384</v>
      </c>
    </row>
    <row r="4385" spans="1:5" ht="13.5" x14ac:dyDescent="0.25">
      <c r="A4385" s="2"/>
      <c r="B4385" s="2" t="s">
        <v>2475</v>
      </c>
      <c r="C4385" s="116">
        <v>140278</v>
      </c>
      <c r="D4385" s="117">
        <v>8234</v>
      </c>
      <c r="E4385" s="2">
        <v>4385</v>
      </c>
    </row>
    <row r="4386" spans="1:5" ht="13.5" x14ac:dyDescent="0.25">
      <c r="A4386" s="2"/>
      <c r="B4386" s="2" t="s">
        <v>2476</v>
      </c>
      <c r="C4386" s="116">
        <v>140297</v>
      </c>
      <c r="D4386" s="117">
        <v>8265</v>
      </c>
      <c r="E4386" s="2">
        <v>4386</v>
      </c>
    </row>
    <row r="4387" spans="1:5" ht="13.5" x14ac:dyDescent="0.25">
      <c r="A4387" s="2"/>
      <c r="B4387" s="2" t="s">
        <v>406</v>
      </c>
      <c r="C4387" s="116">
        <v>140333</v>
      </c>
      <c r="D4387" s="117">
        <v>8340</v>
      </c>
      <c r="E4387" s="2">
        <v>4387</v>
      </c>
    </row>
    <row r="4388" spans="1:5" ht="13.5" x14ac:dyDescent="0.25">
      <c r="A4388" s="2"/>
      <c r="B4388" s="2" t="s">
        <v>2482</v>
      </c>
      <c r="C4388" s="116">
        <v>140441</v>
      </c>
      <c r="D4388" s="117">
        <v>8279</v>
      </c>
      <c r="E4388" s="2">
        <v>4388</v>
      </c>
    </row>
    <row r="4389" spans="1:5" ht="13.5" x14ac:dyDescent="0.25">
      <c r="A4389" s="2"/>
      <c r="B4389" s="2" t="s">
        <v>2483</v>
      </c>
      <c r="C4389" s="116">
        <v>140460</v>
      </c>
      <c r="D4389" s="117">
        <v>8274</v>
      </c>
      <c r="E4389" s="2">
        <v>4389</v>
      </c>
    </row>
    <row r="4390" spans="1:5" ht="13.5" x14ac:dyDescent="0.25">
      <c r="A4390" s="2"/>
      <c r="B4390" s="2" t="s">
        <v>2484</v>
      </c>
      <c r="C4390" s="116">
        <v>140480</v>
      </c>
      <c r="D4390" s="117">
        <v>8279</v>
      </c>
      <c r="E4390" s="2">
        <v>4390</v>
      </c>
    </row>
    <row r="4391" spans="1:5" ht="13.5" x14ac:dyDescent="0.25">
      <c r="A4391" s="2"/>
      <c r="B4391" s="2" t="s">
        <v>2486</v>
      </c>
      <c r="C4391" s="116">
        <v>140526</v>
      </c>
      <c r="D4391" s="117">
        <v>8231</v>
      </c>
      <c r="E4391" s="2">
        <v>4391</v>
      </c>
    </row>
    <row r="4392" spans="1:5" ht="13.5" x14ac:dyDescent="0.25">
      <c r="A4392" s="2"/>
      <c r="B4392" s="2" t="s">
        <v>2487</v>
      </c>
      <c r="C4392" s="116">
        <v>140530</v>
      </c>
      <c r="D4392" s="117">
        <v>8124</v>
      </c>
      <c r="E4392" s="2">
        <v>4392</v>
      </c>
    </row>
    <row r="4393" spans="1:5" ht="13.5" x14ac:dyDescent="0.25">
      <c r="A4393" s="2"/>
      <c r="B4393" s="2" t="s">
        <v>409</v>
      </c>
      <c r="C4393" s="116">
        <v>140545</v>
      </c>
      <c r="D4393" s="117">
        <v>8159</v>
      </c>
      <c r="E4393" s="2">
        <v>4393</v>
      </c>
    </row>
    <row r="4394" spans="1:5" ht="13.5" x14ac:dyDescent="0.25">
      <c r="A4394" s="2"/>
      <c r="B4394" s="2" t="s">
        <v>2488</v>
      </c>
      <c r="C4394" s="116">
        <v>140557</v>
      </c>
      <c r="D4394" s="117">
        <v>8143</v>
      </c>
      <c r="E4394" s="2">
        <v>4394</v>
      </c>
    </row>
    <row r="4395" spans="1:5" ht="13.5" x14ac:dyDescent="0.25">
      <c r="A4395" s="2"/>
      <c r="B4395" s="2" t="s">
        <v>2489</v>
      </c>
      <c r="C4395" s="116">
        <v>140579</v>
      </c>
      <c r="D4395" s="117">
        <v>8212</v>
      </c>
      <c r="E4395" s="2">
        <v>4395</v>
      </c>
    </row>
    <row r="4396" spans="1:5" ht="13.5" x14ac:dyDescent="0.25">
      <c r="A4396" s="2"/>
      <c r="B4396" s="2" t="s">
        <v>410</v>
      </c>
      <c r="C4396" s="116">
        <v>140598</v>
      </c>
      <c r="D4396" s="117">
        <v>8252</v>
      </c>
      <c r="E4396" s="2">
        <v>4396</v>
      </c>
    </row>
    <row r="4397" spans="1:5" ht="13.5" x14ac:dyDescent="0.25">
      <c r="A4397" s="2"/>
      <c r="B4397" s="2" t="s">
        <v>2490</v>
      </c>
      <c r="C4397" s="116">
        <v>140615</v>
      </c>
      <c r="D4397" s="117">
        <v>8132</v>
      </c>
      <c r="E4397" s="2">
        <v>4397</v>
      </c>
    </row>
    <row r="4398" spans="1:5" ht="13.5" x14ac:dyDescent="0.25">
      <c r="A4398" s="2"/>
      <c r="B4398" s="2" t="s">
        <v>2491</v>
      </c>
      <c r="C4398" s="116">
        <v>140634</v>
      </c>
      <c r="D4398" s="117">
        <v>8132</v>
      </c>
      <c r="E4398" s="2">
        <v>4398</v>
      </c>
    </row>
    <row r="4399" spans="1:5" ht="13.5" x14ac:dyDescent="0.25">
      <c r="A4399" s="2"/>
      <c r="B4399" s="2" t="s">
        <v>411</v>
      </c>
      <c r="C4399" s="116">
        <v>140653</v>
      </c>
      <c r="D4399" s="117">
        <v>8113</v>
      </c>
      <c r="E4399" s="2">
        <v>4399</v>
      </c>
    </row>
    <row r="4400" spans="1:5" ht="13.5" x14ac:dyDescent="0.25">
      <c r="A4400" s="2"/>
      <c r="B4400" s="2" t="s">
        <v>2492</v>
      </c>
      <c r="C4400" s="116">
        <v>140672</v>
      </c>
      <c r="D4400" s="117">
        <v>8265</v>
      </c>
      <c r="E4400" s="2">
        <v>4400</v>
      </c>
    </row>
    <row r="4401" spans="1:5" ht="13.5" x14ac:dyDescent="0.25">
      <c r="A4401" s="2"/>
      <c r="B4401" s="2" t="s">
        <v>2494</v>
      </c>
      <c r="C4401" s="116">
        <v>140704</v>
      </c>
      <c r="D4401" s="117">
        <v>8264</v>
      </c>
      <c r="E4401" s="2">
        <v>4401</v>
      </c>
    </row>
    <row r="4402" spans="1:5" ht="13.5" x14ac:dyDescent="0.25">
      <c r="A4402" s="2"/>
      <c r="B4402" s="2" t="s">
        <v>2495</v>
      </c>
      <c r="C4402" s="116">
        <v>140723</v>
      </c>
      <c r="D4402" s="117">
        <v>8112</v>
      </c>
      <c r="E4402" s="2">
        <v>4402</v>
      </c>
    </row>
    <row r="4403" spans="1:5" ht="13.5" x14ac:dyDescent="0.25">
      <c r="A4403" s="2"/>
      <c r="B4403" s="2" t="s">
        <v>2496</v>
      </c>
      <c r="C4403" s="116">
        <v>140742</v>
      </c>
      <c r="D4403" s="117">
        <v>8231</v>
      </c>
      <c r="E4403" s="2">
        <v>4403</v>
      </c>
    </row>
    <row r="4404" spans="1:5" ht="13.5" x14ac:dyDescent="0.25">
      <c r="A4404" s="2"/>
      <c r="B4404" s="2" t="s">
        <v>412</v>
      </c>
      <c r="C4404" s="116">
        <v>140761</v>
      </c>
      <c r="D4404" s="117">
        <v>8112</v>
      </c>
      <c r="E4404" s="2">
        <v>4404</v>
      </c>
    </row>
    <row r="4405" spans="1:5" ht="13.5" x14ac:dyDescent="0.25">
      <c r="A4405" s="2"/>
      <c r="B4405" s="2" t="s">
        <v>2497</v>
      </c>
      <c r="C4405" s="116">
        <v>140780</v>
      </c>
      <c r="D4405" s="117">
        <v>8231</v>
      </c>
      <c r="E4405" s="2">
        <v>4405</v>
      </c>
    </row>
    <row r="4406" spans="1:5" ht="13.5" x14ac:dyDescent="0.25">
      <c r="A4406" s="2"/>
      <c r="B4406" s="2" t="s">
        <v>2498</v>
      </c>
      <c r="C4406" s="116">
        <v>140808</v>
      </c>
      <c r="D4406" s="117">
        <v>8275</v>
      </c>
      <c r="E4406" s="2">
        <v>4406</v>
      </c>
    </row>
    <row r="4407" spans="1:5" ht="13.5" x14ac:dyDescent="0.25">
      <c r="A4407" s="2"/>
      <c r="B4407" s="2" t="s">
        <v>2499</v>
      </c>
      <c r="C4407" s="116">
        <v>140827</v>
      </c>
      <c r="D4407" s="117">
        <v>8129</v>
      </c>
      <c r="E4407" s="2">
        <v>4407</v>
      </c>
    </row>
    <row r="4408" spans="1:5" ht="13.5" x14ac:dyDescent="0.25">
      <c r="A4408" s="2"/>
      <c r="B4408" s="2" t="s">
        <v>413</v>
      </c>
      <c r="C4408" s="116">
        <v>140846</v>
      </c>
      <c r="D4408" s="117">
        <v>8111</v>
      </c>
      <c r="E4408" s="2">
        <v>4408</v>
      </c>
    </row>
    <row r="4409" spans="1:5" ht="13.5" x14ac:dyDescent="0.25">
      <c r="A4409" s="2"/>
      <c r="B4409" s="2" t="s">
        <v>2500</v>
      </c>
      <c r="C4409" s="116">
        <v>140850</v>
      </c>
      <c r="D4409" s="117">
        <v>8274</v>
      </c>
      <c r="E4409" s="2">
        <v>4409</v>
      </c>
    </row>
    <row r="4410" spans="1:5" ht="13.5" x14ac:dyDescent="0.25">
      <c r="A4410" s="2"/>
      <c r="B4410" s="2" t="s">
        <v>7287</v>
      </c>
      <c r="C4410" s="116">
        <v>140876</v>
      </c>
      <c r="D4410" s="117">
        <v>8332</v>
      </c>
      <c r="E4410" s="2">
        <v>4410</v>
      </c>
    </row>
    <row r="4411" spans="1:5" ht="13.5" x14ac:dyDescent="0.25">
      <c r="A4411" s="2"/>
      <c r="B4411" s="2" t="s">
        <v>2501</v>
      </c>
      <c r="C4411" s="116">
        <v>140899</v>
      </c>
      <c r="D4411" s="117">
        <v>8333</v>
      </c>
      <c r="E4411" s="2">
        <v>4411</v>
      </c>
    </row>
    <row r="4412" spans="1:5" ht="13.5" x14ac:dyDescent="0.25">
      <c r="A4412" s="2"/>
      <c r="B4412" s="2" t="s">
        <v>7288</v>
      </c>
      <c r="C4412" s="116">
        <v>140937</v>
      </c>
      <c r="D4412" s="117">
        <v>8332</v>
      </c>
      <c r="E4412" s="2">
        <v>4412</v>
      </c>
    </row>
    <row r="4413" spans="1:5" ht="13.5" x14ac:dyDescent="0.25">
      <c r="A4413" s="2"/>
      <c r="B4413" s="2" t="s">
        <v>7289</v>
      </c>
      <c r="C4413" s="116">
        <v>140938</v>
      </c>
      <c r="D4413" s="117">
        <v>8332</v>
      </c>
      <c r="E4413" s="2">
        <v>4413</v>
      </c>
    </row>
    <row r="4414" spans="1:5" ht="13.5" x14ac:dyDescent="0.25">
      <c r="A4414" s="2"/>
      <c r="B4414" s="2" t="s">
        <v>7290</v>
      </c>
      <c r="C4414" s="116">
        <v>140939</v>
      </c>
      <c r="D4414" s="117">
        <v>8332</v>
      </c>
      <c r="E4414" s="2">
        <v>4414</v>
      </c>
    </row>
    <row r="4415" spans="1:5" ht="13.5" x14ac:dyDescent="0.25">
      <c r="A4415" s="2"/>
      <c r="B4415" s="2" t="s">
        <v>2503</v>
      </c>
      <c r="C4415" s="116">
        <v>140988</v>
      </c>
      <c r="D4415" s="117">
        <v>8163</v>
      </c>
      <c r="E4415" s="2">
        <v>4415</v>
      </c>
    </row>
    <row r="4416" spans="1:5" ht="13.5" x14ac:dyDescent="0.25">
      <c r="A4416" s="2"/>
      <c r="B4416" s="2" t="s">
        <v>2504</v>
      </c>
      <c r="C4416" s="116">
        <v>141001</v>
      </c>
      <c r="D4416" s="117">
        <v>8265</v>
      </c>
      <c r="E4416" s="2">
        <v>4416</v>
      </c>
    </row>
    <row r="4417" spans="1:5" ht="13.5" x14ac:dyDescent="0.25">
      <c r="A4417" s="2"/>
      <c r="B4417" s="2" t="s">
        <v>2505</v>
      </c>
      <c r="C4417" s="116">
        <v>141020</v>
      </c>
      <c r="D4417" s="117">
        <v>8271</v>
      </c>
      <c r="E4417" s="2">
        <v>4417</v>
      </c>
    </row>
    <row r="4418" spans="1:5" ht="13.5" x14ac:dyDescent="0.25">
      <c r="A4418" s="2"/>
      <c r="B4418" s="2" t="s">
        <v>2506</v>
      </c>
      <c r="C4418" s="116">
        <v>141035</v>
      </c>
      <c r="D4418" s="117">
        <v>8112</v>
      </c>
      <c r="E4418" s="2">
        <v>4418</v>
      </c>
    </row>
    <row r="4419" spans="1:5" ht="13.5" x14ac:dyDescent="0.25">
      <c r="A4419" s="2"/>
      <c r="B4419" s="2" t="s">
        <v>2506</v>
      </c>
      <c r="C4419" s="116">
        <v>141048</v>
      </c>
      <c r="D4419" s="117">
        <v>8121</v>
      </c>
      <c r="E4419" s="2">
        <v>4419</v>
      </c>
    </row>
    <row r="4420" spans="1:5" ht="13.5" x14ac:dyDescent="0.25">
      <c r="A4420" s="2"/>
      <c r="B4420" s="2" t="s">
        <v>2507</v>
      </c>
      <c r="C4420" s="116">
        <v>141069</v>
      </c>
      <c r="D4420" s="117">
        <v>8275</v>
      </c>
      <c r="E4420" s="2">
        <v>4420</v>
      </c>
    </row>
    <row r="4421" spans="1:5" ht="13.5" x14ac:dyDescent="0.25">
      <c r="A4421" s="2"/>
      <c r="B4421" s="2" t="s">
        <v>414</v>
      </c>
      <c r="C4421" s="116">
        <v>141088</v>
      </c>
      <c r="D4421" s="117">
        <v>8273</v>
      </c>
      <c r="E4421" s="2">
        <v>4421</v>
      </c>
    </row>
    <row r="4422" spans="1:5" ht="13.5" x14ac:dyDescent="0.25">
      <c r="A4422" s="2"/>
      <c r="B4422" s="2" t="s">
        <v>2508</v>
      </c>
      <c r="C4422" s="116">
        <v>141105</v>
      </c>
      <c r="D4422" s="117">
        <v>7111</v>
      </c>
      <c r="E4422" s="2">
        <v>4422</v>
      </c>
    </row>
    <row r="4423" spans="1:5" ht="13.5" x14ac:dyDescent="0.25">
      <c r="A4423" s="2"/>
      <c r="B4423" s="2" t="s">
        <v>2509</v>
      </c>
      <c r="C4423" s="116">
        <v>141124</v>
      </c>
      <c r="D4423" s="117">
        <v>8231</v>
      </c>
      <c r="E4423" s="2">
        <v>4423</v>
      </c>
    </row>
    <row r="4424" spans="1:5" ht="13.5" x14ac:dyDescent="0.25">
      <c r="A4424" s="2"/>
      <c r="B4424" s="2" t="s">
        <v>2510</v>
      </c>
      <c r="C4424" s="116">
        <v>141143</v>
      </c>
      <c r="D4424" s="117">
        <v>7129</v>
      </c>
      <c r="E4424" s="2">
        <v>4424</v>
      </c>
    </row>
    <row r="4425" spans="1:5" ht="13.5" x14ac:dyDescent="0.25">
      <c r="A4425" s="2"/>
      <c r="B4425" s="2" t="s">
        <v>2511</v>
      </c>
      <c r="C4425" s="116">
        <v>141158</v>
      </c>
      <c r="D4425" s="117">
        <v>7129</v>
      </c>
      <c r="E4425" s="2">
        <v>4425</v>
      </c>
    </row>
    <row r="4426" spans="1:5" ht="13.5" x14ac:dyDescent="0.25">
      <c r="A4426" s="2"/>
      <c r="B4426" s="2" t="s">
        <v>415</v>
      </c>
      <c r="C4426" s="116">
        <v>141177</v>
      </c>
      <c r="D4426" s="117">
        <v>7129</v>
      </c>
      <c r="E4426" s="2">
        <v>4426</v>
      </c>
    </row>
    <row r="4427" spans="1:5" ht="13.5" x14ac:dyDescent="0.25">
      <c r="A4427" s="2"/>
      <c r="B4427" s="2" t="s">
        <v>416</v>
      </c>
      <c r="C4427" s="116">
        <v>141196</v>
      </c>
      <c r="D4427" s="117">
        <v>7129</v>
      </c>
      <c r="E4427" s="2">
        <v>4427</v>
      </c>
    </row>
    <row r="4428" spans="1:5" ht="13.5" x14ac:dyDescent="0.25">
      <c r="A4428" s="2"/>
      <c r="B4428" s="2" t="s">
        <v>417</v>
      </c>
      <c r="C4428" s="116">
        <v>141213</v>
      </c>
      <c r="D4428" s="117">
        <v>8278</v>
      </c>
      <c r="E4428" s="2">
        <v>4428</v>
      </c>
    </row>
    <row r="4429" spans="1:5" ht="13.5" x14ac:dyDescent="0.25">
      <c r="A4429" s="2"/>
      <c r="B4429" s="2" t="s">
        <v>2512</v>
      </c>
      <c r="C4429" s="116">
        <v>141232</v>
      </c>
      <c r="D4429" s="117">
        <v>8269</v>
      </c>
      <c r="E4429" s="2">
        <v>4429</v>
      </c>
    </row>
    <row r="4430" spans="1:5" ht="13.5" x14ac:dyDescent="0.25">
      <c r="A4430" s="2"/>
      <c r="B4430" s="2" t="s">
        <v>2513</v>
      </c>
      <c r="C4430" s="116">
        <v>141251</v>
      </c>
      <c r="D4430" s="117">
        <v>8111</v>
      </c>
      <c r="E4430" s="2">
        <v>4430</v>
      </c>
    </row>
    <row r="4431" spans="1:5" ht="13.5" x14ac:dyDescent="0.25">
      <c r="A4431" s="2"/>
      <c r="B4431" s="2" t="s">
        <v>2514</v>
      </c>
      <c r="C4431" s="116">
        <v>141270</v>
      </c>
      <c r="D4431" s="117">
        <v>8122</v>
      </c>
      <c r="E4431" s="2">
        <v>4431</v>
      </c>
    </row>
    <row r="4432" spans="1:5" ht="13.5" x14ac:dyDescent="0.25">
      <c r="A4432" s="2"/>
      <c r="B4432" s="2" t="s">
        <v>2515</v>
      </c>
      <c r="C4432" s="116">
        <v>141290</v>
      </c>
      <c r="D4432" s="117">
        <v>8122</v>
      </c>
      <c r="E4432" s="2">
        <v>4432</v>
      </c>
    </row>
    <row r="4433" spans="1:5" ht="13.5" x14ac:dyDescent="0.25">
      <c r="A4433" s="2"/>
      <c r="B4433" s="2" t="s">
        <v>419</v>
      </c>
      <c r="C4433" s="116">
        <v>141336</v>
      </c>
      <c r="D4433" s="117">
        <v>8252</v>
      </c>
      <c r="E4433" s="2">
        <v>4433</v>
      </c>
    </row>
    <row r="4434" spans="1:5" ht="13.5" x14ac:dyDescent="0.25">
      <c r="A4434" s="2"/>
      <c r="B4434" s="2" t="s">
        <v>4298</v>
      </c>
      <c r="C4434" s="116">
        <v>141355</v>
      </c>
      <c r="D4434" s="117">
        <v>8231</v>
      </c>
      <c r="E4434" s="2">
        <v>4434</v>
      </c>
    </row>
    <row r="4435" spans="1:5" ht="13.5" x14ac:dyDescent="0.25">
      <c r="A4435" s="2"/>
      <c r="B4435" s="2" t="s">
        <v>4299</v>
      </c>
      <c r="C4435" s="116">
        <v>141374</v>
      </c>
      <c r="D4435" s="117">
        <v>8143</v>
      </c>
      <c r="E4435" s="2">
        <v>4435</v>
      </c>
    </row>
    <row r="4436" spans="1:5" ht="13.5" x14ac:dyDescent="0.25">
      <c r="A4436" s="2"/>
      <c r="B4436" s="2" t="s">
        <v>4300</v>
      </c>
      <c r="C4436" s="116">
        <v>141393</v>
      </c>
      <c r="D4436" s="117">
        <v>8143</v>
      </c>
      <c r="E4436" s="2">
        <v>4436</v>
      </c>
    </row>
    <row r="4437" spans="1:5" ht="13.5" x14ac:dyDescent="0.25">
      <c r="A4437" s="2"/>
      <c r="B4437" s="2" t="s">
        <v>420</v>
      </c>
      <c r="C4437" s="116">
        <v>141435</v>
      </c>
      <c r="D4437" s="117">
        <v>8334</v>
      </c>
      <c r="E4437" s="2">
        <v>4437</v>
      </c>
    </row>
    <row r="4438" spans="1:5" ht="13.5" x14ac:dyDescent="0.25">
      <c r="A4438" s="2"/>
      <c r="B4438" s="2" t="s">
        <v>4302</v>
      </c>
      <c r="C4438" s="116">
        <v>141444</v>
      </c>
      <c r="D4438" s="117">
        <v>5143</v>
      </c>
      <c r="E4438" s="2">
        <v>4438</v>
      </c>
    </row>
    <row r="4439" spans="1:5" ht="13.5" x14ac:dyDescent="0.25">
      <c r="A4439" s="2"/>
      <c r="B4439" s="2" t="s">
        <v>4303</v>
      </c>
      <c r="C4439" s="116">
        <v>141463</v>
      </c>
      <c r="D4439" s="117">
        <v>8266</v>
      </c>
      <c r="E4439" s="2">
        <v>4439</v>
      </c>
    </row>
    <row r="4440" spans="1:5" ht="13.5" x14ac:dyDescent="0.25">
      <c r="A4440" s="2"/>
      <c r="B4440" s="2" t="s">
        <v>7295</v>
      </c>
      <c r="C4440" s="116">
        <v>141465</v>
      </c>
      <c r="D4440" s="117">
        <v>8290</v>
      </c>
      <c r="E4440" s="2">
        <v>4440</v>
      </c>
    </row>
    <row r="4441" spans="1:5" ht="13.5" x14ac:dyDescent="0.25">
      <c r="A4441" s="2"/>
      <c r="B4441" s="2" t="s">
        <v>4304</v>
      </c>
      <c r="C4441" s="116">
        <v>141514</v>
      </c>
      <c r="D4441" s="117">
        <v>8143</v>
      </c>
      <c r="E4441" s="2">
        <v>4441</v>
      </c>
    </row>
    <row r="4442" spans="1:5" ht="13.5" x14ac:dyDescent="0.25">
      <c r="A4442" s="2"/>
      <c r="B4442" s="2" t="s">
        <v>4305</v>
      </c>
      <c r="C4442" s="116">
        <v>141533</v>
      </c>
      <c r="D4442" s="117">
        <v>8265</v>
      </c>
      <c r="E4442" s="2">
        <v>4442</v>
      </c>
    </row>
    <row r="4443" spans="1:5" ht="13.5" x14ac:dyDescent="0.25">
      <c r="A4443" s="2"/>
      <c r="B4443" s="2" t="s">
        <v>4306</v>
      </c>
      <c r="C4443" s="116">
        <v>141552</v>
      </c>
      <c r="D4443" s="117">
        <v>8142</v>
      </c>
      <c r="E4443" s="2">
        <v>4443</v>
      </c>
    </row>
    <row r="4444" spans="1:5" ht="13.5" x14ac:dyDescent="0.25">
      <c r="A4444" s="2"/>
      <c r="B4444" s="2" t="s">
        <v>4307</v>
      </c>
      <c r="C4444" s="116">
        <v>141571</v>
      </c>
      <c r="D4444" s="117">
        <v>8112</v>
      </c>
      <c r="E4444" s="2">
        <v>4444</v>
      </c>
    </row>
    <row r="4445" spans="1:5" ht="13.5" x14ac:dyDescent="0.25">
      <c r="A4445" s="2"/>
      <c r="B4445" s="2" t="s">
        <v>421</v>
      </c>
      <c r="C4445" s="116">
        <v>141586</v>
      </c>
      <c r="D4445" s="117">
        <v>8273</v>
      </c>
      <c r="E4445" s="2">
        <v>4445</v>
      </c>
    </row>
    <row r="4446" spans="1:5" ht="13.5" x14ac:dyDescent="0.25">
      <c r="A4446" s="2"/>
      <c r="B4446" s="2" t="s">
        <v>4308</v>
      </c>
      <c r="C4446" s="116">
        <v>141603</v>
      </c>
      <c r="D4446" s="117">
        <v>8271</v>
      </c>
      <c r="E4446" s="2">
        <v>4446</v>
      </c>
    </row>
    <row r="4447" spans="1:5" ht="13.5" x14ac:dyDescent="0.25">
      <c r="A4447" s="2"/>
      <c r="B4447" s="2" t="s">
        <v>4309</v>
      </c>
      <c r="C4447" s="116">
        <v>141622</v>
      </c>
      <c r="D4447" s="117">
        <v>8333</v>
      </c>
      <c r="E4447" s="2">
        <v>4447</v>
      </c>
    </row>
    <row r="4448" spans="1:5" ht="13.5" x14ac:dyDescent="0.25">
      <c r="A4448" s="2"/>
      <c r="B4448" s="2" t="s">
        <v>4310</v>
      </c>
      <c r="C4448" s="116">
        <v>141641</v>
      </c>
      <c r="D4448" s="117">
        <v>6153</v>
      </c>
      <c r="E4448" s="2">
        <v>4448</v>
      </c>
    </row>
    <row r="4449" spans="1:5" ht="13.5" x14ac:dyDescent="0.25">
      <c r="A4449" s="2"/>
      <c r="B4449" s="2" t="s">
        <v>4311</v>
      </c>
      <c r="C4449" s="116">
        <v>141656</v>
      </c>
      <c r="D4449" s="117">
        <v>8228</v>
      </c>
      <c r="E4449" s="2">
        <v>4449</v>
      </c>
    </row>
    <row r="4450" spans="1:5" ht="13.5" x14ac:dyDescent="0.25">
      <c r="A4450" s="2"/>
      <c r="B4450" s="2" t="s">
        <v>4312</v>
      </c>
      <c r="C4450" s="116">
        <v>141675</v>
      </c>
      <c r="D4450" s="117">
        <v>8311</v>
      </c>
      <c r="E4450" s="2">
        <v>4450</v>
      </c>
    </row>
    <row r="4451" spans="1:5" ht="13.5" x14ac:dyDescent="0.25">
      <c r="A4451" s="2"/>
      <c r="B4451" s="2" t="s">
        <v>4313</v>
      </c>
      <c r="C4451" s="116">
        <v>141694</v>
      </c>
      <c r="D4451" s="117">
        <v>7245</v>
      </c>
      <c r="E4451" s="2">
        <v>4451</v>
      </c>
    </row>
    <row r="4452" spans="1:5" ht="13.5" x14ac:dyDescent="0.25">
      <c r="A4452" s="2"/>
      <c r="B4452" s="2" t="s">
        <v>4314</v>
      </c>
      <c r="C4452" s="116">
        <v>141711</v>
      </c>
      <c r="D4452" s="117">
        <v>7450</v>
      </c>
      <c r="E4452" s="2">
        <v>4452</v>
      </c>
    </row>
    <row r="4453" spans="1:5" ht="13.5" x14ac:dyDescent="0.25">
      <c r="A4453" s="2"/>
      <c r="B4453" s="2" t="s">
        <v>4315</v>
      </c>
      <c r="C4453" s="116">
        <v>141730</v>
      </c>
      <c r="D4453" s="117">
        <v>7412</v>
      </c>
      <c r="E4453" s="2">
        <v>4453</v>
      </c>
    </row>
    <row r="4454" spans="1:5" ht="13.5" x14ac:dyDescent="0.25">
      <c r="A4454" s="2"/>
      <c r="B4454" s="2" t="s">
        <v>422</v>
      </c>
      <c r="C4454" s="116">
        <v>141735</v>
      </c>
      <c r="D4454" s="117">
        <v>8332</v>
      </c>
      <c r="E4454" s="2">
        <v>4454</v>
      </c>
    </row>
    <row r="4455" spans="1:5" ht="13.5" x14ac:dyDescent="0.25">
      <c r="A4455" s="2"/>
      <c r="B4455" s="2" t="s">
        <v>423</v>
      </c>
      <c r="C4455" s="116">
        <v>141745</v>
      </c>
      <c r="D4455" s="117">
        <v>6111</v>
      </c>
      <c r="E4455" s="2">
        <v>4455</v>
      </c>
    </row>
    <row r="4456" spans="1:5" ht="13.5" x14ac:dyDescent="0.25">
      <c r="A4456" s="2"/>
      <c r="B4456" s="2" t="s">
        <v>4316</v>
      </c>
      <c r="C4456" s="116">
        <v>141752</v>
      </c>
      <c r="D4456" s="117">
        <v>6111</v>
      </c>
      <c r="E4456" s="2">
        <v>4456</v>
      </c>
    </row>
    <row r="4457" spans="1:5" ht="13.5" x14ac:dyDescent="0.25">
      <c r="A4457" s="2"/>
      <c r="B4457" s="2" t="s">
        <v>4317</v>
      </c>
      <c r="C4457" s="116">
        <v>141779</v>
      </c>
      <c r="D4457" s="117">
        <v>8143</v>
      </c>
      <c r="E4457" s="2">
        <v>4457</v>
      </c>
    </row>
    <row r="4458" spans="1:5" ht="13.5" x14ac:dyDescent="0.25">
      <c r="A4458" s="2"/>
      <c r="B4458" s="2" t="s">
        <v>4318</v>
      </c>
      <c r="C4458" s="116">
        <v>141798</v>
      </c>
      <c r="D4458" s="117">
        <v>8264</v>
      </c>
      <c r="E4458" s="2">
        <v>4458</v>
      </c>
    </row>
    <row r="4459" spans="1:5" ht="13.5" x14ac:dyDescent="0.25">
      <c r="A4459" s="2"/>
      <c r="B4459" s="2" t="s">
        <v>4319</v>
      </c>
      <c r="C4459" s="116">
        <v>141815</v>
      </c>
      <c r="D4459" s="117">
        <v>8333</v>
      </c>
      <c r="E4459" s="2">
        <v>4459</v>
      </c>
    </row>
    <row r="4460" spans="1:5" ht="13.5" x14ac:dyDescent="0.25">
      <c r="A4460" s="2"/>
      <c r="B4460" s="2" t="s">
        <v>424</v>
      </c>
      <c r="C4460" s="116">
        <v>141855</v>
      </c>
      <c r="D4460" s="117">
        <v>8332</v>
      </c>
      <c r="E4460" s="2">
        <v>4460</v>
      </c>
    </row>
    <row r="4461" spans="1:5" ht="13.5" x14ac:dyDescent="0.25">
      <c r="A4461" s="2"/>
      <c r="B4461" s="2" t="s">
        <v>4322</v>
      </c>
      <c r="C4461" s="116">
        <v>141872</v>
      </c>
      <c r="D4461" s="117">
        <v>8333</v>
      </c>
      <c r="E4461" s="2">
        <v>4461</v>
      </c>
    </row>
    <row r="4462" spans="1:5" ht="13.5" x14ac:dyDescent="0.25">
      <c r="A4462" s="2"/>
      <c r="B4462" s="2" t="s">
        <v>4323</v>
      </c>
      <c r="C4462" s="116">
        <v>141891</v>
      </c>
      <c r="D4462" s="117">
        <v>8121</v>
      </c>
      <c r="E4462" s="2">
        <v>4462</v>
      </c>
    </row>
    <row r="4463" spans="1:5" ht="13.5" x14ac:dyDescent="0.25">
      <c r="A4463" s="2"/>
      <c r="B4463" s="2" t="s">
        <v>4324</v>
      </c>
      <c r="C4463" s="116">
        <v>141919</v>
      </c>
      <c r="D4463" s="117">
        <v>8112</v>
      </c>
      <c r="E4463" s="2">
        <v>4463</v>
      </c>
    </row>
    <row r="4464" spans="1:5" ht="13.5" x14ac:dyDescent="0.25">
      <c r="A4464" s="2"/>
      <c r="B4464" s="2" t="s">
        <v>4325</v>
      </c>
      <c r="C4464" s="116">
        <v>141923</v>
      </c>
      <c r="D4464" s="117">
        <v>7450</v>
      </c>
      <c r="E4464" s="2">
        <v>4464</v>
      </c>
    </row>
    <row r="4465" spans="1:5" ht="13.5" x14ac:dyDescent="0.25">
      <c r="A4465" s="2"/>
      <c r="B4465" s="2" t="s">
        <v>425</v>
      </c>
      <c r="C4465" s="116">
        <v>141942</v>
      </c>
      <c r="D4465" s="117">
        <v>8141</v>
      </c>
      <c r="E4465" s="2">
        <v>4465</v>
      </c>
    </row>
    <row r="4466" spans="1:5" ht="13.5" x14ac:dyDescent="0.25">
      <c r="A4466" s="2"/>
      <c r="B4466" s="2" t="s">
        <v>4326</v>
      </c>
      <c r="C4466" s="116">
        <v>141961</v>
      </c>
      <c r="D4466" s="117">
        <v>7111</v>
      </c>
      <c r="E4466" s="2">
        <v>4466</v>
      </c>
    </row>
    <row r="4467" spans="1:5" ht="13.5" x14ac:dyDescent="0.25">
      <c r="A4467" s="2"/>
      <c r="B4467" s="2" t="s">
        <v>4327</v>
      </c>
      <c r="C4467" s="116">
        <v>141980</v>
      </c>
      <c r="D4467" s="117">
        <v>8112</v>
      </c>
      <c r="E4467" s="2">
        <v>4467</v>
      </c>
    </row>
    <row r="4468" spans="1:5" ht="13.5" x14ac:dyDescent="0.25">
      <c r="A4468" s="2"/>
      <c r="B4468" s="2" t="s">
        <v>426</v>
      </c>
      <c r="C4468" s="116">
        <v>141995</v>
      </c>
      <c r="D4468" s="117">
        <v>7129</v>
      </c>
      <c r="E4468" s="2">
        <v>4468</v>
      </c>
    </row>
    <row r="4469" spans="1:5" ht="13.5" x14ac:dyDescent="0.25">
      <c r="A4469" s="2"/>
      <c r="B4469" s="2" t="s">
        <v>427</v>
      </c>
      <c r="C4469" s="116">
        <v>142038</v>
      </c>
      <c r="D4469" s="117">
        <v>8273</v>
      </c>
      <c r="E4469" s="2">
        <v>4469</v>
      </c>
    </row>
    <row r="4470" spans="1:5" ht="13.5" x14ac:dyDescent="0.25">
      <c r="A4470" s="2"/>
      <c r="B4470" s="2" t="s">
        <v>4328</v>
      </c>
      <c r="C4470" s="116">
        <v>142057</v>
      </c>
      <c r="D4470" s="117">
        <v>8273</v>
      </c>
      <c r="E4470" s="2">
        <v>4470</v>
      </c>
    </row>
    <row r="4471" spans="1:5" ht="13.5" x14ac:dyDescent="0.25">
      <c r="A4471" s="2"/>
      <c r="B4471" s="2" t="s">
        <v>4329</v>
      </c>
      <c r="C4471" s="116">
        <v>142061</v>
      </c>
      <c r="D4471" s="117">
        <v>8273</v>
      </c>
      <c r="E4471" s="2">
        <v>4471</v>
      </c>
    </row>
    <row r="4472" spans="1:5" ht="13.5" x14ac:dyDescent="0.25">
      <c r="A4472" s="2"/>
      <c r="B4472" s="2" t="s">
        <v>428</v>
      </c>
      <c r="C4472" s="116">
        <v>142080</v>
      </c>
      <c r="D4472" s="117">
        <v>7111</v>
      </c>
      <c r="E4472" s="2">
        <v>4472</v>
      </c>
    </row>
    <row r="4473" spans="1:5" ht="13.5" x14ac:dyDescent="0.25">
      <c r="A4473" s="2"/>
      <c r="B4473" s="2" t="s">
        <v>4330</v>
      </c>
      <c r="C4473" s="116">
        <v>142108</v>
      </c>
      <c r="D4473" s="117">
        <v>8251</v>
      </c>
      <c r="E4473" s="2">
        <v>4473</v>
      </c>
    </row>
    <row r="4474" spans="1:5" ht="13.5" x14ac:dyDescent="0.25">
      <c r="A4474" s="2"/>
      <c r="B4474" s="2" t="s">
        <v>4332</v>
      </c>
      <c r="C4474" s="116">
        <v>142146</v>
      </c>
      <c r="D4474" s="117">
        <v>6141</v>
      </c>
      <c r="E4474" s="2">
        <v>4474</v>
      </c>
    </row>
    <row r="4475" spans="1:5" ht="13.5" x14ac:dyDescent="0.25">
      <c r="A4475" s="2"/>
      <c r="B4475" s="2" t="s">
        <v>2552</v>
      </c>
      <c r="C4475" s="116">
        <v>142165</v>
      </c>
      <c r="D4475" s="117">
        <v>8122</v>
      </c>
      <c r="E4475" s="2">
        <v>4475</v>
      </c>
    </row>
    <row r="4476" spans="1:5" ht="13.5" x14ac:dyDescent="0.25">
      <c r="A4476" s="2"/>
      <c r="B4476" s="2" t="s">
        <v>8994</v>
      </c>
      <c r="C4476" s="116">
        <v>342171</v>
      </c>
      <c r="D4476" s="117">
        <v>8290</v>
      </c>
      <c r="E4476" s="2">
        <v>4476</v>
      </c>
    </row>
    <row r="4477" spans="1:5" ht="13.5" x14ac:dyDescent="0.25">
      <c r="A4477" s="2"/>
      <c r="B4477" s="2" t="s">
        <v>2553</v>
      </c>
      <c r="C4477" s="116">
        <v>142184</v>
      </c>
      <c r="D4477" s="117">
        <v>8231</v>
      </c>
      <c r="E4477" s="2">
        <v>4477</v>
      </c>
    </row>
    <row r="4478" spans="1:5" ht="13.5" x14ac:dyDescent="0.25">
      <c r="A4478" s="2"/>
      <c r="B4478" s="2" t="s">
        <v>7282</v>
      </c>
      <c r="C4478" s="116">
        <v>137916</v>
      </c>
      <c r="D4478" s="117">
        <v>8333</v>
      </c>
      <c r="E4478" s="2">
        <v>4478</v>
      </c>
    </row>
    <row r="4479" spans="1:5" ht="13.5" x14ac:dyDescent="0.25">
      <c r="A4479" s="2"/>
      <c r="B4479" s="2" t="s">
        <v>8453</v>
      </c>
      <c r="C4479" s="116">
        <v>141431</v>
      </c>
      <c r="D4479" s="117">
        <v>8333</v>
      </c>
      <c r="E4479" s="2">
        <v>4479</v>
      </c>
    </row>
    <row r="4480" spans="1:5" ht="13.5" x14ac:dyDescent="0.25">
      <c r="A4480" s="2"/>
      <c r="B4480" s="2" t="s">
        <v>2554</v>
      </c>
      <c r="C4480" s="116">
        <v>142201</v>
      </c>
      <c r="D4480" s="117">
        <v>8221</v>
      </c>
      <c r="E4480" s="2">
        <v>4480</v>
      </c>
    </row>
    <row r="4481" spans="1:5" ht="13.5" x14ac:dyDescent="0.25">
      <c r="A4481" s="2"/>
      <c r="B4481" s="2" t="s">
        <v>2555</v>
      </c>
      <c r="C4481" s="116">
        <v>142220</v>
      </c>
      <c r="D4481" s="117">
        <v>8290</v>
      </c>
      <c r="E4481" s="2">
        <v>4481</v>
      </c>
    </row>
    <row r="4482" spans="1:5" ht="13.5" x14ac:dyDescent="0.25">
      <c r="A4482" s="2"/>
      <c r="B4482" s="2" t="s">
        <v>2556</v>
      </c>
      <c r="C4482" s="116">
        <v>142243</v>
      </c>
      <c r="D4482" s="117">
        <v>8112</v>
      </c>
      <c r="E4482" s="2">
        <v>4482</v>
      </c>
    </row>
    <row r="4483" spans="1:5" ht="13.5" x14ac:dyDescent="0.25">
      <c r="A4483" s="2"/>
      <c r="B4483" s="2" t="s">
        <v>2557</v>
      </c>
      <c r="C4483" s="116">
        <v>142254</v>
      </c>
      <c r="D4483" s="117">
        <v>7450</v>
      </c>
      <c r="E4483" s="2">
        <v>4483</v>
      </c>
    </row>
    <row r="4484" spans="1:5" ht="13.5" x14ac:dyDescent="0.25">
      <c r="A4484" s="2"/>
      <c r="B4484" s="2" t="s">
        <v>429</v>
      </c>
      <c r="C4484" s="116">
        <v>142273</v>
      </c>
      <c r="D4484" s="117">
        <v>5410</v>
      </c>
      <c r="E4484" s="2">
        <v>4484</v>
      </c>
    </row>
    <row r="4485" spans="1:5" ht="13.5" x14ac:dyDescent="0.25">
      <c r="A4485" s="2"/>
      <c r="B4485" s="2" t="s">
        <v>2558</v>
      </c>
      <c r="C4485" s="116">
        <v>142292</v>
      </c>
      <c r="D4485" s="117">
        <v>8286</v>
      </c>
      <c r="E4485" s="2">
        <v>4485</v>
      </c>
    </row>
    <row r="4486" spans="1:5" ht="13.5" x14ac:dyDescent="0.25">
      <c r="A4486" s="2"/>
      <c r="B4486" s="2" t="s">
        <v>430</v>
      </c>
      <c r="C4486" s="116">
        <v>142324</v>
      </c>
      <c r="D4486" s="117">
        <v>8212</v>
      </c>
      <c r="E4486" s="2">
        <v>4486</v>
      </c>
    </row>
    <row r="4487" spans="1:5" ht="13.5" x14ac:dyDescent="0.25">
      <c r="A4487" s="2"/>
      <c r="B4487" s="2" t="s">
        <v>2559</v>
      </c>
      <c r="C4487" s="116">
        <v>142343</v>
      </c>
      <c r="D4487" s="117">
        <v>8279</v>
      </c>
      <c r="E4487" s="2">
        <v>4487</v>
      </c>
    </row>
    <row r="4488" spans="1:5" ht="13.5" x14ac:dyDescent="0.25">
      <c r="A4488" s="2"/>
      <c r="B4488" s="2" t="s">
        <v>2561</v>
      </c>
      <c r="C4488" s="116">
        <v>142381</v>
      </c>
      <c r="D4488" s="117">
        <v>8290</v>
      </c>
      <c r="E4488" s="2">
        <v>4488</v>
      </c>
    </row>
    <row r="4489" spans="1:5" ht="13.5" x14ac:dyDescent="0.25">
      <c r="A4489" s="2"/>
      <c r="B4489" s="2" t="s">
        <v>2562</v>
      </c>
      <c r="C4489" s="116">
        <v>142396</v>
      </c>
      <c r="D4489" s="117">
        <v>8333</v>
      </c>
      <c r="E4489" s="2">
        <v>4489</v>
      </c>
    </row>
    <row r="4490" spans="1:5" ht="13.5" x14ac:dyDescent="0.25">
      <c r="A4490" s="2"/>
      <c r="B4490" s="2" t="s">
        <v>431</v>
      </c>
      <c r="C4490" s="116">
        <v>142413</v>
      </c>
      <c r="D4490" s="117">
        <v>8311</v>
      </c>
      <c r="E4490" s="2">
        <v>4490</v>
      </c>
    </row>
    <row r="4491" spans="1:5" ht="13.5" x14ac:dyDescent="0.25">
      <c r="A4491" s="2"/>
      <c r="B4491" s="2" t="s">
        <v>2563</v>
      </c>
      <c r="C4491" s="116">
        <v>142432</v>
      </c>
      <c r="D4491" s="117">
        <v>8142</v>
      </c>
      <c r="E4491" s="2">
        <v>4491</v>
      </c>
    </row>
    <row r="4492" spans="1:5" ht="13.5" x14ac:dyDescent="0.25">
      <c r="A4492" s="2"/>
      <c r="B4492" s="2" t="s">
        <v>2564</v>
      </c>
      <c r="C4492" s="116">
        <v>142451</v>
      </c>
      <c r="D4492" s="117">
        <v>8269</v>
      </c>
      <c r="E4492" s="2">
        <v>4492</v>
      </c>
    </row>
    <row r="4493" spans="1:5" ht="13.5" x14ac:dyDescent="0.25">
      <c r="A4493" s="2"/>
      <c r="B4493" s="2" t="s">
        <v>2565</v>
      </c>
      <c r="C4493" s="116">
        <v>142496</v>
      </c>
      <c r="D4493" s="117">
        <v>7412</v>
      </c>
      <c r="E4493" s="2">
        <v>4493</v>
      </c>
    </row>
    <row r="4494" spans="1:5" ht="13.5" x14ac:dyDescent="0.25">
      <c r="A4494" s="2"/>
      <c r="B4494" s="2" t="s">
        <v>432</v>
      </c>
      <c r="C4494" s="116">
        <v>142517</v>
      </c>
      <c r="D4494" s="117">
        <v>8274</v>
      </c>
      <c r="E4494" s="2">
        <v>4494</v>
      </c>
    </row>
    <row r="4495" spans="1:5" ht="13.5" x14ac:dyDescent="0.25">
      <c r="A4495" s="2"/>
      <c r="B4495" s="2" t="s">
        <v>433</v>
      </c>
      <c r="C4495" s="116">
        <v>142536</v>
      </c>
      <c r="D4495" s="117">
        <v>8274</v>
      </c>
      <c r="E4495" s="2">
        <v>4495</v>
      </c>
    </row>
    <row r="4496" spans="1:5" ht="13.5" x14ac:dyDescent="0.25">
      <c r="A4496" s="2"/>
      <c r="B4496" s="2" t="s">
        <v>2566</v>
      </c>
      <c r="C4496" s="116">
        <v>142555</v>
      </c>
      <c r="D4496" s="117">
        <v>8251</v>
      </c>
      <c r="E4496" s="2">
        <v>4496</v>
      </c>
    </row>
    <row r="4497" spans="1:5" ht="13.5" x14ac:dyDescent="0.25">
      <c r="A4497" s="2"/>
      <c r="B4497" s="2" t="s">
        <v>434</v>
      </c>
      <c r="C4497" s="116">
        <v>142574</v>
      </c>
      <c r="D4497" s="117">
        <v>8155</v>
      </c>
      <c r="E4497" s="2">
        <v>4497</v>
      </c>
    </row>
    <row r="4498" spans="1:5" ht="13.5" x14ac:dyDescent="0.25">
      <c r="A4498" s="2"/>
      <c r="B4498" s="2" t="s">
        <v>435</v>
      </c>
      <c r="C4498" s="116">
        <v>142593</v>
      </c>
      <c r="D4498" s="117">
        <v>8155</v>
      </c>
      <c r="E4498" s="2">
        <v>4498</v>
      </c>
    </row>
    <row r="4499" spans="1:5" ht="13.5" x14ac:dyDescent="0.25">
      <c r="A4499" s="2"/>
      <c r="B4499" s="2" t="s">
        <v>436</v>
      </c>
      <c r="C4499" s="116">
        <v>142610</v>
      </c>
      <c r="D4499" s="117">
        <v>8161</v>
      </c>
      <c r="E4499" s="2">
        <v>4499</v>
      </c>
    </row>
    <row r="4500" spans="1:5" ht="13.5" x14ac:dyDescent="0.25">
      <c r="A4500" s="2"/>
      <c r="B4500" s="2" t="s">
        <v>2567</v>
      </c>
      <c r="C4500" s="116">
        <v>142639</v>
      </c>
      <c r="D4500" s="117">
        <v>8114</v>
      </c>
      <c r="E4500" s="2">
        <v>4500</v>
      </c>
    </row>
    <row r="4501" spans="1:5" ht="13.5" x14ac:dyDescent="0.25">
      <c r="A4501" s="2"/>
      <c r="B4501" s="2" t="s">
        <v>2568</v>
      </c>
      <c r="C4501" s="116">
        <v>142659</v>
      </c>
      <c r="D4501" s="117">
        <v>8278</v>
      </c>
      <c r="E4501" s="2">
        <v>4501</v>
      </c>
    </row>
    <row r="4502" spans="1:5" ht="13.5" x14ac:dyDescent="0.25">
      <c r="A4502" s="2"/>
      <c r="B4502" s="2" t="s">
        <v>2570</v>
      </c>
      <c r="C4502" s="116">
        <v>142697</v>
      </c>
      <c r="D4502" s="117">
        <v>6141</v>
      </c>
      <c r="E4502" s="2">
        <v>4502</v>
      </c>
    </row>
    <row r="4503" spans="1:5" ht="13.5" x14ac:dyDescent="0.25">
      <c r="A4503" s="2"/>
      <c r="B4503" s="2" t="s">
        <v>2571</v>
      </c>
      <c r="C4503" s="116">
        <v>142714</v>
      </c>
      <c r="D4503" s="117">
        <v>8212</v>
      </c>
      <c r="E4503" s="2">
        <v>4503</v>
      </c>
    </row>
    <row r="4504" spans="1:5" ht="13.5" x14ac:dyDescent="0.25">
      <c r="A4504" s="2"/>
      <c r="B4504" s="2" t="s">
        <v>2573</v>
      </c>
      <c r="C4504" s="116">
        <v>142752</v>
      </c>
      <c r="D4504" s="117">
        <v>7129</v>
      </c>
      <c r="E4504" s="2">
        <v>4504</v>
      </c>
    </row>
    <row r="4505" spans="1:5" ht="13.5" x14ac:dyDescent="0.25">
      <c r="A4505" s="2"/>
      <c r="B4505" s="2" t="s">
        <v>2572</v>
      </c>
      <c r="C4505" s="116">
        <v>142733</v>
      </c>
      <c r="D4505" s="117">
        <v>7129</v>
      </c>
      <c r="E4505" s="2">
        <v>4505</v>
      </c>
    </row>
    <row r="4506" spans="1:5" ht="13.5" x14ac:dyDescent="0.25">
      <c r="A4506" s="2"/>
      <c r="B4506" s="2" t="s">
        <v>437</v>
      </c>
      <c r="C4506" s="116">
        <v>142771</v>
      </c>
      <c r="D4506" s="117">
        <v>7129</v>
      </c>
      <c r="E4506" s="2">
        <v>4506</v>
      </c>
    </row>
    <row r="4507" spans="1:5" ht="13.5" x14ac:dyDescent="0.25">
      <c r="A4507" s="2"/>
      <c r="B4507" s="2" t="s">
        <v>2574</v>
      </c>
      <c r="C4507" s="116">
        <v>142790</v>
      </c>
      <c r="D4507" s="117">
        <v>8143</v>
      </c>
      <c r="E4507" s="2">
        <v>4507</v>
      </c>
    </row>
    <row r="4508" spans="1:5" ht="13.5" x14ac:dyDescent="0.25">
      <c r="A4508" s="2"/>
      <c r="B4508" s="2" t="s">
        <v>2575</v>
      </c>
      <c r="C4508" s="116">
        <v>142822</v>
      </c>
      <c r="D4508" s="117">
        <v>8311</v>
      </c>
      <c r="E4508" s="2">
        <v>4508</v>
      </c>
    </row>
    <row r="4509" spans="1:5" ht="13.5" x14ac:dyDescent="0.25">
      <c r="A4509" s="2"/>
      <c r="B4509" s="2" t="s">
        <v>7296</v>
      </c>
      <c r="C4509" s="116">
        <v>142824</v>
      </c>
      <c r="D4509" s="117">
        <v>8333</v>
      </c>
      <c r="E4509" s="2">
        <v>4509</v>
      </c>
    </row>
    <row r="4510" spans="1:5" ht="13.5" x14ac:dyDescent="0.25">
      <c r="A4510" s="2"/>
      <c r="B4510" s="2" t="s">
        <v>438</v>
      </c>
      <c r="C4510" s="116">
        <v>142841</v>
      </c>
      <c r="D4510" s="117">
        <v>8290</v>
      </c>
      <c r="E4510" s="2">
        <v>4510</v>
      </c>
    </row>
    <row r="4511" spans="1:5" ht="13.5" x14ac:dyDescent="0.25">
      <c r="A4511" s="2"/>
      <c r="B4511" s="2" t="s">
        <v>2576</v>
      </c>
      <c r="C4511" s="116">
        <v>142860</v>
      </c>
      <c r="D4511" s="117">
        <v>8212</v>
      </c>
      <c r="E4511" s="2">
        <v>4511</v>
      </c>
    </row>
    <row r="4512" spans="1:5" ht="13.5" x14ac:dyDescent="0.25">
      <c r="A4512" s="2"/>
      <c r="B4512" s="2" t="s">
        <v>439</v>
      </c>
      <c r="C4512" s="116">
        <v>142881</v>
      </c>
      <c r="D4512" s="117">
        <v>7123</v>
      </c>
      <c r="E4512" s="2">
        <v>4512</v>
      </c>
    </row>
    <row r="4513" spans="1:5" ht="13.5" x14ac:dyDescent="0.25">
      <c r="A4513" s="2"/>
      <c r="B4513" s="2" t="s">
        <v>440</v>
      </c>
      <c r="C4513" s="116">
        <v>142907</v>
      </c>
      <c r="D4513" s="117">
        <v>8251</v>
      </c>
      <c r="E4513" s="2">
        <v>4513</v>
      </c>
    </row>
    <row r="4514" spans="1:5" ht="13.5" x14ac:dyDescent="0.25">
      <c r="A4514" s="2"/>
      <c r="B4514" s="2" t="s">
        <v>2577</v>
      </c>
      <c r="C4514" s="116">
        <v>142911</v>
      </c>
      <c r="D4514" s="117">
        <v>7129</v>
      </c>
      <c r="E4514" s="2">
        <v>4514</v>
      </c>
    </row>
    <row r="4515" spans="1:5" ht="13.5" x14ac:dyDescent="0.25">
      <c r="A4515" s="2"/>
      <c r="B4515" s="2" t="s">
        <v>2578</v>
      </c>
      <c r="C4515" s="116">
        <v>142930</v>
      </c>
      <c r="D4515" s="117">
        <v>7129</v>
      </c>
      <c r="E4515" s="2">
        <v>4515</v>
      </c>
    </row>
    <row r="4516" spans="1:5" ht="13.5" x14ac:dyDescent="0.25">
      <c r="A4516" s="2"/>
      <c r="B4516" s="2" t="s">
        <v>2579</v>
      </c>
      <c r="C4516" s="116">
        <v>142958</v>
      </c>
      <c r="D4516" s="117">
        <v>8111</v>
      </c>
      <c r="E4516" s="2">
        <v>4516</v>
      </c>
    </row>
    <row r="4517" spans="1:5" ht="13.5" x14ac:dyDescent="0.25">
      <c r="A4517" s="2"/>
      <c r="B4517" s="2" t="s">
        <v>2580</v>
      </c>
      <c r="C4517" s="116">
        <v>142979</v>
      </c>
      <c r="D4517" s="117">
        <v>7450</v>
      </c>
      <c r="E4517" s="2">
        <v>4517</v>
      </c>
    </row>
    <row r="4518" spans="1:5" ht="13.5" x14ac:dyDescent="0.25">
      <c r="A4518" s="2"/>
      <c r="B4518" s="2" t="s">
        <v>2581</v>
      </c>
      <c r="C4518" s="116">
        <v>142998</v>
      </c>
      <c r="D4518" s="117">
        <v>8290</v>
      </c>
      <c r="E4518" s="2">
        <v>4518</v>
      </c>
    </row>
    <row r="4519" spans="1:5" ht="13.5" x14ac:dyDescent="0.25">
      <c r="A4519" s="2"/>
      <c r="B4519" s="2" t="s">
        <v>2582</v>
      </c>
      <c r="C4519" s="116">
        <v>143011</v>
      </c>
      <c r="D4519" s="117">
        <v>8290</v>
      </c>
      <c r="E4519" s="2">
        <v>4519</v>
      </c>
    </row>
    <row r="4520" spans="1:5" ht="13.5" x14ac:dyDescent="0.25">
      <c r="A4520" s="2"/>
      <c r="B4520" s="2" t="s">
        <v>2583</v>
      </c>
      <c r="C4520" s="116">
        <v>143030</v>
      </c>
      <c r="D4520" s="117">
        <v>8332</v>
      </c>
      <c r="E4520" s="2">
        <v>4520</v>
      </c>
    </row>
    <row r="4521" spans="1:5" ht="13.5" x14ac:dyDescent="0.25">
      <c r="A4521" s="2"/>
      <c r="B4521" s="2" t="s">
        <v>2584</v>
      </c>
      <c r="C4521" s="116">
        <v>143053</v>
      </c>
      <c r="D4521" s="117">
        <v>8111</v>
      </c>
      <c r="E4521" s="2">
        <v>4521</v>
      </c>
    </row>
    <row r="4522" spans="1:5" ht="13.5" x14ac:dyDescent="0.25">
      <c r="A4522" s="2"/>
      <c r="B4522" s="2" t="s">
        <v>4358</v>
      </c>
      <c r="C4522" s="116">
        <v>143079</v>
      </c>
      <c r="D4522" s="117">
        <v>8111</v>
      </c>
      <c r="E4522" s="2">
        <v>4522</v>
      </c>
    </row>
    <row r="4523" spans="1:5" ht="13.5" x14ac:dyDescent="0.25">
      <c r="A4523" s="2"/>
      <c r="B4523" s="2" t="s">
        <v>4360</v>
      </c>
      <c r="C4523" s="116">
        <v>143115</v>
      </c>
      <c r="D4523" s="117">
        <v>8227</v>
      </c>
      <c r="E4523" s="2">
        <v>4523</v>
      </c>
    </row>
    <row r="4524" spans="1:5" ht="13.5" x14ac:dyDescent="0.25">
      <c r="A4524" s="2"/>
      <c r="B4524" s="2" t="s">
        <v>4361</v>
      </c>
      <c r="C4524" s="116">
        <v>143134</v>
      </c>
      <c r="D4524" s="117">
        <v>8159</v>
      </c>
      <c r="E4524" s="2">
        <v>4524</v>
      </c>
    </row>
    <row r="4525" spans="1:5" ht="13.5" x14ac:dyDescent="0.25">
      <c r="A4525" s="2"/>
      <c r="B4525" s="2" t="s">
        <v>4362</v>
      </c>
      <c r="C4525" s="116">
        <v>143153</v>
      </c>
      <c r="D4525" s="117">
        <v>8112</v>
      </c>
      <c r="E4525" s="2">
        <v>4525</v>
      </c>
    </row>
    <row r="4526" spans="1:5" ht="13.5" x14ac:dyDescent="0.25">
      <c r="A4526" s="2"/>
      <c r="B4526" s="2" t="s">
        <v>8454</v>
      </c>
      <c r="C4526" s="116">
        <v>143168</v>
      </c>
      <c r="D4526" s="117">
        <v>8311</v>
      </c>
      <c r="E4526" s="2">
        <v>4526</v>
      </c>
    </row>
    <row r="4527" spans="1:5" ht="13.5" x14ac:dyDescent="0.25">
      <c r="A4527" s="2"/>
      <c r="B4527" s="2" t="s">
        <v>441</v>
      </c>
      <c r="C4527" s="116">
        <v>143172</v>
      </c>
      <c r="D4527" s="117">
        <v>8251</v>
      </c>
      <c r="E4527" s="2">
        <v>4527</v>
      </c>
    </row>
    <row r="4528" spans="1:5" ht="13.5" x14ac:dyDescent="0.25">
      <c r="A4528" s="2"/>
      <c r="B4528" s="2" t="s">
        <v>4363</v>
      </c>
      <c r="C4528" s="116">
        <v>143191</v>
      </c>
      <c r="D4528" s="117">
        <v>8277</v>
      </c>
      <c r="E4528" s="2">
        <v>4528</v>
      </c>
    </row>
    <row r="4529" spans="1:5" ht="13.5" x14ac:dyDescent="0.25">
      <c r="A4529" s="2"/>
      <c r="B4529" s="2" t="s">
        <v>4364</v>
      </c>
      <c r="C4529" s="116">
        <v>143219</v>
      </c>
      <c r="D4529" s="117">
        <v>7414</v>
      </c>
      <c r="E4529" s="2">
        <v>4529</v>
      </c>
    </row>
    <row r="4530" spans="1:5" ht="13.5" x14ac:dyDescent="0.25">
      <c r="A4530" s="2"/>
      <c r="B4530" s="2" t="s">
        <v>4365</v>
      </c>
      <c r="C4530" s="116">
        <v>143223</v>
      </c>
      <c r="D4530" s="117">
        <v>8271</v>
      </c>
      <c r="E4530" s="2">
        <v>4530</v>
      </c>
    </row>
    <row r="4531" spans="1:5" ht="13.5" x14ac:dyDescent="0.25">
      <c r="A4531" s="2"/>
      <c r="B4531" s="2" t="s">
        <v>4366</v>
      </c>
      <c r="C4531" s="116">
        <v>143242</v>
      </c>
      <c r="D4531" s="117">
        <v>7129</v>
      </c>
      <c r="E4531" s="2">
        <v>4531</v>
      </c>
    </row>
    <row r="4532" spans="1:5" ht="13.5" x14ac:dyDescent="0.25">
      <c r="A4532" s="2"/>
      <c r="B4532" s="2" t="s">
        <v>442</v>
      </c>
      <c r="C4532" s="116">
        <v>143261</v>
      </c>
      <c r="D4532" s="117">
        <v>8112</v>
      </c>
      <c r="E4532" s="2">
        <v>4532</v>
      </c>
    </row>
    <row r="4533" spans="1:5" ht="13.5" x14ac:dyDescent="0.25">
      <c r="A4533" s="2"/>
      <c r="B4533" s="2" t="s">
        <v>443</v>
      </c>
      <c r="C4533" s="116">
        <v>143280</v>
      </c>
      <c r="D4533" s="117">
        <v>7211</v>
      </c>
      <c r="E4533" s="2">
        <v>4533</v>
      </c>
    </row>
    <row r="4534" spans="1:5" ht="13.5" x14ac:dyDescent="0.25">
      <c r="A4534" s="2"/>
      <c r="B4534" s="2" t="s">
        <v>4367</v>
      </c>
      <c r="C4534" s="116">
        <v>143308</v>
      </c>
      <c r="D4534" s="117">
        <v>7412</v>
      </c>
      <c r="E4534" s="2">
        <v>4534</v>
      </c>
    </row>
    <row r="4535" spans="1:5" ht="13.5" x14ac:dyDescent="0.25">
      <c r="A4535" s="2"/>
      <c r="B4535" s="2" t="s">
        <v>4368</v>
      </c>
      <c r="C4535" s="116">
        <v>143312</v>
      </c>
      <c r="D4535" s="117">
        <v>8224</v>
      </c>
      <c r="E4535" s="2">
        <v>4535</v>
      </c>
    </row>
    <row r="4536" spans="1:5" ht="13.5" x14ac:dyDescent="0.25">
      <c r="A4536" s="2"/>
      <c r="B4536" s="2" t="s">
        <v>444</v>
      </c>
      <c r="C4536" s="116">
        <v>143331</v>
      </c>
      <c r="D4536" s="117">
        <v>8122</v>
      </c>
      <c r="E4536" s="2">
        <v>4536</v>
      </c>
    </row>
    <row r="4537" spans="1:5" ht="13.5" x14ac:dyDescent="0.25">
      <c r="A4537" s="2"/>
      <c r="B4537" s="2" t="s">
        <v>4369</v>
      </c>
      <c r="C4537" s="116">
        <v>143350</v>
      </c>
      <c r="D4537" s="117">
        <v>8122</v>
      </c>
      <c r="E4537" s="2">
        <v>4537</v>
      </c>
    </row>
    <row r="4538" spans="1:5" ht="13.5" x14ac:dyDescent="0.25">
      <c r="A4538" s="2"/>
      <c r="B4538" s="2" t="s">
        <v>4370</v>
      </c>
      <c r="C4538" s="116">
        <v>143372</v>
      </c>
      <c r="D4538" s="117">
        <v>8123</v>
      </c>
      <c r="E4538" s="2">
        <v>4538</v>
      </c>
    </row>
    <row r="4539" spans="1:5" ht="13.5" x14ac:dyDescent="0.25">
      <c r="A4539" s="2"/>
      <c r="B4539" s="2" t="s">
        <v>4371</v>
      </c>
      <c r="C4539" s="116">
        <v>143399</v>
      </c>
      <c r="D4539" s="117">
        <v>7150</v>
      </c>
      <c r="E4539" s="2">
        <v>4539</v>
      </c>
    </row>
    <row r="4540" spans="1:5" ht="13.5" x14ac:dyDescent="0.25">
      <c r="A4540" s="2"/>
      <c r="B4540" s="2" t="s">
        <v>445</v>
      </c>
      <c r="C4540" s="116">
        <v>143416</v>
      </c>
      <c r="D4540" s="117">
        <v>7233</v>
      </c>
      <c r="E4540" s="2">
        <v>4540</v>
      </c>
    </row>
    <row r="4541" spans="1:5" ht="13.5" x14ac:dyDescent="0.25">
      <c r="A4541" s="2"/>
      <c r="B4541" s="2" t="s">
        <v>7291</v>
      </c>
      <c r="C4541" s="116">
        <v>143435</v>
      </c>
      <c r="D4541" s="117">
        <v>8333</v>
      </c>
      <c r="E4541" s="2">
        <v>4541</v>
      </c>
    </row>
    <row r="4542" spans="1:5" ht="13.5" x14ac:dyDescent="0.25">
      <c r="A4542" s="2"/>
      <c r="B4542" s="2" t="s">
        <v>446</v>
      </c>
      <c r="C4542" s="116">
        <v>143454</v>
      </c>
      <c r="D4542" s="117">
        <v>8212</v>
      </c>
      <c r="E4542" s="2">
        <v>4542</v>
      </c>
    </row>
    <row r="4543" spans="1:5" ht="13.5" x14ac:dyDescent="0.25">
      <c r="A4543" s="2"/>
      <c r="B4543" s="2" t="s">
        <v>447</v>
      </c>
      <c r="C4543" s="116">
        <v>143473</v>
      </c>
      <c r="D4543" s="117">
        <v>8162</v>
      </c>
      <c r="E4543" s="2">
        <v>4543</v>
      </c>
    </row>
    <row r="4544" spans="1:5" ht="13.5" x14ac:dyDescent="0.25">
      <c r="A4544" s="2"/>
      <c r="B4544" s="2" t="s">
        <v>4372</v>
      </c>
      <c r="C4544" s="116">
        <v>143492</v>
      </c>
      <c r="D4544" s="117">
        <v>8162</v>
      </c>
      <c r="E4544" s="2">
        <v>4544</v>
      </c>
    </row>
    <row r="4545" spans="1:5" ht="13.5" x14ac:dyDescent="0.25">
      <c r="A4545" s="2"/>
      <c r="B4545" s="2" t="s">
        <v>4373</v>
      </c>
      <c r="C4545" s="116">
        <v>143515</v>
      </c>
      <c r="D4545" s="117">
        <v>8277</v>
      </c>
      <c r="E4545" s="2">
        <v>4545</v>
      </c>
    </row>
    <row r="4546" spans="1:5" ht="13.5" x14ac:dyDescent="0.25">
      <c r="A4546" s="2"/>
      <c r="B4546" s="2" t="s">
        <v>4374</v>
      </c>
      <c r="C4546" s="116">
        <v>143524</v>
      </c>
      <c r="D4546" s="117">
        <v>8277</v>
      </c>
      <c r="E4546" s="2">
        <v>4546</v>
      </c>
    </row>
    <row r="4547" spans="1:5" ht="13.5" x14ac:dyDescent="0.25">
      <c r="A4547" s="2"/>
      <c r="B4547" s="2" t="s">
        <v>4375</v>
      </c>
      <c r="C4547" s="116">
        <v>143543</v>
      </c>
      <c r="D4547" s="117">
        <v>8277</v>
      </c>
      <c r="E4547" s="2">
        <v>4547</v>
      </c>
    </row>
    <row r="4548" spans="1:5" ht="13.5" x14ac:dyDescent="0.25">
      <c r="A4548" s="2"/>
      <c r="B4548" s="2" t="s">
        <v>4376</v>
      </c>
      <c r="C4548" s="116">
        <v>143562</v>
      </c>
      <c r="D4548" s="117">
        <v>8277</v>
      </c>
      <c r="E4548" s="2">
        <v>4548</v>
      </c>
    </row>
    <row r="4549" spans="1:5" ht="13.5" x14ac:dyDescent="0.25">
      <c r="A4549" s="2"/>
      <c r="B4549" s="2" t="s">
        <v>4377</v>
      </c>
      <c r="C4549" s="116">
        <v>143581</v>
      </c>
      <c r="D4549" s="117">
        <v>8269</v>
      </c>
      <c r="E4549" s="2">
        <v>4549</v>
      </c>
    </row>
    <row r="4550" spans="1:5" ht="13.5" x14ac:dyDescent="0.25">
      <c r="A4550" s="2"/>
      <c r="B4550" s="2" t="s">
        <v>4378</v>
      </c>
      <c r="C4550" s="116">
        <v>143609</v>
      </c>
      <c r="D4550" s="117">
        <v>7150</v>
      </c>
      <c r="E4550" s="2">
        <v>4550</v>
      </c>
    </row>
    <row r="4551" spans="1:5" ht="13.5" x14ac:dyDescent="0.25">
      <c r="A4551" s="2"/>
      <c r="B4551" s="2" t="s">
        <v>4379</v>
      </c>
      <c r="C4551" s="116">
        <v>143628</v>
      </c>
      <c r="D4551" s="117">
        <v>8252</v>
      </c>
      <c r="E4551" s="2">
        <v>4551</v>
      </c>
    </row>
    <row r="4552" spans="1:5" ht="13.5" x14ac:dyDescent="0.25">
      <c r="A4552" s="2"/>
      <c r="B4552" s="2" t="s">
        <v>4380</v>
      </c>
      <c r="C4552" s="116">
        <v>143647</v>
      </c>
      <c r="D4552" s="117">
        <v>8121</v>
      </c>
      <c r="E4552" s="2">
        <v>4552</v>
      </c>
    </row>
    <row r="4553" spans="1:5" ht="13.5" x14ac:dyDescent="0.25">
      <c r="A4553" s="2"/>
      <c r="B4553" s="2" t="s">
        <v>448</v>
      </c>
      <c r="C4553" s="116">
        <v>143666</v>
      </c>
      <c r="D4553" s="117">
        <v>8112</v>
      </c>
      <c r="E4553" s="2">
        <v>4553</v>
      </c>
    </row>
    <row r="4554" spans="1:5" ht="13.5" x14ac:dyDescent="0.25">
      <c r="A4554" s="2"/>
      <c r="B4554" s="2" t="s">
        <v>4381</v>
      </c>
      <c r="C4554" s="116">
        <v>143685</v>
      </c>
      <c r="D4554" s="117">
        <v>8274</v>
      </c>
      <c r="E4554" s="2">
        <v>4554</v>
      </c>
    </row>
    <row r="4555" spans="1:5" ht="13.5" x14ac:dyDescent="0.25">
      <c r="A4555" s="2"/>
      <c r="B4555" s="2" t="s">
        <v>7292</v>
      </c>
      <c r="C4555" s="116">
        <v>143691</v>
      </c>
      <c r="D4555" s="117">
        <v>8332</v>
      </c>
      <c r="E4555" s="2">
        <v>4555</v>
      </c>
    </row>
    <row r="4556" spans="1:5" ht="13.5" x14ac:dyDescent="0.25">
      <c r="A4556" s="2"/>
      <c r="B4556" s="2" t="s">
        <v>4382</v>
      </c>
      <c r="C4556" s="116">
        <v>143717</v>
      </c>
      <c r="D4556" s="117">
        <v>8234</v>
      </c>
      <c r="E4556" s="2">
        <v>4556</v>
      </c>
    </row>
    <row r="4557" spans="1:5" ht="13.5" x14ac:dyDescent="0.25">
      <c r="A4557" s="2"/>
      <c r="B4557" s="2" t="s">
        <v>4383</v>
      </c>
      <c r="C4557" s="116">
        <v>143736</v>
      </c>
      <c r="D4557" s="117">
        <v>8284</v>
      </c>
      <c r="E4557" s="2">
        <v>4557</v>
      </c>
    </row>
    <row r="4558" spans="1:5" ht="13.5" x14ac:dyDescent="0.25">
      <c r="A4558" s="2"/>
      <c r="B4558" s="2" t="s">
        <v>4384</v>
      </c>
      <c r="C4558" s="116">
        <v>143755</v>
      </c>
      <c r="D4558" s="117">
        <v>8142</v>
      </c>
      <c r="E4558" s="2">
        <v>4558</v>
      </c>
    </row>
    <row r="4559" spans="1:5" ht="13.5" x14ac:dyDescent="0.25">
      <c r="A4559" s="2"/>
      <c r="B4559" s="2" t="s">
        <v>4385</v>
      </c>
      <c r="C4559" s="116">
        <v>143774</v>
      </c>
      <c r="D4559" s="117">
        <v>8112</v>
      </c>
      <c r="E4559" s="2">
        <v>4559</v>
      </c>
    </row>
    <row r="4560" spans="1:5" ht="13.5" x14ac:dyDescent="0.25">
      <c r="A4560" s="2"/>
      <c r="B4560" s="2" t="s">
        <v>449</v>
      </c>
      <c r="C4560" s="116">
        <v>143793</v>
      </c>
      <c r="D4560" s="117">
        <v>7133</v>
      </c>
      <c r="E4560" s="2">
        <v>4560</v>
      </c>
    </row>
    <row r="4561" spans="1:5" ht="13.5" x14ac:dyDescent="0.25">
      <c r="A4561" s="2"/>
      <c r="B4561" s="2" t="s">
        <v>4386</v>
      </c>
      <c r="C4561" s="116">
        <v>143810</v>
      </c>
      <c r="D4561" s="117">
        <v>8333</v>
      </c>
      <c r="E4561" s="2">
        <v>4561</v>
      </c>
    </row>
    <row r="4562" spans="1:5" ht="13.5" x14ac:dyDescent="0.25">
      <c r="A4562" s="2"/>
      <c r="B4562" s="2" t="s">
        <v>4387</v>
      </c>
      <c r="C4562" s="116">
        <v>143825</v>
      </c>
      <c r="D4562" s="117">
        <v>7610</v>
      </c>
      <c r="E4562" s="2">
        <v>4562</v>
      </c>
    </row>
    <row r="4563" spans="1:5" ht="13.5" x14ac:dyDescent="0.25">
      <c r="A4563" s="2"/>
      <c r="B4563" s="2" t="s">
        <v>7293</v>
      </c>
      <c r="C4563" s="116">
        <v>143844</v>
      </c>
      <c r="D4563" s="117">
        <v>8332</v>
      </c>
      <c r="E4563" s="2">
        <v>4563</v>
      </c>
    </row>
    <row r="4564" spans="1:5" ht="13.5" x14ac:dyDescent="0.25">
      <c r="A4564" s="2"/>
      <c r="B4564" s="2" t="s">
        <v>4388</v>
      </c>
      <c r="C4564" s="116">
        <v>143863</v>
      </c>
      <c r="D4564" s="117">
        <v>8290</v>
      </c>
      <c r="E4564" s="2">
        <v>4564</v>
      </c>
    </row>
    <row r="4565" spans="1:5" ht="13.5" x14ac:dyDescent="0.25">
      <c r="A4565" s="2"/>
      <c r="B4565" s="2" t="s">
        <v>450</v>
      </c>
      <c r="C4565" s="116">
        <v>143882</v>
      </c>
      <c r="D4565" s="117">
        <v>8332</v>
      </c>
      <c r="E4565" s="2">
        <v>4565</v>
      </c>
    </row>
    <row r="4566" spans="1:5" ht="13.5" x14ac:dyDescent="0.25">
      <c r="A4566" s="2"/>
      <c r="B4566" s="2" t="s">
        <v>451</v>
      </c>
      <c r="C4566" s="116">
        <v>143900</v>
      </c>
      <c r="D4566" s="117">
        <v>8332</v>
      </c>
      <c r="E4566" s="2">
        <v>4566</v>
      </c>
    </row>
    <row r="4567" spans="1:5" ht="13.5" x14ac:dyDescent="0.25">
      <c r="A4567" s="2"/>
      <c r="B4567" s="2" t="s">
        <v>4389</v>
      </c>
      <c r="C4567" s="116">
        <v>143929</v>
      </c>
      <c r="D4567" s="117">
        <v>8332</v>
      </c>
      <c r="E4567" s="2">
        <v>4567</v>
      </c>
    </row>
    <row r="4568" spans="1:5" ht="13.5" x14ac:dyDescent="0.25">
      <c r="A4568" s="2"/>
      <c r="B4568" s="2" t="s">
        <v>452</v>
      </c>
      <c r="C4568" s="116">
        <v>143933</v>
      </c>
      <c r="D4568" s="117">
        <v>8232</v>
      </c>
      <c r="E4568" s="2">
        <v>4568</v>
      </c>
    </row>
    <row r="4569" spans="1:5" ht="13.5" x14ac:dyDescent="0.25">
      <c r="A4569" s="2"/>
      <c r="B4569" s="2" t="s">
        <v>4390</v>
      </c>
      <c r="C4569" s="116">
        <v>143952</v>
      </c>
      <c r="D4569" s="117">
        <v>8212</v>
      </c>
      <c r="E4569" s="2">
        <v>4569</v>
      </c>
    </row>
    <row r="4570" spans="1:5" ht="13.5" x14ac:dyDescent="0.25">
      <c r="A4570" s="2"/>
      <c r="B4570" s="2" t="s">
        <v>453</v>
      </c>
      <c r="C4570" s="116">
        <v>143971</v>
      </c>
      <c r="D4570" s="117">
        <v>8332</v>
      </c>
      <c r="E4570" s="2">
        <v>4570</v>
      </c>
    </row>
    <row r="4571" spans="1:5" ht="13.5" x14ac:dyDescent="0.25">
      <c r="A4571" s="2"/>
      <c r="B4571" s="2" t="s">
        <v>454</v>
      </c>
      <c r="C4571" s="116">
        <v>143990</v>
      </c>
      <c r="D4571" s="117">
        <v>8311</v>
      </c>
      <c r="E4571" s="2">
        <v>4571</v>
      </c>
    </row>
    <row r="4572" spans="1:5" ht="13.5" x14ac:dyDescent="0.25">
      <c r="A4572" s="2"/>
      <c r="B4572" s="2" t="s">
        <v>4391</v>
      </c>
      <c r="C4572" s="116">
        <v>144014</v>
      </c>
      <c r="D4572" s="117">
        <v>8311</v>
      </c>
      <c r="E4572" s="2">
        <v>4572</v>
      </c>
    </row>
    <row r="4573" spans="1:5" ht="13.5" x14ac:dyDescent="0.25">
      <c r="A4573" s="2"/>
      <c r="B4573" s="2" t="s">
        <v>4392</v>
      </c>
      <c r="C4573" s="116">
        <v>144033</v>
      </c>
      <c r="D4573" s="117">
        <v>8311</v>
      </c>
      <c r="E4573" s="2">
        <v>4573</v>
      </c>
    </row>
    <row r="4574" spans="1:5" ht="13.5" x14ac:dyDescent="0.25">
      <c r="A4574" s="2"/>
      <c r="B4574" s="2" t="s">
        <v>4393</v>
      </c>
      <c r="C4574" s="116">
        <v>144052</v>
      </c>
      <c r="D4574" s="117">
        <v>8311</v>
      </c>
      <c r="E4574" s="2">
        <v>4574</v>
      </c>
    </row>
    <row r="4575" spans="1:5" ht="13.5" x14ac:dyDescent="0.25">
      <c r="A4575" s="2"/>
      <c r="B4575" s="2" t="s">
        <v>4394</v>
      </c>
      <c r="C4575" s="116">
        <v>144071</v>
      </c>
      <c r="D4575" s="117">
        <v>8333</v>
      </c>
      <c r="E4575" s="2">
        <v>4575</v>
      </c>
    </row>
    <row r="4576" spans="1:5" ht="13.5" x14ac:dyDescent="0.25">
      <c r="A4576" s="2"/>
      <c r="B4576" s="2" t="s">
        <v>4395</v>
      </c>
      <c r="C4576" s="116">
        <v>144090</v>
      </c>
      <c r="D4576" s="117">
        <v>8311</v>
      </c>
      <c r="E4576" s="2">
        <v>4576</v>
      </c>
    </row>
    <row r="4577" spans="1:5" ht="13.5" x14ac:dyDescent="0.25">
      <c r="A4577" s="2"/>
      <c r="B4577" s="2" t="s">
        <v>455</v>
      </c>
      <c r="C4577" s="116">
        <v>144118</v>
      </c>
      <c r="D4577" s="117">
        <v>7212</v>
      </c>
      <c r="E4577" s="2">
        <v>4577</v>
      </c>
    </row>
    <row r="4578" spans="1:5" ht="13.5" x14ac:dyDescent="0.25">
      <c r="A4578" s="2"/>
      <c r="B4578" s="2" t="s">
        <v>456</v>
      </c>
      <c r="C4578" s="116">
        <v>144137</v>
      </c>
      <c r="D4578" s="117">
        <v>8161</v>
      </c>
      <c r="E4578" s="2">
        <v>4578</v>
      </c>
    </row>
    <row r="4579" spans="1:5" ht="13.5" x14ac:dyDescent="0.25">
      <c r="A4579" s="2"/>
      <c r="B4579" s="2" t="s">
        <v>457</v>
      </c>
      <c r="C4579" s="116">
        <v>144156</v>
      </c>
      <c r="D4579" s="117">
        <v>8161</v>
      </c>
      <c r="E4579" s="2">
        <v>4579</v>
      </c>
    </row>
    <row r="4580" spans="1:5" ht="13.5" x14ac:dyDescent="0.25">
      <c r="A4580" s="2"/>
      <c r="B4580" s="2" t="s">
        <v>4396</v>
      </c>
      <c r="C4580" s="116">
        <v>144160</v>
      </c>
      <c r="D4580" s="117">
        <v>8143</v>
      </c>
      <c r="E4580" s="2">
        <v>4580</v>
      </c>
    </row>
    <row r="4581" spans="1:5" ht="13.5" x14ac:dyDescent="0.25">
      <c r="A4581" s="2"/>
      <c r="B4581" s="2" t="s">
        <v>4397</v>
      </c>
      <c r="C4581" s="116">
        <v>144182</v>
      </c>
      <c r="D4581" s="117">
        <v>8333</v>
      </c>
      <c r="E4581" s="2">
        <v>4581</v>
      </c>
    </row>
    <row r="4582" spans="1:5" ht="13.5" x14ac:dyDescent="0.25">
      <c r="A4582" s="2"/>
      <c r="B4582" s="2" t="s">
        <v>2321</v>
      </c>
      <c r="C4582" s="116">
        <v>135814</v>
      </c>
      <c r="D4582" s="117">
        <v>8226</v>
      </c>
      <c r="E4582" s="2">
        <v>4582</v>
      </c>
    </row>
    <row r="4583" spans="1:5" ht="13.5" x14ac:dyDescent="0.25">
      <c r="A4583" s="2"/>
      <c r="B4583" s="2" t="s">
        <v>8991</v>
      </c>
      <c r="C4583" s="116">
        <v>336306</v>
      </c>
      <c r="D4583" s="117">
        <v>8290</v>
      </c>
      <c r="E4583" s="2">
        <v>4583</v>
      </c>
    </row>
    <row r="4584" spans="1:5" ht="13.5" x14ac:dyDescent="0.25">
      <c r="A4584" s="2"/>
      <c r="B4584" s="2" t="s">
        <v>8507</v>
      </c>
      <c r="C4584" s="116">
        <v>240283</v>
      </c>
      <c r="D4584" s="117">
        <v>2141</v>
      </c>
      <c r="E4584" s="2">
        <v>4584</v>
      </c>
    </row>
    <row r="4585" spans="1:5" ht="13.5" x14ac:dyDescent="0.25">
      <c r="A4585" s="2"/>
      <c r="B4585" s="2" t="s">
        <v>6238</v>
      </c>
      <c r="C4585" s="116">
        <v>240298</v>
      </c>
      <c r="D4585" s="117">
        <v>2359</v>
      </c>
      <c r="E4585" s="2">
        <v>4585</v>
      </c>
    </row>
    <row r="4586" spans="1:5" ht="13.5" x14ac:dyDescent="0.25">
      <c r="A4586" s="2"/>
      <c r="B4586" s="2" t="s">
        <v>6239</v>
      </c>
      <c r="C4586" s="116">
        <v>240315</v>
      </c>
      <c r="D4586" s="117">
        <v>4111</v>
      </c>
      <c r="E4586" s="2">
        <v>4586</v>
      </c>
    </row>
    <row r="4587" spans="1:5" ht="13.5" x14ac:dyDescent="0.25">
      <c r="A4587" s="2"/>
      <c r="B4587" s="2" t="s">
        <v>8030</v>
      </c>
      <c r="C4587" s="116">
        <v>240316</v>
      </c>
      <c r="D4587" s="117">
        <v>4111</v>
      </c>
      <c r="E4587" s="2">
        <v>4587</v>
      </c>
    </row>
    <row r="4588" spans="1:5" ht="13.5" x14ac:dyDescent="0.25">
      <c r="A4588" s="2"/>
      <c r="B4588" s="2" t="s">
        <v>6241</v>
      </c>
      <c r="C4588" s="116">
        <v>240353</v>
      </c>
      <c r="D4588" s="117">
        <v>4111</v>
      </c>
      <c r="E4588" s="2">
        <v>4588</v>
      </c>
    </row>
    <row r="4589" spans="1:5" ht="13.5" x14ac:dyDescent="0.25">
      <c r="A4589" s="2"/>
      <c r="B4589" s="2" t="s">
        <v>6240</v>
      </c>
      <c r="C4589" s="116">
        <v>240334</v>
      </c>
      <c r="D4589" s="117">
        <v>4111</v>
      </c>
      <c r="E4589" s="2">
        <v>4589</v>
      </c>
    </row>
    <row r="4590" spans="1:5" ht="13.5" x14ac:dyDescent="0.25">
      <c r="A4590" s="2"/>
      <c r="B4590" s="2" t="s">
        <v>7285</v>
      </c>
      <c r="C4590" s="116">
        <v>139270</v>
      </c>
      <c r="D4590" s="117">
        <v>8162</v>
      </c>
      <c r="E4590" s="2">
        <v>4590</v>
      </c>
    </row>
    <row r="4591" spans="1:5" ht="13.5" x14ac:dyDescent="0.25">
      <c r="A4591" s="2"/>
      <c r="B4591" s="2" t="s">
        <v>389</v>
      </c>
      <c r="C4591" s="116">
        <v>139293</v>
      </c>
      <c r="D4591" s="117">
        <v>8162</v>
      </c>
      <c r="E4591" s="2">
        <v>4591</v>
      </c>
    </row>
    <row r="4592" spans="1:5" ht="13.5" x14ac:dyDescent="0.25">
      <c r="A4592" s="2"/>
      <c r="B4592" s="2" t="s">
        <v>390</v>
      </c>
      <c r="C4592" s="116">
        <v>139317</v>
      </c>
      <c r="D4592" s="117">
        <v>8162</v>
      </c>
      <c r="E4592" s="2">
        <v>4592</v>
      </c>
    </row>
    <row r="4593" spans="1:5" ht="13.5" x14ac:dyDescent="0.25">
      <c r="A4593" s="2"/>
      <c r="B4593" s="2" t="s">
        <v>418</v>
      </c>
      <c r="C4593" s="116">
        <v>141317</v>
      </c>
      <c r="D4593" s="117">
        <v>8279</v>
      </c>
      <c r="E4593" s="2">
        <v>4593</v>
      </c>
    </row>
    <row r="4594" spans="1:5" ht="13.5" x14ac:dyDescent="0.25">
      <c r="A4594" s="2"/>
      <c r="B4594" s="2" t="s">
        <v>2560</v>
      </c>
      <c r="C4594" s="116">
        <v>142362</v>
      </c>
      <c r="D4594" s="117">
        <v>8221</v>
      </c>
      <c r="E4594" s="2">
        <v>4594</v>
      </c>
    </row>
    <row r="4595" spans="1:5" ht="13.5" x14ac:dyDescent="0.25">
      <c r="A4595" s="2"/>
      <c r="B4595" s="2" t="s">
        <v>2569</v>
      </c>
      <c r="C4595" s="116">
        <v>142678</v>
      </c>
      <c r="D4595" s="117">
        <v>8121</v>
      </c>
      <c r="E4595" s="2">
        <v>4595</v>
      </c>
    </row>
    <row r="4596" spans="1:5" ht="13.5" x14ac:dyDescent="0.25">
      <c r="A4596" s="2"/>
      <c r="B4596" s="2" t="s">
        <v>458</v>
      </c>
      <c r="C4596" s="116">
        <v>144190</v>
      </c>
      <c r="D4596" s="117">
        <v>7424</v>
      </c>
      <c r="E4596" s="2">
        <v>4596</v>
      </c>
    </row>
    <row r="4597" spans="1:5" ht="13.5" x14ac:dyDescent="0.25">
      <c r="A4597" s="2"/>
      <c r="B4597" s="2" t="s">
        <v>6242</v>
      </c>
      <c r="C4597" s="116">
        <v>240387</v>
      </c>
      <c r="D4597" s="117">
        <v>3231</v>
      </c>
      <c r="E4597" s="2">
        <v>4597</v>
      </c>
    </row>
    <row r="4598" spans="1:5" ht="13.5" x14ac:dyDescent="0.25">
      <c r="A4598" s="2"/>
      <c r="B4598" s="2" t="s">
        <v>8743</v>
      </c>
      <c r="C4598" s="116">
        <v>242664</v>
      </c>
      <c r="D4598" s="117">
        <v>3231</v>
      </c>
      <c r="E4598" s="2">
        <v>4598</v>
      </c>
    </row>
    <row r="4599" spans="1:5" ht="13.5" x14ac:dyDescent="0.25">
      <c r="A4599" s="2"/>
      <c r="B4599" s="2" t="s">
        <v>8744</v>
      </c>
      <c r="C4599" s="116">
        <v>242679</v>
      </c>
      <c r="D4599" s="117">
        <v>3231</v>
      </c>
      <c r="E4599" s="2">
        <v>4599</v>
      </c>
    </row>
    <row r="4600" spans="1:5" ht="13.5" x14ac:dyDescent="0.25">
      <c r="A4600" s="2"/>
      <c r="B4600" s="2" t="s">
        <v>6243</v>
      </c>
      <c r="C4600" s="116">
        <v>240391</v>
      </c>
      <c r="D4600" s="117">
        <v>3231</v>
      </c>
      <c r="E4600" s="2">
        <v>4600</v>
      </c>
    </row>
    <row r="4601" spans="1:5" ht="13.5" x14ac:dyDescent="0.25">
      <c r="A4601" s="2"/>
      <c r="B4601" s="2" t="s">
        <v>8745</v>
      </c>
      <c r="C4601" s="116">
        <v>242700</v>
      </c>
      <c r="D4601" s="117">
        <v>3231</v>
      </c>
      <c r="E4601" s="2">
        <v>4601</v>
      </c>
    </row>
    <row r="4602" spans="1:5" ht="13.5" x14ac:dyDescent="0.25">
      <c r="A4602" s="2"/>
      <c r="B4602" s="2" t="s">
        <v>8746</v>
      </c>
      <c r="C4602" s="116">
        <v>242715</v>
      </c>
      <c r="D4602" s="117">
        <v>3231</v>
      </c>
      <c r="E4602" s="2">
        <v>4602</v>
      </c>
    </row>
    <row r="4603" spans="1:5" ht="13.5" x14ac:dyDescent="0.25">
      <c r="A4603" s="2"/>
      <c r="B4603" s="2" t="s">
        <v>8747</v>
      </c>
      <c r="C4603" s="116">
        <v>242720</v>
      </c>
      <c r="D4603" s="117">
        <v>3231</v>
      </c>
      <c r="E4603" s="2">
        <v>4603</v>
      </c>
    </row>
    <row r="4604" spans="1:5" ht="13.5" x14ac:dyDescent="0.25">
      <c r="A4604" s="2"/>
      <c r="B4604" s="2" t="s">
        <v>8748</v>
      </c>
      <c r="C4604" s="116">
        <v>242734</v>
      </c>
      <c r="D4604" s="117">
        <v>3231</v>
      </c>
      <c r="E4604" s="2">
        <v>4604</v>
      </c>
    </row>
    <row r="4605" spans="1:5" ht="13.5" x14ac:dyDescent="0.25">
      <c r="A4605" s="2"/>
      <c r="B4605" s="2" t="s">
        <v>8749</v>
      </c>
      <c r="C4605" s="116">
        <v>242753</v>
      </c>
      <c r="D4605" s="117">
        <v>3231</v>
      </c>
      <c r="E4605" s="2">
        <v>4605</v>
      </c>
    </row>
    <row r="4606" spans="1:5" ht="13.5" x14ac:dyDescent="0.25">
      <c r="A4606" s="2"/>
      <c r="B4606" s="2" t="s">
        <v>8750</v>
      </c>
      <c r="C4606" s="116">
        <v>242768</v>
      </c>
      <c r="D4606" s="117">
        <v>3231</v>
      </c>
      <c r="E4606" s="2">
        <v>4606</v>
      </c>
    </row>
    <row r="4607" spans="1:5" ht="13.5" x14ac:dyDescent="0.25">
      <c r="A4607" s="2"/>
      <c r="B4607" s="2" t="s">
        <v>8742</v>
      </c>
      <c r="C4607" s="116">
        <v>242654</v>
      </c>
      <c r="D4607" s="117">
        <v>3231</v>
      </c>
      <c r="E4607" s="2">
        <v>4607</v>
      </c>
    </row>
    <row r="4608" spans="1:5" ht="13.5" x14ac:dyDescent="0.25">
      <c r="A4608" s="2"/>
      <c r="B4608" s="2" t="s">
        <v>8508</v>
      </c>
      <c r="C4608" s="116">
        <v>240404</v>
      </c>
      <c r="D4608" s="117">
        <v>3231</v>
      </c>
      <c r="E4608" s="2">
        <v>4608</v>
      </c>
    </row>
    <row r="4609" spans="1:5" ht="13.5" x14ac:dyDescent="0.25">
      <c r="A4609" s="2"/>
      <c r="B4609" s="2" t="s">
        <v>8739</v>
      </c>
      <c r="C4609" s="116">
        <v>240438</v>
      </c>
      <c r="D4609" s="117">
        <v>3229</v>
      </c>
      <c r="E4609" s="2">
        <v>4609</v>
      </c>
    </row>
    <row r="4610" spans="1:5" ht="13.5" x14ac:dyDescent="0.25">
      <c r="A4610" s="2"/>
      <c r="B4610" s="2" t="s">
        <v>8509</v>
      </c>
      <c r="C4610" s="116">
        <v>240419</v>
      </c>
      <c r="D4610" s="117">
        <v>2221</v>
      </c>
      <c r="E4610" s="2">
        <v>4610</v>
      </c>
    </row>
    <row r="4611" spans="1:5" ht="13.5" x14ac:dyDescent="0.25">
      <c r="A4611" s="2"/>
      <c r="B4611" s="2" t="s">
        <v>6244</v>
      </c>
      <c r="C4611" s="116">
        <v>240423</v>
      </c>
      <c r="D4611" s="117">
        <v>4222</v>
      </c>
      <c r="E4611" s="2">
        <v>4611</v>
      </c>
    </row>
    <row r="4612" spans="1:5" ht="13.5" x14ac:dyDescent="0.25">
      <c r="A4612" s="2"/>
      <c r="B4612" s="2" t="s">
        <v>6245</v>
      </c>
      <c r="C4612" s="116">
        <v>240457</v>
      </c>
      <c r="D4612" s="117">
        <v>4122</v>
      </c>
      <c r="E4612" s="2">
        <v>4612</v>
      </c>
    </row>
    <row r="4613" spans="1:5" ht="13.5" x14ac:dyDescent="0.25">
      <c r="A4613" s="2"/>
      <c r="B4613" s="2" t="s">
        <v>8510</v>
      </c>
      <c r="C4613" s="116">
        <v>240461</v>
      </c>
      <c r="D4613" s="117">
        <v>3229</v>
      </c>
      <c r="E4613" s="2">
        <v>4613</v>
      </c>
    </row>
    <row r="4614" spans="1:5" ht="13.5" x14ac:dyDescent="0.25">
      <c r="A4614" s="2"/>
      <c r="B4614" s="2" t="s">
        <v>459</v>
      </c>
      <c r="C4614" s="116">
        <v>144207</v>
      </c>
      <c r="D4614" s="117">
        <v>7233</v>
      </c>
      <c r="E4614" s="2">
        <v>4614</v>
      </c>
    </row>
    <row r="4615" spans="1:5" ht="13.5" x14ac:dyDescent="0.25">
      <c r="A4615" s="2"/>
      <c r="B4615" s="2" t="s">
        <v>4398</v>
      </c>
      <c r="C4615" s="116">
        <v>144226</v>
      </c>
      <c r="D4615" s="117">
        <v>7232</v>
      </c>
      <c r="E4615" s="2">
        <v>4615</v>
      </c>
    </row>
    <row r="4616" spans="1:5" ht="13.5" x14ac:dyDescent="0.25">
      <c r="A4616" s="2"/>
      <c r="B4616" s="2" t="s">
        <v>4399</v>
      </c>
      <c r="C4616" s="116">
        <v>144245</v>
      </c>
      <c r="D4616" s="117">
        <v>8265</v>
      </c>
      <c r="E4616" s="2">
        <v>4616</v>
      </c>
    </row>
    <row r="4617" spans="1:5" ht="13.5" x14ac:dyDescent="0.25">
      <c r="A4617" s="2"/>
      <c r="B4617" s="2" t="s">
        <v>2623</v>
      </c>
      <c r="C4617" s="116">
        <v>144264</v>
      </c>
      <c r="D4617" s="117">
        <v>8265</v>
      </c>
      <c r="E4617" s="2">
        <v>4617</v>
      </c>
    </row>
    <row r="4618" spans="1:5" ht="13.5" x14ac:dyDescent="0.25">
      <c r="A4618" s="2"/>
      <c r="B4618" s="2" t="s">
        <v>2624</v>
      </c>
      <c r="C4618" s="116">
        <v>144279</v>
      </c>
      <c r="D4618" s="117">
        <v>8265</v>
      </c>
      <c r="E4618" s="2">
        <v>4618</v>
      </c>
    </row>
    <row r="4619" spans="1:5" ht="13.5" x14ac:dyDescent="0.25">
      <c r="A4619" s="2"/>
      <c r="B4619" s="2" t="s">
        <v>2625</v>
      </c>
      <c r="C4619" s="116">
        <v>144298</v>
      </c>
      <c r="D4619" s="117">
        <v>7411</v>
      </c>
      <c r="E4619" s="2">
        <v>4619</v>
      </c>
    </row>
    <row r="4620" spans="1:5" ht="13.5" x14ac:dyDescent="0.25">
      <c r="A4620" s="2"/>
      <c r="B4620" s="2" t="s">
        <v>460</v>
      </c>
      <c r="C4620" s="116">
        <v>144315</v>
      </c>
      <c r="D4620" s="117">
        <v>8273</v>
      </c>
      <c r="E4620" s="2">
        <v>4620</v>
      </c>
    </row>
    <row r="4621" spans="1:5" ht="13.5" x14ac:dyDescent="0.25">
      <c r="A4621" s="2"/>
      <c r="B4621" s="2" t="s">
        <v>2626</v>
      </c>
      <c r="C4621" s="116">
        <v>144334</v>
      </c>
      <c r="D4621" s="117">
        <v>8142</v>
      </c>
      <c r="E4621" s="2">
        <v>4621</v>
      </c>
    </row>
    <row r="4622" spans="1:5" ht="13.5" x14ac:dyDescent="0.25">
      <c r="A4622" s="2"/>
      <c r="B4622" s="2" t="s">
        <v>2627</v>
      </c>
      <c r="C4622" s="116">
        <v>144353</v>
      </c>
      <c r="D4622" s="117">
        <v>8134</v>
      </c>
      <c r="E4622" s="2">
        <v>4622</v>
      </c>
    </row>
    <row r="4623" spans="1:5" ht="13.5" x14ac:dyDescent="0.25">
      <c r="A4623" s="2"/>
      <c r="B4623" s="2" t="s">
        <v>2628</v>
      </c>
      <c r="C4623" s="116">
        <v>144372</v>
      </c>
      <c r="D4623" s="117">
        <v>8134</v>
      </c>
      <c r="E4623" s="2">
        <v>4623</v>
      </c>
    </row>
    <row r="4624" spans="1:5" ht="13.5" x14ac:dyDescent="0.25">
      <c r="A4624" s="2"/>
      <c r="B4624" s="2" t="s">
        <v>2629</v>
      </c>
      <c r="C4624" s="116">
        <v>144387</v>
      </c>
      <c r="D4624" s="117">
        <v>8226</v>
      </c>
      <c r="E4624" s="2">
        <v>4624</v>
      </c>
    </row>
    <row r="4625" spans="1:5" ht="13.5" x14ac:dyDescent="0.25">
      <c r="A4625" s="2"/>
      <c r="B4625" s="2" t="s">
        <v>8031</v>
      </c>
      <c r="C4625" s="116">
        <v>240476</v>
      </c>
      <c r="D4625" s="117">
        <v>1233</v>
      </c>
      <c r="E4625" s="2">
        <v>4625</v>
      </c>
    </row>
    <row r="4626" spans="1:5" ht="13.5" x14ac:dyDescent="0.25">
      <c r="A4626" s="2"/>
      <c r="B4626" s="2" t="s">
        <v>6252</v>
      </c>
      <c r="C4626" s="116">
        <v>240572</v>
      </c>
      <c r="D4626" s="117">
        <v>1227</v>
      </c>
      <c r="E4626" s="2">
        <v>4626</v>
      </c>
    </row>
    <row r="4627" spans="1:5" ht="13.5" x14ac:dyDescent="0.25">
      <c r="A4627" s="2"/>
      <c r="B4627" s="2" t="s">
        <v>6250</v>
      </c>
      <c r="C4627" s="116">
        <v>240531</v>
      </c>
      <c r="D4627" s="117">
        <v>1225</v>
      </c>
      <c r="E4627" s="2">
        <v>4627</v>
      </c>
    </row>
    <row r="4628" spans="1:5" ht="13.5" x14ac:dyDescent="0.25">
      <c r="A4628" s="2"/>
      <c r="B4628" s="2" t="s">
        <v>6247</v>
      </c>
      <c r="C4628" s="116">
        <v>240495</v>
      </c>
      <c r="D4628" s="117">
        <v>1222</v>
      </c>
      <c r="E4628" s="2">
        <v>4628</v>
      </c>
    </row>
    <row r="4629" spans="1:5" ht="13.5" x14ac:dyDescent="0.25">
      <c r="A4629" s="2"/>
      <c r="B4629" s="2" t="s">
        <v>6254</v>
      </c>
      <c r="C4629" s="116">
        <v>240601</v>
      </c>
      <c r="D4629" s="117">
        <v>1229</v>
      </c>
      <c r="E4629" s="2">
        <v>4629</v>
      </c>
    </row>
    <row r="4630" spans="1:5" ht="13.5" x14ac:dyDescent="0.25">
      <c r="A4630" s="2"/>
      <c r="B4630" s="2" t="s">
        <v>6246</v>
      </c>
      <c r="C4630" s="116">
        <v>240480</v>
      </c>
      <c r="D4630" s="117">
        <v>1221</v>
      </c>
      <c r="E4630" s="2">
        <v>4630</v>
      </c>
    </row>
    <row r="4631" spans="1:5" ht="13.5" x14ac:dyDescent="0.25">
      <c r="A4631" s="2"/>
      <c r="B4631" s="2" t="s">
        <v>6253</v>
      </c>
      <c r="C4631" s="116">
        <v>240599</v>
      </c>
      <c r="D4631" s="117">
        <v>1228</v>
      </c>
      <c r="E4631" s="2">
        <v>4631</v>
      </c>
    </row>
    <row r="4632" spans="1:5" ht="13.5" x14ac:dyDescent="0.25">
      <c r="A4632" s="2"/>
      <c r="B4632" s="2" t="s">
        <v>6248</v>
      </c>
      <c r="C4632" s="116">
        <v>240508</v>
      </c>
      <c r="D4632" s="117">
        <v>1223</v>
      </c>
      <c r="E4632" s="2">
        <v>4632</v>
      </c>
    </row>
    <row r="4633" spans="1:5" ht="13.5" x14ac:dyDescent="0.25">
      <c r="A4633" s="2"/>
      <c r="B4633" s="2" t="s">
        <v>6249</v>
      </c>
      <c r="C4633" s="116">
        <v>240512</v>
      </c>
      <c r="D4633" s="117">
        <v>1224</v>
      </c>
      <c r="E4633" s="2">
        <v>4633</v>
      </c>
    </row>
    <row r="4634" spans="1:5" ht="13.5" x14ac:dyDescent="0.25">
      <c r="A4634" s="2"/>
      <c r="B4634" s="2" t="s">
        <v>6251</v>
      </c>
      <c r="C4634" s="116">
        <v>240546</v>
      </c>
      <c r="D4634" s="117">
        <v>1226</v>
      </c>
      <c r="E4634" s="2">
        <v>4634</v>
      </c>
    </row>
    <row r="4635" spans="1:5" ht="13.5" x14ac:dyDescent="0.25">
      <c r="A4635" s="2"/>
      <c r="B4635" s="2" t="s">
        <v>6256</v>
      </c>
      <c r="C4635" s="116">
        <v>240635</v>
      </c>
      <c r="D4635" s="117">
        <v>1232</v>
      </c>
      <c r="E4635" s="2">
        <v>4635</v>
      </c>
    </row>
    <row r="4636" spans="1:5" ht="13.5" x14ac:dyDescent="0.25">
      <c r="A4636" s="2"/>
      <c r="B4636" s="2" t="s">
        <v>6257</v>
      </c>
      <c r="C4636" s="116">
        <v>240688</v>
      </c>
      <c r="D4636" s="117">
        <v>1233</v>
      </c>
      <c r="E4636" s="2">
        <v>4636</v>
      </c>
    </row>
    <row r="4637" spans="1:5" ht="13.5" x14ac:dyDescent="0.25">
      <c r="A4637" s="2"/>
      <c r="B4637" s="2" t="s">
        <v>6261</v>
      </c>
      <c r="C4637" s="116">
        <v>240758</v>
      </c>
      <c r="D4637" s="117">
        <v>1239</v>
      </c>
      <c r="E4637" s="2">
        <v>4637</v>
      </c>
    </row>
    <row r="4638" spans="1:5" ht="13.5" x14ac:dyDescent="0.25">
      <c r="A4638" s="2"/>
      <c r="B4638" s="2" t="s">
        <v>6258</v>
      </c>
      <c r="C4638" s="116">
        <v>240715</v>
      </c>
      <c r="D4638" s="117">
        <v>1234</v>
      </c>
      <c r="E4638" s="2">
        <v>4638</v>
      </c>
    </row>
    <row r="4639" spans="1:5" ht="13.5" x14ac:dyDescent="0.25">
      <c r="A4639" s="2"/>
      <c r="B4639" s="2" t="s">
        <v>6255</v>
      </c>
      <c r="C4639" s="116">
        <v>240620</v>
      </c>
      <c r="D4639" s="117">
        <v>1231</v>
      </c>
      <c r="E4639" s="2">
        <v>4639</v>
      </c>
    </row>
    <row r="4640" spans="1:5" ht="13.5" x14ac:dyDescent="0.25">
      <c r="A4640" s="2"/>
      <c r="B4640" s="2" t="s">
        <v>6259</v>
      </c>
      <c r="C4640" s="116">
        <v>240724</v>
      </c>
      <c r="D4640" s="117">
        <v>1236</v>
      </c>
      <c r="E4640" s="2">
        <v>4640</v>
      </c>
    </row>
    <row r="4641" spans="1:5" ht="13.5" x14ac:dyDescent="0.25">
      <c r="A4641" s="2"/>
      <c r="B4641" s="2" t="s">
        <v>6260</v>
      </c>
      <c r="C4641" s="116">
        <v>240743</v>
      </c>
      <c r="D4641" s="117">
        <v>1237</v>
      </c>
      <c r="E4641" s="2">
        <v>4641</v>
      </c>
    </row>
    <row r="4642" spans="1:5" ht="13.5" x14ac:dyDescent="0.25">
      <c r="A4642" s="2"/>
      <c r="B4642" s="2" t="s">
        <v>8032</v>
      </c>
      <c r="C4642" s="116">
        <v>240547</v>
      </c>
      <c r="D4642" s="117">
        <v>1229</v>
      </c>
      <c r="E4642" s="2">
        <v>4642</v>
      </c>
    </row>
    <row r="4643" spans="1:5" ht="13.5" x14ac:dyDescent="0.25">
      <c r="A4643" s="2"/>
      <c r="B4643" s="2" t="s">
        <v>8033</v>
      </c>
      <c r="C4643" s="116">
        <v>240600</v>
      </c>
      <c r="D4643" s="117">
        <v>1229</v>
      </c>
      <c r="E4643" s="2">
        <v>4643</v>
      </c>
    </row>
    <row r="4644" spans="1:5" ht="13.5" x14ac:dyDescent="0.25">
      <c r="A4644" s="2"/>
      <c r="B4644" s="2" t="s">
        <v>9327</v>
      </c>
      <c r="C4644" s="116">
        <v>542205</v>
      </c>
      <c r="D4644" s="117">
        <v>5210</v>
      </c>
      <c r="E4644" s="2">
        <v>4644</v>
      </c>
    </row>
    <row r="4645" spans="1:5" ht="13.5" x14ac:dyDescent="0.25">
      <c r="A4645" s="2"/>
      <c r="B4645" s="2" t="s">
        <v>2630</v>
      </c>
      <c r="C4645" s="116">
        <v>144404</v>
      </c>
      <c r="D4645" s="117">
        <v>7250</v>
      </c>
      <c r="E4645" s="2">
        <v>4645</v>
      </c>
    </row>
    <row r="4646" spans="1:5" ht="13.5" x14ac:dyDescent="0.25">
      <c r="A4646" s="2"/>
      <c r="B4646" s="2" t="s">
        <v>2631</v>
      </c>
      <c r="C4646" s="116">
        <v>144423</v>
      </c>
      <c r="D4646" s="117">
        <v>7250</v>
      </c>
      <c r="E4646" s="2">
        <v>4646</v>
      </c>
    </row>
    <row r="4647" spans="1:5" ht="13.5" x14ac:dyDescent="0.25">
      <c r="A4647" s="2"/>
      <c r="B4647" s="2" t="s">
        <v>6262</v>
      </c>
      <c r="C4647" s="116">
        <v>240781</v>
      </c>
      <c r="D4647" s="117">
        <v>2112</v>
      </c>
      <c r="E4647" s="2">
        <v>4647</v>
      </c>
    </row>
    <row r="4648" spans="1:5" ht="13.5" x14ac:dyDescent="0.25">
      <c r="A4648" s="2"/>
      <c r="B4648" s="2" t="s">
        <v>6263</v>
      </c>
      <c r="C4648" s="116">
        <v>240809</v>
      </c>
      <c r="D4648" s="117">
        <v>2351</v>
      </c>
      <c r="E4648" s="2">
        <v>4648</v>
      </c>
    </row>
    <row r="4649" spans="1:5" ht="13.5" x14ac:dyDescent="0.25">
      <c r="A4649" s="2"/>
      <c r="B4649" s="2" t="s">
        <v>6264</v>
      </c>
      <c r="C4649" s="116">
        <v>240832</v>
      </c>
      <c r="D4649" s="117">
        <v>2359</v>
      </c>
      <c r="E4649" s="2">
        <v>4649</v>
      </c>
    </row>
    <row r="4650" spans="1:5" ht="13.5" x14ac:dyDescent="0.25">
      <c r="A4650" s="2"/>
      <c r="B4650" s="2" t="s">
        <v>6265</v>
      </c>
      <c r="C4650" s="116">
        <v>240866</v>
      </c>
      <c r="D4650" s="117">
        <v>2351</v>
      </c>
      <c r="E4650" s="2">
        <v>4650</v>
      </c>
    </row>
    <row r="4651" spans="1:5" ht="13.5" x14ac:dyDescent="0.25">
      <c r="A4651" s="2"/>
      <c r="B4651" s="2" t="s">
        <v>8034</v>
      </c>
      <c r="C4651" s="116">
        <v>240867</v>
      </c>
      <c r="D4651" s="117">
        <v>2351</v>
      </c>
      <c r="E4651" s="2">
        <v>4651</v>
      </c>
    </row>
    <row r="4652" spans="1:5" ht="13.5" x14ac:dyDescent="0.25">
      <c r="A4652" s="2"/>
      <c r="B4652" s="2" t="s">
        <v>8035</v>
      </c>
      <c r="C4652" s="116">
        <v>240868</v>
      </c>
      <c r="D4652" s="117">
        <v>2351</v>
      </c>
      <c r="E4652" s="2">
        <v>4652</v>
      </c>
    </row>
    <row r="4653" spans="1:5" ht="13.5" x14ac:dyDescent="0.25">
      <c r="A4653" s="2"/>
      <c r="B4653" s="2" t="s">
        <v>6266</v>
      </c>
      <c r="C4653" s="116">
        <v>240891</v>
      </c>
      <c r="D4653" s="117">
        <v>2351</v>
      </c>
      <c r="E4653" s="2">
        <v>4653</v>
      </c>
    </row>
    <row r="4654" spans="1:5" ht="13.5" x14ac:dyDescent="0.25">
      <c r="A4654" s="2"/>
      <c r="B4654" s="2" t="s">
        <v>6267</v>
      </c>
      <c r="C4654" s="116">
        <v>240921</v>
      </c>
      <c r="D4654" s="117">
        <v>2351</v>
      </c>
      <c r="E4654" s="2">
        <v>4654</v>
      </c>
    </row>
    <row r="4655" spans="1:5" ht="13.5" x14ac:dyDescent="0.25">
      <c r="A4655" s="2"/>
      <c r="B4655" s="2" t="s">
        <v>6269</v>
      </c>
      <c r="C4655" s="116">
        <v>240989</v>
      </c>
      <c r="D4655" s="117">
        <v>2359</v>
      </c>
      <c r="E4655" s="2">
        <v>4655</v>
      </c>
    </row>
    <row r="4656" spans="1:5" ht="13.5" x14ac:dyDescent="0.25">
      <c r="A4656" s="2"/>
      <c r="B4656" s="2" t="s">
        <v>6271</v>
      </c>
      <c r="C4656" s="116">
        <v>241040</v>
      </c>
      <c r="D4656" s="117">
        <v>2359</v>
      </c>
      <c r="E4656" s="2">
        <v>4656</v>
      </c>
    </row>
    <row r="4657" spans="1:5" ht="13.5" x14ac:dyDescent="0.25">
      <c r="A4657" s="2"/>
      <c r="B4657" s="2" t="s">
        <v>6270</v>
      </c>
      <c r="C4657" s="116">
        <v>241017</v>
      </c>
      <c r="D4657" s="117">
        <v>2359</v>
      </c>
      <c r="E4657" s="2">
        <v>4657</v>
      </c>
    </row>
    <row r="4658" spans="1:5" ht="13.5" x14ac:dyDescent="0.25">
      <c r="A4658" s="2"/>
      <c r="B4658" s="2" t="s">
        <v>8740</v>
      </c>
      <c r="C4658" s="116">
        <v>241055</v>
      </c>
      <c r="D4658" s="117">
        <v>2359</v>
      </c>
      <c r="E4658" s="2">
        <v>4658</v>
      </c>
    </row>
    <row r="4659" spans="1:5" ht="13.5" x14ac:dyDescent="0.25">
      <c r="A4659" s="2"/>
      <c r="B4659" s="2" t="s">
        <v>8036</v>
      </c>
      <c r="C4659" s="116">
        <v>241018</v>
      </c>
      <c r="D4659" s="117">
        <v>2351</v>
      </c>
      <c r="E4659" s="2">
        <v>4659</v>
      </c>
    </row>
    <row r="4660" spans="1:5" ht="13.5" x14ac:dyDescent="0.25">
      <c r="A4660" s="2"/>
      <c r="B4660" s="2" t="s">
        <v>6268</v>
      </c>
      <c r="C4660" s="116">
        <v>240955</v>
      </c>
      <c r="D4660" s="117">
        <v>2359</v>
      </c>
      <c r="E4660" s="2">
        <v>4660</v>
      </c>
    </row>
    <row r="4661" spans="1:5" ht="13.5" x14ac:dyDescent="0.25">
      <c r="A4661" s="2"/>
      <c r="B4661" s="2" t="s">
        <v>6272</v>
      </c>
      <c r="C4661" s="116">
        <v>241074</v>
      </c>
      <c r="D4661" s="117">
        <v>3429</v>
      </c>
      <c r="E4661" s="2">
        <v>4661</v>
      </c>
    </row>
    <row r="4662" spans="1:5" ht="13.5" x14ac:dyDescent="0.25">
      <c r="A4662" s="2"/>
      <c r="B4662" s="2" t="s">
        <v>461</v>
      </c>
      <c r="C4662" s="116">
        <v>144441</v>
      </c>
      <c r="D4662" s="117">
        <v>8333</v>
      </c>
      <c r="E4662" s="2">
        <v>4662</v>
      </c>
    </row>
    <row r="4663" spans="1:5" ht="13.5" x14ac:dyDescent="0.25">
      <c r="A4663" s="2"/>
      <c r="B4663" s="2" t="s">
        <v>462</v>
      </c>
      <c r="C4663" s="116">
        <v>144442</v>
      </c>
      <c r="D4663" s="117">
        <v>8333</v>
      </c>
      <c r="E4663" s="2">
        <v>4663</v>
      </c>
    </row>
    <row r="4664" spans="1:5" ht="13.5" x14ac:dyDescent="0.25">
      <c r="A4664" s="2"/>
      <c r="B4664" s="2" t="s">
        <v>6273</v>
      </c>
      <c r="C4664" s="116">
        <v>241106</v>
      </c>
      <c r="D4664" s="117">
        <v>3115</v>
      </c>
      <c r="E4664" s="2">
        <v>4664</v>
      </c>
    </row>
    <row r="4665" spans="1:5" ht="13.5" x14ac:dyDescent="0.25">
      <c r="A4665" s="2"/>
      <c r="B4665" s="2" t="s">
        <v>6274</v>
      </c>
      <c r="C4665" s="116">
        <v>241125</v>
      </c>
      <c r="D4665" s="117">
        <v>3141</v>
      </c>
      <c r="E4665" s="2">
        <v>4665</v>
      </c>
    </row>
    <row r="4666" spans="1:5" ht="13.5" x14ac:dyDescent="0.25">
      <c r="A4666" s="2"/>
      <c r="B4666" s="2" t="s">
        <v>6275</v>
      </c>
      <c r="C4666" s="116">
        <v>241159</v>
      </c>
      <c r="D4666" s="117">
        <v>3115</v>
      </c>
      <c r="E4666" s="2">
        <v>4666</v>
      </c>
    </row>
    <row r="4667" spans="1:5" ht="13.5" x14ac:dyDescent="0.25">
      <c r="A4667" s="2"/>
      <c r="B4667" s="2" t="s">
        <v>6277</v>
      </c>
      <c r="C4667" s="116">
        <v>241214</v>
      </c>
      <c r="D4667" s="117">
        <v>3115</v>
      </c>
      <c r="E4667" s="2">
        <v>4667</v>
      </c>
    </row>
    <row r="4668" spans="1:5" ht="13.5" x14ac:dyDescent="0.25">
      <c r="A4668" s="2"/>
      <c r="B4668" s="2" t="s">
        <v>8037</v>
      </c>
      <c r="C4668" s="116">
        <v>241215</v>
      </c>
      <c r="D4668" s="117">
        <v>3112</v>
      </c>
      <c r="E4668" s="2">
        <v>4668</v>
      </c>
    </row>
    <row r="4669" spans="1:5" ht="13.5" x14ac:dyDescent="0.25">
      <c r="A4669" s="2"/>
      <c r="B4669" s="2" t="s">
        <v>6278</v>
      </c>
      <c r="C4669" s="116">
        <v>241233</v>
      </c>
      <c r="D4669" s="117">
        <v>3115</v>
      </c>
      <c r="E4669" s="2">
        <v>4669</v>
      </c>
    </row>
    <row r="4670" spans="1:5" ht="13.5" x14ac:dyDescent="0.25">
      <c r="A4670" s="2"/>
      <c r="B4670" s="2" t="s">
        <v>6279</v>
      </c>
      <c r="C4670" s="116">
        <v>241271</v>
      </c>
      <c r="D4670" s="117">
        <v>3115</v>
      </c>
      <c r="E4670" s="2">
        <v>4670</v>
      </c>
    </row>
    <row r="4671" spans="1:5" ht="13.5" x14ac:dyDescent="0.25">
      <c r="A4671" s="2"/>
      <c r="B4671" s="2" t="s">
        <v>6280</v>
      </c>
      <c r="C4671" s="116">
        <v>241303</v>
      </c>
      <c r="D4671" s="117">
        <v>3115</v>
      </c>
      <c r="E4671" s="2">
        <v>4671</v>
      </c>
    </row>
    <row r="4672" spans="1:5" ht="13.5" x14ac:dyDescent="0.25">
      <c r="A4672" s="2"/>
      <c r="B4672" s="2" t="s">
        <v>6281</v>
      </c>
      <c r="C4672" s="116">
        <v>241322</v>
      </c>
      <c r="D4672" s="117">
        <v>3115</v>
      </c>
      <c r="E4672" s="2">
        <v>4672</v>
      </c>
    </row>
    <row r="4673" spans="1:5" ht="13.5" x14ac:dyDescent="0.25">
      <c r="A4673" s="2"/>
      <c r="B4673" s="2" t="s">
        <v>6282</v>
      </c>
      <c r="C4673" s="116">
        <v>241356</v>
      </c>
      <c r="D4673" s="117">
        <v>3115</v>
      </c>
      <c r="E4673" s="2">
        <v>4673</v>
      </c>
    </row>
    <row r="4674" spans="1:5" ht="13.5" x14ac:dyDescent="0.25">
      <c r="A4674" s="2"/>
      <c r="B4674" s="2" t="s">
        <v>8038</v>
      </c>
      <c r="C4674" s="116">
        <v>241357</v>
      </c>
      <c r="D4674" s="117">
        <v>3115</v>
      </c>
      <c r="E4674" s="2">
        <v>4674</v>
      </c>
    </row>
    <row r="4675" spans="1:5" ht="13.5" x14ac:dyDescent="0.25">
      <c r="A4675" s="2"/>
      <c r="B4675" s="2" t="s">
        <v>6283</v>
      </c>
      <c r="C4675" s="116">
        <v>241382</v>
      </c>
      <c r="D4675" s="117">
        <v>3115</v>
      </c>
      <c r="E4675" s="2">
        <v>4675</v>
      </c>
    </row>
    <row r="4676" spans="1:5" ht="13.5" x14ac:dyDescent="0.25">
      <c r="A4676" s="2"/>
      <c r="B4676" s="2" t="s">
        <v>6284</v>
      </c>
      <c r="C4676" s="116">
        <v>241411</v>
      </c>
      <c r="D4676" s="117">
        <v>3115</v>
      </c>
      <c r="E4676" s="2">
        <v>4676</v>
      </c>
    </row>
    <row r="4677" spans="1:5" ht="13.5" x14ac:dyDescent="0.25">
      <c r="A4677" s="2"/>
      <c r="B4677" s="2" t="s">
        <v>6285</v>
      </c>
      <c r="C4677" s="116">
        <v>241426</v>
      </c>
      <c r="D4677" s="117">
        <v>3115</v>
      </c>
      <c r="E4677" s="2">
        <v>4677</v>
      </c>
    </row>
    <row r="4678" spans="1:5" ht="13.5" x14ac:dyDescent="0.25">
      <c r="A4678" s="2"/>
      <c r="B4678" s="2" t="s">
        <v>8511</v>
      </c>
      <c r="C4678" s="116">
        <v>241427</v>
      </c>
      <c r="D4678" s="117">
        <v>3115</v>
      </c>
      <c r="E4678" s="2">
        <v>4678</v>
      </c>
    </row>
    <row r="4679" spans="1:5" ht="13.5" x14ac:dyDescent="0.25">
      <c r="A4679" s="2"/>
      <c r="B4679" s="2" t="s">
        <v>6286</v>
      </c>
      <c r="C4679" s="116">
        <v>241459</v>
      </c>
      <c r="D4679" s="117">
        <v>3115</v>
      </c>
      <c r="E4679" s="2">
        <v>4679</v>
      </c>
    </row>
    <row r="4680" spans="1:5" ht="13.5" x14ac:dyDescent="0.25">
      <c r="A4680" s="2"/>
      <c r="B4680" s="2" t="s">
        <v>6288</v>
      </c>
      <c r="C4680" s="116">
        <v>241515</v>
      </c>
      <c r="D4680" s="117">
        <v>3141</v>
      </c>
      <c r="E4680" s="2">
        <v>4680</v>
      </c>
    </row>
    <row r="4681" spans="1:5" ht="13.5" x14ac:dyDescent="0.25">
      <c r="A4681" s="2"/>
      <c r="B4681" s="2" t="s">
        <v>6289</v>
      </c>
      <c r="C4681" s="116">
        <v>241534</v>
      </c>
      <c r="D4681" s="117">
        <v>3115</v>
      </c>
      <c r="E4681" s="2">
        <v>4681</v>
      </c>
    </row>
    <row r="4682" spans="1:5" ht="13.5" x14ac:dyDescent="0.25">
      <c r="A4682" s="2"/>
      <c r="B4682" s="2" t="s">
        <v>7297</v>
      </c>
      <c r="C4682" s="116">
        <v>144479</v>
      </c>
      <c r="D4682" s="117">
        <v>7514</v>
      </c>
      <c r="E4682" s="2">
        <v>4682</v>
      </c>
    </row>
    <row r="4683" spans="1:5" ht="13.5" x14ac:dyDescent="0.25">
      <c r="A4683" s="2"/>
      <c r="B4683" s="2" t="s">
        <v>6290</v>
      </c>
      <c r="C4683" s="116">
        <v>241568</v>
      </c>
      <c r="D4683" s="117">
        <v>3115</v>
      </c>
      <c r="E4683" s="2">
        <v>4683</v>
      </c>
    </row>
    <row r="4684" spans="1:5" ht="13.5" x14ac:dyDescent="0.25">
      <c r="A4684" s="2"/>
      <c r="B4684" s="2" t="s">
        <v>6291</v>
      </c>
      <c r="C4684" s="116">
        <v>241587</v>
      </c>
      <c r="D4684" s="117">
        <v>3141</v>
      </c>
      <c r="E4684" s="2">
        <v>4684</v>
      </c>
    </row>
    <row r="4685" spans="1:5" ht="13.5" x14ac:dyDescent="0.25">
      <c r="A4685" s="2"/>
      <c r="B4685" s="2" t="s">
        <v>6292</v>
      </c>
      <c r="C4685" s="116">
        <v>241604</v>
      </c>
      <c r="D4685" s="117">
        <v>3141</v>
      </c>
      <c r="E4685" s="2">
        <v>4685</v>
      </c>
    </row>
    <row r="4686" spans="1:5" ht="13.5" x14ac:dyDescent="0.25">
      <c r="A4686" s="2"/>
      <c r="B4686" s="2" t="s">
        <v>6295</v>
      </c>
      <c r="C4686" s="116">
        <v>241695</v>
      </c>
      <c r="D4686" s="117">
        <v>3115</v>
      </c>
      <c r="E4686" s="2">
        <v>4686</v>
      </c>
    </row>
    <row r="4687" spans="1:5" ht="13.5" x14ac:dyDescent="0.25">
      <c r="A4687" s="2"/>
      <c r="B4687" s="2" t="s">
        <v>6296</v>
      </c>
      <c r="C4687" s="116">
        <v>241727</v>
      </c>
      <c r="D4687" s="117">
        <v>3115</v>
      </c>
      <c r="E4687" s="2">
        <v>4687</v>
      </c>
    </row>
    <row r="4688" spans="1:5" ht="13.5" x14ac:dyDescent="0.25">
      <c r="A4688" s="2"/>
      <c r="B4688" s="2" t="s">
        <v>6297</v>
      </c>
      <c r="C4688" s="116">
        <v>241750</v>
      </c>
      <c r="D4688" s="117">
        <v>3141</v>
      </c>
      <c r="E4688" s="2">
        <v>4688</v>
      </c>
    </row>
    <row r="4689" spans="1:5" ht="13.5" x14ac:dyDescent="0.25">
      <c r="A4689" s="2"/>
      <c r="B4689" s="2" t="s">
        <v>2632</v>
      </c>
      <c r="C4689" s="116">
        <v>144480</v>
      </c>
      <c r="D4689" s="117">
        <v>5410</v>
      </c>
      <c r="E4689" s="2">
        <v>4689</v>
      </c>
    </row>
    <row r="4690" spans="1:5" ht="13.5" x14ac:dyDescent="0.25">
      <c r="A4690" s="2"/>
      <c r="B4690" s="2" t="s">
        <v>463</v>
      </c>
      <c r="C4690" s="116">
        <v>144508</v>
      </c>
      <c r="D4690" s="117">
        <v>5410</v>
      </c>
      <c r="E4690" s="2">
        <v>4690</v>
      </c>
    </row>
    <row r="4691" spans="1:5" ht="13.5" x14ac:dyDescent="0.25">
      <c r="A4691" s="2"/>
      <c r="B4691" s="2" t="s">
        <v>2633</v>
      </c>
      <c r="C4691" s="116">
        <v>144527</v>
      </c>
      <c r="D4691" s="117">
        <v>5410</v>
      </c>
      <c r="E4691" s="2">
        <v>4691</v>
      </c>
    </row>
    <row r="4692" spans="1:5" ht="13.5" x14ac:dyDescent="0.25">
      <c r="A4692" s="2"/>
      <c r="B4692" s="2" t="s">
        <v>2634</v>
      </c>
      <c r="C4692" s="116">
        <v>144546</v>
      </c>
      <c r="D4692" s="117">
        <v>5410</v>
      </c>
      <c r="E4692" s="2">
        <v>4692</v>
      </c>
    </row>
    <row r="4693" spans="1:5" ht="13.5" x14ac:dyDescent="0.25">
      <c r="A4693" s="2"/>
      <c r="B4693" s="2" t="s">
        <v>464</v>
      </c>
      <c r="C4693" s="116">
        <v>144565</v>
      </c>
      <c r="D4693" s="117">
        <v>5410</v>
      </c>
      <c r="E4693" s="2">
        <v>4693</v>
      </c>
    </row>
    <row r="4694" spans="1:5" ht="13.5" x14ac:dyDescent="0.25">
      <c r="A4694" s="2"/>
      <c r="B4694" s="2" t="s">
        <v>6298</v>
      </c>
      <c r="C4694" s="116">
        <v>241778</v>
      </c>
      <c r="D4694" s="117">
        <v>3115</v>
      </c>
      <c r="E4694" s="2">
        <v>4694</v>
      </c>
    </row>
    <row r="4695" spans="1:5" ht="13.5" x14ac:dyDescent="0.25">
      <c r="A4695" s="2"/>
      <c r="B4695" s="2" t="s">
        <v>6299</v>
      </c>
      <c r="C4695" s="116">
        <v>241801</v>
      </c>
      <c r="D4695" s="117">
        <v>3141</v>
      </c>
      <c r="E4695" s="2">
        <v>4695</v>
      </c>
    </row>
    <row r="4696" spans="1:5" ht="13.5" x14ac:dyDescent="0.25">
      <c r="A4696" s="2"/>
      <c r="B4696" s="2" t="s">
        <v>6300</v>
      </c>
      <c r="C4696" s="116">
        <v>241835</v>
      </c>
      <c r="D4696" s="117">
        <v>3115</v>
      </c>
      <c r="E4696" s="2">
        <v>4696</v>
      </c>
    </row>
    <row r="4697" spans="1:5" ht="13.5" x14ac:dyDescent="0.25">
      <c r="A4697" s="2"/>
      <c r="B4697" s="2" t="s">
        <v>6302</v>
      </c>
      <c r="C4697" s="116">
        <v>241888</v>
      </c>
      <c r="D4697" s="117">
        <v>3141</v>
      </c>
      <c r="E4697" s="2">
        <v>4697</v>
      </c>
    </row>
    <row r="4698" spans="1:5" ht="13.5" x14ac:dyDescent="0.25">
      <c r="A4698" s="2"/>
      <c r="B4698" s="2" t="s">
        <v>2635</v>
      </c>
      <c r="C4698" s="116">
        <v>144550</v>
      </c>
      <c r="D4698" s="117">
        <v>8290</v>
      </c>
      <c r="E4698" s="2">
        <v>4698</v>
      </c>
    </row>
    <row r="4699" spans="1:5" ht="13.5" x14ac:dyDescent="0.25">
      <c r="A4699" s="2"/>
      <c r="B4699" s="2" t="s">
        <v>8039</v>
      </c>
      <c r="C4699" s="116">
        <v>241889</v>
      </c>
      <c r="D4699" s="117">
        <v>3112</v>
      </c>
      <c r="E4699" s="2">
        <v>4699</v>
      </c>
    </row>
    <row r="4700" spans="1:5" ht="13.5" x14ac:dyDescent="0.25">
      <c r="A4700" s="2"/>
      <c r="B4700" s="2" t="s">
        <v>6301</v>
      </c>
      <c r="C4700" s="116">
        <v>241854</v>
      </c>
      <c r="D4700" s="117">
        <v>3141</v>
      </c>
      <c r="E4700" s="2">
        <v>4700</v>
      </c>
    </row>
    <row r="4701" spans="1:5" ht="13.5" x14ac:dyDescent="0.25">
      <c r="A4701" s="2"/>
      <c r="B4701" s="2" t="s">
        <v>6303</v>
      </c>
      <c r="C4701" s="116">
        <v>241924</v>
      </c>
      <c r="D4701" s="117">
        <v>2145</v>
      </c>
      <c r="E4701" s="2">
        <v>4701</v>
      </c>
    </row>
    <row r="4702" spans="1:5" ht="13.5" x14ac:dyDescent="0.25">
      <c r="A4702" s="2"/>
      <c r="B4702" s="2" t="s">
        <v>2636</v>
      </c>
      <c r="C4702" s="116">
        <v>144578</v>
      </c>
      <c r="D4702" s="117">
        <v>7311</v>
      </c>
      <c r="E4702" s="2">
        <v>4702</v>
      </c>
    </row>
    <row r="4703" spans="1:5" ht="13.5" x14ac:dyDescent="0.25">
      <c r="A4703" s="2"/>
      <c r="B4703" s="2" t="s">
        <v>6304</v>
      </c>
      <c r="C4703" s="116">
        <v>241958</v>
      </c>
      <c r="D4703" s="117">
        <v>3115</v>
      </c>
      <c r="E4703" s="2">
        <v>4703</v>
      </c>
    </row>
    <row r="4704" spans="1:5" ht="13.5" x14ac:dyDescent="0.25">
      <c r="A4704" s="2"/>
      <c r="B4704" s="2" t="s">
        <v>6305</v>
      </c>
      <c r="C4704" s="116">
        <v>241981</v>
      </c>
      <c r="D4704" s="117">
        <v>3115</v>
      </c>
      <c r="E4704" s="2">
        <v>4704</v>
      </c>
    </row>
    <row r="4705" spans="1:5" ht="13.5" x14ac:dyDescent="0.25">
      <c r="A4705" s="2"/>
      <c r="B4705" s="2" t="s">
        <v>6306</v>
      </c>
      <c r="C4705" s="116">
        <v>242016</v>
      </c>
      <c r="D4705" s="117">
        <v>3141</v>
      </c>
      <c r="E4705" s="2">
        <v>4705</v>
      </c>
    </row>
    <row r="4706" spans="1:5" ht="13.5" x14ac:dyDescent="0.25">
      <c r="A4706" s="2"/>
      <c r="B4706" s="2" t="s">
        <v>6307</v>
      </c>
      <c r="C4706" s="116">
        <v>242043</v>
      </c>
      <c r="D4706" s="117">
        <v>3115</v>
      </c>
      <c r="E4706" s="2">
        <v>4706</v>
      </c>
    </row>
    <row r="4707" spans="1:5" ht="13.5" x14ac:dyDescent="0.25">
      <c r="A4707" s="2"/>
      <c r="B4707" s="2" t="s">
        <v>6308</v>
      </c>
      <c r="C4707" s="116">
        <v>242077</v>
      </c>
      <c r="D4707" s="117">
        <v>3115</v>
      </c>
      <c r="E4707" s="2">
        <v>4707</v>
      </c>
    </row>
    <row r="4708" spans="1:5" ht="13.5" x14ac:dyDescent="0.25">
      <c r="A4708" s="2"/>
      <c r="B4708" s="2" t="s">
        <v>6309</v>
      </c>
      <c r="C4708" s="116">
        <v>242109</v>
      </c>
      <c r="D4708" s="117">
        <v>3141</v>
      </c>
      <c r="E4708" s="2">
        <v>4708</v>
      </c>
    </row>
    <row r="4709" spans="1:5" ht="13.5" x14ac:dyDescent="0.25">
      <c r="A4709" s="2"/>
      <c r="B4709" s="2" t="s">
        <v>6310</v>
      </c>
      <c r="C4709" s="116">
        <v>242132</v>
      </c>
      <c r="D4709" s="117">
        <v>2145</v>
      </c>
      <c r="E4709" s="2">
        <v>4709</v>
      </c>
    </row>
    <row r="4710" spans="1:5" ht="13.5" x14ac:dyDescent="0.25">
      <c r="A4710" s="2"/>
      <c r="B4710" s="2" t="s">
        <v>8996</v>
      </c>
      <c r="C4710" s="116">
        <v>344478</v>
      </c>
      <c r="D4710" s="117">
        <v>8290</v>
      </c>
      <c r="E4710" s="2">
        <v>4710</v>
      </c>
    </row>
    <row r="4711" spans="1:5" ht="13.5" x14ac:dyDescent="0.25">
      <c r="A4711" s="2"/>
      <c r="B4711" s="2" t="s">
        <v>8995</v>
      </c>
      <c r="C4711" s="116">
        <v>344463</v>
      </c>
      <c r="D4711" s="117">
        <v>8290</v>
      </c>
      <c r="E4711" s="2">
        <v>4711</v>
      </c>
    </row>
    <row r="4712" spans="1:5" ht="13.5" x14ac:dyDescent="0.25">
      <c r="A4712" s="2"/>
      <c r="B4712" s="2" t="s">
        <v>6276</v>
      </c>
      <c r="C4712" s="116">
        <v>241182</v>
      </c>
      <c r="D4712" s="117">
        <v>3115</v>
      </c>
      <c r="E4712" s="2">
        <v>4712</v>
      </c>
    </row>
    <row r="4713" spans="1:5" ht="13.5" x14ac:dyDescent="0.25">
      <c r="A4713" s="2"/>
      <c r="B4713" s="2" t="s">
        <v>6287</v>
      </c>
      <c r="C4713" s="116">
        <v>241483</v>
      </c>
      <c r="D4713" s="117">
        <v>3115</v>
      </c>
      <c r="E4713" s="2">
        <v>4713</v>
      </c>
    </row>
    <row r="4714" spans="1:5" ht="13.5" x14ac:dyDescent="0.25">
      <c r="A4714" s="2"/>
      <c r="B4714" s="2" t="s">
        <v>6293</v>
      </c>
      <c r="C4714" s="116">
        <v>241638</v>
      </c>
      <c r="D4714" s="117">
        <v>3141</v>
      </c>
      <c r="E4714" s="2">
        <v>4714</v>
      </c>
    </row>
    <row r="4715" spans="1:5" ht="13.5" x14ac:dyDescent="0.25">
      <c r="A4715" s="2"/>
      <c r="B4715" s="2" t="s">
        <v>6294</v>
      </c>
      <c r="C4715" s="116">
        <v>241661</v>
      </c>
      <c r="D4715" s="117">
        <v>3141</v>
      </c>
      <c r="E4715" s="2">
        <v>4715</v>
      </c>
    </row>
    <row r="4716" spans="1:5" ht="13.5" x14ac:dyDescent="0.25">
      <c r="A4716" s="2"/>
      <c r="B4716" s="2" t="s">
        <v>2637</v>
      </c>
      <c r="C4716" s="116">
        <v>144584</v>
      </c>
      <c r="D4716" s="117">
        <v>7321</v>
      </c>
      <c r="E4716" s="2">
        <v>4716</v>
      </c>
    </row>
    <row r="4717" spans="1:5" ht="13.5" x14ac:dyDescent="0.25">
      <c r="A4717" s="2"/>
      <c r="B4717" s="2" t="s">
        <v>2638</v>
      </c>
      <c r="C4717" s="116">
        <v>144601</v>
      </c>
      <c r="D4717" s="117">
        <v>7241</v>
      </c>
      <c r="E4717" s="2">
        <v>4717</v>
      </c>
    </row>
    <row r="4718" spans="1:5" ht="13.5" x14ac:dyDescent="0.25">
      <c r="A4718" s="2"/>
      <c r="B4718" s="2" t="s">
        <v>465</v>
      </c>
      <c r="C4718" s="116">
        <v>144616</v>
      </c>
      <c r="D4718" s="117">
        <v>7241</v>
      </c>
      <c r="E4718" s="2">
        <v>4718</v>
      </c>
    </row>
    <row r="4719" spans="1:5" ht="13.5" x14ac:dyDescent="0.25">
      <c r="A4719" s="2"/>
      <c r="B4719" s="2" t="s">
        <v>6311</v>
      </c>
      <c r="C4719" s="116">
        <v>242166</v>
      </c>
      <c r="D4719" s="117">
        <v>2212</v>
      </c>
      <c r="E4719" s="2">
        <v>4719</v>
      </c>
    </row>
    <row r="4720" spans="1:5" ht="13.5" x14ac:dyDescent="0.25">
      <c r="A4720" s="2"/>
      <c r="B4720" s="2" t="s">
        <v>6312</v>
      </c>
      <c r="C4720" s="116">
        <v>242192</v>
      </c>
      <c r="D4720" s="117">
        <v>2212</v>
      </c>
      <c r="E4720" s="2">
        <v>4720</v>
      </c>
    </row>
    <row r="4721" spans="1:5" ht="13.5" x14ac:dyDescent="0.25">
      <c r="A4721" s="2"/>
      <c r="B4721" s="2" t="s">
        <v>2639</v>
      </c>
      <c r="C4721" s="116">
        <v>144635</v>
      </c>
      <c r="D4721" s="117">
        <v>8121</v>
      </c>
      <c r="E4721" s="2">
        <v>4721</v>
      </c>
    </row>
    <row r="4722" spans="1:5" ht="13.5" x14ac:dyDescent="0.25">
      <c r="A4722" s="2"/>
      <c r="B4722" s="2" t="s">
        <v>2640</v>
      </c>
      <c r="C4722" s="116">
        <v>144654</v>
      </c>
      <c r="D4722" s="117">
        <v>7311</v>
      </c>
      <c r="E4722" s="2">
        <v>4722</v>
      </c>
    </row>
    <row r="4723" spans="1:5" ht="13.5" x14ac:dyDescent="0.25">
      <c r="A4723" s="2"/>
      <c r="B4723" s="2" t="s">
        <v>8040</v>
      </c>
      <c r="C4723" s="116">
        <v>242202</v>
      </c>
      <c r="D4723" s="117">
        <v>3450</v>
      </c>
      <c r="E4723" s="2">
        <v>4723</v>
      </c>
    </row>
    <row r="4724" spans="1:5" ht="13.5" x14ac:dyDescent="0.25">
      <c r="A4724" s="2"/>
      <c r="B4724" s="2" t="s">
        <v>6313</v>
      </c>
      <c r="C4724" s="116">
        <v>242236</v>
      </c>
      <c r="D4724" s="117">
        <v>2114</v>
      </c>
      <c r="E4724" s="2">
        <v>4724</v>
      </c>
    </row>
    <row r="4725" spans="1:5" ht="13.5" x14ac:dyDescent="0.25">
      <c r="A4725" s="2"/>
      <c r="B4725" s="2" t="s">
        <v>6314</v>
      </c>
      <c r="C4725" s="116">
        <v>242289</v>
      </c>
      <c r="D4725" s="117">
        <v>1110</v>
      </c>
      <c r="E4725" s="2">
        <v>4725</v>
      </c>
    </row>
    <row r="4726" spans="1:5" ht="13.5" x14ac:dyDescent="0.25">
      <c r="A4726" s="2"/>
      <c r="B4726" s="2" t="s">
        <v>8512</v>
      </c>
      <c r="C4726" s="116">
        <v>242306</v>
      </c>
      <c r="D4726" s="117">
        <v>2422</v>
      </c>
      <c r="E4726" s="2">
        <v>4726</v>
      </c>
    </row>
    <row r="4727" spans="1:5" ht="13.5" x14ac:dyDescent="0.25">
      <c r="A4727" s="2"/>
      <c r="B4727" s="2" t="s">
        <v>6315</v>
      </c>
      <c r="C4727" s="116">
        <v>242325</v>
      </c>
      <c r="D4727" s="117">
        <v>3231</v>
      </c>
      <c r="E4727" s="2">
        <v>4727</v>
      </c>
    </row>
    <row r="4728" spans="1:5" ht="13.5" x14ac:dyDescent="0.25">
      <c r="A4728" s="2"/>
      <c r="B4728" s="2" t="s">
        <v>6316</v>
      </c>
      <c r="C4728" s="116">
        <v>242344</v>
      </c>
      <c r="D4728" s="117">
        <v>3231</v>
      </c>
      <c r="E4728" s="2">
        <v>4728</v>
      </c>
    </row>
    <row r="4729" spans="1:5" ht="13.5" x14ac:dyDescent="0.25">
      <c r="A4729" s="2"/>
      <c r="B4729" s="2" t="s">
        <v>8741</v>
      </c>
      <c r="C4729" s="116">
        <v>242363</v>
      </c>
      <c r="D4729" s="117">
        <v>3320</v>
      </c>
      <c r="E4729" s="2">
        <v>4729</v>
      </c>
    </row>
    <row r="4730" spans="1:5" ht="13.5" x14ac:dyDescent="0.25">
      <c r="A4730" s="2"/>
      <c r="B4730" s="2" t="s">
        <v>8041</v>
      </c>
      <c r="C4730" s="116">
        <v>242326</v>
      </c>
      <c r="D4730" s="117">
        <v>3449</v>
      </c>
      <c r="E4730" s="2">
        <v>4730</v>
      </c>
    </row>
    <row r="4731" spans="1:5" ht="13.5" x14ac:dyDescent="0.25">
      <c r="A4731" s="2"/>
      <c r="B4731" s="2" t="s">
        <v>8044</v>
      </c>
      <c r="C4731" s="116">
        <v>242329</v>
      </c>
      <c r="D4731" s="117">
        <v>3152</v>
      </c>
      <c r="E4731" s="2">
        <v>4731</v>
      </c>
    </row>
    <row r="4732" spans="1:5" ht="13.5" x14ac:dyDescent="0.25">
      <c r="A4732" s="2"/>
      <c r="B4732" s="2" t="s">
        <v>8042</v>
      </c>
      <c r="C4732" s="116">
        <v>242327</v>
      </c>
      <c r="D4732" s="117">
        <v>2149</v>
      </c>
      <c r="E4732" s="2">
        <v>4732</v>
      </c>
    </row>
    <row r="4733" spans="1:5" ht="13.5" x14ac:dyDescent="0.25">
      <c r="A4733" s="2"/>
      <c r="B4733" s="2" t="s">
        <v>7300</v>
      </c>
      <c r="C4733" s="116">
        <v>144660</v>
      </c>
      <c r="D4733" s="117">
        <v>5210</v>
      </c>
      <c r="E4733" s="2">
        <v>4733</v>
      </c>
    </row>
    <row r="4734" spans="1:5" ht="13.5" x14ac:dyDescent="0.25">
      <c r="A4734" s="2"/>
      <c r="B4734" s="2" t="s">
        <v>7298</v>
      </c>
      <c r="C4734" s="116">
        <v>144705</v>
      </c>
      <c r="D4734" s="117">
        <v>5210</v>
      </c>
      <c r="E4734" s="2">
        <v>4734</v>
      </c>
    </row>
    <row r="4735" spans="1:5" ht="13.5" x14ac:dyDescent="0.25">
      <c r="A4735" s="2"/>
      <c r="B4735" s="2" t="s">
        <v>7299</v>
      </c>
      <c r="C4735" s="116">
        <v>144652</v>
      </c>
      <c r="D4735" s="117">
        <v>5210</v>
      </c>
      <c r="E4735" s="2">
        <v>4735</v>
      </c>
    </row>
    <row r="4736" spans="1:5" ht="13.5" x14ac:dyDescent="0.25">
      <c r="A4736" s="2"/>
      <c r="B4736" s="2" t="s">
        <v>8043</v>
      </c>
      <c r="C4736" s="116">
        <v>242328</v>
      </c>
      <c r="D4736" s="117">
        <v>2432</v>
      </c>
      <c r="E4736" s="2">
        <v>4736</v>
      </c>
    </row>
    <row r="4737" spans="1:5" ht="13.5" x14ac:dyDescent="0.25">
      <c r="A4737" s="2"/>
      <c r="B4737" s="2" t="s">
        <v>6317</v>
      </c>
      <c r="C4737" s="116">
        <v>242378</v>
      </c>
      <c r="D4737" s="117">
        <v>3228</v>
      </c>
      <c r="E4737" s="2">
        <v>4737</v>
      </c>
    </row>
    <row r="4738" spans="1:5" ht="13.5" x14ac:dyDescent="0.25">
      <c r="A4738" s="2"/>
      <c r="B4738" s="2" t="s">
        <v>2641</v>
      </c>
      <c r="C4738" s="116">
        <v>144724</v>
      </c>
      <c r="D4738" s="117">
        <v>7311</v>
      </c>
      <c r="E4738" s="2">
        <v>4738</v>
      </c>
    </row>
    <row r="4739" spans="1:5" ht="13.5" x14ac:dyDescent="0.25">
      <c r="A4739" s="2"/>
      <c r="B4739" s="2" t="s">
        <v>6318</v>
      </c>
      <c r="C4739" s="116">
        <v>242414</v>
      </c>
      <c r="D4739" s="117">
        <v>2452</v>
      </c>
      <c r="E4739" s="2">
        <v>4739</v>
      </c>
    </row>
    <row r="4740" spans="1:5" ht="13.5" x14ac:dyDescent="0.25">
      <c r="A4740" s="2"/>
      <c r="B4740" s="2" t="s">
        <v>2642</v>
      </c>
      <c r="C4740" s="116">
        <v>144743</v>
      </c>
      <c r="D4740" s="117">
        <v>7442</v>
      </c>
      <c r="E4740" s="2">
        <v>4740</v>
      </c>
    </row>
    <row r="4741" spans="1:5" ht="13.5" x14ac:dyDescent="0.25">
      <c r="A4741" s="2"/>
      <c r="B4741" s="2" t="s">
        <v>2643</v>
      </c>
      <c r="C4741" s="116">
        <v>144762</v>
      </c>
      <c r="D4741" s="117">
        <v>8286</v>
      </c>
      <c r="E4741" s="2">
        <v>4741</v>
      </c>
    </row>
    <row r="4742" spans="1:5" ht="13.5" x14ac:dyDescent="0.25">
      <c r="A4742" s="2"/>
      <c r="B4742" s="2" t="s">
        <v>2644</v>
      </c>
      <c r="C4742" s="116">
        <v>144781</v>
      </c>
      <c r="D4742" s="117">
        <v>7442</v>
      </c>
      <c r="E4742" s="2">
        <v>4742</v>
      </c>
    </row>
    <row r="4743" spans="1:5" ht="13.5" x14ac:dyDescent="0.25">
      <c r="A4743" s="2"/>
      <c r="B4743" s="2" t="s">
        <v>8045</v>
      </c>
      <c r="C4743" s="116">
        <v>242415</v>
      </c>
      <c r="D4743" s="117">
        <v>5146</v>
      </c>
      <c r="E4743" s="2">
        <v>4743</v>
      </c>
    </row>
    <row r="4744" spans="1:5" ht="13.5" x14ac:dyDescent="0.25">
      <c r="A4744" s="2"/>
      <c r="B4744" s="2" t="s">
        <v>6319</v>
      </c>
      <c r="C4744" s="116">
        <v>242433</v>
      </c>
      <c r="D4744" s="117">
        <v>2146</v>
      </c>
      <c r="E4744" s="2">
        <v>4744</v>
      </c>
    </row>
    <row r="4745" spans="1:5" ht="13.5" x14ac:dyDescent="0.25">
      <c r="A4745" s="2"/>
      <c r="B4745" s="2" t="s">
        <v>2645</v>
      </c>
      <c r="C4745" s="116">
        <v>144809</v>
      </c>
      <c r="D4745" s="117">
        <v>7331</v>
      </c>
      <c r="E4745" s="2">
        <v>4745</v>
      </c>
    </row>
    <row r="4746" spans="1:5" ht="13.5" x14ac:dyDescent="0.25">
      <c r="A4746" s="2"/>
      <c r="B4746" s="2" t="s">
        <v>2646</v>
      </c>
      <c r="C4746" s="116">
        <v>144828</v>
      </c>
      <c r="D4746" s="117">
        <v>7222</v>
      </c>
      <c r="E4746" s="2">
        <v>4746</v>
      </c>
    </row>
    <row r="4747" spans="1:5" ht="13.5" x14ac:dyDescent="0.25">
      <c r="A4747" s="2"/>
      <c r="B4747" s="2" t="s">
        <v>2647</v>
      </c>
      <c r="C4747" s="116">
        <v>144832</v>
      </c>
      <c r="D4747" s="117">
        <v>7232</v>
      </c>
      <c r="E4747" s="2">
        <v>4747</v>
      </c>
    </row>
    <row r="4748" spans="1:5" ht="13.5" x14ac:dyDescent="0.25">
      <c r="A4748" s="2"/>
      <c r="B4748" s="2" t="s">
        <v>2648</v>
      </c>
      <c r="C4748" s="116">
        <v>144851</v>
      </c>
      <c r="D4748" s="117">
        <v>7211</v>
      </c>
      <c r="E4748" s="2">
        <v>4748</v>
      </c>
    </row>
    <row r="4749" spans="1:5" ht="13.5" x14ac:dyDescent="0.25">
      <c r="A4749" s="2"/>
      <c r="B4749" s="2" t="s">
        <v>466</v>
      </c>
      <c r="C4749" s="116">
        <v>144870</v>
      </c>
      <c r="D4749" s="117">
        <v>7211</v>
      </c>
      <c r="E4749" s="2">
        <v>4749</v>
      </c>
    </row>
    <row r="4750" spans="1:5" ht="13.5" x14ac:dyDescent="0.25">
      <c r="A4750" s="2"/>
      <c r="B4750" s="2" t="s">
        <v>467</v>
      </c>
      <c r="C4750" s="116">
        <v>144897</v>
      </c>
      <c r="D4750" s="117">
        <v>7321</v>
      </c>
      <c r="E4750" s="2">
        <v>4750</v>
      </c>
    </row>
    <row r="4751" spans="1:5" ht="13.5" x14ac:dyDescent="0.25">
      <c r="A4751" s="2"/>
      <c r="B4751" s="2" t="s">
        <v>2649</v>
      </c>
      <c r="C4751" s="116">
        <v>144917</v>
      </c>
      <c r="D4751" s="117">
        <v>7460</v>
      </c>
      <c r="E4751" s="2">
        <v>4751</v>
      </c>
    </row>
    <row r="4752" spans="1:5" ht="13.5" x14ac:dyDescent="0.25">
      <c r="A4752" s="2"/>
      <c r="B4752" s="2" t="s">
        <v>468</v>
      </c>
      <c r="C4752" s="116">
        <v>144936</v>
      </c>
      <c r="D4752" s="117">
        <v>8285</v>
      </c>
      <c r="E4752" s="2">
        <v>4752</v>
      </c>
    </row>
    <row r="4753" spans="1:5" ht="13.5" x14ac:dyDescent="0.25">
      <c r="A4753" s="2"/>
      <c r="B4753" s="2" t="s">
        <v>469</v>
      </c>
      <c r="C4753" s="116">
        <v>144955</v>
      </c>
      <c r="D4753" s="117">
        <v>7222</v>
      </c>
      <c r="E4753" s="2">
        <v>4753</v>
      </c>
    </row>
    <row r="4754" spans="1:5" ht="13.5" x14ac:dyDescent="0.25">
      <c r="A4754" s="2"/>
      <c r="B4754" s="2" t="s">
        <v>2650</v>
      </c>
      <c r="C4754" s="116">
        <v>144974</v>
      </c>
      <c r="D4754" s="117">
        <v>8284</v>
      </c>
      <c r="E4754" s="2">
        <v>4754</v>
      </c>
    </row>
    <row r="4755" spans="1:5" ht="13.5" x14ac:dyDescent="0.25">
      <c r="A4755" s="2"/>
      <c r="B4755" s="2" t="s">
        <v>2651</v>
      </c>
      <c r="C4755" s="116">
        <v>144993</v>
      </c>
      <c r="D4755" s="117">
        <v>8284</v>
      </c>
      <c r="E4755" s="2">
        <v>4755</v>
      </c>
    </row>
    <row r="4756" spans="1:5" ht="13.5" x14ac:dyDescent="0.25">
      <c r="A4756" s="2"/>
      <c r="B4756" s="2" t="s">
        <v>2652</v>
      </c>
      <c r="C4756" s="116">
        <v>145017</v>
      </c>
      <c r="D4756" s="117">
        <v>7335</v>
      </c>
      <c r="E4756" s="2">
        <v>4756</v>
      </c>
    </row>
    <row r="4757" spans="1:5" ht="13.5" x14ac:dyDescent="0.25">
      <c r="A4757" s="2"/>
      <c r="B4757" s="2" t="s">
        <v>470</v>
      </c>
      <c r="C4757" s="116">
        <v>145021</v>
      </c>
      <c r="D4757" s="117">
        <v>8284</v>
      </c>
      <c r="E4757" s="2">
        <v>4757</v>
      </c>
    </row>
    <row r="4758" spans="1:5" ht="13.5" x14ac:dyDescent="0.25">
      <c r="A4758" s="2"/>
      <c r="B4758" s="2" t="s">
        <v>2653</v>
      </c>
      <c r="C4758" s="116">
        <v>145040</v>
      </c>
      <c r="D4758" s="117">
        <v>7443</v>
      </c>
      <c r="E4758" s="2">
        <v>4758</v>
      </c>
    </row>
    <row r="4759" spans="1:5" ht="13.5" x14ac:dyDescent="0.25">
      <c r="A4759" s="2"/>
      <c r="B4759" s="2" t="s">
        <v>471</v>
      </c>
      <c r="C4759" s="116">
        <v>145069</v>
      </c>
      <c r="D4759" s="117">
        <v>7123</v>
      </c>
      <c r="E4759" s="2">
        <v>4759</v>
      </c>
    </row>
    <row r="4760" spans="1:5" ht="13.5" x14ac:dyDescent="0.25">
      <c r="A4760" s="2"/>
      <c r="B4760" s="2" t="s">
        <v>2654</v>
      </c>
      <c r="C4760" s="116">
        <v>145089</v>
      </c>
      <c r="D4760" s="117">
        <v>5510</v>
      </c>
      <c r="E4760" s="2">
        <v>4760</v>
      </c>
    </row>
    <row r="4761" spans="1:5" ht="13.5" x14ac:dyDescent="0.25">
      <c r="A4761" s="2"/>
      <c r="B4761" s="2" t="s">
        <v>8455</v>
      </c>
      <c r="C4761" s="116">
        <v>145105</v>
      </c>
      <c r="D4761" s="117">
        <v>9332</v>
      </c>
      <c r="E4761" s="2">
        <v>4761</v>
      </c>
    </row>
    <row r="4762" spans="1:5" ht="13.5" x14ac:dyDescent="0.25">
      <c r="A4762" s="2"/>
      <c r="B4762" s="2" t="s">
        <v>7301</v>
      </c>
      <c r="C4762" s="116">
        <v>145106</v>
      </c>
      <c r="D4762" s="117">
        <v>8269</v>
      </c>
      <c r="E4762" s="2">
        <v>4762</v>
      </c>
    </row>
    <row r="4763" spans="1:5" ht="13.5" x14ac:dyDescent="0.25">
      <c r="A4763" s="2"/>
      <c r="B4763" s="2" t="s">
        <v>2656</v>
      </c>
      <c r="C4763" s="116">
        <v>145125</v>
      </c>
      <c r="D4763" s="117">
        <v>7242</v>
      </c>
      <c r="E4763" s="2">
        <v>4763</v>
      </c>
    </row>
    <row r="4764" spans="1:5" ht="13.5" x14ac:dyDescent="0.25">
      <c r="A4764" s="2"/>
      <c r="B4764" s="2" t="s">
        <v>2657</v>
      </c>
      <c r="C4764" s="116">
        <v>145144</v>
      </c>
      <c r="D4764" s="117">
        <v>7515</v>
      </c>
      <c r="E4764" s="2">
        <v>4764</v>
      </c>
    </row>
    <row r="4765" spans="1:5" ht="13.5" x14ac:dyDescent="0.25">
      <c r="A4765" s="2"/>
      <c r="B4765" s="2" t="s">
        <v>2658</v>
      </c>
      <c r="C4765" s="116">
        <v>145163</v>
      </c>
      <c r="D4765" s="117">
        <v>9322</v>
      </c>
      <c r="E4765" s="2">
        <v>4765</v>
      </c>
    </row>
    <row r="4766" spans="1:5" ht="13.5" x14ac:dyDescent="0.25">
      <c r="A4766" s="2"/>
      <c r="B4766" s="2" t="s">
        <v>2659</v>
      </c>
      <c r="C4766" s="116">
        <v>145182</v>
      </c>
      <c r="D4766" s="117">
        <v>3222</v>
      </c>
      <c r="E4766" s="2">
        <v>4766</v>
      </c>
    </row>
    <row r="4767" spans="1:5" ht="13.5" x14ac:dyDescent="0.25">
      <c r="A4767" s="2"/>
      <c r="B4767" s="2" t="s">
        <v>7303</v>
      </c>
      <c r="C4767" s="116">
        <v>145195</v>
      </c>
      <c r="D4767" s="117">
        <v>9322</v>
      </c>
      <c r="E4767" s="2">
        <v>4767</v>
      </c>
    </row>
    <row r="4768" spans="1:5" ht="13.5" x14ac:dyDescent="0.25">
      <c r="A4768" s="2"/>
      <c r="B4768" s="2" t="s">
        <v>7302</v>
      </c>
      <c r="C4768" s="116">
        <v>145183</v>
      </c>
      <c r="D4768" s="117">
        <v>9332</v>
      </c>
      <c r="E4768" s="2">
        <v>4768</v>
      </c>
    </row>
    <row r="4769" spans="1:5" ht="13.5" x14ac:dyDescent="0.25">
      <c r="A4769" s="2"/>
      <c r="B4769" s="2" t="s">
        <v>2660</v>
      </c>
      <c r="C4769" s="116">
        <v>145201</v>
      </c>
      <c r="D4769" s="117">
        <v>9322</v>
      </c>
      <c r="E4769" s="2">
        <v>4769</v>
      </c>
    </row>
    <row r="4770" spans="1:5" ht="13.5" x14ac:dyDescent="0.25">
      <c r="A4770" s="2"/>
      <c r="B4770" s="2" t="s">
        <v>2661</v>
      </c>
      <c r="C4770" s="116">
        <v>145229</v>
      </c>
      <c r="D4770" s="117">
        <v>5122</v>
      </c>
      <c r="E4770" s="2">
        <v>4770</v>
      </c>
    </row>
    <row r="4771" spans="1:5" ht="13.5" x14ac:dyDescent="0.25">
      <c r="A4771" s="2"/>
      <c r="B4771" s="2" t="s">
        <v>4448</v>
      </c>
      <c r="C4771" s="116">
        <v>145233</v>
      </c>
      <c r="D4771" s="117">
        <v>9322</v>
      </c>
      <c r="E4771" s="2">
        <v>4771</v>
      </c>
    </row>
    <row r="4772" spans="1:5" ht="13.5" x14ac:dyDescent="0.25">
      <c r="A4772" s="2"/>
      <c r="B4772" s="2" t="s">
        <v>4450</v>
      </c>
      <c r="C4772" s="116">
        <v>145271</v>
      </c>
      <c r="D4772" s="117">
        <v>7416</v>
      </c>
      <c r="E4772" s="2">
        <v>4772</v>
      </c>
    </row>
    <row r="4773" spans="1:5" ht="13.5" x14ac:dyDescent="0.25">
      <c r="A4773" s="2"/>
      <c r="B4773" s="2" t="s">
        <v>4452</v>
      </c>
      <c r="C4773" s="116">
        <v>145303</v>
      </c>
      <c r="D4773" s="117">
        <v>9322</v>
      </c>
      <c r="E4773" s="2">
        <v>4773</v>
      </c>
    </row>
    <row r="4774" spans="1:5" ht="13.5" x14ac:dyDescent="0.25">
      <c r="A4774" s="2"/>
      <c r="B4774" s="2" t="s">
        <v>4453</v>
      </c>
      <c r="C4774" s="116">
        <v>145322</v>
      </c>
      <c r="D4774" s="117">
        <v>9322</v>
      </c>
      <c r="E4774" s="2">
        <v>4774</v>
      </c>
    </row>
    <row r="4775" spans="1:5" ht="13.5" x14ac:dyDescent="0.25">
      <c r="A4775" s="2"/>
      <c r="B4775" s="2" t="s">
        <v>4454</v>
      </c>
      <c r="C4775" s="116">
        <v>145341</v>
      </c>
      <c r="D4775" s="117">
        <v>7439</v>
      </c>
      <c r="E4775" s="2">
        <v>4775</v>
      </c>
    </row>
    <row r="4776" spans="1:5" ht="13.5" x14ac:dyDescent="0.25">
      <c r="A4776" s="2"/>
      <c r="B4776" s="2" t="s">
        <v>4455</v>
      </c>
      <c r="C4776" s="116">
        <v>145360</v>
      </c>
      <c r="D4776" s="117">
        <v>7431</v>
      </c>
      <c r="E4776" s="2">
        <v>4776</v>
      </c>
    </row>
    <row r="4777" spans="1:5" ht="13.5" x14ac:dyDescent="0.25">
      <c r="A4777" s="2"/>
      <c r="B4777" s="2" t="s">
        <v>4456</v>
      </c>
      <c r="C4777" s="116">
        <v>145375</v>
      </c>
      <c r="D4777" s="117">
        <v>9322</v>
      </c>
      <c r="E4777" s="2">
        <v>4777</v>
      </c>
    </row>
    <row r="4778" spans="1:5" ht="13.5" x14ac:dyDescent="0.25">
      <c r="A4778" s="2"/>
      <c r="B4778" s="2" t="s">
        <v>4449</v>
      </c>
      <c r="C4778" s="116">
        <v>145252</v>
      </c>
      <c r="D4778" s="117">
        <v>8223</v>
      </c>
      <c r="E4778" s="2">
        <v>4778</v>
      </c>
    </row>
    <row r="4779" spans="1:5" ht="13.5" x14ac:dyDescent="0.25">
      <c r="A4779" s="2"/>
      <c r="B4779" s="2" t="s">
        <v>4451</v>
      </c>
      <c r="C4779" s="116">
        <v>145286</v>
      </c>
      <c r="D4779" s="117">
        <v>7511</v>
      </c>
      <c r="E4779" s="2">
        <v>4779</v>
      </c>
    </row>
    <row r="4780" spans="1:5" ht="13.5" x14ac:dyDescent="0.25">
      <c r="A4780" s="2"/>
      <c r="B4780" s="2" t="s">
        <v>4457</v>
      </c>
      <c r="C4780" s="116">
        <v>145394</v>
      </c>
      <c r="D4780" s="117">
        <v>7323</v>
      </c>
      <c r="E4780" s="2">
        <v>4780</v>
      </c>
    </row>
    <row r="4781" spans="1:5" ht="13.5" x14ac:dyDescent="0.25">
      <c r="A4781" s="2"/>
      <c r="B4781" s="2" t="s">
        <v>6320</v>
      </c>
      <c r="C4781" s="116">
        <v>242467</v>
      </c>
      <c r="D4781" s="117">
        <v>3131</v>
      </c>
      <c r="E4781" s="2">
        <v>4781</v>
      </c>
    </row>
    <row r="4782" spans="1:5" ht="13.5" x14ac:dyDescent="0.25">
      <c r="A4782" s="2"/>
      <c r="B4782" s="2" t="s">
        <v>4458</v>
      </c>
      <c r="C4782" s="116">
        <v>145411</v>
      </c>
      <c r="D4782" s="117">
        <v>7341</v>
      </c>
      <c r="E4782" s="2">
        <v>4782</v>
      </c>
    </row>
    <row r="4783" spans="1:5" ht="13.5" x14ac:dyDescent="0.25">
      <c r="A4783" s="2"/>
      <c r="B4783" s="2" t="s">
        <v>472</v>
      </c>
      <c r="C4783" s="116">
        <v>145445</v>
      </c>
      <c r="D4783" s="117">
        <v>8221</v>
      </c>
      <c r="E4783" s="2">
        <v>4783</v>
      </c>
    </row>
    <row r="4784" spans="1:5" ht="13.5" x14ac:dyDescent="0.25">
      <c r="A4784" s="2"/>
      <c r="B4784" s="2" t="s">
        <v>4459</v>
      </c>
      <c r="C4784" s="116">
        <v>145464</v>
      </c>
      <c r="D4784" s="117">
        <v>7443</v>
      </c>
      <c r="E4784" s="2">
        <v>4784</v>
      </c>
    </row>
    <row r="4785" spans="1:5" ht="13.5" x14ac:dyDescent="0.25">
      <c r="A4785" s="2"/>
      <c r="B4785" s="2" t="s">
        <v>7307</v>
      </c>
      <c r="C4785" s="116">
        <v>145670</v>
      </c>
      <c r="D4785" s="117">
        <v>7231</v>
      </c>
      <c r="E4785" s="2">
        <v>4785</v>
      </c>
    </row>
    <row r="4786" spans="1:5" ht="13.5" x14ac:dyDescent="0.25">
      <c r="A4786" s="2"/>
      <c r="B4786" s="2" t="s">
        <v>7306</v>
      </c>
      <c r="C4786" s="116">
        <v>145500</v>
      </c>
      <c r="D4786" s="117">
        <v>7233</v>
      </c>
      <c r="E4786" s="2">
        <v>4786</v>
      </c>
    </row>
    <row r="4787" spans="1:5" ht="13.5" x14ac:dyDescent="0.25">
      <c r="A4787" s="2"/>
      <c r="B4787" s="2" t="s">
        <v>4461</v>
      </c>
      <c r="C4787" s="116">
        <v>145520</v>
      </c>
      <c r="D4787" s="117">
        <v>7260</v>
      </c>
      <c r="E4787" s="2">
        <v>4787</v>
      </c>
    </row>
    <row r="4788" spans="1:5" ht="13.5" x14ac:dyDescent="0.25">
      <c r="A4788" s="2"/>
      <c r="B4788" s="2" t="s">
        <v>4462</v>
      </c>
      <c r="C4788" s="116">
        <v>145549</v>
      </c>
      <c r="D4788" s="117">
        <v>7129</v>
      </c>
      <c r="E4788" s="2">
        <v>4788</v>
      </c>
    </row>
    <row r="4789" spans="1:5" ht="13.5" x14ac:dyDescent="0.25">
      <c r="A4789" s="2"/>
      <c r="B4789" s="2" t="s">
        <v>4463</v>
      </c>
      <c r="C4789" s="116">
        <v>145568</v>
      </c>
      <c r="D4789" s="117">
        <v>7150</v>
      </c>
      <c r="E4789" s="2">
        <v>4789</v>
      </c>
    </row>
    <row r="4790" spans="1:5" ht="13.5" x14ac:dyDescent="0.25">
      <c r="A4790" s="2"/>
      <c r="B4790" s="2" t="s">
        <v>8997</v>
      </c>
      <c r="C4790" s="116">
        <v>345574</v>
      </c>
      <c r="D4790" s="117">
        <v>8290</v>
      </c>
      <c r="E4790" s="2">
        <v>4790</v>
      </c>
    </row>
    <row r="4791" spans="1:5" ht="13.5" x14ac:dyDescent="0.25">
      <c r="A4791" s="2"/>
      <c r="B4791" s="2" t="s">
        <v>4464</v>
      </c>
      <c r="C4791" s="116">
        <v>145587</v>
      </c>
      <c r="D4791" s="117">
        <v>7233</v>
      </c>
      <c r="E4791" s="2">
        <v>4791</v>
      </c>
    </row>
    <row r="4792" spans="1:5" ht="13.5" x14ac:dyDescent="0.25">
      <c r="A4792" s="2"/>
      <c r="B4792" s="2" t="s">
        <v>4465</v>
      </c>
      <c r="C4792" s="116">
        <v>145604</v>
      </c>
      <c r="D4792" s="117">
        <v>7233</v>
      </c>
      <c r="E4792" s="2">
        <v>4792</v>
      </c>
    </row>
    <row r="4793" spans="1:5" ht="13.5" x14ac:dyDescent="0.25">
      <c r="A4793" s="2"/>
      <c r="B4793" s="2" t="s">
        <v>4466</v>
      </c>
      <c r="C4793" s="116">
        <v>145623</v>
      </c>
      <c r="D4793" s="117">
        <v>7233</v>
      </c>
      <c r="E4793" s="2">
        <v>4793</v>
      </c>
    </row>
    <row r="4794" spans="1:5" ht="13.5" x14ac:dyDescent="0.25">
      <c r="A4794" s="2"/>
      <c r="B4794" s="2" t="s">
        <v>4467</v>
      </c>
      <c r="C4794" s="116">
        <v>145642</v>
      </c>
      <c r="D4794" s="117">
        <v>7233</v>
      </c>
      <c r="E4794" s="2">
        <v>4794</v>
      </c>
    </row>
    <row r="4795" spans="1:5" ht="13.5" x14ac:dyDescent="0.25">
      <c r="A4795" s="2"/>
      <c r="B4795" s="2" t="s">
        <v>4468</v>
      </c>
      <c r="C4795" s="116">
        <v>145661</v>
      </c>
      <c r="D4795" s="117">
        <v>7242</v>
      </c>
      <c r="E4795" s="2">
        <v>4795</v>
      </c>
    </row>
    <row r="4796" spans="1:5" ht="13.5" x14ac:dyDescent="0.25">
      <c r="A4796" s="2"/>
      <c r="B4796" s="2" t="s">
        <v>4469</v>
      </c>
      <c r="C4796" s="116">
        <v>145680</v>
      </c>
      <c r="D4796" s="117">
        <v>7233</v>
      </c>
      <c r="E4796" s="2">
        <v>4796</v>
      </c>
    </row>
    <row r="4797" spans="1:5" ht="13.5" x14ac:dyDescent="0.25">
      <c r="A4797" s="2"/>
      <c r="B4797" s="2" t="s">
        <v>4469</v>
      </c>
      <c r="C4797" s="116">
        <v>345678</v>
      </c>
      <c r="D4797" s="117">
        <v>8290</v>
      </c>
      <c r="E4797" s="2">
        <v>4797</v>
      </c>
    </row>
    <row r="4798" spans="1:5" ht="13.5" x14ac:dyDescent="0.25">
      <c r="A4798" s="2"/>
      <c r="B4798" s="2" t="s">
        <v>4470</v>
      </c>
      <c r="C4798" s="116">
        <v>145695</v>
      </c>
      <c r="D4798" s="117">
        <v>7233</v>
      </c>
      <c r="E4798" s="2">
        <v>4798</v>
      </c>
    </row>
    <row r="4799" spans="1:5" ht="13.5" x14ac:dyDescent="0.25">
      <c r="A4799" s="2"/>
      <c r="B4799" s="2" t="s">
        <v>4471</v>
      </c>
      <c r="C4799" s="116">
        <v>145712</v>
      </c>
      <c r="D4799" s="117">
        <v>7121</v>
      </c>
      <c r="E4799" s="2">
        <v>4799</v>
      </c>
    </row>
    <row r="4800" spans="1:5" ht="13.5" x14ac:dyDescent="0.25">
      <c r="A4800" s="2"/>
      <c r="B4800" s="2" t="s">
        <v>4472</v>
      </c>
      <c r="C4800" s="116">
        <v>145731</v>
      </c>
      <c r="D4800" s="117">
        <v>5410</v>
      </c>
      <c r="E4800" s="2">
        <v>4800</v>
      </c>
    </row>
    <row r="4801" spans="1:5" ht="13.5" x14ac:dyDescent="0.25">
      <c r="A4801" s="2"/>
      <c r="B4801" s="2" t="s">
        <v>4474</v>
      </c>
      <c r="C4801" s="116">
        <v>145773</v>
      </c>
      <c r="D4801" s="117">
        <v>7233</v>
      </c>
      <c r="E4801" s="2">
        <v>4801</v>
      </c>
    </row>
    <row r="4802" spans="1:5" ht="13.5" x14ac:dyDescent="0.25">
      <c r="A4802" s="2"/>
      <c r="B4802" s="2" t="s">
        <v>4476</v>
      </c>
      <c r="C4802" s="116">
        <v>145816</v>
      </c>
      <c r="D4802" s="117">
        <v>7233</v>
      </c>
      <c r="E4802" s="2">
        <v>4802</v>
      </c>
    </row>
    <row r="4803" spans="1:5" ht="13.5" x14ac:dyDescent="0.25">
      <c r="A4803" s="2"/>
      <c r="B4803" s="2" t="s">
        <v>4473</v>
      </c>
      <c r="C4803" s="116">
        <v>145750</v>
      </c>
      <c r="D4803" s="117">
        <v>7233</v>
      </c>
      <c r="E4803" s="2">
        <v>4803</v>
      </c>
    </row>
    <row r="4804" spans="1:5" ht="13.5" x14ac:dyDescent="0.25">
      <c r="A4804" s="2"/>
      <c r="B4804" s="2" t="s">
        <v>4475</v>
      </c>
      <c r="C4804" s="116">
        <v>145799</v>
      </c>
      <c r="D4804" s="117">
        <v>7233</v>
      </c>
      <c r="E4804" s="2">
        <v>4804</v>
      </c>
    </row>
    <row r="4805" spans="1:5" ht="13.5" x14ac:dyDescent="0.25">
      <c r="A4805" s="2"/>
      <c r="B4805" s="2" t="s">
        <v>4477</v>
      </c>
      <c r="C4805" s="116">
        <v>145820</v>
      </c>
      <c r="D4805" s="117">
        <v>7233</v>
      </c>
      <c r="E4805" s="2">
        <v>4805</v>
      </c>
    </row>
    <row r="4806" spans="1:5" ht="13.5" x14ac:dyDescent="0.25">
      <c r="A4806" s="2"/>
      <c r="B4806" s="2" t="s">
        <v>4478</v>
      </c>
      <c r="C4806" s="116">
        <v>145854</v>
      </c>
      <c r="D4806" s="117">
        <v>7233</v>
      </c>
      <c r="E4806" s="2">
        <v>4806</v>
      </c>
    </row>
    <row r="4807" spans="1:5" ht="13.5" x14ac:dyDescent="0.25">
      <c r="A4807" s="2"/>
      <c r="B4807" s="2" t="s">
        <v>4479</v>
      </c>
      <c r="C4807" s="116">
        <v>145873</v>
      </c>
      <c r="D4807" s="117">
        <v>7233</v>
      </c>
      <c r="E4807" s="2">
        <v>4807</v>
      </c>
    </row>
    <row r="4808" spans="1:5" ht="13.5" x14ac:dyDescent="0.25">
      <c r="A4808" s="2"/>
      <c r="B4808" s="2" t="s">
        <v>7308</v>
      </c>
      <c r="C4808" s="116">
        <v>145890</v>
      </c>
      <c r="D4808" s="117">
        <v>7233</v>
      </c>
      <c r="E4808" s="2">
        <v>4808</v>
      </c>
    </row>
    <row r="4809" spans="1:5" ht="13.5" x14ac:dyDescent="0.25">
      <c r="A4809" s="2"/>
      <c r="B4809" s="2" t="s">
        <v>4480</v>
      </c>
      <c r="C4809" s="116">
        <v>145892</v>
      </c>
      <c r="D4809" s="117">
        <v>7233</v>
      </c>
      <c r="E4809" s="2">
        <v>4809</v>
      </c>
    </row>
    <row r="4810" spans="1:5" ht="13.5" x14ac:dyDescent="0.25">
      <c r="A4810" s="2"/>
      <c r="B4810" s="2" t="s">
        <v>2698</v>
      </c>
      <c r="C4810" s="116">
        <v>145916</v>
      </c>
      <c r="D4810" s="117">
        <v>7233</v>
      </c>
      <c r="E4810" s="2">
        <v>4810</v>
      </c>
    </row>
    <row r="4811" spans="1:5" ht="13.5" x14ac:dyDescent="0.25">
      <c r="A4811" s="2"/>
      <c r="B4811" s="2" t="s">
        <v>2699</v>
      </c>
      <c r="C4811" s="116">
        <v>145939</v>
      </c>
      <c r="D4811" s="117">
        <v>7233</v>
      </c>
      <c r="E4811" s="2">
        <v>4811</v>
      </c>
    </row>
    <row r="4812" spans="1:5" ht="13.5" x14ac:dyDescent="0.25">
      <c r="A4812" s="2"/>
      <c r="B4812" s="2" t="s">
        <v>2700</v>
      </c>
      <c r="C4812" s="116">
        <v>145958</v>
      </c>
      <c r="D4812" s="117">
        <v>7233</v>
      </c>
      <c r="E4812" s="2">
        <v>4812</v>
      </c>
    </row>
    <row r="4813" spans="1:5" ht="13.5" x14ac:dyDescent="0.25">
      <c r="A4813" s="2"/>
      <c r="B4813" s="2" t="s">
        <v>2701</v>
      </c>
      <c r="C4813" s="116">
        <v>145977</v>
      </c>
      <c r="D4813" s="117">
        <v>7233</v>
      </c>
      <c r="E4813" s="2">
        <v>4813</v>
      </c>
    </row>
    <row r="4814" spans="1:5" ht="13.5" x14ac:dyDescent="0.25">
      <c r="A4814" s="2"/>
      <c r="B4814" s="2" t="s">
        <v>2702</v>
      </c>
      <c r="C4814" s="116">
        <v>145996</v>
      </c>
      <c r="D4814" s="117">
        <v>7233</v>
      </c>
      <c r="E4814" s="2">
        <v>4814</v>
      </c>
    </row>
    <row r="4815" spans="1:5" ht="13.5" x14ac:dyDescent="0.25">
      <c r="A4815" s="2"/>
      <c r="B4815" s="2" t="s">
        <v>2703</v>
      </c>
      <c r="C4815" s="116">
        <v>146011</v>
      </c>
      <c r="D4815" s="117">
        <v>7233</v>
      </c>
      <c r="E4815" s="2">
        <v>4815</v>
      </c>
    </row>
    <row r="4816" spans="1:5" ht="13.5" x14ac:dyDescent="0.25">
      <c r="A4816" s="2"/>
      <c r="B4816" s="2" t="s">
        <v>2704</v>
      </c>
      <c r="C4816" s="116">
        <v>146039</v>
      </c>
      <c r="D4816" s="117">
        <v>7233</v>
      </c>
      <c r="E4816" s="2">
        <v>4816</v>
      </c>
    </row>
    <row r="4817" spans="1:5" ht="13.5" x14ac:dyDescent="0.25">
      <c r="A4817" s="2"/>
      <c r="B4817" s="2" t="s">
        <v>2705</v>
      </c>
      <c r="C4817" s="116">
        <v>146058</v>
      </c>
      <c r="D4817" s="117">
        <v>7233</v>
      </c>
      <c r="E4817" s="2">
        <v>4817</v>
      </c>
    </row>
    <row r="4818" spans="1:5" ht="13.5" x14ac:dyDescent="0.25">
      <c r="A4818" s="2"/>
      <c r="B4818" s="2" t="s">
        <v>2709</v>
      </c>
      <c r="C4818" s="116">
        <v>146128</v>
      </c>
      <c r="D4818" s="117">
        <v>7121</v>
      </c>
      <c r="E4818" s="2">
        <v>4818</v>
      </c>
    </row>
    <row r="4819" spans="1:5" ht="13.5" x14ac:dyDescent="0.25">
      <c r="A4819" s="2"/>
      <c r="B4819" s="2" t="s">
        <v>2706</v>
      </c>
      <c r="C4819" s="116">
        <v>146077</v>
      </c>
      <c r="D4819" s="117">
        <v>7233</v>
      </c>
      <c r="E4819" s="2">
        <v>4819</v>
      </c>
    </row>
    <row r="4820" spans="1:5" ht="13.5" x14ac:dyDescent="0.25">
      <c r="A4820" s="2"/>
      <c r="B4820" s="2" t="s">
        <v>2707</v>
      </c>
      <c r="C4820" s="116">
        <v>146081</v>
      </c>
      <c r="D4820" s="117">
        <v>7233</v>
      </c>
      <c r="E4820" s="2">
        <v>4820</v>
      </c>
    </row>
    <row r="4821" spans="1:5" ht="13.5" x14ac:dyDescent="0.25">
      <c r="A4821" s="2"/>
      <c r="B4821" s="2" t="s">
        <v>2708</v>
      </c>
      <c r="C4821" s="116">
        <v>146109</v>
      </c>
      <c r="D4821" s="117">
        <v>5410</v>
      </c>
      <c r="E4821" s="2">
        <v>4821</v>
      </c>
    </row>
    <row r="4822" spans="1:5" ht="13.5" x14ac:dyDescent="0.25">
      <c r="A4822" s="2"/>
      <c r="B4822" s="2" t="s">
        <v>473</v>
      </c>
      <c r="C4822" s="116">
        <v>146147</v>
      </c>
      <c r="D4822" s="117">
        <v>7241</v>
      </c>
      <c r="E4822" s="2">
        <v>4822</v>
      </c>
    </row>
    <row r="4823" spans="1:5" ht="13.5" x14ac:dyDescent="0.25">
      <c r="A4823" s="2"/>
      <c r="B4823" s="2" t="s">
        <v>2711</v>
      </c>
      <c r="C4823" s="116">
        <v>146166</v>
      </c>
      <c r="D4823" s="117">
        <v>7242</v>
      </c>
      <c r="E4823" s="2">
        <v>4823</v>
      </c>
    </row>
    <row r="4824" spans="1:5" ht="13.5" x14ac:dyDescent="0.25">
      <c r="A4824" s="2"/>
      <c r="B4824" s="2" t="s">
        <v>2712</v>
      </c>
      <c r="C4824" s="116">
        <v>146185</v>
      </c>
      <c r="D4824" s="117">
        <v>7242</v>
      </c>
      <c r="E4824" s="2">
        <v>4824</v>
      </c>
    </row>
    <row r="4825" spans="1:5" ht="13.5" x14ac:dyDescent="0.25">
      <c r="A4825" s="2"/>
      <c r="B4825" s="2" t="s">
        <v>2713</v>
      </c>
      <c r="C4825" s="116">
        <v>146202</v>
      </c>
      <c r="D4825" s="117">
        <v>7233</v>
      </c>
      <c r="E4825" s="2">
        <v>4825</v>
      </c>
    </row>
    <row r="4826" spans="1:5" ht="13.5" x14ac:dyDescent="0.25">
      <c r="A4826" s="2"/>
      <c r="B4826" s="2" t="s">
        <v>474</v>
      </c>
      <c r="C4826" s="116">
        <v>146217</v>
      </c>
      <c r="D4826" s="117">
        <v>7121</v>
      </c>
      <c r="E4826" s="2">
        <v>4826</v>
      </c>
    </row>
    <row r="4827" spans="1:5" ht="13.5" x14ac:dyDescent="0.25">
      <c r="A4827" s="2"/>
      <c r="B4827" s="2" t="s">
        <v>2714</v>
      </c>
      <c r="C4827" s="116">
        <v>146221</v>
      </c>
      <c r="D4827" s="117">
        <v>8285</v>
      </c>
      <c r="E4827" s="2">
        <v>4827</v>
      </c>
    </row>
    <row r="4828" spans="1:5" ht="13.5" x14ac:dyDescent="0.25">
      <c r="A4828" s="2"/>
      <c r="B4828" s="2" t="s">
        <v>2715</v>
      </c>
      <c r="C4828" s="116">
        <v>146240</v>
      </c>
      <c r="D4828" s="117">
        <v>7522</v>
      </c>
      <c r="E4828" s="2">
        <v>4828</v>
      </c>
    </row>
    <row r="4829" spans="1:5" ht="13.5" x14ac:dyDescent="0.25">
      <c r="A4829" s="2"/>
      <c r="B4829" s="2" t="s">
        <v>2716</v>
      </c>
      <c r="C4829" s="116">
        <v>146264</v>
      </c>
      <c r="D4829" s="117">
        <v>7522</v>
      </c>
      <c r="E4829" s="2">
        <v>4829</v>
      </c>
    </row>
    <row r="4830" spans="1:5" ht="13.5" x14ac:dyDescent="0.25">
      <c r="A4830" s="2"/>
      <c r="B4830" s="2" t="s">
        <v>2717</v>
      </c>
      <c r="C4830" s="116">
        <v>146274</v>
      </c>
      <c r="D4830" s="117">
        <v>7522</v>
      </c>
      <c r="E4830" s="2">
        <v>4830</v>
      </c>
    </row>
    <row r="4831" spans="1:5" ht="13.5" x14ac:dyDescent="0.25">
      <c r="A4831" s="2"/>
      <c r="B4831" s="2" t="s">
        <v>2718</v>
      </c>
      <c r="C4831" s="116">
        <v>146293</v>
      </c>
      <c r="D4831" s="117">
        <v>7522</v>
      </c>
      <c r="E4831" s="2">
        <v>4831</v>
      </c>
    </row>
    <row r="4832" spans="1:5" ht="13.5" x14ac:dyDescent="0.25">
      <c r="A4832" s="2"/>
      <c r="B4832" s="2" t="s">
        <v>2719</v>
      </c>
      <c r="C4832" s="116">
        <v>146310</v>
      </c>
      <c r="D4832" s="117">
        <v>7242</v>
      </c>
      <c r="E4832" s="2">
        <v>4832</v>
      </c>
    </row>
    <row r="4833" spans="1:5" ht="13.5" x14ac:dyDescent="0.25">
      <c r="A4833" s="2"/>
      <c r="B4833" s="2" t="s">
        <v>2720</v>
      </c>
      <c r="C4833" s="116">
        <v>146330</v>
      </c>
      <c r="D4833" s="117">
        <v>7233</v>
      </c>
      <c r="E4833" s="2">
        <v>4833</v>
      </c>
    </row>
    <row r="4834" spans="1:5" ht="13.5" x14ac:dyDescent="0.25">
      <c r="A4834" s="2"/>
      <c r="B4834" s="2" t="s">
        <v>2721</v>
      </c>
      <c r="C4834" s="116">
        <v>146359</v>
      </c>
      <c r="D4834" s="117">
        <v>7233</v>
      </c>
      <c r="E4834" s="2">
        <v>4834</v>
      </c>
    </row>
    <row r="4835" spans="1:5" ht="13.5" x14ac:dyDescent="0.25">
      <c r="A4835" s="2"/>
      <c r="B4835" s="2" t="s">
        <v>2722</v>
      </c>
      <c r="C4835" s="116">
        <v>146378</v>
      </c>
      <c r="D4835" s="117">
        <v>7233</v>
      </c>
      <c r="E4835" s="2">
        <v>4835</v>
      </c>
    </row>
    <row r="4836" spans="1:5" ht="13.5" x14ac:dyDescent="0.25">
      <c r="A4836" s="2"/>
      <c r="B4836" s="2" t="s">
        <v>2723</v>
      </c>
      <c r="C4836" s="116">
        <v>146397</v>
      </c>
      <c r="D4836" s="117">
        <v>7232</v>
      </c>
      <c r="E4836" s="2">
        <v>4836</v>
      </c>
    </row>
    <row r="4837" spans="1:5" ht="13.5" x14ac:dyDescent="0.25">
      <c r="A4837" s="2"/>
      <c r="B4837" s="2" t="s">
        <v>2724</v>
      </c>
      <c r="C4837" s="116">
        <v>146414</v>
      </c>
      <c r="D4837" s="117">
        <v>7121</v>
      </c>
      <c r="E4837" s="2">
        <v>4837</v>
      </c>
    </row>
    <row r="4838" spans="1:5" ht="13.5" x14ac:dyDescent="0.25">
      <c r="A4838" s="2"/>
      <c r="B4838" s="2" t="s">
        <v>2725</v>
      </c>
      <c r="C4838" s="116">
        <v>146429</v>
      </c>
      <c r="D4838" s="117">
        <v>7233</v>
      </c>
      <c r="E4838" s="2">
        <v>4838</v>
      </c>
    </row>
    <row r="4839" spans="1:5" ht="13.5" x14ac:dyDescent="0.25">
      <c r="A4839" s="2"/>
      <c r="B4839" s="2" t="s">
        <v>2726</v>
      </c>
      <c r="C4839" s="116">
        <v>146433</v>
      </c>
      <c r="D4839" s="117">
        <v>7233</v>
      </c>
      <c r="E4839" s="2">
        <v>4839</v>
      </c>
    </row>
    <row r="4840" spans="1:5" ht="13.5" x14ac:dyDescent="0.25">
      <c r="A4840" s="2"/>
      <c r="B4840" s="2" t="s">
        <v>2727</v>
      </c>
      <c r="C4840" s="116">
        <v>146452</v>
      </c>
      <c r="D4840" s="117">
        <v>7233</v>
      </c>
      <c r="E4840" s="2">
        <v>4840</v>
      </c>
    </row>
    <row r="4841" spans="1:5" ht="13.5" x14ac:dyDescent="0.25">
      <c r="A4841" s="2"/>
      <c r="B4841" s="2" t="s">
        <v>7305</v>
      </c>
      <c r="C4841" s="116">
        <v>146486</v>
      </c>
      <c r="D4841" s="117">
        <v>8286</v>
      </c>
      <c r="E4841" s="2">
        <v>4841</v>
      </c>
    </row>
    <row r="4842" spans="1:5" ht="13.5" x14ac:dyDescent="0.25">
      <c r="A4842" s="2"/>
      <c r="B4842" s="2" t="s">
        <v>2729</v>
      </c>
      <c r="C4842" s="116">
        <v>146503</v>
      </c>
      <c r="D4842" s="117">
        <v>8286</v>
      </c>
      <c r="E4842" s="2">
        <v>4842</v>
      </c>
    </row>
    <row r="4843" spans="1:5" ht="13.5" x14ac:dyDescent="0.25">
      <c r="A4843" s="2"/>
      <c r="B4843" s="2" t="s">
        <v>2730</v>
      </c>
      <c r="C4843" s="116">
        <v>146522</v>
      </c>
      <c r="D4843" s="117">
        <v>7150</v>
      </c>
      <c r="E4843" s="2">
        <v>4843</v>
      </c>
    </row>
    <row r="4844" spans="1:5" ht="13.5" x14ac:dyDescent="0.25">
      <c r="A4844" s="2"/>
      <c r="B4844" s="2" t="s">
        <v>2731</v>
      </c>
      <c r="C4844" s="116">
        <v>146544</v>
      </c>
      <c r="D4844" s="117">
        <v>5510</v>
      </c>
      <c r="E4844" s="2">
        <v>4844</v>
      </c>
    </row>
    <row r="4845" spans="1:5" ht="13.5" x14ac:dyDescent="0.25">
      <c r="A4845" s="2"/>
      <c r="B4845" s="2" t="s">
        <v>2732</v>
      </c>
      <c r="C4845" s="116">
        <v>146560</v>
      </c>
      <c r="D4845" s="117">
        <v>7233</v>
      </c>
      <c r="E4845" s="2">
        <v>4845</v>
      </c>
    </row>
    <row r="4846" spans="1:5" ht="13.5" x14ac:dyDescent="0.25">
      <c r="A4846" s="2"/>
      <c r="B4846" s="2" t="s">
        <v>2733</v>
      </c>
      <c r="C4846" s="116">
        <v>146583</v>
      </c>
      <c r="D4846" s="117">
        <v>7241</v>
      </c>
      <c r="E4846" s="2">
        <v>4846</v>
      </c>
    </row>
    <row r="4847" spans="1:5" ht="13.5" x14ac:dyDescent="0.25">
      <c r="A4847" s="2"/>
      <c r="B4847" s="2" t="s">
        <v>2734</v>
      </c>
      <c r="C4847" s="116">
        <v>146607</v>
      </c>
      <c r="D4847" s="117">
        <v>8283</v>
      </c>
      <c r="E4847" s="2">
        <v>4847</v>
      </c>
    </row>
    <row r="4848" spans="1:5" ht="13.5" x14ac:dyDescent="0.25">
      <c r="A4848" s="2"/>
      <c r="B4848" s="2" t="s">
        <v>4460</v>
      </c>
      <c r="C4848" s="116">
        <v>145483</v>
      </c>
      <c r="D4848" s="117">
        <v>8283</v>
      </c>
      <c r="E4848" s="2">
        <v>4848</v>
      </c>
    </row>
    <row r="4849" spans="1:5" ht="13.5" x14ac:dyDescent="0.25">
      <c r="A4849" s="2"/>
      <c r="B4849" s="2" t="s">
        <v>2728</v>
      </c>
      <c r="C4849" s="116">
        <v>146467</v>
      </c>
      <c r="D4849" s="117">
        <v>8283</v>
      </c>
      <c r="E4849" s="2">
        <v>4849</v>
      </c>
    </row>
    <row r="4850" spans="1:5" ht="13.5" x14ac:dyDescent="0.25">
      <c r="A4850" s="2"/>
      <c r="B4850" s="2" t="s">
        <v>2735</v>
      </c>
      <c r="C4850" s="116">
        <v>146626</v>
      </c>
      <c r="D4850" s="117">
        <v>7241</v>
      </c>
      <c r="E4850" s="2">
        <v>4850</v>
      </c>
    </row>
    <row r="4851" spans="1:5" ht="13.5" x14ac:dyDescent="0.25">
      <c r="A4851" s="2"/>
      <c r="B4851" s="2" t="s">
        <v>475</v>
      </c>
      <c r="C4851" s="116">
        <v>146664</v>
      </c>
      <c r="D4851" s="117">
        <v>8223</v>
      </c>
      <c r="E4851" s="2">
        <v>4851</v>
      </c>
    </row>
    <row r="4852" spans="1:5" ht="13.5" x14ac:dyDescent="0.25">
      <c r="A4852" s="2"/>
      <c r="B4852" s="2" t="s">
        <v>476</v>
      </c>
      <c r="C4852" s="116">
        <v>146683</v>
      </c>
      <c r="D4852" s="117">
        <v>7150</v>
      </c>
      <c r="E4852" s="2">
        <v>4852</v>
      </c>
    </row>
    <row r="4853" spans="1:5" ht="13.5" x14ac:dyDescent="0.25">
      <c r="A4853" s="2"/>
      <c r="B4853" s="2" t="s">
        <v>477</v>
      </c>
      <c r="C4853" s="116">
        <v>146700</v>
      </c>
      <c r="D4853" s="117">
        <v>7232</v>
      </c>
      <c r="E4853" s="2">
        <v>4853</v>
      </c>
    </row>
    <row r="4854" spans="1:5" ht="13.5" x14ac:dyDescent="0.25">
      <c r="A4854" s="2"/>
      <c r="B4854" s="2" t="s">
        <v>478</v>
      </c>
      <c r="C4854" s="116">
        <v>146715</v>
      </c>
      <c r="D4854" s="117">
        <v>7514</v>
      </c>
      <c r="E4854" s="2">
        <v>4854</v>
      </c>
    </row>
    <row r="4855" spans="1:5" ht="13.5" x14ac:dyDescent="0.25">
      <c r="A4855" s="2"/>
      <c r="B4855" s="2" t="s">
        <v>2736</v>
      </c>
      <c r="C4855" s="116">
        <v>146734</v>
      </c>
      <c r="D4855" s="117">
        <v>8284</v>
      </c>
      <c r="E4855" s="2">
        <v>4855</v>
      </c>
    </row>
    <row r="4856" spans="1:5" ht="13.5" x14ac:dyDescent="0.25">
      <c r="A4856" s="2"/>
      <c r="B4856" s="2" t="s">
        <v>2737</v>
      </c>
      <c r="C4856" s="116">
        <v>146753</v>
      </c>
      <c r="D4856" s="117">
        <v>7460</v>
      </c>
      <c r="E4856" s="2">
        <v>4856</v>
      </c>
    </row>
    <row r="4857" spans="1:5" ht="13.5" x14ac:dyDescent="0.25">
      <c r="A4857" s="2"/>
      <c r="B4857" s="2" t="s">
        <v>2738</v>
      </c>
      <c r="C4857" s="116">
        <v>146772</v>
      </c>
      <c r="D4857" s="117">
        <v>7313</v>
      </c>
      <c r="E4857" s="2">
        <v>4857</v>
      </c>
    </row>
    <row r="4858" spans="1:5" ht="13.5" x14ac:dyDescent="0.25">
      <c r="A4858" s="2"/>
      <c r="B4858" s="2" t="s">
        <v>2739</v>
      </c>
      <c r="C4858" s="116">
        <v>146791</v>
      </c>
      <c r="D4858" s="117">
        <v>7313</v>
      </c>
      <c r="E4858" s="2">
        <v>4858</v>
      </c>
    </row>
    <row r="4859" spans="1:5" ht="13.5" x14ac:dyDescent="0.25">
      <c r="A4859" s="2"/>
      <c r="B4859" s="2" t="s">
        <v>2740</v>
      </c>
      <c r="C4859" s="116">
        <v>146819</v>
      </c>
      <c r="D4859" s="117">
        <v>7311</v>
      </c>
      <c r="E4859" s="2">
        <v>4859</v>
      </c>
    </row>
    <row r="4860" spans="1:5" ht="13.5" x14ac:dyDescent="0.25">
      <c r="A4860" s="2"/>
      <c r="B4860" s="2" t="s">
        <v>2741</v>
      </c>
      <c r="C4860" s="116">
        <v>146838</v>
      </c>
      <c r="D4860" s="117">
        <v>7460</v>
      </c>
      <c r="E4860" s="2">
        <v>4860</v>
      </c>
    </row>
    <row r="4861" spans="1:5" ht="13.5" x14ac:dyDescent="0.25">
      <c r="A4861" s="2"/>
      <c r="B4861" s="2" t="s">
        <v>2742</v>
      </c>
      <c r="C4861" s="116">
        <v>146857</v>
      </c>
      <c r="D4861" s="117">
        <v>7460</v>
      </c>
      <c r="E4861" s="2">
        <v>4861</v>
      </c>
    </row>
    <row r="4862" spans="1:5" ht="13.5" x14ac:dyDescent="0.25">
      <c r="A4862" s="2"/>
      <c r="B4862" s="2" t="s">
        <v>2743</v>
      </c>
      <c r="C4862" s="116">
        <v>146861</v>
      </c>
      <c r="D4862" s="117">
        <v>7460</v>
      </c>
      <c r="E4862" s="2">
        <v>4862</v>
      </c>
    </row>
    <row r="4863" spans="1:5" ht="13.5" x14ac:dyDescent="0.25">
      <c r="A4863" s="2"/>
      <c r="B4863" s="2" t="s">
        <v>2744</v>
      </c>
      <c r="C4863" s="116">
        <v>146880</v>
      </c>
      <c r="D4863" s="117">
        <v>7460</v>
      </c>
      <c r="E4863" s="2">
        <v>4863</v>
      </c>
    </row>
    <row r="4864" spans="1:5" ht="13.5" x14ac:dyDescent="0.25">
      <c r="A4864" s="2"/>
      <c r="B4864" s="2" t="s">
        <v>2745</v>
      </c>
      <c r="C4864" s="116">
        <v>146908</v>
      </c>
      <c r="D4864" s="117">
        <v>7460</v>
      </c>
      <c r="E4864" s="2">
        <v>4864</v>
      </c>
    </row>
    <row r="4865" spans="1:5" ht="13.5" x14ac:dyDescent="0.25">
      <c r="A4865" s="2"/>
      <c r="B4865" s="2" t="s">
        <v>2746</v>
      </c>
      <c r="C4865" s="116">
        <v>146927</v>
      </c>
      <c r="D4865" s="117">
        <v>7431</v>
      </c>
      <c r="E4865" s="2">
        <v>4865</v>
      </c>
    </row>
    <row r="4866" spans="1:5" ht="13.5" x14ac:dyDescent="0.25">
      <c r="A4866" s="2"/>
      <c r="B4866" s="2" t="s">
        <v>2747</v>
      </c>
      <c r="C4866" s="116">
        <v>146946</v>
      </c>
      <c r="D4866" s="117">
        <v>7460</v>
      </c>
      <c r="E4866" s="2">
        <v>4866</v>
      </c>
    </row>
    <row r="4867" spans="1:5" ht="13.5" x14ac:dyDescent="0.25">
      <c r="A4867" s="2"/>
      <c r="B4867" s="2" t="s">
        <v>479</v>
      </c>
      <c r="C4867" s="116">
        <v>146965</v>
      </c>
      <c r="D4867" s="117">
        <v>5410</v>
      </c>
      <c r="E4867" s="2">
        <v>4867</v>
      </c>
    </row>
    <row r="4868" spans="1:5" ht="13.5" x14ac:dyDescent="0.25">
      <c r="A4868" s="2"/>
      <c r="B4868" s="2" t="s">
        <v>2748</v>
      </c>
      <c r="C4868" s="116">
        <v>146984</v>
      </c>
      <c r="D4868" s="117">
        <v>7460</v>
      </c>
      <c r="E4868" s="2">
        <v>4868</v>
      </c>
    </row>
    <row r="4869" spans="1:5" ht="13.5" x14ac:dyDescent="0.25">
      <c r="A4869" s="2"/>
      <c r="B4869" s="2" t="s">
        <v>2749</v>
      </c>
      <c r="C4869" s="116">
        <v>147008</v>
      </c>
      <c r="D4869" s="117">
        <v>8284</v>
      </c>
      <c r="E4869" s="2">
        <v>4869</v>
      </c>
    </row>
    <row r="4870" spans="1:5" ht="13.5" x14ac:dyDescent="0.25">
      <c r="A4870" s="2"/>
      <c r="B4870" s="2" t="s">
        <v>2750</v>
      </c>
      <c r="C4870" s="116">
        <v>147012</v>
      </c>
      <c r="D4870" s="117">
        <v>8284</v>
      </c>
      <c r="E4870" s="2">
        <v>4870</v>
      </c>
    </row>
    <row r="4871" spans="1:5" ht="13.5" x14ac:dyDescent="0.25">
      <c r="A4871" s="2"/>
      <c r="B4871" s="2" t="s">
        <v>8514</v>
      </c>
      <c r="C4871" s="116">
        <v>242475</v>
      </c>
      <c r="D4871" s="117">
        <v>2149</v>
      </c>
      <c r="E4871" s="2">
        <v>4871</v>
      </c>
    </row>
    <row r="4872" spans="1:5" ht="13.5" x14ac:dyDescent="0.25">
      <c r="A4872" s="2"/>
      <c r="B4872" s="2" t="s">
        <v>480</v>
      </c>
      <c r="C4872" s="116">
        <v>147031</v>
      </c>
      <c r="D4872" s="117">
        <v>7122</v>
      </c>
      <c r="E4872" s="2">
        <v>4872</v>
      </c>
    </row>
    <row r="4873" spans="1:5" ht="13.5" x14ac:dyDescent="0.25">
      <c r="A4873" s="2"/>
      <c r="B4873" s="2" t="s">
        <v>2751</v>
      </c>
      <c r="C4873" s="116">
        <v>147046</v>
      </c>
      <c r="D4873" s="117">
        <v>8261</v>
      </c>
      <c r="E4873" s="2">
        <v>4873</v>
      </c>
    </row>
    <row r="4874" spans="1:5" ht="13.5" x14ac:dyDescent="0.25">
      <c r="A4874" s="2"/>
      <c r="B4874" s="2" t="s">
        <v>7310</v>
      </c>
      <c r="C4874" s="116">
        <v>147077</v>
      </c>
      <c r="D4874" s="117">
        <v>8261</v>
      </c>
      <c r="E4874" s="2">
        <v>4874</v>
      </c>
    </row>
    <row r="4875" spans="1:5" ht="13.5" x14ac:dyDescent="0.25">
      <c r="A4875" s="2"/>
      <c r="B4875" s="2" t="s">
        <v>483</v>
      </c>
      <c r="C4875" s="116">
        <v>147188</v>
      </c>
      <c r="D4875" s="117">
        <v>8311</v>
      </c>
      <c r="E4875" s="2">
        <v>4875</v>
      </c>
    </row>
    <row r="4876" spans="1:5" ht="13.5" x14ac:dyDescent="0.25">
      <c r="A4876" s="2"/>
      <c r="B4876" s="2" t="s">
        <v>2756</v>
      </c>
      <c r="C4876" s="116">
        <v>147192</v>
      </c>
      <c r="D4876" s="117">
        <v>8311</v>
      </c>
      <c r="E4876" s="2">
        <v>4876</v>
      </c>
    </row>
    <row r="4877" spans="1:5" ht="13.5" x14ac:dyDescent="0.25">
      <c r="A4877" s="2"/>
      <c r="B4877" s="2" t="s">
        <v>2752</v>
      </c>
      <c r="C4877" s="116">
        <v>147084</v>
      </c>
      <c r="D4877" s="117">
        <v>8161</v>
      </c>
      <c r="E4877" s="2">
        <v>4877</v>
      </c>
    </row>
    <row r="4878" spans="1:5" ht="13.5" x14ac:dyDescent="0.25">
      <c r="A4878" s="2"/>
      <c r="B4878" s="2" t="s">
        <v>481</v>
      </c>
      <c r="C4878" s="116">
        <v>147101</v>
      </c>
      <c r="D4878" s="117">
        <v>8163</v>
      </c>
      <c r="E4878" s="2">
        <v>4878</v>
      </c>
    </row>
    <row r="4879" spans="1:5" ht="13.5" x14ac:dyDescent="0.25">
      <c r="A4879" s="2"/>
      <c r="B4879" s="2" t="s">
        <v>482</v>
      </c>
      <c r="C4879" s="116">
        <v>147120</v>
      </c>
      <c r="D4879" s="117">
        <v>8212</v>
      </c>
      <c r="E4879" s="2">
        <v>4879</v>
      </c>
    </row>
    <row r="4880" spans="1:5" ht="13.5" x14ac:dyDescent="0.25">
      <c r="A4880" s="2"/>
      <c r="B4880" s="2" t="s">
        <v>2753</v>
      </c>
      <c r="C4880" s="116">
        <v>147135</v>
      </c>
      <c r="D4880" s="117">
        <v>8113</v>
      </c>
      <c r="E4880" s="2">
        <v>4880</v>
      </c>
    </row>
    <row r="4881" spans="1:5" ht="13.5" x14ac:dyDescent="0.25">
      <c r="A4881" s="2"/>
      <c r="B4881" s="2" t="s">
        <v>2754</v>
      </c>
      <c r="C4881" s="116">
        <v>147154</v>
      </c>
      <c r="D4881" s="117">
        <v>7111</v>
      </c>
      <c r="E4881" s="2">
        <v>4881</v>
      </c>
    </row>
    <row r="4882" spans="1:5" ht="13.5" x14ac:dyDescent="0.25">
      <c r="A4882" s="2"/>
      <c r="B4882" s="2" t="s">
        <v>2755</v>
      </c>
      <c r="C4882" s="116">
        <v>147173</v>
      </c>
      <c r="D4882" s="117">
        <v>8163</v>
      </c>
      <c r="E4882" s="2">
        <v>4882</v>
      </c>
    </row>
    <row r="4883" spans="1:5" ht="13.5" x14ac:dyDescent="0.25">
      <c r="A4883" s="2"/>
      <c r="B4883" s="2" t="s">
        <v>7304</v>
      </c>
      <c r="C4883" s="116">
        <v>145228</v>
      </c>
      <c r="D4883" s="117">
        <v>8311</v>
      </c>
      <c r="E4883" s="2">
        <v>4883</v>
      </c>
    </row>
    <row r="4884" spans="1:5" ht="13.5" x14ac:dyDescent="0.25">
      <c r="A4884" s="2"/>
      <c r="B4884" s="2" t="s">
        <v>2757</v>
      </c>
      <c r="C4884" s="116">
        <v>147205</v>
      </c>
      <c r="D4884" s="117">
        <v>8332</v>
      </c>
      <c r="E4884" s="2">
        <v>4884</v>
      </c>
    </row>
    <row r="4885" spans="1:5" ht="13.5" x14ac:dyDescent="0.25">
      <c r="A4885" s="2"/>
      <c r="B4885" s="2" t="s">
        <v>2758</v>
      </c>
      <c r="C4885" s="116">
        <v>147217</v>
      </c>
      <c r="D4885" s="117">
        <v>7322</v>
      </c>
      <c r="E4885" s="2">
        <v>4885</v>
      </c>
    </row>
    <row r="4886" spans="1:5" ht="13.5" x14ac:dyDescent="0.25">
      <c r="A4886" s="2"/>
      <c r="B4886" s="2" t="s">
        <v>2759</v>
      </c>
      <c r="C4886" s="116">
        <v>147239</v>
      </c>
      <c r="D4886" s="117">
        <v>8333</v>
      </c>
      <c r="E4886" s="2">
        <v>4886</v>
      </c>
    </row>
    <row r="4887" spans="1:5" ht="13.5" x14ac:dyDescent="0.25">
      <c r="A4887" s="2"/>
      <c r="B4887" s="2" t="s">
        <v>484</v>
      </c>
      <c r="C4887" s="116">
        <v>147281</v>
      </c>
      <c r="D4887" s="117">
        <v>8163</v>
      </c>
      <c r="E4887" s="2">
        <v>4887</v>
      </c>
    </row>
    <row r="4888" spans="1:5" ht="13.5" x14ac:dyDescent="0.25">
      <c r="A4888" s="2"/>
      <c r="B4888" s="2" t="s">
        <v>2760</v>
      </c>
      <c r="C4888" s="116">
        <v>147258</v>
      </c>
      <c r="D4888" s="117">
        <v>7511</v>
      </c>
      <c r="E4888" s="2">
        <v>4888</v>
      </c>
    </row>
    <row r="4889" spans="1:5" ht="13.5" x14ac:dyDescent="0.25">
      <c r="A4889" s="2"/>
      <c r="B4889" s="2" t="s">
        <v>2761</v>
      </c>
      <c r="C4889" s="116">
        <v>147309</v>
      </c>
      <c r="D4889" s="117">
        <v>8112</v>
      </c>
      <c r="E4889" s="2">
        <v>4889</v>
      </c>
    </row>
    <row r="4890" spans="1:5" ht="13.5" x14ac:dyDescent="0.25">
      <c r="A4890" s="2"/>
      <c r="B4890" s="2" t="s">
        <v>2762</v>
      </c>
      <c r="C4890" s="116">
        <v>147328</v>
      </c>
      <c r="D4890" s="117">
        <v>8273</v>
      </c>
      <c r="E4890" s="2">
        <v>4890</v>
      </c>
    </row>
    <row r="4891" spans="1:5" ht="13.5" x14ac:dyDescent="0.25">
      <c r="A4891" s="2"/>
      <c r="B4891" s="2" t="s">
        <v>485</v>
      </c>
      <c r="C4891" s="116">
        <v>147366</v>
      </c>
      <c r="D4891" s="117">
        <v>7514</v>
      </c>
      <c r="E4891" s="2">
        <v>4891</v>
      </c>
    </row>
    <row r="4892" spans="1:5" ht="13.5" x14ac:dyDescent="0.25">
      <c r="A4892" s="2"/>
      <c r="B4892" s="2" t="s">
        <v>2763</v>
      </c>
      <c r="C4892" s="116">
        <v>147370</v>
      </c>
      <c r="D4892" s="117">
        <v>7610</v>
      </c>
      <c r="E4892" s="2">
        <v>4892</v>
      </c>
    </row>
    <row r="4893" spans="1:5" ht="13.5" x14ac:dyDescent="0.25">
      <c r="A4893" s="2"/>
      <c r="B4893" s="2" t="s">
        <v>487</v>
      </c>
      <c r="C4893" s="116">
        <v>147417</v>
      </c>
      <c r="D4893" s="117">
        <v>8112</v>
      </c>
      <c r="E4893" s="2">
        <v>4893</v>
      </c>
    </row>
    <row r="4894" spans="1:5" ht="13.5" x14ac:dyDescent="0.25">
      <c r="A4894" s="2"/>
      <c r="B4894" s="2" t="s">
        <v>7311</v>
      </c>
      <c r="C4894" s="116">
        <v>147218</v>
      </c>
      <c r="D4894" s="117">
        <v>8333</v>
      </c>
      <c r="E4894" s="2">
        <v>4894</v>
      </c>
    </row>
    <row r="4895" spans="1:5" ht="13.5" x14ac:dyDescent="0.25">
      <c r="A4895" s="2"/>
      <c r="B4895" s="2" t="s">
        <v>2764</v>
      </c>
      <c r="C4895" s="116">
        <v>147436</v>
      </c>
      <c r="D4895" s="117">
        <v>7511</v>
      </c>
      <c r="E4895" s="2">
        <v>4895</v>
      </c>
    </row>
    <row r="4896" spans="1:5" ht="13.5" x14ac:dyDescent="0.25">
      <c r="A4896" s="2"/>
      <c r="B4896" s="2" t="s">
        <v>488</v>
      </c>
      <c r="C4896" s="116">
        <v>147455</v>
      </c>
      <c r="D4896" s="117">
        <v>8134</v>
      </c>
      <c r="E4896" s="2">
        <v>4896</v>
      </c>
    </row>
    <row r="4897" spans="1:5" ht="13.5" x14ac:dyDescent="0.25">
      <c r="A4897" s="2"/>
      <c r="B4897" s="2" t="s">
        <v>2765</v>
      </c>
      <c r="C4897" s="116">
        <v>147474</v>
      </c>
      <c r="D4897" s="117">
        <v>8212</v>
      </c>
      <c r="E4897" s="2">
        <v>4897</v>
      </c>
    </row>
    <row r="4898" spans="1:5" ht="13.5" x14ac:dyDescent="0.25">
      <c r="A4898" s="2"/>
      <c r="B4898" s="2" t="s">
        <v>2766</v>
      </c>
      <c r="C4898" s="116">
        <v>147489</v>
      </c>
      <c r="D4898" s="117">
        <v>7514</v>
      </c>
      <c r="E4898" s="2">
        <v>4898</v>
      </c>
    </row>
    <row r="4899" spans="1:5" ht="13.5" x14ac:dyDescent="0.25">
      <c r="A4899" s="2"/>
      <c r="B4899" s="2" t="s">
        <v>2767</v>
      </c>
      <c r="C4899" s="116">
        <v>147506</v>
      </c>
      <c r="D4899" s="117">
        <v>7450</v>
      </c>
      <c r="E4899" s="2">
        <v>4899</v>
      </c>
    </row>
    <row r="4900" spans="1:5" ht="13.5" x14ac:dyDescent="0.25">
      <c r="A4900" s="2"/>
      <c r="B4900" s="2" t="s">
        <v>2768</v>
      </c>
      <c r="C4900" s="116">
        <v>147525</v>
      </c>
      <c r="D4900" s="117">
        <v>8134</v>
      </c>
      <c r="E4900" s="2">
        <v>4900</v>
      </c>
    </row>
    <row r="4901" spans="1:5" ht="13.5" x14ac:dyDescent="0.25">
      <c r="A4901" s="2"/>
      <c r="B4901" s="2" t="s">
        <v>2769</v>
      </c>
      <c r="C4901" s="116">
        <v>147544</v>
      </c>
      <c r="D4901" s="117">
        <v>8113</v>
      </c>
      <c r="E4901" s="2">
        <v>4901</v>
      </c>
    </row>
    <row r="4902" spans="1:5" ht="13.5" x14ac:dyDescent="0.25">
      <c r="A4902" s="2"/>
      <c r="B4902" s="2" t="s">
        <v>2770</v>
      </c>
      <c r="C4902" s="116">
        <v>147559</v>
      </c>
      <c r="D4902" s="117">
        <v>8113</v>
      </c>
      <c r="E4902" s="2">
        <v>4902</v>
      </c>
    </row>
    <row r="4903" spans="1:5" ht="13.5" x14ac:dyDescent="0.25">
      <c r="A4903" s="2"/>
      <c r="B4903" s="2" t="s">
        <v>489</v>
      </c>
      <c r="C4903" s="116">
        <v>147578</v>
      </c>
      <c r="D4903" s="117">
        <v>7233</v>
      </c>
      <c r="E4903" s="2">
        <v>4903</v>
      </c>
    </row>
    <row r="4904" spans="1:5" ht="13.5" x14ac:dyDescent="0.25">
      <c r="A4904" s="2"/>
      <c r="B4904" s="2" t="s">
        <v>2771</v>
      </c>
      <c r="C4904" s="116">
        <v>147597</v>
      </c>
      <c r="D4904" s="117">
        <v>7610</v>
      </c>
      <c r="E4904" s="2">
        <v>4904</v>
      </c>
    </row>
    <row r="4905" spans="1:5" ht="13.5" x14ac:dyDescent="0.25">
      <c r="A4905" s="2"/>
      <c r="B4905" s="2" t="s">
        <v>486</v>
      </c>
      <c r="C4905" s="116">
        <v>147393</v>
      </c>
      <c r="D4905" s="117">
        <v>8212</v>
      </c>
      <c r="E4905" s="2">
        <v>4905</v>
      </c>
    </row>
    <row r="4906" spans="1:5" ht="13.5" x14ac:dyDescent="0.25">
      <c r="A4906" s="2"/>
      <c r="B4906" s="2" t="s">
        <v>6321</v>
      </c>
      <c r="C4906" s="116">
        <v>242480</v>
      </c>
      <c r="D4906" s="117">
        <v>9411</v>
      </c>
      <c r="E4906" s="2">
        <v>4906</v>
      </c>
    </row>
    <row r="4907" spans="1:5" ht="13.5" x14ac:dyDescent="0.25">
      <c r="A4907" s="2"/>
      <c r="B4907" s="2" t="s">
        <v>8513</v>
      </c>
      <c r="C4907" s="116">
        <v>242470</v>
      </c>
      <c r="D4907" s="117">
        <v>2431</v>
      </c>
      <c r="E4907" s="2">
        <v>4907</v>
      </c>
    </row>
    <row r="4908" spans="1:5" ht="13.5" x14ac:dyDescent="0.25">
      <c r="A4908" s="2"/>
      <c r="B4908" s="2" t="s">
        <v>6322</v>
      </c>
      <c r="C4908" s="116">
        <v>242522</v>
      </c>
      <c r="D4908" s="117">
        <v>2453</v>
      </c>
      <c r="E4908" s="2">
        <v>4908</v>
      </c>
    </row>
    <row r="4909" spans="1:5" ht="13.5" x14ac:dyDescent="0.25">
      <c r="A4909" s="2"/>
      <c r="B4909" s="2" t="s">
        <v>8046</v>
      </c>
      <c r="C4909" s="116">
        <v>242523</v>
      </c>
      <c r="D4909" s="117">
        <v>3473</v>
      </c>
      <c r="E4909" s="2">
        <v>4909</v>
      </c>
    </row>
    <row r="4910" spans="1:5" ht="13.5" x14ac:dyDescent="0.25">
      <c r="A4910" s="2"/>
      <c r="B4910" s="2" t="s">
        <v>6323</v>
      </c>
      <c r="C4910" s="116">
        <v>242556</v>
      </c>
      <c r="D4910" s="117">
        <v>2455</v>
      </c>
      <c r="E4910" s="2">
        <v>4910</v>
      </c>
    </row>
    <row r="4911" spans="1:5" ht="13.5" x14ac:dyDescent="0.25">
      <c r="A4911" s="2"/>
      <c r="B4911" s="2" t="s">
        <v>490</v>
      </c>
      <c r="C4911" s="116">
        <v>147610</v>
      </c>
      <c r="D4911" s="117">
        <v>8273</v>
      </c>
      <c r="E4911" s="2">
        <v>4911</v>
      </c>
    </row>
    <row r="4912" spans="1:5" ht="13.5" x14ac:dyDescent="0.25">
      <c r="A4912" s="2"/>
      <c r="B4912" s="2" t="s">
        <v>2772</v>
      </c>
      <c r="C4912" s="116">
        <v>147614</v>
      </c>
      <c r="D4912" s="117">
        <v>7460</v>
      </c>
      <c r="E4912" s="2">
        <v>4912</v>
      </c>
    </row>
    <row r="4913" spans="1:5" ht="13.5" x14ac:dyDescent="0.25">
      <c r="A4913" s="2"/>
      <c r="B4913" s="2" t="s">
        <v>6324</v>
      </c>
      <c r="C4913" s="116">
        <v>242594</v>
      </c>
      <c r="D4913" s="117">
        <v>1110</v>
      </c>
      <c r="E4913" s="2">
        <v>4913</v>
      </c>
    </row>
    <row r="4914" spans="1:5" ht="13.5" x14ac:dyDescent="0.25">
      <c r="A4914" s="2"/>
      <c r="B4914" s="2" t="s">
        <v>2773</v>
      </c>
      <c r="C4914" s="116">
        <v>147629</v>
      </c>
      <c r="D4914" s="117">
        <v>7431</v>
      </c>
      <c r="E4914" s="2">
        <v>4914</v>
      </c>
    </row>
    <row r="4915" spans="1:5" ht="13.5" x14ac:dyDescent="0.25">
      <c r="A4915" s="2"/>
      <c r="B4915" s="2" t="s">
        <v>2774</v>
      </c>
      <c r="C4915" s="116">
        <v>147671</v>
      </c>
      <c r="D4915" s="117">
        <v>7511</v>
      </c>
      <c r="E4915" s="2">
        <v>4915</v>
      </c>
    </row>
    <row r="4916" spans="1:5" ht="13.5" x14ac:dyDescent="0.25">
      <c r="A4916" s="2"/>
      <c r="B4916" s="2" t="s">
        <v>2775</v>
      </c>
      <c r="C4916" s="116">
        <v>147690</v>
      </c>
      <c r="D4916" s="117">
        <v>8286</v>
      </c>
      <c r="E4916" s="2">
        <v>4916</v>
      </c>
    </row>
    <row r="4917" spans="1:5" ht="13.5" x14ac:dyDescent="0.25">
      <c r="A4917" s="2"/>
      <c r="B4917" s="2" t="s">
        <v>2776</v>
      </c>
      <c r="C4917" s="116">
        <v>147718</v>
      </c>
      <c r="D4917" s="117">
        <v>7241</v>
      </c>
      <c r="E4917" s="2">
        <v>4917</v>
      </c>
    </row>
    <row r="4918" spans="1:5" ht="13.5" x14ac:dyDescent="0.25">
      <c r="A4918" s="2"/>
      <c r="B4918" s="2" t="s">
        <v>2777</v>
      </c>
      <c r="C4918" s="116">
        <v>147737</v>
      </c>
      <c r="D4918" s="117">
        <v>8122</v>
      </c>
      <c r="E4918" s="2">
        <v>4918</v>
      </c>
    </row>
    <row r="4919" spans="1:5" ht="13.5" x14ac:dyDescent="0.25">
      <c r="A4919" s="2"/>
      <c r="B4919" s="2" t="s">
        <v>491</v>
      </c>
      <c r="C4919" s="116">
        <v>147756</v>
      </c>
      <c r="D4919" s="117">
        <v>7442</v>
      </c>
      <c r="E4919" s="2">
        <v>4919</v>
      </c>
    </row>
    <row r="4920" spans="1:5" ht="13.5" x14ac:dyDescent="0.25">
      <c r="A4920" s="2"/>
      <c r="B4920" s="2" t="s">
        <v>2778</v>
      </c>
      <c r="C4920" s="116">
        <v>147775</v>
      </c>
      <c r="D4920" s="117">
        <v>9322</v>
      </c>
      <c r="E4920" s="2">
        <v>4920</v>
      </c>
    </row>
    <row r="4921" spans="1:5" ht="13.5" x14ac:dyDescent="0.25">
      <c r="A4921" s="2"/>
      <c r="B4921" s="2" t="s">
        <v>6325</v>
      </c>
      <c r="C4921" s="116">
        <v>243582</v>
      </c>
      <c r="D4921" s="117">
        <v>3141</v>
      </c>
      <c r="E4921" s="2">
        <v>4921</v>
      </c>
    </row>
    <row r="4922" spans="1:5" ht="13.5" x14ac:dyDescent="0.25">
      <c r="A4922" s="2"/>
      <c r="B4922" s="2" t="s">
        <v>2779</v>
      </c>
      <c r="C4922" s="116">
        <v>147811</v>
      </c>
      <c r="D4922" s="117">
        <v>8269</v>
      </c>
      <c r="E4922" s="2">
        <v>4922</v>
      </c>
    </row>
    <row r="4923" spans="1:5" ht="13.5" x14ac:dyDescent="0.25">
      <c r="A4923" s="2"/>
      <c r="B4923" s="2" t="s">
        <v>2780</v>
      </c>
      <c r="C4923" s="116">
        <v>147830</v>
      </c>
      <c r="D4923" s="117">
        <v>7432</v>
      </c>
      <c r="E4923" s="2">
        <v>4923</v>
      </c>
    </row>
    <row r="4924" spans="1:5" ht="13.5" x14ac:dyDescent="0.25">
      <c r="A4924" s="2"/>
      <c r="B4924" s="2" t="s">
        <v>2781</v>
      </c>
      <c r="C4924" s="116">
        <v>147845</v>
      </c>
      <c r="D4924" s="117">
        <v>7341</v>
      </c>
      <c r="E4924" s="2">
        <v>4924</v>
      </c>
    </row>
    <row r="4925" spans="1:5" ht="13.5" x14ac:dyDescent="0.25">
      <c r="A4925" s="2"/>
      <c r="B4925" s="2" t="s">
        <v>492</v>
      </c>
      <c r="C4925" s="116">
        <v>148033</v>
      </c>
      <c r="D4925" s="117">
        <v>7341</v>
      </c>
      <c r="E4925" s="2">
        <v>4925</v>
      </c>
    </row>
    <row r="4926" spans="1:5" ht="13.5" x14ac:dyDescent="0.25">
      <c r="A4926" s="2"/>
      <c r="B4926" s="2" t="s">
        <v>2782</v>
      </c>
      <c r="C4926" s="116">
        <v>147864</v>
      </c>
      <c r="D4926" s="117">
        <v>8132</v>
      </c>
      <c r="E4926" s="2">
        <v>4926</v>
      </c>
    </row>
    <row r="4927" spans="1:5" ht="13.5" x14ac:dyDescent="0.25">
      <c r="A4927" s="2"/>
      <c r="B4927" s="2" t="s">
        <v>2783</v>
      </c>
      <c r="C4927" s="116">
        <v>147883</v>
      </c>
      <c r="D4927" s="117">
        <v>7341</v>
      </c>
      <c r="E4927" s="2">
        <v>4927</v>
      </c>
    </row>
    <row r="4928" spans="1:5" ht="13.5" x14ac:dyDescent="0.25">
      <c r="A4928" s="2"/>
      <c r="B4928" s="2" t="s">
        <v>2784</v>
      </c>
      <c r="C4928" s="116">
        <v>147900</v>
      </c>
      <c r="D4928" s="117">
        <v>7432</v>
      </c>
      <c r="E4928" s="2">
        <v>4928</v>
      </c>
    </row>
    <row r="4929" spans="1:5" ht="13.5" x14ac:dyDescent="0.25">
      <c r="A4929" s="2"/>
      <c r="B4929" s="2" t="s">
        <v>2785</v>
      </c>
      <c r="C4929" s="116">
        <v>147921</v>
      </c>
      <c r="D4929" s="117">
        <v>7341</v>
      </c>
      <c r="E4929" s="2">
        <v>4929</v>
      </c>
    </row>
    <row r="4930" spans="1:5" ht="13.5" x14ac:dyDescent="0.25">
      <c r="A4930" s="2"/>
      <c r="B4930" s="2" t="s">
        <v>2786</v>
      </c>
      <c r="C4930" s="116">
        <v>147949</v>
      </c>
      <c r="D4930" s="117">
        <v>7311</v>
      </c>
      <c r="E4930" s="2">
        <v>4930</v>
      </c>
    </row>
    <row r="4931" spans="1:5" ht="13.5" x14ac:dyDescent="0.25">
      <c r="A4931" s="2"/>
      <c r="B4931" s="2" t="s">
        <v>2787</v>
      </c>
      <c r="C4931" s="116">
        <v>147968</v>
      </c>
      <c r="D4931" s="117">
        <v>7432</v>
      </c>
      <c r="E4931" s="2">
        <v>4931</v>
      </c>
    </row>
    <row r="4932" spans="1:5" ht="13.5" x14ac:dyDescent="0.25">
      <c r="A4932" s="2"/>
      <c r="B4932" s="2" t="s">
        <v>2788</v>
      </c>
      <c r="C4932" s="116">
        <v>147972</v>
      </c>
      <c r="D4932" s="117">
        <v>7280</v>
      </c>
      <c r="E4932" s="2">
        <v>4932</v>
      </c>
    </row>
    <row r="4933" spans="1:5" ht="13.5" x14ac:dyDescent="0.25">
      <c r="A4933" s="2"/>
      <c r="B4933" s="2" t="s">
        <v>2789</v>
      </c>
      <c r="C4933" s="116">
        <v>147991</v>
      </c>
      <c r="D4933" s="117">
        <v>8285</v>
      </c>
      <c r="E4933" s="2">
        <v>4933</v>
      </c>
    </row>
    <row r="4934" spans="1:5" ht="13.5" x14ac:dyDescent="0.25">
      <c r="A4934" s="2"/>
      <c r="B4934" s="2" t="s">
        <v>2790</v>
      </c>
      <c r="C4934" s="116">
        <v>148015</v>
      </c>
      <c r="D4934" s="117">
        <v>8285</v>
      </c>
      <c r="E4934" s="2">
        <v>4934</v>
      </c>
    </row>
    <row r="4935" spans="1:5" ht="13.5" x14ac:dyDescent="0.25">
      <c r="A4935" s="2"/>
      <c r="B4935" s="2" t="s">
        <v>2791</v>
      </c>
      <c r="C4935" s="116">
        <v>148034</v>
      </c>
      <c r="D4935" s="117">
        <v>7341</v>
      </c>
      <c r="E4935" s="2">
        <v>4935</v>
      </c>
    </row>
    <row r="4936" spans="1:5" ht="13.5" x14ac:dyDescent="0.25">
      <c r="A4936" s="2"/>
      <c r="B4936" s="2" t="s">
        <v>2792</v>
      </c>
      <c r="C4936" s="116">
        <v>148053</v>
      </c>
      <c r="D4936" s="117">
        <v>7341</v>
      </c>
      <c r="E4936" s="2">
        <v>4936</v>
      </c>
    </row>
    <row r="4937" spans="1:5" ht="13.5" x14ac:dyDescent="0.25">
      <c r="A4937" s="2"/>
      <c r="B4937" s="2" t="s">
        <v>2793</v>
      </c>
      <c r="C4937" s="116">
        <v>148072</v>
      </c>
      <c r="D4937" s="117">
        <v>7341</v>
      </c>
      <c r="E4937" s="2">
        <v>4937</v>
      </c>
    </row>
    <row r="4938" spans="1:5" ht="13.5" x14ac:dyDescent="0.25">
      <c r="A4938" s="2"/>
      <c r="B4938" s="2" t="s">
        <v>2794</v>
      </c>
      <c r="C4938" s="116">
        <v>148091</v>
      </c>
      <c r="D4938" s="117">
        <v>7422</v>
      </c>
      <c r="E4938" s="2">
        <v>4938</v>
      </c>
    </row>
    <row r="4939" spans="1:5" ht="13.5" x14ac:dyDescent="0.25">
      <c r="A4939" s="2"/>
      <c r="B4939" s="2" t="s">
        <v>2795</v>
      </c>
      <c r="C4939" s="116">
        <v>148104</v>
      </c>
      <c r="D4939" s="117">
        <v>7214</v>
      </c>
      <c r="E4939" s="2">
        <v>4939</v>
      </c>
    </row>
    <row r="4940" spans="1:5" ht="13.5" x14ac:dyDescent="0.25">
      <c r="A4940" s="2"/>
      <c r="B4940" s="2" t="s">
        <v>2796</v>
      </c>
      <c r="C4940" s="116">
        <v>148119</v>
      </c>
      <c r="D4940" s="117">
        <v>7111</v>
      </c>
      <c r="E4940" s="2">
        <v>4940</v>
      </c>
    </row>
    <row r="4941" spans="1:5" ht="13.5" x14ac:dyDescent="0.25">
      <c r="A4941" s="2"/>
      <c r="B4941" s="2" t="s">
        <v>2797</v>
      </c>
      <c r="C4941" s="116">
        <v>148142</v>
      </c>
      <c r="D4941" s="117">
        <v>7280</v>
      </c>
      <c r="E4941" s="2">
        <v>4941</v>
      </c>
    </row>
    <row r="4942" spans="1:5" ht="13.5" x14ac:dyDescent="0.25">
      <c r="A4942" s="2"/>
      <c r="B4942" s="2" t="s">
        <v>2798</v>
      </c>
      <c r="C4942" s="116">
        <v>148161</v>
      </c>
      <c r="D4942" s="117">
        <v>8262</v>
      </c>
      <c r="E4942" s="2">
        <v>4942</v>
      </c>
    </row>
    <row r="4943" spans="1:5" ht="13.5" x14ac:dyDescent="0.25">
      <c r="A4943" s="2"/>
      <c r="B4943" s="2" t="s">
        <v>2799</v>
      </c>
      <c r="C4943" s="116">
        <v>148180</v>
      </c>
      <c r="D4943" s="117">
        <v>7341</v>
      </c>
      <c r="E4943" s="2">
        <v>4943</v>
      </c>
    </row>
    <row r="4944" spans="1:5" ht="13.5" x14ac:dyDescent="0.25">
      <c r="A4944" s="2"/>
      <c r="B4944" s="2" t="s">
        <v>2800</v>
      </c>
      <c r="C4944" s="116">
        <v>148208</v>
      </c>
      <c r="D4944" s="117">
        <v>7322</v>
      </c>
      <c r="E4944" s="2">
        <v>4944</v>
      </c>
    </row>
    <row r="4945" spans="1:5" ht="13.5" x14ac:dyDescent="0.25">
      <c r="A4945" s="2"/>
      <c r="B4945" s="2" t="s">
        <v>2801</v>
      </c>
      <c r="C4945" s="116">
        <v>148227</v>
      </c>
      <c r="D4945" s="117">
        <v>8121</v>
      </c>
      <c r="E4945" s="2">
        <v>4945</v>
      </c>
    </row>
    <row r="4946" spans="1:5" ht="13.5" x14ac:dyDescent="0.25">
      <c r="A4946" s="2"/>
      <c r="B4946" s="2" t="s">
        <v>2802</v>
      </c>
      <c r="C4946" s="116">
        <v>148246</v>
      </c>
      <c r="D4946" s="117">
        <v>8232</v>
      </c>
      <c r="E4946" s="2">
        <v>4946</v>
      </c>
    </row>
    <row r="4947" spans="1:5" ht="13.5" x14ac:dyDescent="0.25">
      <c r="A4947" s="2"/>
      <c r="B4947" s="2" t="s">
        <v>2803</v>
      </c>
      <c r="C4947" s="116">
        <v>148265</v>
      </c>
      <c r="D4947" s="117">
        <v>7432</v>
      </c>
      <c r="E4947" s="2">
        <v>4947</v>
      </c>
    </row>
    <row r="4948" spans="1:5" ht="13.5" x14ac:dyDescent="0.25">
      <c r="A4948" s="2"/>
      <c r="B4948" s="2" t="s">
        <v>2804</v>
      </c>
      <c r="C4948" s="116">
        <v>148299</v>
      </c>
      <c r="D4948" s="117">
        <v>7111</v>
      </c>
      <c r="E4948" s="2">
        <v>4948</v>
      </c>
    </row>
    <row r="4949" spans="1:5" ht="13.5" x14ac:dyDescent="0.25">
      <c r="A4949" s="2"/>
      <c r="B4949" s="2" t="s">
        <v>2805</v>
      </c>
      <c r="C4949" s="116">
        <v>148335</v>
      </c>
      <c r="D4949" s="117">
        <v>8273</v>
      </c>
      <c r="E4949" s="2">
        <v>4949</v>
      </c>
    </row>
    <row r="4950" spans="1:5" ht="13.5" x14ac:dyDescent="0.25">
      <c r="A4950" s="2"/>
      <c r="B4950" s="2" t="s">
        <v>493</v>
      </c>
      <c r="C4950" s="116">
        <v>148316</v>
      </c>
      <c r="D4950" s="117">
        <v>6141</v>
      </c>
      <c r="E4950" s="2">
        <v>4950</v>
      </c>
    </row>
    <row r="4951" spans="1:5" ht="13.5" x14ac:dyDescent="0.25">
      <c r="A4951" s="2"/>
      <c r="B4951" s="2" t="s">
        <v>8998</v>
      </c>
      <c r="C4951" s="116">
        <v>348341</v>
      </c>
      <c r="D4951" s="117">
        <v>8290</v>
      </c>
      <c r="E4951" s="2">
        <v>4951</v>
      </c>
    </row>
    <row r="4952" spans="1:5" ht="13.5" x14ac:dyDescent="0.25">
      <c r="A4952" s="2"/>
      <c r="B4952" s="2" t="s">
        <v>2806</v>
      </c>
      <c r="C4952" s="116">
        <v>148354</v>
      </c>
      <c r="D4952" s="117">
        <v>9321</v>
      </c>
      <c r="E4952" s="2">
        <v>4952</v>
      </c>
    </row>
    <row r="4953" spans="1:5" ht="13.5" x14ac:dyDescent="0.25">
      <c r="A4953" s="2"/>
      <c r="B4953" s="2" t="s">
        <v>2808</v>
      </c>
      <c r="C4953" s="116">
        <v>148392</v>
      </c>
      <c r="D4953" s="117">
        <v>9322</v>
      </c>
      <c r="E4953" s="2">
        <v>4953</v>
      </c>
    </row>
    <row r="4954" spans="1:5" ht="13.5" x14ac:dyDescent="0.25">
      <c r="A4954" s="2"/>
      <c r="B4954" s="2" t="s">
        <v>2807</v>
      </c>
      <c r="C4954" s="116">
        <v>148373</v>
      </c>
      <c r="D4954" s="117">
        <v>7450</v>
      </c>
      <c r="E4954" s="2">
        <v>4954</v>
      </c>
    </row>
    <row r="4955" spans="1:5" ht="13.5" x14ac:dyDescent="0.25">
      <c r="A4955" s="2"/>
      <c r="B4955" s="2" t="s">
        <v>2809</v>
      </c>
      <c r="C4955" s="116">
        <v>148412</v>
      </c>
      <c r="D4955" s="117">
        <v>7432</v>
      </c>
      <c r="E4955" s="2">
        <v>4955</v>
      </c>
    </row>
    <row r="4956" spans="1:5" ht="13.5" x14ac:dyDescent="0.25">
      <c r="A4956" s="2"/>
      <c r="B4956" s="2" t="s">
        <v>2810</v>
      </c>
      <c r="C4956" s="116">
        <v>148439</v>
      </c>
      <c r="D4956" s="117">
        <v>7331</v>
      </c>
      <c r="E4956" s="2">
        <v>4956</v>
      </c>
    </row>
    <row r="4957" spans="1:5" ht="13.5" x14ac:dyDescent="0.25">
      <c r="A4957" s="2"/>
      <c r="B4957" s="2" t="s">
        <v>2811</v>
      </c>
      <c r="C4957" s="116">
        <v>148458</v>
      </c>
      <c r="D4957" s="117">
        <v>7241</v>
      </c>
      <c r="E4957" s="2">
        <v>4957</v>
      </c>
    </row>
    <row r="4958" spans="1:5" ht="13.5" x14ac:dyDescent="0.25">
      <c r="A4958" s="2"/>
      <c r="B4958" s="2" t="s">
        <v>2812</v>
      </c>
      <c r="C4958" s="116">
        <v>148477</v>
      </c>
      <c r="D4958" s="117">
        <v>8231</v>
      </c>
      <c r="E4958" s="2">
        <v>4958</v>
      </c>
    </row>
    <row r="4959" spans="1:5" ht="13.5" x14ac:dyDescent="0.25">
      <c r="A4959" s="2"/>
      <c r="B4959" s="2" t="s">
        <v>2813</v>
      </c>
      <c r="C4959" s="116">
        <v>148496</v>
      </c>
      <c r="D4959" s="117">
        <v>7311</v>
      </c>
      <c r="E4959" s="2">
        <v>4959</v>
      </c>
    </row>
    <row r="4960" spans="1:5" ht="13.5" x14ac:dyDescent="0.25">
      <c r="A4960" s="2"/>
      <c r="B4960" s="2" t="s">
        <v>2814</v>
      </c>
      <c r="C4960" s="116">
        <v>148509</v>
      </c>
      <c r="D4960" s="117">
        <v>7280</v>
      </c>
      <c r="E4960" s="2">
        <v>4960</v>
      </c>
    </row>
    <row r="4961" spans="1:5" ht="13.5" x14ac:dyDescent="0.25">
      <c r="A4961" s="2"/>
      <c r="B4961" s="2" t="s">
        <v>9303</v>
      </c>
      <c r="C4961" s="116">
        <v>148513</v>
      </c>
      <c r="D4961" s="117">
        <v>7280</v>
      </c>
      <c r="E4961" s="2">
        <v>4961</v>
      </c>
    </row>
    <row r="4962" spans="1:5" ht="13.5" x14ac:dyDescent="0.25">
      <c r="A4962" s="2"/>
      <c r="B4962" s="2" t="s">
        <v>495</v>
      </c>
      <c r="C4962" s="116">
        <v>148547</v>
      </c>
      <c r="D4962" s="117">
        <v>7212</v>
      </c>
      <c r="E4962" s="2">
        <v>4962</v>
      </c>
    </row>
    <row r="4963" spans="1:5" ht="13.5" x14ac:dyDescent="0.25">
      <c r="A4963" s="2"/>
      <c r="B4963" s="2" t="s">
        <v>494</v>
      </c>
      <c r="C4963" s="116">
        <v>148528</v>
      </c>
      <c r="D4963" s="117">
        <v>8122</v>
      </c>
      <c r="E4963" s="2">
        <v>4963</v>
      </c>
    </row>
    <row r="4964" spans="1:5" ht="13.5" x14ac:dyDescent="0.25">
      <c r="A4964" s="2"/>
      <c r="B4964" s="2" t="s">
        <v>2815</v>
      </c>
      <c r="C4964" s="116">
        <v>148566</v>
      </c>
      <c r="D4964" s="117">
        <v>8122</v>
      </c>
      <c r="E4964" s="2">
        <v>4964</v>
      </c>
    </row>
    <row r="4965" spans="1:5" ht="13.5" x14ac:dyDescent="0.25">
      <c r="A4965" s="2"/>
      <c r="B4965" s="2" t="s">
        <v>2815</v>
      </c>
      <c r="C4965" s="116">
        <v>348572</v>
      </c>
      <c r="D4965" s="117">
        <v>8123</v>
      </c>
      <c r="E4965" s="2">
        <v>4965</v>
      </c>
    </row>
    <row r="4966" spans="1:5" ht="13.5" x14ac:dyDescent="0.25">
      <c r="A4966" s="2"/>
      <c r="B4966" s="2" t="s">
        <v>7312</v>
      </c>
      <c r="C4966" s="116">
        <v>148585</v>
      </c>
      <c r="D4966" s="117">
        <v>7129</v>
      </c>
      <c r="E4966" s="2">
        <v>4966</v>
      </c>
    </row>
    <row r="4967" spans="1:5" ht="13.5" x14ac:dyDescent="0.25">
      <c r="A4967" s="2"/>
      <c r="B4967" s="2" t="s">
        <v>2816</v>
      </c>
      <c r="C4967" s="116">
        <v>148602</v>
      </c>
      <c r="D4967" s="117">
        <v>6130</v>
      </c>
      <c r="E4967" s="2">
        <v>4967</v>
      </c>
    </row>
    <row r="4968" spans="1:5" ht="13.5" x14ac:dyDescent="0.25">
      <c r="A4968" s="2"/>
      <c r="B4968" s="2" t="s">
        <v>2817</v>
      </c>
      <c r="C4968" s="116">
        <v>148621</v>
      </c>
      <c r="D4968" s="117">
        <v>7224</v>
      </c>
      <c r="E4968" s="2">
        <v>4968</v>
      </c>
    </row>
    <row r="4969" spans="1:5" ht="13.5" x14ac:dyDescent="0.25">
      <c r="A4969" s="2"/>
      <c r="B4969" s="2" t="s">
        <v>2818</v>
      </c>
      <c r="C4969" s="116">
        <v>148640</v>
      </c>
      <c r="D4969" s="117">
        <v>7439</v>
      </c>
      <c r="E4969" s="2">
        <v>4969</v>
      </c>
    </row>
    <row r="4970" spans="1:5" ht="13.5" x14ac:dyDescent="0.25">
      <c r="A4970" s="2"/>
      <c r="B4970" s="2" t="s">
        <v>2819</v>
      </c>
      <c r="C4970" s="116">
        <v>148665</v>
      </c>
      <c r="D4970" s="117">
        <v>8284</v>
      </c>
      <c r="E4970" s="2">
        <v>4970</v>
      </c>
    </row>
    <row r="4971" spans="1:5" ht="13.5" x14ac:dyDescent="0.25">
      <c r="A4971" s="2"/>
      <c r="B4971" s="2" t="s">
        <v>2820</v>
      </c>
      <c r="C4971" s="116">
        <v>148689</v>
      </c>
      <c r="D4971" s="117">
        <v>8143</v>
      </c>
      <c r="E4971" s="2">
        <v>4971</v>
      </c>
    </row>
    <row r="4972" spans="1:5" ht="13.5" x14ac:dyDescent="0.25">
      <c r="A4972" s="2"/>
      <c r="B4972" s="2" t="s">
        <v>2821</v>
      </c>
      <c r="C4972" s="116">
        <v>148706</v>
      </c>
      <c r="D4972" s="117">
        <v>8269</v>
      </c>
      <c r="E4972" s="2">
        <v>4972</v>
      </c>
    </row>
    <row r="4973" spans="1:5" ht="13.5" x14ac:dyDescent="0.25">
      <c r="A4973" s="2"/>
      <c r="B4973" s="2" t="s">
        <v>2822</v>
      </c>
      <c r="C4973" s="116">
        <v>148725</v>
      </c>
      <c r="D4973" s="117">
        <v>8143</v>
      </c>
      <c r="E4973" s="2">
        <v>4973</v>
      </c>
    </row>
    <row r="4974" spans="1:5" ht="13.5" x14ac:dyDescent="0.25">
      <c r="A4974" s="2"/>
      <c r="B4974" s="2" t="s">
        <v>2823</v>
      </c>
      <c r="C4974" s="116">
        <v>148744</v>
      </c>
      <c r="D4974" s="117">
        <v>8143</v>
      </c>
      <c r="E4974" s="2">
        <v>4974</v>
      </c>
    </row>
    <row r="4975" spans="1:5" ht="13.5" x14ac:dyDescent="0.25">
      <c r="A4975" s="2"/>
      <c r="B4975" s="2" t="s">
        <v>2825</v>
      </c>
      <c r="C4975" s="116">
        <v>148778</v>
      </c>
      <c r="D4975" s="117">
        <v>8143</v>
      </c>
      <c r="E4975" s="2">
        <v>4975</v>
      </c>
    </row>
    <row r="4976" spans="1:5" ht="13.5" x14ac:dyDescent="0.25">
      <c r="A4976" s="2"/>
      <c r="B4976" s="2" t="s">
        <v>2826</v>
      </c>
      <c r="C4976" s="116">
        <v>148797</v>
      </c>
      <c r="D4976" s="117">
        <v>7224</v>
      </c>
      <c r="E4976" s="2">
        <v>4976</v>
      </c>
    </row>
    <row r="4977" spans="1:5" ht="13.5" x14ac:dyDescent="0.25">
      <c r="A4977" s="2"/>
      <c r="B4977" s="2" t="s">
        <v>2827</v>
      </c>
      <c r="C4977" s="116">
        <v>148814</v>
      </c>
      <c r="D4977" s="117">
        <v>8142</v>
      </c>
      <c r="E4977" s="2">
        <v>4977</v>
      </c>
    </row>
    <row r="4978" spans="1:5" ht="13.5" x14ac:dyDescent="0.25">
      <c r="A4978" s="2"/>
      <c r="B4978" s="2" t="s">
        <v>2828</v>
      </c>
      <c r="C4978" s="116">
        <v>148833</v>
      </c>
      <c r="D4978" s="117">
        <v>9321</v>
      </c>
      <c r="E4978" s="2">
        <v>4978</v>
      </c>
    </row>
    <row r="4979" spans="1:5" ht="13.5" x14ac:dyDescent="0.25">
      <c r="A4979" s="2"/>
      <c r="B4979" s="2" t="s">
        <v>2829</v>
      </c>
      <c r="C4979" s="116">
        <v>148852</v>
      </c>
      <c r="D4979" s="117">
        <v>8269</v>
      </c>
      <c r="E4979" s="2">
        <v>4979</v>
      </c>
    </row>
    <row r="4980" spans="1:5" ht="13.5" x14ac:dyDescent="0.25">
      <c r="A4980" s="2"/>
      <c r="B4980" s="2" t="s">
        <v>2830</v>
      </c>
      <c r="C4980" s="116">
        <v>148871</v>
      </c>
      <c r="D4980" s="117">
        <v>8269</v>
      </c>
      <c r="E4980" s="2">
        <v>4980</v>
      </c>
    </row>
    <row r="4981" spans="1:5" ht="13.5" x14ac:dyDescent="0.25">
      <c r="A4981" s="2"/>
      <c r="B4981" s="2" t="s">
        <v>2824</v>
      </c>
      <c r="C4981" s="116">
        <v>148759</v>
      </c>
      <c r="D4981" s="117">
        <v>9321</v>
      </c>
      <c r="E4981" s="2">
        <v>4981</v>
      </c>
    </row>
    <row r="4982" spans="1:5" ht="13.5" x14ac:dyDescent="0.25">
      <c r="A4982" s="2"/>
      <c r="B4982" s="2" t="s">
        <v>2831</v>
      </c>
      <c r="C4982" s="116">
        <v>148890</v>
      </c>
      <c r="D4982" s="117">
        <v>7341</v>
      </c>
      <c r="E4982" s="2">
        <v>4982</v>
      </c>
    </row>
    <row r="4983" spans="1:5" ht="13.5" x14ac:dyDescent="0.25">
      <c r="A4983" s="2"/>
      <c r="B4983" s="2" t="s">
        <v>7313</v>
      </c>
      <c r="C4983" s="116">
        <v>148891</v>
      </c>
      <c r="D4983" s="117">
        <v>7341</v>
      </c>
      <c r="E4983" s="2">
        <v>4983</v>
      </c>
    </row>
    <row r="4984" spans="1:5" ht="13.5" x14ac:dyDescent="0.25">
      <c r="A4984" s="2"/>
      <c r="B4984" s="2" t="s">
        <v>2832</v>
      </c>
      <c r="C4984" s="116">
        <v>148918</v>
      </c>
      <c r="D4984" s="117">
        <v>7313</v>
      </c>
      <c r="E4984" s="2">
        <v>4984</v>
      </c>
    </row>
    <row r="4985" spans="1:5" ht="13.5" x14ac:dyDescent="0.25">
      <c r="A4985" s="2"/>
      <c r="B4985" s="2" t="s">
        <v>7314</v>
      </c>
      <c r="C4985" s="116">
        <v>148938</v>
      </c>
      <c r="D4985" s="117">
        <v>7242</v>
      </c>
      <c r="E4985" s="2">
        <v>4985</v>
      </c>
    </row>
    <row r="4986" spans="1:5" ht="13.5" x14ac:dyDescent="0.25">
      <c r="A4986" s="2"/>
      <c r="B4986" s="2" t="s">
        <v>496</v>
      </c>
      <c r="C4986" s="116">
        <v>148937</v>
      </c>
      <c r="D4986" s="117">
        <v>7242</v>
      </c>
      <c r="E4986" s="2">
        <v>4986</v>
      </c>
    </row>
    <row r="4987" spans="1:5" ht="13.5" x14ac:dyDescent="0.25">
      <c r="A4987" s="2"/>
      <c r="B4987" s="2" t="s">
        <v>2833</v>
      </c>
      <c r="C4987" s="116">
        <v>148956</v>
      </c>
      <c r="D4987" s="117">
        <v>7422</v>
      </c>
      <c r="E4987" s="2">
        <v>4987</v>
      </c>
    </row>
    <row r="4988" spans="1:5" ht="13.5" x14ac:dyDescent="0.25">
      <c r="A4988" s="2"/>
      <c r="B4988" s="2" t="s">
        <v>2834</v>
      </c>
      <c r="C4988" s="116">
        <v>148975</v>
      </c>
      <c r="D4988" s="117">
        <v>7223</v>
      </c>
      <c r="E4988" s="2">
        <v>4988</v>
      </c>
    </row>
    <row r="4989" spans="1:5" ht="13.5" x14ac:dyDescent="0.25">
      <c r="A4989" s="2"/>
      <c r="B4989" s="2" t="s">
        <v>497</v>
      </c>
      <c r="C4989" s="116">
        <v>148994</v>
      </c>
      <c r="D4989" s="117">
        <v>7223</v>
      </c>
      <c r="E4989" s="2">
        <v>4989</v>
      </c>
    </row>
    <row r="4990" spans="1:5" ht="13.5" x14ac:dyDescent="0.25">
      <c r="A4990" s="2"/>
      <c r="B4990" s="2" t="s">
        <v>498</v>
      </c>
      <c r="C4990" s="116">
        <v>149018</v>
      </c>
      <c r="D4990" s="117">
        <v>7223</v>
      </c>
      <c r="E4990" s="2">
        <v>4990</v>
      </c>
    </row>
    <row r="4991" spans="1:5" ht="13.5" x14ac:dyDescent="0.25">
      <c r="A4991" s="2"/>
      <c r="B4991" s="2" t="s">
        <v>2835</v>
      </c>
      <c r="C4991" s="116">
        <v>149037</v>
      </c>
      <c r="D4991" s="117">
        <v>7223</v>
      </c>
      <c r="E4991" s="2">
        <v>4991</v>
      </c>
    </row>
    <row r="4992" spans="1:5" ht="13.5" x14ac:dyDescent="0.25">
      <c r="A4992" s="2"/>
      <c r="B4992" s="2" t="s">
        <v>2836</v>
      </c>
      <c r="C4992" s="116">
        <v>149056</v>
      </c>
      <c r="D4992" s="117">
        <v>7223</v>
      </c>
      <c r="E4992" s="2">
        <v>4992</v>
      </c>
    </row>
    <row r="4993" spans="1:5" ht="13.5" x14ac:dyDescent="0.25">
      <c r="A4993" s="2"/>
      <c r="B4993" s="2" t="s">
        <v>2837</v>
      </c>
      <c r="C4993" s="116">
        <v>149075</v>
      </c>
      <c r="D4993" s="117">
        <v>7223</v>
      </c>
      <c r="E4993" s="2">
        <v>4993</v>
      </c>
    </row>
    <row r="4994" spans="1:5" ht="13.5" x14ac:dyDescent="0.25">
      <c r="A4994" s="2"/>
      <c r="B4994" s="2" t="s">
        <v>499</v>
      </c>
      <c r="C4994" s="116">
        <v>149076</v>
      </c>
      <c r="D4994" s="117">
        <v>7223</v>
      </c>
      <c r="E4994" s="2">
        <v>4994</v>
      </c>
    </row>
    <row r="4995" spans="1:5" ht="13.5" x14ac:dyDescent="0.25">
      <c r="A4995" s="2"/>
      <c r="B4995" s="2" t="s">
        <v>2838</v>
      </c>
      <c r="C4995" s="116">
        <v>149107</v>
      </c>
      <c r="D4995" s="117">
        <v>7260</v>
      </c>
      <c r="E4995" s="2">
        <v>4995</v>
      </c>
    </row>
    <row r="4996" spans="1:5" ht="13.5" x14ac:dyDescent="0.25">
      <c r="A4996" s="2"/>
      <c r="B4996" s="2" t="s">
        <v>500</v>
      </c>
      <c r="C4996" s="116">
        <v>149126</v>
      </c>
      <c r="D4996" s="117">
        <v>7423</v>
      </c>
      <c r="E4996" s="2">
        <v>4996</v>
      </c>
    </row>
    <row r="4997" spans="1:5" ht="13.5" x14ac:dyDescent="0.25">
      <c r="A4997" s="2"/>
      <c r="B4997" s="2" t="s">
        <v>2839</v>
      </c>
      <c r="C4997" s="116">
        <v>149145</v>
      </c>
      <c r="D4997" s="117">
        <v>7223</v>
      </c>
      <c r="E4997" s="2">
        <v>4997</v>
      </c>
    </row>
    <row r="4998" spans="1:5" ht="13.5" x14ac:dyDescent="0.25">
      <c r="A4998" s="2"/>
      <c r="B4998" s="2" t="s">
        <v>2840</v>
      </c>
      <c r="C4998" s="116">
        <v>149156</v>
      </c>
      <c r="D4998" s="117">
        <v>7223</v>
      </c>
      <c r="E4998" s="2">
        <v>4998</v>
      </c>
    </row>
    <row r="4999" spans="1:5" ht="13.5" x14ac:dyDescent="0.25">
      <c r="A4999" s="2"/>
      <c r="B4999" s="2" t="s">
        <v>501</v>
      </c>
      <c r="C4999" s="116">
        <v>149179</v>
      </c>
      <c r="D4999" s="117">
        <v>7511</v>
      </c>
      <c r="E4999" s="2">
        <v>4999</v>
      </c>
    </row>
    <row r="5000" spans="1:5" ht="13.5" x14ac:dyDescent="0.25">
      <c r="A5000" s="2"/>
      <c r="B5000" s="2" t="s">
        <v>502</v>
      </c>
      <c r="C5000" s="116">
        <v>149198</v>
      </c>
      <c r="D5000" s="117">
        <v>8283</v>
      </c>
      <c r="E5000" s="2">
        <v>5000</v>
      </c>
    </row>
    <row r="5001" spans="1:5" ht="13.5" x14ac:dyDescent="0.25">
      <c r="A5001" s="2"/>
      <c r="B5001" s="2" t="s">
        <v>503</v>
      </c>
      <c r="C5001" s="116">
        <v>149215</v>
      </c>
      <c r="D5001" s="117">
        <v>7223</v>
      </c>
      <c r="E5001" s="2">
        <v>5001</v>
      </c>
    </row>
    <row r="5002" spans="1:5" ht="13.5" x14ac:dyDescent="0.25">
      <c r="A5002" s="2"/>
      <c r="B5002" s="2" t="s">
        <v>504</v>
      </c>
      <c r="C5002" s="116">
        <v>149234</v>
      </c>
      <c r="D5002" s="117">
        <v>7223</v>
      </c>
      <c r="E5002" s="2">
        <v>5002</v>
      </c>
    </row>
    <row r="5003" spans="1:5" ht="13.5" x14ac:dyDescent="0.25">
      <c r="A5003" s="2"/>
      <c r="B5003" s="2" t="s">
        <v>505</v>
      </c>
      <c r="C5003" s="116">
        <v>149253</v>
      </c>
      <c r="D5003" s="117">
        <v>7223</v>
      </c>
      <c r="E5003" s="2">
        <v>5003</v>
      </c>
    </row>
    <row r="5004" spans="1:5" ht="13.5" x14ac:dyDescent="0.25">
      <c r="A5004" s="2"/>
      <c r="B5004" s="2" t="s">
        <v>2842</v>
      </c>
      <c r="C5004" s="116">
        <v>149268</v>
      </c>
      <c r="D5004" s="117">
        <v>7223</v>
      </c>
      <c r="E5004" s="2">
        <v>5004</v>
      </c>
    </row>
    <row r="5005" spans="1:5" ht="13.5" x14ac:dyDescent="0.25">
      <c r="A5005" s="2"/>
      <c r="B5005" s="2" t="s">
        <v>507</v>
      </c>
      <c r="C5005" s="116">
        <v>149304</v>
      </c>
      <c r="D5005" s="117">
        <v>7223</v>
      </c>
      <c r="E5005" s="2">
        <v>5005</v>
      </c>
    </row>
    <row r="5006" spans="1:5" ht="13.5" x14ac:dyDescent="0.25">
      <c r="A5006" s="2"/>
      <c r="B5006" s="2" t="s">
        <v>508</v>
      </c>
      <c r="C5006" s="116">
        <v>149323</v>
      </c>
      <c r="D5006" s="117">
        <v>7223</v>
      </c>
      <c r="E5006" s="2">
        <v>5006</v>
      </c>
    </row>
    <row r="5007" spans="1:5" ht="13.5" x14ac:dyDescent="0.25">
      <c r="A5007" s="2"/>
      <c r="B5007" s="2" t="s">
        <v>104</v>
      </c>
      <c r="C5007" s="116">
        <v>149427</v>
      </c>
      <c r="D5007" s="117">
        <v>7280</v>
      </c>
      <c r="E5007" s="2">
        <v>5007</v>
      </c>
    </row>
    <row r="5008" spans="1:5" ht="13.5" x14ac:dyDescent="0.25">
      <c r="A5008" s="2"/>
      <c r="B5008" s="2" t="s">
        <v>509</v>
      </c>
      <c r="C5008" s="116">
        <v>149342</v>
      </c>
      <c r="D5008" s="117">
        <v>7223</v>
      </c>
      <c r="E5008" s="2">
        <v>5008</v>
      </c>
    </row>
    <row r="5009" spans="1:5" ht="13.5" x14ac:dyDescent="0.25">
      <c r="A5009" s="2"/>
      <c r="B5009" s="2" t="s">
        <v>2844</v>
      </c>
      <c r="C5009" s="116">
        <v>149361</v>
      </c>
      <c r="D5009" s="117">
        <v>7223</v>
      </c>
      <c r="E5009" s="2">
        <v>5009</v>
      </c>
    </row>
    <row r="5010" spans="1:5" ht="13.5" x14ac:dyDescent="0.25">
      <c r="A5010" s="2"/>
      <c r="B5010" s="2" t="s">
        <v>2845</v>
      </c>
      <c r="C5010" s="116">
        <v>149380</v>
      </c>
      <c r="D5010" s="117">
        <v>7223</v>
      </c>
      <c r="E5010" s="2">
        <v>5010</v>
      </c>
    </row>
    <row r="5011" spans="1:5" ht="13.5" x14ac:dyDescent="0.25">
      <c r="A5011" s="2"/>
      <c r="B5011" s="2" t="s">
        <v>2846</v>
      </c>
      <c r="C5011" s="116">
        <v>149408</v>
      </c>
      <c r="D5011" s="117">
        <v>7213</v>
      </c>
      <c r="E5011" s="2">
        <v>5011</v>
      </c>
    </row>
    <row r="5012" spans="1:5" ht="13.5" x14ac:dyDescent="0.25">
      <c r="A5012" s="2"/>
      <c r="B5012" s="2" t="s">
        <v>105</v>
      </c>
      <c r="C5012" s="116">
        <v>149446</v>
      </c>
      <c r="D5012" s="117">
        <v>7223</v>
      </c>
      <c r="E5012" s="2">
        <v>5012</v>
      </c>
    </row>
    <row r="5013" spans="1:5" ht="13.5" x14ac:dyDescent="0.25">
      <c r="A5013" s="2"/>
      <c r="B5013" s="2" t="s">
        <v>2847</v>
      </c>
      <c r="C5013" s="116">
        <v>149465</v>
      </c>
      <c r="D5013" s="117">
        <v>7223</v>
      </c>
      <c r="E5013" s="2">
        <v>5013</v>
      </c>
    </row>
    <row r="5014" spans="1:5" ht="13.5" x14ac:dyDescent="0.25">
      <c r="A5014" s="2"/>
      <c r="B5014" s="2" t="s">
        <v>2848</v>
      </c>
      <c r="C5014" s="116">
        <v>149484</v>
      </c>
      <c r="D5014" s="117">
        <v>7450</v>
      </c>
      <c r="E5014" s="2">
        <v>5014</v>
      </c>
    </row>
    <row r="5015" spans="1:5" ht="13.5" x14ac:dyDescent="0.25">
      <c r="A5015" s="2"/>
      <c r="B5015" s="2" t="s">
        <v>2849</v>
      </c>
      <c r="C5015" s="116">
        <v>149501</v>
      </c>
      <c r="D5015" s="117">
        <v>7450</v>
      </c>
      <c r="E5015" s="2">
        <v>5015</v>
      </c>
    </row>
    <row r="5016" spans="1:5" ht="13.5" x14ac:dyDescent="0.25">
      <c r="A5016" s="2"/>
      <c r="B5016" s="2" t="s">
        <v>2850</v>
      </c>
      <c r="C5016" s="116">
        <v>149520</v>
      </c>
      <c r="D5016" s="117">
        <v>7450</v>
      </c>
      <c r="E5016" s="2">
        <v>5016</v>
      </c>
    </row>
    <row r="5017" spans="1:5" ht="13.5" x14ac:dyDescent="0.25">
      <c r="A5017" s="2"/>
      <c r="B5017" s="2" t="s">
        <v>2851</v>
      </c>
      <c r="C5017" s="116">
        <v>149541</v>
      </c>
      <c r="D5017" s="117">
        <v>7280</v>
      </c>
      <c r="E5017" s="2">
        <v>5017</v>
      </c>
    </row>
    <row r="5018" spans="1:5" ht="13.5" x14ac:dyDescent="0.25">
      <c r="A5018" s="2"/>
      <c r="B5018" s="2" t="s">
        <v>2852</v>
      </c>
      <c r="C5018" s="116">
        <v>149569</v>
      </c>
      <c r="D5018" s="117">
        <v>7223</v>
      </c>
      <c r="E5018" s="2">
        <v>5018</v>
      </c>
    </row>
    <row r="5019" spans="1:5" ht="13.5" x14ac:dyDescent="0.25">
      <c r="A5019" s="2"/>
      <c r="B5019" s="2" t="s">
        <v>2853</v>
      </c>
      <c r="C5019" s="116">
        <v>149588</v>
      </c>
      <c r="D5019" s="117">
        <v>7280</v>
      </c>
      <c r="E5019" s="2">
        <v>5019</v>
      </c>
    </row>
    <row r="5020" spans="1:5" ht="13.5" x14ac:dyDescent="0.25">
      <c r="A5020" s="2"/>
      <c r="B5020" s="2" t="s">
        <v>2854</v>
      </c>
      <c r="C5020" s="116">
        <v>149605</v>
      </c>
      <c r="D5020" s="117">
        <v>7223</v>
      </c>
      <c r="E5020" s="2">
        <v>5020</v>
      </c>
    </row>
    <row r="5021" spans="1:5" ht="13.5" x14ac:dyDescent="0.25">
      <c r="A5021" s="2"/>
      <c r="B5021" s="2" t="s">
        <v>2855</v>
      </c>
      <c r="C5021" s="116">
        <v>149624</v>
      </c>
      <c r="D5021" s="117">
        <v>7223</v>
      </c>
      <c r="E5021" s="2">
        <v>5021</v>
      </c>
    </row>
    <row r="5022" spans="1:5" ht="13.5" x14ac:dyDescent="0.25">
      <c r="A5022" s="2"/>
      <c r="B5022" s="2" t="s">
        <v>2856</v>
      </c>
      <c r="C5022" s="116">
        <v>149643</v>
      </c>
      <c r="D5022" s="117">
        <v>7223</v>
      </c>
      <c r="E5022" s="2">
        <v>5022</v>
      </c>
    </row>
    <row r="5023" spans="1:5" ht="13.5" x14ac:dyDescent="0.25">
      <c r="A5023" s="2"/>
      <c r="B5023" s="2" t="s">
        <v>2857</v>
      </c>
      <c r="C5023" s="116">
        <v>149662</v>
      </c>
      <c r="D5023" s="117">
        <v>7260</v>
      </c>
      <c r="E5023" s="2">
        <v>5023</v>
      </c>
    </row>
    <row r="5024" spans="1:5" ht="13.5" x14ac:dyDescent="0.25">
      <c r="A5024" s="2"/>
      <c r="B5024" s="2" t="s">
        <v>106</v>
      </c>
      <c r="C5024" s="116">
        <v>149681</v>
      </c>
      <c r="D5024" s="117">
        <v>7450</v>
      </c>
      <c r="E5024" s="2">
        <v>5024</v>
      </c>
    </row>
    <row r="5025" spans="1:5" ht="13.5" x14ac:dyDescent="0.25">
      <c r="A5025" s="2"/>
      <c r="B5025" s="2" t="s">
        <v>107</v>
      </c>
      <c r="C5025" s="116">
        <v>149709</v>
      </c>
      <c r="D5025" s="117">
        <v>7223</v>
      </c>
      <c r="E5025" s="2">
        <v>5025</v>
      </c>
    </row>
    <row r="5026" spans="1:5" ht="13.5" x14ac:dyDescent="0.25">
      <c r="A5026" s="2"/>
      <c r="B5026" s="2" t="s">
        <v>7316</v>
      </c>
      <c r="C5026" s="116">
        <v>149710</v>
      </c>
      <c r="D5026" s="117">
        <v>8283</v>
      </c>
      <c r="E5026" s="2">
        <v>5026</v>
      </c>
    </row>
    <row r="5027" spans="1:5" ht="13.5" x14ac:dyDescent="0.25">
      <c r="A5027" s="2"/>
      <c r="B5027" s="2" t="s">
        <v>2858</v>
      </c>
      <c r="C5027" s="116">
        <v>149728</v>
      </c>
      <c r="D5027" s="117">
        <v>7223</v>
      </c>
      <c r="E5027" s="2">
        <v>5027</v>
      </c>
    </row>
    <row r="5028" spans="1:5" ht="13.5" x14ac:dyDescent="0.25">
      <c r="A5028" s="2"/>
      <c r="B5028" s="2" t="s">
        <v>108</v>
      </c>
      <c r="C5028" s="116">
        <v>149719</v>
      </c>
      <c r="D5028" s="117">
        <v>8290</v>
      </c>
      <c r="E5028" s="2">
        <v>5028</v>
      </c>
    </row>
    <row r="5029" spans="1:5" ht="13.5" x14ac:dyDescent="0.25">
      <c r="A5029" s="2"/>
      <c r="B5029" s="2" t="s">
        <v>7318</v>
      </c>
      <c r="C5029" s="116">
        <v>149730</v>
      </c>
      <c r="D5029" s="117">
        <v>8111</v>
      </c>
      <c r="E5029" s="2">
        <v>5029</v>
      </c>
    </row>
    <row r="5030" spans="1:5" ht="13.5" x14ac:dyDescent="0.25">
      <c r="A5030" s="2"/>
      <c r="B5030" s="2" t="s">
        <v>109</v>
      </c>
      <c r="C5030" s="116">
        <v>149747</v>
      </c>
      <c r="D5030" s="117">
        <v>7223</v>
      </c>
      <c r="E5030" s="2">
        <v>5030</v>
      </c>
    </row>
    <row r="5031" spans="1:5" ht="13.5" x14ac:dyDescent="0.25">
      <c r="A5031" s="2"/>
      <c r="B5031" s="2" t="s">
        <v>2859</v>
      </c>
      <c r="C5031" s="116">
        <v>149751</v>
      </c>
      <c r="D5031" s="117">
        <v>7223</v>
      </c>
      <c r="E5031" s="2">
        <v>5031</v>
      </c>
    </row>
    <row r="5032" spans="1:5" ht="13.5" x14ac:dyDescent="0.25">
      <c r="A5032" s="2"/>
      <c r="B5032" s="2" t="s">
        <v>9304</v>
      </c>
      <c r="C5032" s="116">
        <v>149766</v>
      </c>
      <c r="D5032" s="117">
        <v>8279</v>
      </c>
      <c r="E5032" s="2">
        <v>5032</v>
      </c>
    </row>
    <row r="5033" spans="1:5" ht="13.5" x14ac:dyDescent="0.25">
      <c r="A5033" s="2"/>
      <c r="B5033" s="2" t="s">
        <v>2860</v>
      </c>
      <c r="C5033" s="116">
        <v>149770</v>
      </c>
      <c r="D5033" s="117">
        <v>8283</v>
      </c>
      <c r="E5033" s="2">
        <v>5033</v>
      </c>
    </row>
    <row r="5034" spans="1:5" ht="13.5" x14ac:dyDescent="0.25">
      <c r="A5034" s="2"/>
      <c r="B5034" s="2" t="s">
        <v>2861</v>
      </c>
      <c r="C5034" s="116">
        <v>149794</v>
      </c>
      <c r="D5034" s="117">
        <v>7511</v>
      </c>
      <c r="E5034" s="2">
        <v>5034</v>
      </c>
    </row>
    <row r="5035" spans="1:5" ht="13.5" x14ac:dyDescent="0.25">
      <c r="A5035" s="2"/>
      <c r="B5035" s="2" t="s">
        <v>2862</v>
      </c>
      <c r="C5035" s="116">
        <v>149817</v>
      </c>
      <c r="D5035" s="117">
        <v>7280</v>
      </c>
      <c r="E5035" s="2">
        <v>5035</v>
      </c>
    </row>
    <row r="5036" spans="1:5" ht="13.5" x14ac:dyDescent="0.25">
      <c r="A5036" s="2"/>
      <c r="B5036" s="2" t="s">
        <v>2863</v>
      </c>
      <c r="C5036" s="116">
        <v>149836</v>
      </c>
      <c r="D5036" s="117">
        <v>7223</v>
      </c>
      <c r="E5036" s="2">
        <v>5036</v>
      </c>
    </row>
    <row r="5037" spans="1:5" ht="13.5" x14ac:dyDescent="0.25">
      <c r="A5037" s="2"/>
      <c r="B5037" s="2" t="s">
        <v>110</v>
      </c>
      <c r="C5037" s="116">
        <v>149855</v>
      </c>
      <c r="D5037" s="117">
        <v>7223</v>
      </c>
      <c r="E5037" s="2">
        <v>5037</v>
      </c>
    </row>
    <row r="5038" spans="1:5" ht="13.5" x14ac:dyDescent="0.25">
      <c r="A5038" s="2"/>
      <c r="B5038" s="2" t="s">
        <v>2864</v>
      </c>
      <c r="C5038" s="116">
        <v>149860</v>
      </c>
      <c r="D5038" s="117">
        <v>8331</v>
      </c>
      <c r="E5038" s="2">
        <v>5038</v>
      </c>
    </row>
    <row r="5039" spans="1:5" ht="13.5" x14ac:dyDescent="0.25">
      <c r="A5039" s="2"/>
      <c r="B5039" s="2" t="s">
        <v>2865</v>
      </c>
      <c r="C5039" s="116">
        <v>149874</v>
      </c>
      <c r="D5039" s="117">
        <v>7223</v>
      </c>
      <c r="E5039" s="2">
        <v>5039</v>
      </c>
    </row>
    <row r="5040" spans="1:5" ht="13.5" x14ac:dyDescent="0.25">
      <c r="A5040" s="2"/>
      <c r="B5040" s="2" t="s">
        <v>111</v>
      </c>
      <c r="C5040" s="116">
        <v>149893</v>
      </c>
      <c r="D5040" s="117">
        <v>7223</v>
      </c>
      <c r="E5040" s="2">
        <v>5040</v>
      </c>
    </row>
    <row r="5041" spans="1:5" ht="13.5" x14ac:dyDescent="0.25">
      <c r="A5041" s="2"/>
      <c r="B5041" s="2" t="s">
        <v>2866</v>
      </c>
      <c r="C5041" s="116">
        <v>149910</v>
      </c>
      <c r="D5041" s="117">
        <v>7223</v>
      </c>
      <c r="E5041" s="2">
        <v>5041</v>
      </c>
    </row>
    <row r="5042" spans="1:5" ht="13.5" x14ac:dyDescent="0.25">
      <c r="A5042" s="2"/>
      <c r="B5042" s="2" t="s">
        <v>112</v>
      </c>
      <c r="C5042" s="116">
        <v>149937</v>
      </c>
      <c r="D5042" s="117">
        <v>7513</v>
      </c>
      <c r="E5042" s="2">
        <v>5042</v>
      </c>
    </row>
    <row r="5043" spans="1:5" ht="13.5" x14ac:dyDescent="0.25">
      <c r="A5043" s="2"/>
      <c r="B5043" s="2" t="s">
        <v>113</v>
      </c>
      <c r="C5043" s="116">
        <v>149959</v>
      </c>
      <c r="D5043" s="117">
        <v>7223</v>
      </c>
      <c r="E5043" s="2">
        <v>5043</v>
      </c>
    </row>
    <row r="5044" spans="1:5" ht="13.5" x14ac:dyDescent="0.25">
      <c r="A5044" s="2"/>
      <c r="B5044" s="2" t="s">
        <v>2868</v>
      </c>
      <c r="C5044" s="116">
        <v>149978</v>
      </c>
      <c r="D5044" s="117">
        <v>8283</v>
      </c>
      <c r="E5044" s="2">
        <v>5044</v>
      </c>
    </row>
    <row r="5045" spans="1:5" ht="13.5" x14ac:dyDescent="0.25">
      <c r="A5045" s="2"/>
      <c r="B5045" s="2" t="s">
        <v>2869</v>
      </c>
      <c r="C5045" s="116">
        <v>149997</v>
      </c>
      <c r="D5045" s="117">
        <v>7270</v>
      </c>
      <c r="E5045" s="2">
        <v>5045</v>
      </c>
    </row>
    <row r="5046" spans="1:5" ht="13.5" x14ac:dyDescent="0.25">
      <c r="A5046" s="2"/>
      <c r="B5046" s="2" t="s">
        <v>2870</v>
      </c>
      <c r="C5046" s="116">
        <v>150000</v>
      </c>
      <c r="D5046" s="117">
        <v>7223</v>
      </c>
      <c r="E5046" s="2">
        <v>5046</v>
      </c>
    </row>
    <row r="5047" spans="1:5" ht="13.5" x14ac:dyDescent="0.25">
      <c r="A5047" s="2"/>
      <c r="B5047" s="2" t="s">
        <v>114</v>
      </c>
      <c r="C5047" s="116">
        <v>150010</v>
      </c>
      <c r="D5047" s="117">
        <v>7223</v>
      </c>
      <c r="E5047" s="2">
        <v>5047</v>
      </c>
    </row>
    <row r="5048" spans="1:5" ht="13.5" x14ac:dyDescent="0.25">
      <c r="A5048" s="2"/>
      <c r="B5048" s="2" t="s">
        <v>115</v>
      </c>
      <c r="C5048" s="116">
        <v>150024</v>
      </c>
      <c r="D5048" s="117">
        <v>7223</v>
      </c>
      <c r="E5048" s="2">
        <v>5048</v>
      </c>
    </row>
    <row r="5049" spans="1:5" ht="13.5" x14ac:dyDescent="0.25">
      <c r="A5049" s="2"/>
      <c r="B5049" s="2" t="s">
        <v>2871</v>
      </c>
      <c r="C5049" s="116">
        <v>150049</v>
      </c>
      <c r="D5049" s="117">
        <v>7223</v>
      </c>
      <c r="E5049" s="2">
        <v>5049</v>
      </c>
    </row>
    <row r="5050" spans="1:5" ht="13.5" x14ac:dyDescent="0.25">
      <c r="A5050" s="2"/>
      <c r="B5050" s="2" t="s">
        <v>116</v>
      </c>
      <c r="C5050" s="116">
        <v>150065</v>
      </c>
      <c r="D5050" s="117">
        <v>7223</v>
      </c>
      <c r="E5050" s="2">
        <v>5050</v>
      </c>
    </row>
    <row r="5051" spans="1:5" ht="13.5" x14ac:dyDescent="0.25">
      <c r="A5051" s="2"/>
      <c r="B5051" s="2" t="s">
        <v>7317</v>
      </c>
      <c r="C5051" s="116">
        <v>149720</v>
      </c>
      <c r="D5051" s="117">
        <v>7223</v>
      </c>
      <c r="E5051" s="2">
        <v>5051</v>
      </c>
    </row>
    <row r="5052" spans="1:5" ht="13.5" x14ac:dyDescent="0.25">
      <c r="A5052" s="2"/>
      <c r="B5052" s="2" t="s">
        <v>506</v>
      </c>
      <c r="C5052" s="116">
        <v>149288</v>
      </c>
      <c r="D5052" s="117">
        <v>7223</v>
      </c>
      <c r="E5052" s="2">
        <v>5052</v>
      </c>
    </row>
    <row r="5053" spans="1:5" ht="13.5" x14ac:dyDescent="0.25">
      <c r="A5053" s="2"/>
      <c r="B5053" s="2" t="s">
        <v>2843</v>
      </c>
      <c r="C5053" s="116">
        <v>149287</v>
      </c>
      <c r="D5053" s="117">
        <v>7242</v>
      </c>
      <c r="E5053" s="2">
        <v>5053</v>
      </c>
    </row>
    <row r="5054" spans="1:5" ht="13.5" x14ac:dyDescent="0.25">
      <c r="A5054" s="2"/>
      <c r="B5054" s="2" t="s">
        <v>2872</v>
      </c>
      <c r="C5054" s="116">
        <v>150068</v>
      </c>
      <c r="D5054" s="117">
        <v>7223</v>
      </c>
      <c r="E5054" s="2">
        <v>5054</v>
      </c>
    </row>
    <row r="5055" spans="1:5" ht="13.5" x14ac:dyDescent="0.25">
      <c r="A5055" s="2"/>
      <c r="B5055" s="2" t="s">
        <v>2873</v>
      </c>
      <c r="C5055" s="116">
        <v>150087</v>
      </c>
      <c r="D5055" s="117">
        <v>8284</v>
      </c>
      <c r="E5055" s="2">
        <v>5055</v>
      </c>
    </row>
    <row r="5056" spans="1:5" ht="13.5" x14ac:dyDescent="0.25">
      <c r="A5056" s="2"/>
      <c r="B5056" s="2" t="s">
        <v>2874</v>
      </c>
      <c r="C5056" s="116">
        <v>150104</v>
      </c>
      <c r="D5056" s="117">
        <v>7241</v>
      </c>
      <c r="E5056" s="2">
        <v>5056</v>
      </c>
    </row>
    <row r="5057" spans="1:5" ht="13.5" x14ac:dyDescent="0.25">
      <c r="A5057" s="2"/>
      <c r="B5057" s="2" t="s">
        <v>2875</v>
      </c>
      <c r="C5057" s="116">
        <v>150123</v>
      </c>
      <c r="D5057" s="117">
        <v>8285</v>
      </c>
      <c r="E5057" s="2">
        <v>5057</v>
      </c>
    </row>
    <row r="5058" spans="1:5" ht="13.5" x14ac:dyDescent="0.25">
      <c r="A5058" s="2"/>
      <c r="B5058" s="2" t="s">
        <v>2876</v>
      </c>
      <c r="C5058" s="116">
        <v>150138</v>
      </c>
      <c r="D5058" s="117">
        <v>9321</v>
      </c>
      <c r="E5058" s="2">
        <v>5058</v>
      </c>
    </row>
    <row r="5059" spans="1:5" ht="13.5" x14ac:dyDescent="0.25">
      <c r="A5059" s="2"/>
      <c r="B5059" s="2" t="s">
        <v>2877</v>
      </c>
      <c r="C5059" s="116">
        <v>150157</v>
      </c>
      <c r="D5059" s="117">
        <v>8223</v>
      </c>
      <c r="E5059" s="2">
        <v>5059</v>
      </c>
    </row>
    <row r="5060" spans="1:5" ht="13.5" x14ac:dyDescent="0.25">
      <c r="A5060" s="2"/>
      <c r="B5060" s="2" t="s">
        <v>2878</v>
      </c>
      <c r="C5060" s="116">
        <v>150176</v>
      </c>
      <c r="D5060" s="117">
        <v>8142</v>
      </c>
      <c r="E5060" s="2">
        <v>5060</v>
      </c>
    </row>
    <row r="5061" spans="1:5" ht="13.5" x14ac:dyDescent="0.25">
      <c r="A5061" s="2"/>
      <c r="B5061" s="2" t="s">
        <v>2879</v>
      </c>
      <c r="C5061" s="116">
        <v>150195</v>
      </c>
      <c r="D5061" s="117">
        <v>7438</v>
      </c>
      <c r="E5061" s="2">
        <v>5061</v>
      </c>
    </row>
    <row r="5062" spans="1:5" ht="13.5" x14ac:dyDescent="0.25">
      <c r="A5062" s="2"/>
      <c r="B5062" s="2" t="s">
        <v>2880</v>
      </c>
      <c r="C5062" s="116">
        <v>150212</v>
      </c>
      <c r="D5062" s="117">
        <v>7134</v>
      </c>
      <c r="E5062" s="2">
        <v>5062</v>
      </c>
    </row>
    <row r="5063" spans="1:5" ht="13.5" x14ac:dyDescent="0.25">
      <c r="A5063" s="2"/>
      <c r="B5063" s="2" t="s">
        <v>2881</v>
      </c>
      <c r="C5063" s="116">
        <v>150231</v>
      </c>
      <c r="D5063" s="117">
        <v>7241</v>
      </c>
      <c r="E5063" s="2">
        <v>5063</v>
      </c>
    </row>
    <row r="5064" spans="1:5" ht="13.5" x14ac:dyDescent="0.25">
      <c r="A5064" s="2"/>
      <c r="B5064" s="2" t="s">
        <v>2882</v>
      </c>
      <c r="C5064" s="116">
        <v>150250</v>
      </c>
      <c r="D5064" s="117">
        <v>7241</v>
      </c>
      <c r="E5064" s="2">
        <v>5064</v>
      </c>
    </row>
    <row r="5065" spans="1:5" ht="13.5" x14ac:dyDescent="0.25">
      <c r="A5065" s="2"/>
      <c r="B5065" s="2" t="s">
        <v>2883</v>
      </c>
      <c r="C5065" s="116">
        <v>150277</v>
      </c>
      <c r="D5065" s="117">
        <v>8282</v>
      </c>
      <c r="E5065" s="2">
        <v>5065</v>
      </c>
    </row>
    <row r="5066" spans="1:5" ht="13.5" x14ac:dyDescent="0.25">
      <c r="A5066" s="2"/>
      <c r="B5066" s="2" t="s">
        <v>2884</v>
      </c>
      <c r="C5066" s="116">
        <v>150299</v>
      </c>
      <c r="D5066" s="117">
        <v>7241</v>
      </c>
      <c r="E5066" s="2">
        <v>5066</v>
      </c>
    </row>
    <row r="5067" spans="1:5" ht="13.5" x14ac:dyDescent="0.25">
      <c r="A5067" s="2"/>
      <c r="B5067" s="2" t="s">
        <v>2885</v>
      </c>
      <c r="C5067" s="116">
        <v>150316</v>
      </c>
      <c r="D5067" s="117">
        <v>8232</v>
      </c>
      <c r="E5067" s="2">
        <v>5067</v>
      </c>
    </row>
    <row r="5068" spans="1:5" ht="13.5" x14ac:dyDescent="0.25">
      <c r="A5068" s="2"/>
      <c r="B5068" s="2" t="s">
        <v>7319</v>
      </c>
      <c r="C5068" s="116">
        <v>150320</v>
      </c>
      <c r="D5068" s="117">
        <v>7443</v>
      </c>
      <c r="E5068" s="2">
        <v>5068</v>
      </c>
    </row>
    <row r="5069" spans="1:5" ht="13.5" x14ac:dyDescent="0.25">
      <c r="A5069" s="2"/>
      <c r="B5069" s="2" t="s">
        <v>2886</v>
      </c>
      <c r="C5069" s="116">
        <v>150343</v>
      </c>
      <c r="D5069" s="117">
        <v>8284</v>
      </c>
      <c r="E5069" s="2">
        <v>5069</v>
      </c>
    </row>
    <row r="5070" spans="1:5" ht="13.5" x14ac:dyDescent="0.25">
      <c r="A5070" s="2"/>
      <c r="B5070" s="2" t="s">
        <v>2887</v>
      </c>
      <c r="C5070" s="116">
        <v>150369</v>
      </c>
      <c r="D5070" s="117">
        <v>7432</v>
      </c>
      <c r="E5070" s="2">
        <v>5070</v>
      </c>
    </row>
    <row r="5071" spans="1:5" ht="13.5" x14ac:dyDescent="0.25">
      <c r="A5071" s="2"/>
      <c r="B5071" s="2" t="s">
        <v>2888</v>
      </c>
      <c r="C5071" s="116">
        <v>150388</v>
      </c>
      <c r="D5071" s="117">
        <v>7242</v>
      </c>
      <c r="E5071" s="2">
        <v>5071</v>
      </c>
    </row>
    <row r="5072" spans="1:5" ht="13.5" x14ac:dyDescent="0.25">
      <c r="A5072" s="2"/>
      <c r="B5072" s="2" t="s">
        <v>2889</v>
      </c>
      <c r="C5072" s="116">
        <v>150405</v>
      </c>
      <c r="D5072" s="117">
        <v>9322</v>
      </c>
      <c r="E5072" s="2">
        <v>5072</v>
      </c>
    </row>
    <row r="5073" spans="1:5" ht="13.5" x14ac:dyDescent="0.25">
      <c r="A5073" s="2"/>
      <c r="B5073" s="2" t="s">
        <v>2890</v>
      </c>
      <c r="C5073" s="116">
        <v>150439</v>
      </c>
      <c r="D5073" s="117">
        <v>7450</v>
      </c>
      <c r="E5073" s="2">
        <v>5073</v>
      </c>
    </row>
    <row r="5074" spans="1:5" ht="13.5" x14ac:dyDescent="0.25">
      <c r="A5074" s="2"/>
      <c r="B5074" s="2" t="s">
        <v>2891</v>
      </c>
      <c r="C5074" s="116">
        <v>150458</v>
      </c>
      <c r="D5074" s="117">
        <v>7242</v>
      </c>
      <c r="E5074" s="2">
        <v>5074</v>
      </c>
    </row>
    <row r="5075" spans="1:5" ht="13.5" x14ac:dyDescent="0.25">
      <c r="A5075" s="2"/>
      <c r="B5075" s="2" t="s">
        <v>2892</v>
      </c>
      <c r="C5075" s="116">
        <v>150477</v>
      </c>
      <c r="D5075" s="117">
        <v>7241</v>
      </c>
      <c r="E5075" s="2">
        <v>5075</v>
      </c>
    </row>
    <row r="5076" spans="1:5" ht="13.5" x14ac:dyDescent="0.25">
      <c r="A5076" s="2"/>
      <c r="B5076" s="2" t="s">
        <v>2893</v>
      </c>
      <c r="C5076" s="116">
        <v>150496</v>
      </c>
      <c r="D5076" s="117">
        <v>8286</v>
      </c>
      <c r="E5076" s="2">
        <v>5076</v>
      </c>
    </row>
    <row r="5077" spans="1:5" ht="13.5" x14ac:dyDescent="0.25">
      <c r="A5077" s="2"/>
      <c r="B5077" s="2" t="s">
        <v>2895</v>
      </c>
      <c r="C5077" s="116">
        <v>150532</v>
      </c>
      <c r="D5077" s="117">
        <v>7242</v>
      </c>
      <c r="E5077" s="2">
        <v>5077</v>
      </c>
    </row>
    <row r="5078" spans="1:5" ht="13.5" x14ac:dyDescent="0.25">
      <c r="A5078" s="2"/>
      <c r="B5078" s="2" t="s">
        <v>2896</v>
      </c>
      <c r="C5078" s="116">
        <v>150551</v>
      </c>
      <c r="D5078" s="117">
        <v>7432</v>
      </c>
      <c r="E5078" s="2">
        <v>5078</v>
      </c>
    </row>
    <row r="5079" spans="1:5" ht="13.5" x14ac:dyDescent="0.25">
      <c r="A5079" s="2"/>
      <c r="B5079" s="2" t="s">
        <v>2897</v>
      </c>
      <c r="C5079" s="116">
        <v>150566</v>
      </c>
      <c r="D5079" s="117">
        <v>7431</v>
      </c>
      <c r="E5079" s="2">
        <v>5079</v>
      </c>
    </row>
    <row r="5080" spans="1:5" ht="13.5" x14ac:dyDescent="0.25">
      <c r="A5080" s="2"/>
      <c r="B5080" s="2" t="s">
        <v>2898</v>
      </c>
      <c r="C5080" s="116">
        <v>150585</v>
      </c>
      <c r="D5080" s="117">
        <v>7241</v>
      </c>
      <c r="E5080" s="2">
        <v>5080</v>
      </c>
    </row>
    <row r="5081" spans="1:5" ht="13.5" x14ac:dyDescent="0.25">
      <c r="A5081" s="2"/>
      <c r="B5081" s="2" t="s">
        <v>2899</v>
      </c>
      <c r="C5081" s="116">
        <v>150602</v>
      </c>
      <c r="D5081" s="117">
        <v>7241</v>
      </c>
      <c r="E5081" s="2">
        <v>5081</v>
      </c>
    </row>
    <row r="5082" spans="1:5" ht="13.5" x14ac:dyDescent="0.25">
      <c r="A5082" s="2"/>
      <c r="B5082" s="2" t="s">
        <v>2900</v>
      </c>
      <c r="C5082" s="116">
        <v>150621</v>
      </c>
      <c r="D5082" s="117">
        <v>8123</v>
      </c>
      <c r="E5082" s="2">
        <v>5082</v>
      </c>
    </row>
    <row r="5083" spans="1:5" ht="13.5" x14ac:dyDescent="0.25">
      <c r="A5083" s="2"/>
      <c r="B5083" s="2" t="s">
        <v>2901</v>
      </c>
      <c r="C5083" s="116">
        <v>150640</v>
      </c>
      <c r="D5083" s="117">
        <v>8223</v>
      </c>
      <c r="E5083" s="2">
        <v>5083</v>
      </c>
    </row>
    <row r="5084" spans="1:5" ht="13.5" x14ac:dyDescent="0.25">
      <c r="A5084" s="2"/>
      <c r="B5084" s="2" t="s">
        <v>7320</v>
      </c>
      <c r="C5084" s="116">
        <v>150639</v>
      </c>
      <c r="D5084" s="117">
        <v>8223</v>
      </c>
      <c r="E5084" s="2">
        <v>5084</v>
      </c>
    </row>
    <row r="5085" spans="1:5" ht="13.5" x14ac:dyDescent="0.25">
      <c r="A5085" s="2"/>
      <c r="B5085" s="2" t="s">
        <v>2902</v>
      </c>
      <c r="C5085" s="116">
        <v>150662</v>
      </c>
      <c r="D5085" s="117">
        <v>8221</v>
      </c>
      <c r="E5085" s="2">
        <v>5085</v>
      </c>
    </row>
    <row r="5086" spans="1:5" ht="13.5" x14ac:dyDescent="0.25">
      <c r="A5086" s="2"/>
      <c r="B5086" s="2" t="s">
        <v>117</v>
      </c>
      <c r="C5086" s="116">
        <v>150689</v>
      </c>
      <c r="D5086" s="117">
        <v>8159</v>
      </c>
      <c r="E5086" s="2">
        <v>5086</v>
      </c>
    </row>
    <row r="5087" spans="1:5" ht="13.5" x14ac:dyDescent="0.25">
      <c r="A5087" s="2"/>
      <c r="B5087" s="2" t="s">
        <v>2903</v>
      </c>
      <c r="C5087" s="116">
        <v>150706</v>
      </c>
      <c r="D5087" s="117">
        <v>7270</v>
      </c>
      <c r="E5087" s="2">
        <v>5087</v>
      </c>
    </row>
    <row r="5088" spans="1:5" ht="13.5" x14ac:dyDescent="0.25">
      <c r="A5088" s="2"/>
      <c r="B5088" s="2" t="s">
        <v>118</v>
      </c>
      <c r="C5088" s="116">
        <v>150725</v>
      </c>
      <c r="D5088" s="117">
        <v>8159</v>
      </c>
      <c r="E5088" s="2">
        <v>5088</v>
      </c>
    </row>
    <row r="5089" spans="1:5" ht="13.5" x14ac:dyDescent="0.25">
      <c r="A5089" s="2"/>
      <c r="B5089" s="2" t="s">
        <v>2904</v>
      </c>
      <c r="C5089" s="116">
        <v>150739</v>
      </c>
      <c r="D5089" s="117">
        <v>3159</v>
      </c>
      <c r="E5089" s="2">
        <v>5089</v>
      </c>
    </row>
    <row r="5090" spans="1:5" ht="13.5" x14ac:dyDescent="0.25">
      <c r="A5090" s="2"/>
      <c r="B5090" s="2" t="s">
        <v>2905</v>
      </c>
      <c r="C5090" s="116">
        <v>150759</v>
      </c>
      <c r="D5090" s="117">
        <v>7334</v>
      </c>
      <c r="E5090" s="2">
        <v>5090</v>
      </c>
    </row>
    <row r="5091" spans="1:5" ht="13.5" x14ac:dyDescent="0.25">
      <c r="A5091" s="2"/>
      <c r="B5091" s="2" t="s">
        <v>6326</v>
      </c>
      <c r="C5091" s="116">
        <v>243648</v>
      </c>
      <c r="D5091" s="117">
        <v>4131</v>
      </c>
      <c r="E5091" s="2">
        <v>5091</v>
      </c>
    </row>
    <row r="5092" spans="1:5" ht="13.5" x14ac:dyDescent="0.25">
      <c r="A5092" s="2"/>
      <c r="B5092" s="2" t="s">
        <v>6327</v>
      </c>
      <c r="C5092" s="116">
        <v>243652</v>
      </c>
      <c r="D5092" s="117">
        <v>4133</v>
      </c>
      <c r="E5092" s="2">
        <v>5092</v>
      </c>
    </row>
    <row r="5093" spans="1:5" ht="13.5" x14ac:dyDescent="0.25">
      <c r="A5093" s="2"/>
      <c r="B5093" s="2" t="s">
        <v>6328</v>
      </c>
      <c r="C5093" s="116">
        <v>243671</v>
      </c>
      <c r="D5093" s="117">
        <v>4133</v>
      </c>
      <c r="E5093" s="2">
        <v>5093</v>
      </c>
    </row>
    <row r="5094" spans="1:5" ht="13.5" x14ac:dyDescent="0.25">
      <c r="A5094" s="2"/>
      <c r="B5094" s="2" t="s">
        <v>2906</v>
      </c>
      <c r="C5094" s="116">
        <v>150778</v>
      </c>
      <c r="D5094" s="117">
        <v>9350</v>
      </c>
      <c r="E5094" s="2">
        <v>5094</v>
      </c>
    </row>
    <row r="5095" spans="1:5" ht="13.5" x14ac:dyDescent="0.25">
      <c r="A5095" s="2"/>
      <c r="B5095" s="2" t="s">
        <v>2907</v>
      </c>
      <c r="C5095" s="116">
        <v>150797</v>
      </c>
      <c r="D5095" s="117">
        <v>9350</v>
      </c>
      <c r="E5095" s="2">
        <v>5095</v>
      </c>
    </row>
    <row r="5096" spans="1:5" ht="13.5" x14ac:dyDescent="0.25">
      <c r="A5096" s="2"/>
      <c r="B5096" s="2" t="s">
        <v>2908</v>
      </c>
      <c r="C5096" s="116">
        <v>150805</v>
      </c>
      <c r="D5096" s="117">
        <v>8142</v>
      </c>
      <c r="E5096" s="2">
        <v>5096</v>
      </c>
    </row>
    <row r="5097" spans="1:5" ht="13.5" x14ac:dyDescent="0.25">
      <c r="A5097" s="2"/>
      <c r="B5097" s="2" t="s">
        <v>2909</v>
      </c>
      <c r="C5097" s="116">
        <v>150829</v>
      </c>
      <c r="D5097" s="117">
        <v>7211</v>
      </c>
      <c r="E5097" s="2">
        <v>5097</v>
      </c>
    </row>
    <row r="5098" spans="1:5" ht="13.5" x14ac:dyDescent="0.25">
      <c r="A5098" s="2"/>
      <c r="B5098" s="2" t="s">
        <v>2910</v>
      </c>
      <c r="C5098" s="116">
        <v>150848</v>
      </c>
      <c r="D5098" s="117">
        <v>7442</v>
      </c>
      <c r="E5098" s="2">
        <v>5098</v>
      </c>
    </row>
    <row r="5099" spans="1:5" ht="13.5" x14ac:dyDescent="0.25">
      <c r="A5099" s="2"/>
      <c r="B5099" s="2" t="s">
        <v>2911</v>
      </c>
      <c r="C5099" s="116">
        <v>150867</v>
      </c>
      <c r="D5099" s="117">
        <v>8262</v>
      </c>
      <c r="E5099" s="2">
        <v>5099</v>
      </c>
    </row>
    <row r="5100" spans="1:5" ht="13.5" x14ac:dyDescent="0.25">
      <c r="A5100" s="2"/>
      <c r="B5100" s="2" t="s">
        <v>2912</v>
      </c>
      <c r="C5100" s="116">
        <v>150886</v>
      </c>
      <c r="D5100" s="117">
        <v>8273</v>
      </c>
      <c r="E5100" s="2">
        <v>5100</v>
      </c>
    </row>
    <row r="5101" spans="1:5" ht="13.5" x14ac:dyDescent="0.25">
      <c r="A5101" s="2"/>
      <c r="B5101" s="2" t="s">
        <v>119</v>
      </c>
      <c r="C5101" s="116">
        <v>150903</v>
      </c>
      <c r="D5101" s="117">
        <v>7223</v>
      </c>
      <c r="E5101" s="2">
        <v>5101</v>
      </c>
    </row>
    <row r="5102" spans="1:5" ht="13.5" x14ac:dyDescent="0.25">
      <c r="A5102" s="2"/>
      <c r="B5102" s="2" t="s">
        <v>2913</v>
      </c>
      <c r="C5102" s="116">
        <v>150918</v>
      </c>
      <c r="D5102" s="117">
        <v>9350</v>
      </c>
      <c r="E5102" s="2">
        <v>5102</v>
      </c>
    </row>
    <row r="5103" spans="1:5" ht="13.5" x14ac:dyDescent="0.25">
      <c r="A5103" s="2"/>
      <c r="B5103" s="2" t="s">
        <v>2915</v>
      </c>
      <c r="C5103" s="116">
        <v>150941</v>
      </c>
      <c r="D5103" s="117">
        <v>7436</v>
      </c>
      <c r="E5103" s="2">
        <v>5103</v>
      </c>
    </row>
    <row r="5104" spans="1:5" ht="13.5" x14ac:dyDescent="0.25">
      <c r="A5104" s="2"/>
      <c r="B5104" s="2" t="s">
        <v>2916</v>
      </c>
      <c r="C5104" s="116">
        <v>150960</v>
      </c>
      <c r="D5104" s="117">
        <v>8132</v>
      </c>
      <c r="E5104" s="2">
        <v>5104</v>
      </c>
    </row>
    <row r="5105" spans="1:5" ht="13.5" x14ac:dyDescent="0.25">
      <c r="A5105" s="2"/>
      <c r="B5105" s="2" t="s">
        <v>2917</v>
      </c>
      <c r="C5105" s="116">
        <v>150975</v>
      </c>
      <c r="D5105" s="117">
        <v>9350</v>
      </c>
      <c r="E5105" s="2">
        <v>5105</v>
      </c>
    </row>
    <row r="5106" spans="1:5" ht="13.5" x14ac:dyDescent="0.25">
      <c r="A5106" s="2"/>
      <c r="B5106" s="2" t="s">
        <v>2918</v>
      </c>
      <c r="C5106" s="116">
        <v>150994</v>
      </c>
      <c r="D5106" s="117">
        <v>7312</v>
      </c>
      <c r="E5106" s="2">
        <v>5106</v>
      </c>
    </row>
    <row r="5107" spans="1:5" ht="13.5" x14ac:dyDescent="0.25">
      <c r="A5107" s="2"/>
      <c r="B5107" s="2" t="s">
        <v>2919</v>
      </c>
      <c r="C5107" s="116">
        <v>151018</v>
      </c>
      <c r="D5107" s="117">
        <v>7312</v>
      </c>
      <c r="E5107" s="2">
        <v>5107</v>
      </c>
    </row>
    <row r="5108" spans="1:5" ht="13.5" x14ac:dyDescent="0.25">
      <c r="A5108" s="2"/>
      <c r="B5108" s="2" t="s">
        <v>120</v>
      </c>
      <c r="C5108" s="116">
        <v>151037</v>
      </c>
      <c r="D5108" s="117">
        <v>7312</v>
      </c>
      <c r="E5108" s="2">
        <v>5108</v>
      </c>
    </row>
    <row r="5109" spans="1:5" ht="13.5" x14ac:dyDescent="0.25">
      <c r="A5109" s="2"/>
      <c r="B5109" s="2" t="s">
        <v>2920</v>
      </c>
      <c r="C5109" s="116">
        <v>151056</v>
      </c>
      <c r="D5109" s="117">
        <v>7242</v>
      </c>
      <c r="E5109" s="2">
        <v>5109</v>
      </c>
    </row>
    <row r="5110" spans="1:5" ht="13.5" x14ac:dyDescent="0.25">
      <c r="A5110" s="2"/>
      <c r="B5110" s="2" t="s">
        <v>2921</v>
      </c>
      <c r="C5110" s="116">
        <v>151060</v>
      </c>
      <c r="D5110" s="117">
        <v>7242</v>
      </c>
      <c r="E5110" s="2">
        <v>5110</v>
      </c>
    </row>
    <row r="5111" spans="1:5" ht="13.5" x14ac:dyDescent="0.25">
      <c r="A5111" s="2"/>
      <c r="B5111" s="2" t="s">
        <v>7321</v>
      </c>
      <c r="C5111" s="116">
        <v>151100</v>
      </c>
      <c r="D5111" s="117">
        <v>7223</v>
      </c>
      <c r="E5111" s="2">
        <v>5111</v>
      </c>
    </row>
    <row r="5112" spans="1:5" ht="13.5" x14ac:dyDescent="0.25">
      <c r="A5112" s="2"/>
      <c r="B5112" s="2" t="s">
        <v>122</v>
      </c>
      <c r="C5112" s="116">
        <v>151107</v>
      </c>
      <c r="D5112" s="117">
        <v>7312</v>
      </c>
      <c r="E5112" s="2">
        <v>5112</v>
      </c>
    </row>
    <row r="5113" spans="1:5" ht="13.5" x14ac:dyDescent="0.25">
      <c r="A5113" s="2"/>
      <c r="B5113" s="2" t="s">
        <v>2922</v>
      </c>
      <c r="C5113" s="116">
        <v>151111</v>
      </c>
      <c r="D5113" s="117">
        <v>7312</v>
      </c>
      <c r="E5113" s="2">
        <v>5113</v>
      </c>
    </row>
    <row r="5114" spans="1:5" ht="13.5" x14ac:dyDescent="0.25">
      <c r="A5114" s="2"/>
      <c r="B5114" s="2" t="s">
        <v>121</v>
      </c>
      <c r="C5114" s="116">
        <v>151087</v>
      </c>
      <c r="D5114" s="117">
        <v>7312</v>
      </c>
      <c r="E5114" s="2">
        <v>5114</v>
      </c>
    </row>
    <row r="5115" spans="1:5" ht="13.5" x14ac:dyDescent="0.25">
      <c r="A5115" s="2"/>
      <c r="B5115" s="2" t="s">
        <v>2923</v>
      </c>
      <c r="C5115" s="116">
        <v>151130</v>
      </c>
      <c r="D5115" s="117">
        <v>7450</v>
      </c>
      <c r="E5115" s="2">
        <v>5115</v>
      </c>
    </row>
    <row r="5116" spans="1:5" ht="13.5" x14ac:dyDescent="0.25">
      <c r="A5116" s="2"/>
      <c r="B5116" s="2" t="s">
        <v>2924</v>
      </c>
      <c r="C5116" s="116">
        <v>151153</v>
      </c>
      <c r="D5116" s="117">
        <v>7321</v>
      </c>
      <c r="E5116" s="2">
        <v>5116</v>
      </c>
    </row>
    <row r="5117" spans="1:5" ht="13.5" x14ac:dyDescent="0.25">
      <c r="A5117" s="2"/>
      <c r="B5117" s="2" t="s">
        <v>8047</v>
      </c>
      <c r="C5117" s="116">
        <v>243700</v>
      </c>
      <c r="D5117" s="117">
        <v>2149</v>
      </c>
      <c r="E5117" s="2">
        <v>5117</v>
      </c>
    </row>
    <row r="5118" spans="1:5" ht="13.5" x14ac:dyDescent="0.25">
      <c r="A5118" s="2"/>
      <c r="B5118" s="2" t="s">
        <v>6337</v>
      </c>
      <c r="C5118" s="116">
        <v>243953</v>
      </c>
      <c r="D5118" s="117">
        <v>2212</v>
      </c>
      <c r="E5118" s="2">
        <v>5118</v>
      </c>
    </row>
    <row r="5119" spans="1:5" ht="13.5" x14ac:dyDescent="0.25">
      <c r="A5119" s="2"/>
      <c r="B5119" s="2" t="s">
        <v>6336</v>
      </c>
      <c r="C5119" s="116">
        <v>243949</v>
      </c>
      <c r="D5119" s="117">
        <v>2211</v>
      </c>
      <c r="E5119" s="2">
        <v>5119</v>
      </c>
    </row>
    <row r="5120" spans="1:5" ht="13.5" x14ac:dyDescent="0.25">
      <c r="A5120" s="2"/>
      <c r="B5120" s="2" t="s">
        <v>6332</v>
      </c>
      <c r="C5120" s="116">
        <v>243826</v>
      </c>
      <c r="D5120" s="117">
        <v>2114</v>
      </c>
      <c r="E5120" s="2">
        <v>5120</v>
      </c>
    </row>
    <row r="5121" spans="1:5" ht="13.5" x14ac:dyDescent="0.25">
      <c r="A5121" s="2"/>
      <c r="B5121" s="2" t="s">
        <v>6335</v>
      </c>
      <c r="C5121" s="116">
        <v>243926</v>
      </c>
      <c r="D5121" s="117">
        <v>2131</v>
      </c>
      <c r="E5121" s="2">
        <v>5121</v>
      </c>
    </row>
    <row r="5122" spans="1:5" ht="13.5" x14ac:dyDescent="0.25">
      <c r="A5122" s="2"/>
      <c r="B5122" s="2" t="s">
        <v>6333</v>
      </c>
      <c r="C5122" s="116">
        <v>243864</v>
      </c>
      <c r="D5122" s="117">
        <v>2121</v>
      </c>
      <c r="E5122" s="2">
        <v>5122</v>
      </c>
    </row>
    <row r="5123" spans="1:5" ht="13.5" x14ac:dyDescent="0.25">
      <c r="A5123" s="2"/>
      <c r="B5123" s="2" t="s">
        <v>6338</v>
      </c>
      <c r="C5123" s="116">
        <v>243972</v>
      </c>
      <c r="D5123" s="117">
        <v>2229</v>
      </c>
      <c r="E5123" s="2">
        <v>5123</v>
      </c>
    </row>
    <row r="5124" spans="1:5" ht="13.5" x14ac:dyDescent="0.25">
      <c r="A5124" s="2"/>
      <c r="B5124" s="2" t="s">
        <v>6330</v>
      </c>
      <c r="C5124" s="116">
        <v>243737</v>
      </c>
      <c r="D5124" s="117">
        <v>2112</v>
      </c>
      <c r="E5124" s="2">
        <v>5124</v>
      </c>
    </row>
    <row r="5125" spans="1:5" ht="13.5" x14ac:dyDescent="0.25">
      <c r="A5125" s="2"/>
      <c r="B5125" s="2" t="s">
        <v>6339</v>
      </c>
      <c r="C5125" s="116">
        <v>243987</v>
      </c>
      <c r="D5125" s="117">
        <v>2359</v>
      </c>
      <c r="E5125" s="2">
        <v>5125</v>
      </c>
    </row>
    <row r="5126" spans="1:5" ht="13.5" x14ac:dyDescent="0.25">
      <c r="A5126" s="2"/>
      <c r="B5126" s="2" t="s">
        <v>6340</v>
      </c>
      <c r="C5126" s="116">
        <v>243991</v>
      </c>
      <c r="D5126" s="117">
        <v>2429</v>
      </c>
      <c r="E5126" s="2">
        <v>5126</v>
      </c>
    </row>
    <row r="5127" spans="1:5" ht="13.5" x14ac:dyDescent="0.25">
      <c r="A5127" s="2"/>
      <c r="B5127" s="2" t="s">
        <v>6345</v>
      </c>
      <c r="C5127" s="116">
        <v>244068</v>
      </c>
      <c r="D5127" s="117">
        <v>2445</v>
      </c>
      <c r="E5127" s="2">
        <v>5127</v>
      </c>
    </row>
    <row r="5128" spans="1:5" ht="13.5" x14ac:dyDescent="0.25">
      <c r="A5128" s="2"/>
      <c r="B5128" s="2" t="s">
        <v>6342</v>
      </c>
      <c r="C5128" s="116">
        <v>244015</v>
      </c>
      <c r="D5128" s="117">
        <v>2442</v>
      </c>
      <c r="E5128" s="2">
        <v>5128</v>
      </c>
    </row>
    <row r="5129" spans="1:5" ht="13.5" x14ac:dyDescent="0.25">
      <c r="A5129" s="2"/>
      <c r="B5129" s="2" t="s">
        <v>6334</v>
      </c>
      <c r="C5129" s="116">
        <v>243883</v>
      </c>
      <c r="D5129" s="117">
        <v>2122</v>
      </c>
      <c r="E5129" s="2">
        <v>5129</v>
      </c>
    </row>
    <row r="5130" spans="1:5" ht="13.5" x14ac:dyDescent="0.25">
      <c r="A5130" s="2"/>
      <c r="B5130" s="2" t="s">
        <v>6329</v>
      </c>
      <c r="C5130" s="116">
        <v>243722</v>
      </c>
      <c r="D5130" s="117">
        <v>2111</v>
      </c>
      <c r="E5130" s="2">
        <v>5130</v>
      </c>
    </row>
    <row r="5131" spans="1:5" ht="13.5" x14ac:dyDescent="0.25">
      <c r="A5131" s="2"/>
      <c r="B5131" s="2" t="s">
        <v>6344</v>
      </c>
      <c r="C5131" s="116">
        <v>244053</v>
      </c>
      <c r="D5131" s="117">
        <v>2444</v>
      </c>
      <c r="E5131" s="2">
        <v>5131</v>
      </c>
    </row>
    <row r="5132" spans="1:5" ht="13.5" x14ac:dyDescent="0.25">
      <c r="A5132" s="2"/>
      <c r="B5132" s="2" t="s">
        <v>6343</v>
      </c>
      <c r="C5132" s="116">
        <v>244034</v>
      </c>
      <c r="D5132" s="117">
        <v>2443</v>
      </c>
      <c r="E5132" s="2">
        <v>5132</v>
      </c>
    </row>
    <row r="5133" spans="1:5" ht="13.5" x14ac:dyDescent="0.25">
      <c r="A5133" s="2"/>
      <c r="B5133" s="2" t="s">
        <v>6331</v>
      </c>
      <c r="C5133" s="116">
        <v>243760</v>
      </c>
      <c r="D5133" s="117">
        <v>2113</v>
      </c>
      <c r="E5133" s="2">
        <v>5133</v>
      </c>
    </row>
    <row r="5134" spans="1:5" ht="13.5" x14ac:dyDescent="0.25">
      <c r="A5134" s="2"/>
      <c r="B5134" s="2" t="s">
        <v>6341</v>
      </c>
      <c r="C5134" s="116">
        <v>244000</v>
      </c>
      <c r="D5134" s="117">
        <v>2441</v>
      </c>
      <c r="E5134" s="2">
        <v>5134</v>
      </c>
    </row>
    <row r="5135" spans="1:5" ht="13.5" x14ac:dyDescent="0.25">
      <c r="A5135" s="2"/>
      <c r="B5135" s="2" t="s">
        <v>6561</v>
      </c>
      <c r="C5135" s="116">
        <v>250764</v>
      </c>
      <c r="D5135" s="117">
        <v>1222</v>
      </c>
      <c r="E5135" s="2">
        <v>5135</v>
      </c>
    </row>
    <row r="5136" spans="1:5" ht="13.5" x14ac:dyDescent="0.25">
      <c r="A5136" s="2"/>
      <c r="B5136" s="2" t="s">
        <v>9196</v>
      </c>
      <c r="C5136" s="116">
        <v>445433</v>
      </c>
      <c r="D5136" s="117">
        <v>1229</v>
      </c>
      <c r="E5136" s="2">
        <v>5136</v>
      </c>
    </row>
    <row r="5137" spans="1:5" ht="13.5" x14ac:dyDescent="0.25">
      <c r="A5137" s="2"/>
      <c r="B5137" s="2" t="s">
        <v>6348</v>
      </c>
      <c r="C5137" s="116">
        <v>244157</v>
      </c>
      <c r="D5137" s="117">
        <v>1210</v>
      </c>
      <c r="E5137" s="2">
        <v>5137</v>
      </c>
    </row>
    <row r="5138" spans="1:5" ht="13.5" x14ac:dyDescent="0.25">
      <c r="A5138" s="2"/>
      <c r="B5138" s="2" t="s">
        <v>6537</v>
      </c>
      <c r="C5138" s="116">
        <v>249886</v>
      </c>
      <c r="D5138" s="117">
        <v>1210</v>
      </c>
      <c r="E5138" s="2">
        <v>5138</v>
      </c>
    </row>
    <row r="5139" spans="1:5" ht="13.5" x14ac:dyDescent="0.25">
      <c r="A5139" s="2"/>
      <c r="B5139" s="2" t="s">
        <v>6422</v>
      </c>
      <c r="C5139" s="116">
        <v>246491</v>
      </c>
      <c r="D5139" s="117">
        <v>1226</v>
      </c>
      <c r="E5139" s="2">
        <v>5139</v>
      </c>
    </row>
    <row r="5140" spans="1:5" ht="13.5" x14ac:dyDescent="0.25">
      <c r="A5140" s="2"/>
      <c r="B5140" s="2" t="s">
        <v>6365</v>
      </c>
      <c r="C5140" s="116">
        <v>244585</v>
      </c>
      <c r="D5140" s="117">
        <v>1226</v>
      </c>
      <c r="E5140" s="2">
        <v>5140</v>
      </c>
    </row>
    <row r="5141" spans="1:5" ht="13.5" x14ac:dyDescent="0.25">
      <c r="A5141" s="2"/>
      <c r="B5141" s="2" t="s">
        <v>6421</v>
      </c>
      <c r="C5141" s="116">
        <v>246487</v>
      </c>
      <c r="D5141" s="117">
        <v>1222</v>
      </c>
      <c r="E5141" s="2">
        <v>5141</v>
      </c>
    </row>
    <row r="5142" spans="1:5" ht="13.5" x14ac:dyDescent="0.25">
      <c r="A5142" s="2"/>
      <c r="B5142" s="2" t="s">
        <v>6423</v>
      </c>
      <c r="C5142" s="116">
        <v>246504</v>
      </c>
      <c r="D5142" s="117">
        <v>1229</v>
      </c>
      <c r="E5142" s="2">
        <v>5142</v>
      </c>
    </row>
    <row r="5143" spans="1:5" ht="13.5" x14ac:dyDescent="0.25">
      <c r="A5143" s="2"/>
      <c r="B5143" s="2" t="s">
        <v>8082</v>
      </c>
      <c r="C5143" s="116">
        <v>246492</v>
      </c>
      <c r="D5143" s="117">
        <v>1229</v>
      </c>
      <c r="E5143" s="2">
        <v>5143</v>
      </c>
    </row>
    <row r="5144" spans="1:5" ht="13.5" x14ac:dyDescent="0.25">
      <c r="A5144" s="2"/>
      <c r="B5144" s="2" t="s">
        <v>6492</v>
      </c>
      <c r="C5144" s="116">
        <v>248459</v>
      </c>
      <c r="D5144" s="117">
        <v>1222</v>
      </c>
      <c r="E5144" s="2">
        <v>5144</v>
      </c>
    </row>
    <row r="5145" spans="1:5" ht="13.5" x14ac:dyDescent="0.25">
      <c r="A5145" s="2"/>
      <c r="B5145" s="2" t="s">
        <v>6541</v>
      </c>
      <c r="C5145" s="116">
        <v>250001</v>
      </c>
      <c r="D5145" s="117">
        <v>1229</v>
      </c>
      <c r="E5145" s="2">
        <v>5145</v>
      </c>
    </row>
    <row r="5146" spans="1:5" ht="13.5" x14ac:dyDescent="0.25">
      <c r="A5146" s="2"/>
      <c r="B5146" s="2" t="s">
        <v>6566</v>
      </c>
      <c r="C5146" s="116">
        <v>250868</v>
      </c>
      <c r="D5146" s="117">
        <v>1229</v>
      </c>
      <c r="E5146" s="2">
        <v>5146</v>
      </c>
    </row>
    <row r="5147" spans="1:5" ht="13.5" x14ac:dyDescent="0.25">
      <c r="A5147" s="2"/>
      <c r="B5147" s="2" t="s">
        <v>8158</v>
      </c>
      <c r="C5147" s="116">
        <v>250869</v>
      </c>
      <c r="D5147" s="117">
        <v>1229</v>
      </c>
      <c r="E5147" s="2">
        <v>5147</v>
      </c>
    </row>
    <row r="5148" spans="1:5" ht="13.5" x14ac:dyDescent="0.25">
      <c r="A5148" s="2"/>
      <c r="B5148" s="2" t="s">
        <v>9227</v>
      </c>
      <c r="C5148" s="116">
        <v>449097</v>
      </c>
      <c r="D5148" s="117">
        <v>1239</v>
      </c>
      <c r="E5148" s="2">
        <v>5148</v>
      </c>
    </row>
    <row r="5149" spans="1:5" ht="13.5" x14ac:dyDescent="0.25">
      <c r="A5149" s="2"/>
      <c r="B5149" s="2" t="s">
        <v>8081</v>
      </c>
      <c r="C5149" s="116">
        <v>246424</v>
      </c>
      <c r="D5149" s="117">
        <v>1226</v>
      </c>
      <c r="E5149" s="2">
        <v>5149</v>
      </c>
    </row>
    <row r="5150" spans="1:5" ht="13.5" x14ac:dyDescent="0.25">
      <c r="A5150" s="2"/>
      <c r="B5150" s="2" t="s">
        <v>8515</v>
      </c>
      <c r="C5150" s="116">
        <v>244104</v>
      </c>
      <c r="D5150" s="117">
        <v>1226</v>
      </c>
      <c r="E5150" s="2">
        <v>5150</v>
      </c>
    </row>
    <row r="5151" spans="1:5" ht="13.5" x14ac:dyDescent="0.25">
      <c r="A5151" s="2"/>
      <c r="B5151" s="2" t="s">
        <v>8751</v>
      </c>
      <c r="C5151" s="116">
        <v>244119</v>
      </c>
      <c r="D5151" s="117">
        <v>1226</v>
      </c>
      <c r="E5151" s="2">
        <v>5151</v>
      </c>
    </row>
    <row r="5152" spans="1:5" ht="13.5" x14ac:dyDescent="0.25">
      <c r="A5152" s="2"/>
      <c r="B5152" s="2" t="s">
        <v>6347</v>
      </c>
      <c r="C5152" s="116">
        <v>244123</v>
      </c>
      <c r="D5152" s="117">
        <v>1226</v>
      </c>
      <c r="E5152" s="2">
        <v>5152</v>
      </c>
    </row>
    <row r="5153" spans="1:5" ht="13.5" x14ac:dyDescent="0.25">
      <c r="A5153" s="2"/>
      <c r="B5153" s="2" t="s">
        <v>6349</v>
      </c>
      <c r="C5153" s="116">
        <v>244180</v>
      </c>
      <c r="D5153" s="117">
        <v>1210</v>
      </c>
      <c r="E5153" s="2">
        <v>5153</v>
      </c>
    </row>
    <row r="5154" spans="1:5" ht="13.5" x14ac:dyDescent="0.25">
      <c r="A5154" s="2"/>
      <c r="B5154" s="2" t="s">
        <v>6350</v>
      </c>
      <c r="C5154" s="116">
        <v>244227</v>
      </c>
      <c r="D5154" s="117">
        <v>1226</v>
      </c>
      <c r="E5154" s="2">
        <v>5154</v>
      </c>
    </row>
    <row r="5155" spans="1:5" ht="13.5" x14ac:dyDescent="0.25">
      <c r="A5155" s="2"/>
      <c r="B5155" s="2" t="s">
        <v>8048</v>
      </c>
      <c r="C5155" s="116">
        <v>244228</v>
      </c>
      <c r="D5155" s="117">
        <v>1226</v>
      </c>
      <c r="E5155" s="2">
        <v>5155</v>
      </c>
    </row>
    <row r="5156" spans="1:5" ht="13.5" x14ac:dyDescent="0.25">
      <c r="A5156" s="2"/>
      <c r="B5156" s="2" t="s">
        <v>8049</v>
      </c>
      <c r="C5156" s="116">
        <v>244236</v>
      </c>
      <c r="D5156" s="117">
        <v>1226</v>
      </c>
      <c r="E5156" s="2">
        <v>5156</v>
      </c>
    </row>
    <row r="5157" spans="1:5" ht="13.5" x14ac:dyDescent="0.25">
      <c r="A5157" s="2"/>
      <c r="B5157" s="2" t="s">
        <v>8516</v>
      </c>
      <c r="C5157" s="116">
        <v>244246</v>
      </c>
      <c r="D5157" s="117">
        <v>1226</v>
      </c>
      <c r="E5157" s="2">
        <v>5157</v>
      </c>
    </row>
    <row r="5158" spans="1:5" ht="13.5" x14ac:dyDescent="0.25">
      <c r="A5158" s="2"/>
      <c r="B5158" s="2" t="s">
        <v>6352</v>
      </c>
      <c r="C5158" s="116">
        <v>244284</v>
      </c>
      <c r="D5158" s="117">
        <v>1222</v>
      </c>
      <c r="E5158" s="2">
        <v>5158</v>
      </c>
    </row>
    <row r="5159" spans="1:5" ht="13.5" x14ac:dyDescent="0.25">
      <c r="A5159" s="2"/>
      <c r="B5159" s="2" t="s">
        <v>6354</v>
      </c>
      <c r="C5159" s="116">
        <v>244301</v>
      </c>
      <c r="D5159" s="117">
        <v>1229</v>
      </c>
      <c r="E5159" s="2">
        <v>5159</v>
      </c>
    </row>
    <row r="5160" spans="1:5" ht="13.5" x14ac:dyDescent="0.25">
      <c r="A5160" s="2"/>
      <c r="B5160" s="2" t="s">
        <v>6353</v>
      </c>
      <c r="C5160" s="116">
        <v>244299</v>
      </c>
      <c r="D5160" s="117">
        <v>1226</v>
      </c>
      <c r="E5160" s="2">
        <v>5160</v>
      </c>
    </row>
    <row r="5161" spans="1:5" ht="13.5" x14ac:dyDescent="0.25">
      <c r="A5161" s="2"/>
      <c r="B5161" s="2" t="s">
        <v>8050</v>
      </c>
      <c r="C5161" s="116">
        <v>244300</v>
      </c>
      <c r="D5161" s="117">
        <v>1228</v>
      </c>
      <c r="E5161" s="2">
        <v>5161</v>
      </c>
    </row>
    <row r="5162" spans="1:5" ht="13.5" x14ac:dyDescent="0.25">
      <c r="A5162" s="2"/>
      <c r="B5162" s="2" t="s">
        <v>8517</v>
      </c>
      <c r="C5162" s="116">
        <v>244305</v>
      </c>
      <c r="D5162" s="117">
        <v>1223</v>
      </c>
      <c r="E5162" s="2">
        <v>5162</v>
      </c>
    </row>
    <row r="5163" spans="1:5" ht="13.5" x14ac:dyDescent="0.25">
      <c r="A5163" s="2"/>
      <c r="B5163" s="2" t="s">
        <v>6355</v>
      </c>
      <c r="C5163" s="116">
        <v>244320</v>
      </c>
      <c r="D5163" s="117">
        <v>1229</v>
      </c>
      <c r="E5163" s="2">
        <v>5163</v>
      </c>
    </row>
    <row r="5164" spans="1:5" ht="13.5" x14ac:dyDescent="0.25">
      <c r="A5164" s="2"/>
      <c r="B5164" s="2" t="s">
        <v>8051</v>
      </c>
      <c r="C5164" s="116">
        <v>244321</v>
      </c>
      <c r="D5164" s="117">
        <v>1229</v>
      </c>
      <c r="E5164" s="2">
        <v>5164</v>
      </c>
    </row>
    <row r="5165" spans="1:5" ht="13.5" x14ac:dyDescent="0.25">
      <c r="A5165" s="2"/>
      <c r="B5165" s="2" t="s">
        <v>6356</v>
      </c>
      <c r="C5165" s="116">
        <v>244369</v>
      </c>
      <c r="D5165" s="117">
        <v>1222</v>
      </c>
      <c r="E5165" s="2">
        <v>5165</v>
      </c>
    </row>
    <row r="5166" spans="1:5" ht="13.5" x14ac:dyDescent="0.25">
      <c r="A5166" s="2"/>
      <c r="B5166" s="2" t="s">
        <v>6357</v>
      </c>
      <c r="C5166" s="116">
        <v>244373</v>
      </c>
      <c r="D5166" s="117">
        <v>1223</v>
      </c>
      <c r="E5166" s="2">
        <v>5166</v>
      </c>
    </row>
    <row r="5167" spans="1:5" ht="13.5" x14ac:dyDescent="0.25">
      <c r="A5167" s="2"/>
      <c r="B5167" s="2" t="s">
        <v>6358</v>
      </c>
      <c r="C5167" s="116">
        <v>244392</v>
      </c>
      <c r="D5167" s="117">
        <v>1226</v>
      </c>
      <c r="E5167" s="2">
        <v>5167</v>
      </c>
    </row>
    <row r="5168" spans="1:5" ht="13.5" x14ac:dyDescent="0.25">
      <c r="A5168" s="2"/>
      <c r="B5168" s="2" t="s">
        <v>6360</v>
      </c>
      <c r="C5168" s="116">
        <v>244424</v>
      </c>
      <c r="D5168" s="117">
        <v>1237</v>
      </c>
      <c r="E5168" s="2">
        <v>5168</v>
      </c>
    </row>
    <row r="5169" spans="1:5" ht="13.5" x14ac:dyDescent="0.25">
      <c r="A5169" s="2"/>
      <c r="B5169" s="2" t="s">
        <v>6359</v>
      </c>
      <c r="C5169" s="116">
        <v>244405</v>
      </c>
      <c r="D5169" s="117">
        <v>1229</v>
      </c>
      <c r="E5169" s="2">
        <v>5169</v>
      </c>
    </row>
    <row r="5170" spans="1:5" ht="13.5" x14ac:dyDescent="0.25">
      <c r="A5170" s="2"/>
      <c r="B5170" s="2" t="s">
        <v>8052</v>
      </c>
      <c r="C5170" s="116">
        <v>244406</v>
      </c>
      <c r="D5170" s="117">
        <v>1232</v>
      </c>
      <c r="E5170" s="2">
        <v>5170</v>
      </c>
    </row>
    <row r="5171" spans="1:5" ht="13.5" x14ac:dyDescent="0.25">
      <c r="A5171" s="2"/>
      <c r="B5171" s="2" t="s">
        <v>6361</v>
      </c>
      <c r="C5171" s="116">
        <v>244458</v>
      </c>
      <c r="D5171" s="117">
        <v>1226</v>
      </c>
      <c r="E5171" s="2">
        <v>5171</v>
      </c>
    </row>
    <row r="5172" spans="1:5" ht="13.5" x14ac:dyDescent="0.25">
      <c r="A5172" s="2"/>
      <c r="B5172" s="2" t="s">
        <v>8053</v>
      </c>
      <c r="C5172" s="116">
        <v>244459</v>
      </c>
      <c r="D5172" s="117">
        <v>1226</v>
      </c>
      <c r="E5172" s="2">
        <v>5172</v>
      </c>
    </row>
    <row r="5173" spans="1:5" ht="13.5" x14ac:dyDescent="0.25">
      <c r="A5173" s="2"/>
      <c r="B5173" s="2" t="s">
        <v>6362</v>
      </c>
      <c r="C5173" s="116">
        <v>244481</v>
      </c>
      <c r="D5173" s="117">
        <v>1226</v>
      </c>
      <c r="E5173" s="2">
        <v>5173</v>
      </c>
    </row>
    <row r="5174" spans="1:5" ht="13.5" x14ac:dyDescent="0.25">
      <c r="A5174" s="2"/>
      <c r="B5174" s="2" t="s">
        <v>8054</v>
      </c>
      <c r="C5174" s="116">
        <v>244482</v>
      </c>
      <c r="D5174" s="117">
        <v>1226</v>
      </c>
      <c r="E5174" s="2">
        <v>5174</v>
      </c>
    </row>
    <row r="5175" spans="1:5" ht="13.5" x14ac:dyDescent="0.25">
      <c r="A5175" s="2"/>
      <c r="B5175" s="2" t="s">
        <v>8055</v>
      </c>
      <c r="C5175" s="116">
        <v>244483</v>
      </c>
      <c r="D5175" s="117">
        <v>1226</v>
      </c>
      <c r="E5175" s="2">
        <v>5175</v>
      </c>
    </row>
    <row r="5176" spans="1:5" ht="13.5" x14ac:dyDescent="0.25">
      <c r="A5176" s="2"/>
      <c r="B5176" s="2" t="s">
        <v>9186</v>
      </c>
      <c r="C5176" s="116">
        <v>444498</v>
      </c>
      <c r="D5176" s="117">
        <v>1229</v>
      </c>
      <c r="E5176" s="2">
        <v>5176</v>
      </c>
    </row>
    <row r="5177" spans="1:5" ht="13.5" x14ac:dyDescent="0.25">
      <c r="A5177" s="2"/>
      <c r="B5177" s="2" t="s">
        <v>6363</v>
      </c>
      <c r="C5177" s="116">
        <v>244528</v>
      </c>
      <c r="D5177" s="117">
        <v>1226</v>
      </c>
      <c r="E5177" s="2">
        <v>5177</v>
      </c>
    </row>
    <row r="5178" spans="1:5" ht="13.5" x14ac:dyDescent="0.25">
      <c r="A5178" s="2"/>
      <c r="B5178" s="2" t="s">
        <v>8056</v>
      </c>
      <c r="C5178" s="116">
        <v>244548</v>
      </c>
      <c r="D5178" s="117">
        <v>1226</v>
      </c>
      <c r="E5178" s="2">
        <v>5178</v>
      </c>
    </row>
    <row r="5179" spans="1:5" ht="13.5" x14ac:dyDescent="0.25">
      <c r="A5179" s="2"/>
      <c r="B5179" s="2" t="s">
        <v>8518</v>
      </c>
      <c r="C5179" s="116">
        <v>244549</v>
      </c>
      <c r="D5179" s="117">
        <v>1226</v>
      </c>
      <c r="E5179" s="2">
        <v>5179</v>
      </c>
    </row>
    <row r="5180" spans="1:5" ht="13.5" x14ac:dyDescent="0.25">
      <c r="A5180" s="2"/>
      <c r="B5180" s="2" t="s">
        <v>6366</v>
      </c>
      <c r="C5180" s="116">
        <v>244706</v>
      </c>
      <c r="D5180" s="117">
        <v>1226</v>
      </c>
      <c r="E5180" s="2">
        <v>5180</v>
      </c>
    </row>
    <row r="5181" spans="1:5" ht="13.5" x14ac:dyDescent="0.25">
      <c r="A5181" s="2"/>
      <c r="B5181" s="2" t="s">
        <v>6367</v>
      </c>
      <c r="C5181" s="116">
        <v>244736</v>
      </c>
      <c r="D5181" s="117">
        <v>1120</v>
      </c>
      <c r="E5181" s="2">
        <v>5181</v>
      </c>
    </row>
    <row r="5182" spans="1:5" ht="13.5" x14ac:dyDescent="0.25">
      <c r="A5182" s="2"/>
      <c r="B5182" s="2" t="s">
        <v>8519</v>
      </c>
      <c r="C5182" s="116">
        <v>244744</v>
      </c>
      <c r="D5182" s="117">
        <v>1120</v>
      </c>
      <c r="E5182" s="2">
        <v>5182</v>
      </c>
    </row>
    <row r="5183" spans="1:5" ht="13.5" x14ac:dyDescent="0.25">
      <c r="A5183" s="2"/>
      <c r="B5183" s="2" t="s">
        <v>8057</v>
      </c>
      <c r="C5183" s="116">
        <v>244737</v>
      </c>
      <c r="D5183" s="117">
        <v>1228</v>
      </c>
      <c r="E5183" s="2">
        <v>5183</v>
      </c>
    </row>
    <row r="5184" spans="1:5" ht="13.5" x14ac:dyDescent="0.25">
      <c r="A5184" s="2"/>
      <c r="B5184" s="2" t="s">
        <v>6368</v>
      </c>
      <c r="C5184" s="116">
        <v>244763</v>
      </c>
      <c r="D5184" s="117">
        <v>1226</v>
      </c>
      <c r="E5184" s="2">
        <v>5184</v>
      </c>
    </row>
    <row r="5185" spans="1:5" ht="13.5" x14ac:dyDescent="0.25">
      <c r="A5185" s="2"/>
      <c r="B5185" s="2" t="s">
        <v>6369</v>
      </c>
      <c r="C5185" s="116">
        <v>244797</v>
      </c>
      <c r="D5185" s="117">
        <v>1120</v>
      </c>
      <c r="E5185" s="2">
        <v>5185</v>
      </c>
    </row>
    <row r="5186" spans="1:5" ht="13.5" x14ac:dyDescent="0.25">
      <c r="A5186" s="2"/>
      <c r="B5186" s="2" t="s">
        <v>6370</v>
      </c>
      <c r="C5186" s="116">
        <v>244829</v>
      </c>
      <c r="D5186" s="117">
        <v>1222</v>
      </c>
      <c r="E5186" s="2">
        <v>5186</v>
      </c>
    </row>
    <row r="5187" spans="1:5" ht="13.5" x14ac:dyDescent="0.25">
      <c r="A5187" s="2"/>
      <c r="B5187" s="2" t="s">
        <v>6373</v>
      </c>
      <c r="C5187" s="116">
        <v>244871</v>
      </c>
      <c r="D5187" s="117">
        <v>1229</v>
      </c>
      <c r="E5187" s="2">
        <v>5187</v>
      </c>
    </row>
    <row r="5188" spans="1:5" ht="13.5" x14ac:dyDescent="0.25">
      <c r="A5188" s="2"/>
      <c r="B5188" s="2" t="s">
        <v>6371</v>
      </c>
      <c r="C5188" s="116">
        <v>244848</v>
      </c>
      <c r="D5188" s="117">
        <v>1223</v>
      </c>
      <c r="E5188" s="2">
        <v>5188</v>
      </c>
    </row>
    <row r="5189" spans="1:5" ht="13.5" x14ac:dyDescent="0.25">
      <c r="A5189" s="2"/>
      <c r="B5189" s="2" t="s">
        <v>6372</v>
      </c>
      <c r="C5189" s="116">
        <v>244852</v>
      </c>
      <c r="D5189" s="117">
        <v>1226</v>
      </c>
      <c r="E5189" s="2">
        <v>5189</v>
      </c>
    </row>
    <row r="5190" spans="1:5" ht="13.5" x14ac:dyDescent="0.25">
      <c r="A5190" s="2"/>
      <c r="B5190" s="2" t="s">
        <v>9187</v>
      </c>
      <c r="C5190" s="116">
        <v>444888</v>
      </c>
      <c r="D5190" s="117">
        <v>1229</v>
      </c>
      <c r="E5190" s="2">
        <v>5190</v>
      </c>
    </row>
    <row r="5191" spans="1:5" ht="13.5" x14ac:dyDescent="0.25">
      <c r="A5191" s="2"/>
      <c r="B5191" s="2" t="s">
        <v>9188</v>
      </c>
      <c r="C5191" s="116">
        <v>444892</v>
      </c>
      <c r="D5191" s="117">
        <v>5169</v>
      </c>
      <c r="E5191" s="2">
        <v>5191</v>
      </c>
    </row>
    <row r="5192" spans="1:5" ht="13.5" x14ac:dyDescent="0.25">
      <c r="A5192" s="2"/>
      <c r="B5192" s="2" t="s">
        <v>8058</v>
      </c>
      <c r="C5192" s="116">
        <v>244849</v>
      </c>
      <c r="D5192" s="117">
        <v>1229</v>
      </c>
      <c r="E5192" s="2">
        <v>5192</v>
      </c>
    </row>
    <row r="5193" spans="1:5" ht="13.5" x14ac:dyDescent="0.25">
      <c r="A5193" s="2"/>
      <c r="B5193" s="2" t="s">
        <v>9189</v>
      </c>
      <c r="C5193" s="116">
        <v>444905</v>
      </c>
      <c r="D5193" s="117">
        <v>1237</v>
      </c>
      <c r="E5193" s="2">
        <v>5193</v>
      </c>
    </row>
    <row r="5194" spans="1:5" ht="13.5" x14ac:dyDescent="0.25">
      <c r="A5194" s="2"/>
      <c r="B5194" s="2" t="s">
        <v>6374</v>
      </c>
      <c r="C5194" s="116">
        <v>244918</v>
      </c>
      <c r="D5194" s="117">
        <v>1120</v>
      </c>
      <c r="E5194" s="2">
        <v>5194</v>
      </c>
    </row>
    <row r="5195" spans="1:5" ht="13.5" x14ac:dyDescent="0.25">
      <c r="A5195" s="2"/>
      <c r="B5195" s="2" t="s">
        <v>6375</v>
      </c>
      <c r="C5195" s="116">
        <v>244937</v>
      </c>
      <c r="D5195" s="117">
        <v>1120</v>
      </c>
      <c r="E5195" s="2">
        <v>5195</v>
      </c>
    </row>
    <row r="5196" spans="1:5" ht="13.5" x14ac:dyDescent="0.25">
      <c r="A5196" s="2"/>
      <c r="B5196" s="2" t="s">
        <v>6376</v>
      </c>
      <c r="C5196" s="116">
        <v>244994</v>
      </c>
      <c r="D5196" s="117">
        <v>1226</v>
      </c>
      <c r="E5196" s="2">
        <v>5196</v>
      </c>
    </row>
    <row r="5197" spans="1:5" ht="13.5" x14ac:dyDescent="0.25">
      <c r="A5197" s="2"/>
      <c r="B5197" s="2" t="s">
        <v>6377</v>
      </c>
      <c r="C5197" s="116">
        <v>245022</v>
      </c>
      <c r="D5197" s="117">
        <v>1229</v>
      </c>
      <c r="E5197" s="2">
        <v>5197</v>
      </c>
    </row>
    <row r="5198" spans="1:5" ht="13.5" x14ac:dyDescent="0.25">
      <c r="A5198" s="2"/>
      <c r="B5198" s="2" t="s">
        <v>6378</v>
      </c>
      <c r="C5198" s="116">
        <v>245056</v>
      </c>
      <c r="D5198" s="117">
        <v>1226</v>
      </c>
      <c r="E5198" s="2">
        <v>5198</v>
      </c>
    </row>
    <row r="5199" spans="1:5" ht="13.5" x14ac:dyDescent="0.25">
      <c r="A5199" s="2"/>
      <c r="B5199" s="2" t="s">
        <v>6379</v>
      </c>
      <c r="C5199" s="116">
        <v>245084</v>
      </c>
      <c r="D5199" s="117">
        <v>1226</v>
      </c>
      <c r="E5199" s="2">
        <v>5199</v>
      </c>
    </row>
    <row r="5200" spans="1:5" ht="13.5" x14ac:dyDescent="0.25">
      <c r="A5200" s="2"/>
      <c r="B5200" s="2" t="s">
        <v>6380</v>
      </c>
      <c r="C5200" s="116">
        <v>245094</v>
      </c>
      <c r="D5200" s="117">
        <v>1226</v>
      </c>
      <c r="E5200" s="2">
        <v>5200</v>
      </c>
    </row>
    <row r="5201" spans="1:5" ht="13.5" x14ac:dyDescent="0.25">
      <c r="A5201" s="2"/>
      <c r="B5201" s="2" t="s">
        <v>6381</v>
      </c>
      <c r="C5201" s="116">
        <v>245126</v>
      </c>
      <c r="D5201" s="117">
        <v>1223</v>
      </c>
      <c r="E5201" s="2">
        <v>5201</v>
      </c>
    </row>
    <row r="5202" spans="1:5" ht="13.5" x14ac:dyDescent="0.25">
      <c r="A5202" s="2"/>
      <c r="B5202" s="2" t="s">
        <v>8060</v>
      </c>
      <c r="C5202" s="116">
        <v>245127</v>
      </c>
      <c r="D5202" s="117">
        <v>1226</v>
      </c>
      <c r="E5202" s="2">
        <v>5202</v>
      </c>
    </row>
    <row r="5203" spans="1:5" ht="13.5" x14ac:dyDescent="0.25">
      <c r="A5203" s="2"/>
      <c r="B5203" s="2" t="s">
        <v>6382</v>
      </c>
      <c r="C5203" s="116">
        <v>245150</v>
      </c>
      <c r="D5203" s="117">
        <v>1226</v>
      </c>
      <c r="E5203" s="2">
        <v>5203</v>
      </c>
    </row>
    <row r="5204" spans="1:5" ht="13.5" x14ac:dyDescent="0.25">
      <c r="A5204" s="2"/>
      <c r="B5204" s="2" t="s">
        <v>9190</v>
      </c>
      <c r="C5204" s="116">
        <v>445166</v>
      </c>
      <c r="D5204" s="117">
        <v>1226</v>
      </c>
      <c r="E5204" s="2">
        <v>5204</v>
      </c>
    </row>
    <row r="5205" spans="1:5" ht="13.5" x14ac:dyDescent="0.25">
      <c r="A5205" s="2"/>
      <c r="B5205" s="2" t="s">
        <v>9191</v>
      </c>
      <c r="C5205" s="116">
        <v>445170</v>
      </c>
      <c r="D5205" s="117">
        <v>1226</v>
      </c>
      <c r="E5205" s="2">
        <v>5205</v>
      </c>
    </row>
    <row r="5206" spans="1:5" ht="13.5" x14ac:dyDescent="0.25">
      <c r="A5206" s="2"/>
      <c r="B5206" s="2" t="s">
        <v>6383</v>
      </c>
      <c r="C5206" s="116">
        <v>245183</v>
      </c>
      <c r="D5206" s="117">
        <v>1226</v>
      </c>
      <c r="E5206" s="2">
        <v>5206</v>
      </c>
    </row>
    <row r="5207" spans="1:5" ht="13.5" x14ac:dyDescent="0.25">
      <c r="A5207" s="2"/>
      <c r="B5207" s="2" t="s">
        <v>6384</v>
      </c>
      <c r="C5207" s="116">
        <v>245234</v>
      </c>
      <c r="D5207" s="117">
        <v>1226</v>
      </c>
      <c r="E5207" s="2">
        <v>5207</v>
      </c>
    </row>
    <row r="5208" spans="1:5" ht="13.5" x14ac:dyDescent="0.25">
      <c r="A5208" s="2"/>
      <c r="B5208" s="2" t="s">
        <v>9192</v>
      </c>
      <c r="C5208" s="116">
        <v>445240</v>
      </c>
      <c r="D5208" s="117">
        <v>1222</v>
      </c>
      <c r="E5208" s="2">
        <v>5208</v>
      </c>
    </row>
    <row r="5209" spans="1:5" ht="13.5" x14ac:dyDescent="0.25">
      <c r="A5209" s="2"/>
      <c r="B5209" s="2" t="s">
        <v>6385</v>
      </c>
      <c r="C5209" s="116">
        <v>245268</v>
      </c>
      <c r="D5209" s="117">
        <v>1226</v>
      </c>
      <c r="E5209" s="2">
        <v>5209</v>
      </c>
    </row>
    <row r="5210" spans="1:5" ht="13.5" x14ac:dyDescent="0.25">
      <c r="A5210" s="2"/>
      <c r="B5210" s="2" t="s">
        <v>9193</v>
      </c>
      <c r="C5210" s="116">
        <v>445293</v>
      </c>
      <c r="D5210" s="117">
        <v>1222</v>
      </c>
      <c r="E5210" s="2">
        <v>5210</v>
      </c>
    </row>
    <row r="5211" spans="1:5" ht="13.5" x14ac:dyDescent="0.25">
      <c r="A5211" s="2"/>
      <c r="B5211" s="2" t="s">
        <v>8061</v>
      </c>
      <c r="C5211" s="116">
        <v>245269</v>
      </c>
      <c r="D5211" s="117">
        <v>1226</v>
      </c>
      <c r="E5211" s="2">
        <v>5211</v>
      </c>
    </row>
    <row r="5212" spans="1:5" ht="13.5" x14ac:dyDescent="0.25">
      <c r="A5212" s="2"/>
      <c r="B5212" s="2" t="s">
        <v>6386</v>
      </c>
      <c r="C5212" s="116">
        <v>245304</v>
      </c>
      <c r="D5212" s="117">
        <v>1226</v>
      </c>
      <c r="E5212" s="2">
        <v>5212</v>
      </c>
    </row>
    <row r="5213" spans="1:5" ht="13.5" x14ac:dyDescent="0.25">
      <c r="A5213" s="2"/>
      <c r="B5213" s="2" t="s">
        <v>8062</v>
      </c>
      <c r="C5213" s="116">
        <v>245310</v>
      </c>
      <c r="D5213" s="117">
        <v>1311</v>
      </c>
      <c r="E5213" s="2">
        <v>5213</v>
      </c>
    </row>
    <row r="5214" spans="1:5" ht="13.5" x14ac:dyDescent="0.25">
      <c r="A5214" s="2"/>
      <c r="B5214" s="2" t="s">
        <v>6387</v>
      </c>
      <c r="C5214" s="116">
        <v>245338</v>
      </c>
      <c r="D5214" s="117">
        <v>1221</v>
      </c>
      <c r="E5214" s="2">
        <v>5214</v>
      </c>
    </row>
    <row r="5215" spans="1:5" ht="13.5" x14ac:dyDescent="0.25">
      <c r="A5215" s="2"/>
      <c r="B5215" s="2" t="s">
        <v>8063</v>
      </c>
      <c r="C5215" s="116">
        <v>245339</v>
      </c>
      <c r="D5215" s="117">
        <v>1229</v>
      </c>
      <c r="E5215" s="2">
        <v>5215</v>
      </c>
    </row>
    <row r="5216" spans="1:5" ht="13.5" x14ac:dyDescent="0.25">
      <c r="A5216" s="2"/>
      <c r="B5216" s="2" t="s">
        <v>6388</v>
      </c>
      <c r="C5216" s="116">
        <v>245380</v>
      </c>
      <c r="D5216" s="117">
        <v>1229</v>
      </c>
      <c r="E5216" s="2">
        <v>5216</v>
      </c>
    </row>
    <row r="5217" spans="1:5" ht="13.5" x14ac:dyDescent="0.25">
      <c r="A5217" s="2"/>
      <c r="B5217" s="2" t="s">
        <v>6030</v>
      </c>
      <c r="C5217" s="116">
        <v>245395</v>
      </c>
      <c r="D5217" s="117">
        <v>1120</v>
      </c>
      <c r="E5217" s="2">
        <v>5217</v>
      </c>
    </row>
    <row r="5218" spans="1:5" ht="13.5" x14ac:dyDescent="0.25">
      <c r="A5218" s="2"/>
      <c r="B5218" s="2" t="s">
        <v>8064</v>
      </c>
      <c r="C5218" s="116">
        <v>245381</v>
      </c>
      <c r="D5218" s="117">
        <v>1222</v>
      </c>
      <c r="E5218" s="2">
        <v>5218</v>
      </c>
    </row>
    <row r="5219" spans="1:5" ht="13.5" x14ac:dyDescent="0.25">
      <c r="A5219" s="2"/>
      <c r="B5219" s="2" t="s">
        <v>9194</v>
      </c>
      <c r="C5219" s="116">
        <v>445400</v>
      </c>
      <c r="D5219" s="117">
        <v>1237</v>
      </c>
      <c r="E5219" s="2">
        <v>5219</v>
      </c>
    </row>
    <row r="5220" spans="1:5" ht="13.5" x14ac:dyDescent="0.25">
      <c r="A5220" s="2"/>
      <c r="B5220" s="2" t="s">
        <v>9195</v>
      </c>
      <c r="C5220" s="116">
        <v>445414</v>
      </c>
      <c r="D5220" s="117">
        <v>1237</v>
      </c>
      <c r="E5220" s="2">
        <v>5220</v>
      </c>
    </row>
    <row r="5221" spans="1:5" ht="13.5" x14ac:dyDescent="0.25">
      <c r="A5221" s="2"/>
      <c r="B5221" s="2" t="s">
        <v>8065</v>
      </c>
      <c r="C5221" s="116">
        <v>245382</v>
      </c>
      <c r="D5221" s="117">
        <v>1229</v>
      </c>
      <c r="E5221" s="2">
        <v>5221</v>
      </c>
    </row>
    <row r="5222" spans="1:5" ht="13.5" x14ac:dyDescent="0.25">
      <c r="A5222" s="2"/>
      <c r="B5222" s="2" t="s">
        <v>9197</v>
      </c>
      <c r="C5222" s="116">
        <v>445448</v>
      </c>
      <c r="D5222" s="117">
        <v>1237</v>
      </c>
      <c r="E5222" s="2">
        <v>5222</v>
      </c>
    </row>
    <row r="5223" spans="1:5" ht="13.5" x14ac:dyDescent="0.25">
      <c r="A5223" s="2"/>
      <c r="B5223" s="2" t="s">
        <v>8066</v>
      </c>
      <c r="C5223" s="116">
        <v>245383</v>
      </c>
      <c r="D5223" s="117">
        <v>1237</v>
      </c>
      <c r="E5223" s="2">
        <v>5223</v>
      </c>
    </row>
    <row r="5224" spans="1:5" ht="13.5" x14ac:dyDescent="0.25">
      <c r="A5224" s="2"/>
      <c r="B5224" s="2" t="s">
        <v>6389</v>
      </c>
      <c r="C5224" s="116">
        <v>245427</v>
      </c>
      <c r="D5224" s="117">
        <v>1226</v>
      </c>
      <c r="E5224" s="2">
        <v>5224</v>
      </c>
    </row>
    <row r="5225" spans="1:5" ht="13.5" x14ac:dyDescent="0.25">
      <c r="A5225" s="2"/>
      <c r="B5225" s="2" t="s">
        <v>6390</v>
      </c>
      <c r="C5225" s="116">
        <v>245450</v>
      </c>
      <c r="D5225" s="117">
        <v>1221</v>
      </c>
      <c r="E5225" s="2">
        <v>5225</v>
      </c>
    </row>
    <row r="5226" spans="1:5" ht="13.5" x14ac:dyDescent="0.25">
      <c r="A5226" s="2"/>
      <c r="B5226" s="2" t="s">
        <v>8067</v>
      </c>
      <c r="C5226" s="116">
        <v>245459</v>
      </c>
      <c r="D5226" s="117">
        <v>1231</v>
      </c>
      <c r="E5226" s="2">
        <v>5226</v>
      </c>
    </row>
    <row r="5227" spans="1:5" ht="13.5" x14ac:dyDescent="0.25">
      <c r="A5227" s="2"/>
      <c r="B5227" s="2" t="s">
        <v>6391</v>
      </c>
      <c r="C5227" s="116">
        <v>245499</v>
      </c>
      <c r="D5227" s="117">
        <v>1229</v>
      </c>
      <c r="E5227" s="2">
        <v>5227</v>
      </c>
    </row>
    <row r="5228" spans="1:5" ht="13.5" x14ac:dyDescent="0.25">
      <c r="A5228" s="2"/>
      <c r="B5228" s="2" t="s">
        <v>9198</v>
      </c>
      <c r="C5228" s="116">
        <v>445503</v>
      </c>
      <c r="D5228" s="117">
        <v>5169</v>
      </c>
      <c r="E5228" s="2">
        <v>5228</v>
      </c>
    </row>
    <row r="5229" spans="1:5" ht="13.5" x14ac:dyDescent="0.25">
      <c r="A5229" s="2"/>
      <c r="B5229" s="2" t="s">
        <v>6392</v>
      </c>
      <c r="C5229" s="116">
        <v>245546</v>
      </c>
      <c r="D5229" s="117">
        <v>1222</v>
      </c>
      <c r="E5229" s="2">
        <v>5229</v>
      </c>
    </row>
    <row r="5230" spans="1:5" ht="13.5" x14ac:dyDescent="0.25">
      <c r="A5230" s="2"/>
      <c r="B5230" s="2" t="s">
        <v>6393</v>
      </c>
      <c r="C5230" s="116">
        <v>245588</v>
      </c>
      <c r="D5230" s="117">
        <v>1226</v>
      </c>
      <c r="E5230" s="2">
        <v>5230</v>
      </c>
    </row>
    <row r="5231" spans="1:5" ht="13.5" x14ac:dyDescent="0.25">
      <c r="A5231" s="2"/>
      <c r="B5231" s="2" t="s">
        <v>6394</v>
      </c>
      <c r="C5231" s="116">
        <v>245639</v>
      </c>
      <c r="D5231" s="117">
        <v>1229</v>
      </c>
      <c r="E5231" s="2">
        <v>5231</v>
      </c>
    </row>
    <row r="5232" spans="1:5" ht="13.5" x14ac:dyDescent="0.25">
      <c r="A5232" s="2"/>
      <c r="B5232" s="2" t="s">
        <v>8068</v>
      </c>
      <c r="C5232" s="116">
        <v>245640</v>
      </c>
      <c r="D5232" s="117">
        <v>1226</v>
      </c>
      <c r="E5232" s="2">
        <v>5232</v>
      </c>
    </row>
    <row r="5233" spans="1:5" ht="13.5" x14ac:dyDescent="0.25">
      <c r="A5233" s="2"/>
      <c r="B5233" s="2" t="s">
        <v>9199</v>
      </c>
      <c r="C5233" s="116">
        <v>445715</v>
      </c>
      <c r="D5233" s="117">
        <v>5169</v>
      </c>
      <c r="E5233" s="2">
        <v>5233</v>
      </c>
    </row>
    <row r="5234" spans="1:5" ht="13.5" x14ac:dyDescent="0.25">
      <c r="A5234" s="2"/>
      <c r="B5234" s="2" t="s">
        <v>6395</v>
      </c>
      <c r="C5234" s="116">
        <v>245709</v>
      </c>
      <c r="D5234" s="117">
        <v>1229</v>
      </c>
      <c r="E5234" s="2">
        <v>5234</v>
      </c>
    </row>
    <row r="5235" spans="1:5" ht="13.5" x14ac:dyDescent="0.25">
      <c r="A5235" s="2"/>
      <c r="B5235" s="2" t="s">
        <v>8069</v>
      </c>
      <c r="C5235" s="116">
        <v>245710</v>
      </c>
      <c r="D5235" s="117">
        <v>1210</v>
      </c>
      <c r="E5235" s="2">
        <v>5235</v>
      </c>
    </row>
    <row r="5236" spans="1:5" ht="13.5" x14ac:dyDescent="0.25">
      <c r="A5236" s="2"/>
      <c r="B5236" s="2" t="s">
        <v>8070</v>
      </c>
      <c r="C5236" s="116">
        <v>245711</v>
      </c>
      <c r="D5236" s="117">
        <v>1233</v>
      </c>
      <c r="E5236" s="2">
        <v>5236</v>
      </c>
    </row>
    <row r="5237" spans="1:5" ht="13.5" x14ac:dyDescent="0.25">
      <c r="A5237" s="2"/>
      <c r="B5237" s="2" t="s">
        <v>6396</v>
      </c>
      <c r="C5237" s="116">
        <v>245766</v>
      </c>
      <c r="D5237" s="117">
        <v>1222</v>
      </c>
      <c r="E5237" s="2">
        <v>5237</v>
      </c>
    </row>
    <row r="5238" spans="1:5" ht="13.5" x14ac:dyDescent="0.25">
      <c r="A5238" s="2"/>
      <c r="B5238" s="2" t="s">
        <v>6398</v>
      </c>
      <c r="C5238" s="116">
        <v>245799</v>
      </c>
      <c r="D5238" s="117">
        <v>1229</v>
      </c>
      <c r="E5238" s="2">
        <v>5238</v>
      </c>
    </row>
    <row r="5239" spans="1:5" ht="13.5" x14ac:dyDescent="0.25">
      <c r="A5239" s="2"/>
      <c r="B5239" s="2" t="s">
        <v>6397</v>
      </c>
      <c r="C5239" s="116">
        <v>245785</v>
      </c>
      <c r="D5239" s="117">
        <v>1226</v>
      </c>
      <c r="E5239" s="2">
        <v>5239</v>
      </c>
    </row>
    <row r="5240" spans="1:5" ht="13.5" x14ac:dyDescent="0.25">
      <c r="A5240" s="2"/>
      <c r="B5240" s="2" t="s">
        <v>8071</v>
      </c>
      <c r="C5240" s="116">
        <v>245712</v>
      </c>
      <c r="D5240" s="117">
        <v>1235</v>
      </c>
      <c r="E5240" s="2">
        <v>5240</v>
      </c>
    </row>
    <row r="5241" spans="1:5" ht="13.5" x14ac:dyDescent="0.25">
      <c r="A5241" s="2"/>
      <c r="B5241" s="2" t="s">
        <v>9200</v>
      </c>
      <c r="C5241" s="116">
        <v>445804</v>
      </c>
      <c r="D5241" s="117">
        <v>1222</v>
      </c>
      <c r="E5241" s="2">
        <v>5241</v>
      </c>
    </row>
    <row r="5242" spans="1:5" ht="13.5" x14ac:dyDescent="0.25">
      <c r="A5242" s="2"/>
      <c r="B5242" s="2" t="s">
        <v>9201</v>
      </c>
      <c r="C5242" s="116">
        <v>445819</v>
      </c>
      <c r="D5242" s="117">
        <v>1237</v>
      </c>
      <c r="E5242" s="2">
        <v>5242</v>
      </c>
    </row>
    <row r="5243" spans="1:5" ht="13.5" x14ac:dyDescent="0.25">
      <c r="A5243" s="2"/>
      <c r="B5243" s="2" t="s">
        <v>6401</v>
      </c>
      <c r="C5243" s="116">
        <v>245874</v>
      </c>
      <c r="D5243" s="117">
        <v>1229</v>
      </c>
      <c r="E5243" s="2">
        <v>5243</v>
      </c>
    </row>
    <row r="5244" spans="1:5" ht="13.5" x14ac:dyDescent="0.25">
      <c r="A5244" s="2"/>
      <c r="B5244" s="2" t="s">
        <v>6400</v>
      </c>
      <c r="C5244" s="116">
        <v>245855</v>
      </c>
      <c r="D5244" s="117">
        <v>1228</v>
      </c>
      <c r="E5244" s="2">
        <v>5244</v>
      </c>
    </row>
    <row r="5245" spans="1:5" ht="13.5" x14ac:dyDescent="0.25">
      <c r="A5245" s="2"/>
      <c r="B5245" s="2" t="s">
        <v>6399</v>
      </c>
      <c r="C5245" s="116">
        <v>245840</v>
      </c>
      <c r="D5245" s="117">
        <v>1226</v>
      </c>
      <c r="E5245" s="2">
        <v>5245</v>
      </c>
    </row>
    <row r="5246" spans="1:5" ht="13.5" x14ac:dyDescent="0.25">
      <c r="A5246" s="2"/>
      <c r="B5246" s="2" t="s">
        <v>8074</v>
      </c>
      <c r="C5246" s="116">
        <v>245856</v>
      </c>
      <c r="D5246" s="117">
        <v>1226</v>
      </c>
      <c r="E5246" s="2">
        <v>5246</v>
      </c>
    </row>
    <row r="5247" spans="1:5" ht="13.5" x14ac:dyDescent="0.25">
      <c r="A5247" s="2"/>
      <c r="B5247" s="2" t="s">
        <v>8072</v>
      </c>
      <c r="C5247" s="116">
        <v>245841</v>
      </c>
      <c r="D5247" s="117">
        <v>1231</v>
      </c>
      <c r="E5247" s="2">
        <v>5247</v>
      </c>
    </row>
    <row r="5248" spans="1:5" ht="13.5" x14ac:dyDescent="0.25">
      <c r="A5248" s="2"/>
      <c r="B5248" s="2" t="s">
        <v>9202</v>
      </c>
      <c r="C5248" s="116">
        <v>445880</v>
      </c>
      <c r="D5248" s="117">
        <v>1222</v>
      </c>
      <c r="E5248" s="2">
        <v>5248</v>
      </c>
    </row>
    <row r="5249" spans="1:5" ht="13.5" x14ac:dyDescent="0.25">
      <c r="A5249" s="2"/>
      <c r="B5249" s="2" t="s">
        <v>6407</v>
      </c>
      <c r="C5249" s="116">
        <v>246006</v>
      </c>
      <c r="D5249" s="117">
        <v>1226</v>
      </c>
      <c r="E5249" s="2">
        <v>5249</v>
      </c>
    </row>
    <row r="5250" spans="1:5" ht="13.5" x14ac:dyDescent="0.25">
      <c r="A5250" s="2"/>
      <c r="B5250" s="2" t="s">
        <v>8073</v>
      </c>
      <c r="C5250" s="116">
        <v>245843</v>
      </c>
      <c r="D5250" s="117">
        <v>1237</v>
      </c>
      <c r="E5250" s="2">
        <v>5250</v>
      </c>
    </row>
    <row r="5251" spans="1:5" ht="13.5" x14ac:dyDescent="0.25">
      <c r="A5251" s="2"/>
      <c r="B5251" s="2" t="s">
        <v>6403</v>
      </c>
      <c r="C5251" s="116">
        <v>245944</v>
      </c>
      <c r="D5251" s="117">
        <v>1222</v>
      </c>
      <c r="E5251" s="2">
        <v>5251</v>
      </c>
    </row>
    <row r="5252" spans="1:5" ht="13.5" x14ac:dyDescent="0.25">
      <c r="A5252" s="2"/>
      <c r="B5252" s="2" t="s">
        <v>6409</v>
      </c>
      <c r="C5252" s="116">
        <v>246037</v>
      </c>
      <c r="D5252" s="117">
        <v>1229</v>
      </c>
      <c r="E5252" s="2">
        <v>5252</v>
      </c>
    </row>
    <row r="5253" spans="1:5" ht="13.5" x14ac:dyDescent="0.25">
      <c r="A5253" s="2"/>
      <c r="B5253" s="2" t="s">
        <v>6402</v>
      </c>
      <c r="C5253" s="116">
        <v>245931</v>
      </c>
      <c r="D5253" s="117">
        <v>1221</v>
      </c>
      <c r="E5253" s="2">
        <v>5253</v>
      </c>
    </row>
    <row r="5254" spans="1:5" ht="13.5" x14ac:dyDescent="0.25">
      <c r="A5254" s="2"/>
      <c r="B5254" s="2" t="s">
        <v>6404</v>
      </c>
      <c r="C5254" s="116">
        <v>245978</v>
      </c>
      <c r="D5254" s="117">
        <v>1223</v>
      </c>
      <c r="E5254" s="2">
        <v>5254</v>
      </c>
    </row>
    <row r="5255" spans="1:5" ht="13.5" x14ac:dyDescent="0.25">
      <c r="A5255" s="2"/>
      <c r="B5255" s="2" t="s">
        <v>6408</v>
      </c>
      <c r="C5255" s="116">
        <v>246025</v>
      </c>
      <c r="D5255" s="117">
        <v>1228</v>
      </c>
      <c r="E5255" s="2">
        <v>5255</v>
      </c>
    </row>
    <row r="5256" spans="1:5" ht="13.5" x14ac:dyDescent="0.25">
      <c r="A5256" s="2"/>
      <c r="B5256" s="2" t="s">
        <v>6406</v>
      </c>
      <c r="C5256" s="116">
        <v>245997</v>
      </c>
      <c r="D5256" s="117">
        <v>1225</v>
      </c>
      <c r="E5256" s="2">
        <v>5256</v>
      </c>
    </row>
    <row r="5257" spans="1:5" ht="13.5" x14ac:dyDescent="0.25">
      <c r="A5257" s="2"/>
      <c r="B5257" s="2" t="s">
        <v>8075</v>
      </c>
      <c r="C5257" s="116">
        <v>246007</v>
      </c>
      <c r="D5257" s="117">
        <v>1239</v>
      </c>
      <c r="E5257" s="2">
        <v>5257</v>
      </c>
    </row>
    <row r="5258" spans="1:5" ht="13.5" x14ac:dyDescent="0.25">
      <c r="A5258" s="2"/>
      <c r="B5258" s="2" t="s">
        <v>8076</v>
      </c>
      <c r="C5258" s="116">
        <v>246008</v>
      </c>
      <c r="D5258" s="117">
        <v>1229</v>
      </c>
      <c r="E5258" s="2">
        <v>5258</v>
      </c>
    </row>
    <row r="5259" spans="1:5" ht="13.5" x14ac:dyDescent="0.25">
      <c r="A5259" s="2"/>
      <c r="B5259" s="2" t="s">
        <v>8077</v>
      </c>
      <c r="C5259" s="116">
        <v>246009</v>
      </c>
      <c r="D5259" s="117">
        <v>1229</v>
      </c>
      <c r="E5259" s="2">
        <v>5259</v>
      </c>
    </row>
    <row r="5260" spans="1:5" ht="13.5" x14ac:dyDescent="0.25">
      <c r="A5260" s="2"/>
      <c r="B5260" s="2" t="s">
        <v>9203</v>
      </c>
      <c r="C5260" s="116">
        <v>446046</v>
      </c>
      <c r="D5260" s="117">
        <v>1237</v>
      </c>
      <c r="E5260" s="2">
        <v>5260</v>
      </c>
    </row>
    <row r="5261" spans="1:5" ht="13.5" x14ac:dyDescent="0.25">
      <c r="A5261" s="2"/>
      <c r="B5261" s="2" t="s">
        <v>8078</v>
      </c>
      <c r="C5261" s="116">
        <v>246010</v>
      </c>
      <c r="D5261" s="117">
        <v>1229</v>
      </c>
      <c r="E5261" s="2">
        <v>5261</v>
      </c>
    </row>
    <row r="5262" spans="1:5" ht="13.5" x14ac:dyDescent="0.25">
      <c r="A5262" s="2"/>
      <c r="B5262" s="2" t="s">
        <v>8079</v>
      </c>
      <c r="C5262" s="116">
        <v>246011</v>
      </c>
      <c r="D5262" s="117">
        <v>1239</v>
      </c>
      <c r="E5262" s="2">
        <v>5262</v>
      </c>
    </row>
    <row r="5263" spans="1:5" ht="13.5" x14ac:dyDescent="0.25">
      <c r="A5263" s="2"/>
      <c r="B5263" s="2" t="s">
        <v>8059</v>
      </c>
      <c r="C5263" s="116">
        <v>245844</v>
      </c>
      <c r="D5263" s="117">
        <v>1239</v>
      </c>
      <c r="E5263" s="2">
        <v>5263</v>
      </c>
    </row>
    <row r="5264" spans="1:5" ht="13.5" x14ac:dyDescent="0.25">
      <c r="A5264" s="2"/>
      <c r="B5264" s="2" t="s">
        <v>6410</v>
      </c>
      <c r="C5264" s="116">
        <v>246078</v>
      </c>
      <c r="D5264" s="117">
        <v>1229</v>
      </c>
      <c r="E5264" s="2">
        <v>5264</v>
      </c>
    </row>
    <row r="5265" spans="1:5" ht="13.5" x14ac:dyDescent="0.25">
      <c r="A5265" s="2"/>
      <c r="B5265" s="2" t="s">
        <v>7734</v>
      </c>
      <c r="C5265" s="116">
        <v>246079</v>
      </c>
      <c r="D5265" s="117">
        <v>1229</v>
      </c>
      <c r="E5265" s="2">
        <v>5265</v>
      </c>
    </row>
    <row r="5266" spans="1:5" ht="13.5" x14ac:dyDescent="0.25">
      <c r="A5266" s="2"/>
      <c r="B5266" s="2" t="s">
        <v>6411</v>
      </c>
      <c r="C5266" s="116">
        <v>246103</v>
      </c>
      <c r="D5266" s="117">
        <v>1221</v>
      </c>
      <c r="E5266" s="2">
        <v>5266</v>
      </c>
    </row>
    <row r="5267" spans="1:5" ht="13.5" x14ac:dyDescent="0.25">
      <c r="A5267" s="2"/>
      <c r="B5267" s="2" t="s">
        <v>6412</v>
      </c>
      <c r="C5267" s="116">
        <v>246148</v>
      </c>
      <c r="D5267" s="117">
        <v>1221</v>
      </c>
      <c r="E5267" s="2">
        <v>5267</v>
      </c>
    </row>
    <row r="5268" spans="1:5" ht="13.5" x14ac:dyDescent="0.25">
      <c r="A5268" s="2"/>
      <c r="B5268" s="2" t="s">
        <v>6413</v>
      </c>
      <c r="C5268" s="116">
        <v>246171</v>
      </c>
      <c r="D5268" s="117">
        <v>1221</v>
      </c>
      <c r="E5268" s="2">
        <v>5268</v>
      </c>
    </row>
    <row r="5269" spans="1:5" ht="13.5" x14ac:dyDescent="0.25">
      <c r="A5269" s="2"/>
      <c r="B5269" s="2" t="s">
        <v>6414</v>
      </c>
      <c r="C5269" s="116">
        <v>246218</v>
      </c>
      <c r="D5269" s="117">
        <v>1221</v>
      </c>
      <c r="E5269" s="2">
        <v>5269</v>
      </c>
    </row>
    <row r="5270" spans="1:5" ht="13.5" x14ac:dyDescent="0.25">
      <c r="A5270" s="2"/>
      <c r="B5270" s="2" t="s">
        <v>6415</v>
      </c>
      <c r="C5270" s="116">
        <v>246241</v>
      </c>
      <c r="D5270" s="117">
        <v>1221</v>
      </c>
      <c r="E5270" s="2">
        <v>5270</v>
      </c>
    </row>
    <row r="5271" spans="1:5" ht="13.5" x14ac:dyDescent="0.25">
      <c r="A5271" s="2"/>
      <c r="B5271" s="2" t="s">
        <v>6416</v>
      </c>
      <c r="C5271" s="116">
        <v>246275</v>
      </c>
      <c r="D5271" s="117">
        <v>1222</v>
      </c>
      <c r="E5271" s="2">
        <v>5271</v>
      </c>
    </row>
    <row r="5272" spans="1:5" ht="13.5" x14ac:dyDescent="0.25">
      <c r="A5272" s="2"/>
      <c r="B5272" s="2" t="s">
        <v>6417</v>
      </c>
      <c r="C5272" s="116">
        <v>246294</v>
      </c>
      <c r="D5272" s="117">
        <v>1229</v>
      </c>
      <c r="E5272" s="2">
        <v>5272</v>
      </c>
    </row>
    <row r="5273" spans="1:5" ht="13.5" x14ac:dyDescent="0.25">
      <c r="A5273" s="2"/>
      <c r="B5273" s="2" t="s">
        <v>6418</v>
      </c>
      <c r="C5273" s="116">
        <v>246330</v>
      </c>
      <c r="D5273" s="117">
        <v>1226</v>
      </c>
      <c r="E5273" s="2">
        <v>5273</v>
      </c>
    </row>
    <row r="5274" spans="1:5" ht="13.5" x14ac:dyDescent="0.25">
      <c r="A5274" s="2"/>
      <c r="B5274" s="2" t="s">
        <v>6419</v>
      </c>
      <c r="C5274" s="116">
        <v>246364</v>
      </c>
      <c r="D5274" s="117">
        <v>1226</v>
      </c>
      <c r="E5274" s="2">
        <v>5274</v>
      </c>
    </row>
    <row r="5275" spans="1:5" ht="13.5" x14ac:dyDescent="0.25">
      <c r="A5275" s="2"/>
      <c r="B5275" s="2" t="s">
        <v>6420</v>
      </c>
      <c r="C5275" s="116">
        <v>246422</v>
      </c>
      <c r="D5275" s="117">
        <v>1226</v>
      </c>
      <c r="E5275" s="2">
        <v>5275</v>
      </c>
    </row>
    <row r="5276" spans="1:5" ht="13.5" x14ac:dyDescent="0.25">
      <c r="A5276" s="2"/>
      <c r="B5276" s="2" t="s">
        <v>8080</v>
      </c>
      <c r="C5276" s="116">
        <v>246423</v>
      </c>
      <c r="D5276" s="117">
        <v>1229</v>
      </c>
      <c r="E5276" s="2">
        <v>5276</v>
      </c>
    </row>
    <row r="5277" spans="1:5" ht="13.5" x14ac:dyDescent="0.25">
      <c r="A5277" s="2"/>
      <c r="B5277" s="2" t="s">
        <v>8083</v>
      </c>
      <c r="C5277" s="116">
        <v>246575</v>
      </c>
      <c r="D5277" s="117">
        <v>1229</v>
      </c>
      <c r="E5277" s="2">
        <v>5277</v>
      </c>
    </row>
    <row r="5278" spans="1:5" ht="13.5" x14ac:dyDescent="0.25">
      <c r="A5278" s="2"/>
      <c r="B5278" s="2" t="s">
        <v>6424</v>
      </c>
      <c r="C5278" s="116">
        <v>246576</v>
      </c>
      <c r="D5278" s="117">
        <v>1226</v>
      </c>
      <c r="E5278" s="2">
        <v>5278</v>
      </c>
    </row>
    <row r="5279" spans="1:5" ht="13.5" x14ac:dyDescent="0.25">
      <c r="A5279" s="2"/>
      <c r="B5279" s="2" t="s">
        <v>8084</v>
      </c>
      <c r="C5279" s="116">
        <v>246577</v>
      </c>
      <c r="D5279" s="117">
        <v>1229</v>
      </c>
      <c r="E5279" s="2">
        <v>5279</v>
      </c>
    </row>
    <row r="5280" spans="1:5" ht="13.5" x14ac:dyDescent="0.25">
      <c r="A5280" s="2"/>
      <c r="B5280" s="2" t="s">
        <v>8085</v>
      </c>
      <c r="C5280" s="116">
        <v>246595</v>
      </c>
      <c r="D5280" s="117">
        <v>1210</v>
      </c>
      <c r="E5280" s="2">
        <v>5280</v>
      </c>
    </row>
    <row r="5281" spans="1:5" ht="13.5" x14ac:dyDescent="0.25">
      <c r="A5281" s="2"/>
      <c r="B5281" s="2" t="s">
        <v>6425</v>
      </c>
      <c r="C5281" s="116">
        <v>246631</v>
      </c>
      <c r="D5281" s="117">
        <v>1221</v>
      </c>
      <c r="E5281" s="2">
        <v>5281</v>
      </c>
    </row>
    <row r="5282" spans="1:5" ht="13.5" x14ac:dyDescent="0.25">
      <c r="A5282" s="2"/>
      <c r="B5282" s="2" t="s">
        <v>8086</v>
      </c>
      <c r="C5282" s="116">
        <v>246632</v>
      </c>
      <c r="D5282" s="117">
        <v>1222</v>
      </c>
      <c r="E5282" s="2">
        <v>5282</v>
      </c>
    </row>
    <row r="5283" spans="1:5" ht="13.5" x14ac:dyDescent="0.25">
      <c r="A5283" s="2"/>
      <c r="B5283" s="2" t="s">
        <v>9204</v>
      </c>
      <c r="C5283" s="116">
        <v>446648</v>
      </c>
      <c r="D5283" s="117">
        <v>1237</v>
      </c>
      <c r="E5283" s="2">
        <v>5283</v>
      </c>
    </row>
    <row r="5284" spans="1:5" ht="13.5" x14ac:dyDescent="0.25">
      <c r="A5284" s="2"/>
      <c r="B5284" s="2" t="s">
        <v>6426</v>
      </c>
      <c r="C5284" s="116">
        <v>246684</v>
      </c>
      <c r="D5284" s="117">
        <v>1222</v>
      </c>
      <c r="E5284" s="2">
        <v>5284</v>
      </c>
    </row>
    <row r="5285" spans="1:5" ht="13.5" x14ac:dyDescent="0.25">
      <c r="A5285" s="2"/>
      <c r="B5285" s="2" t="s">
        <v>8087</v>
      </c>
      <c r="C5285" s="116">
        <v>246685</v>
      </c>
      <c r="D5285" s="117">
        <v>1237</v>
      </c>
      <c r="E5285" s="2">
        <v>5285</v>
      </c>
    </row>
    <row r="5286" spans="1:5" ht="13.5" x14ac:dyDescent="0.25">
      <c r="A5286" s="2"/>
      <c r="B5286" s="2" t="s">
        <v>8089</v>
      </c>
      <c r="C5286" s="116">
        <v>246718</v>
      </c>
      <c r="D5286" s="117">
        <v>1226</v>
      </c>
      <c r="E5286" s="2">
        <v>5286</v>
      </c>
    </row>
    <row r="5287" spans="1:5" ht="13.5" x14ac:dyDescent="0.25">
      <c r="A5287" s="2"/>
      <c r="B5287" s="2" t="s">
        <v>8088</v>
      </c>
      <c r="C5287" s="116">
        <v>246717</v>
      </c>
      <c r="D5287" s="117">
        <v>1210</v>
      </c>
      <c r="E5287" s="2">
        <v>5287</v>
      </c>
    </row>
    <row r="5288" spans="1:5" ht="13.5" x14ac:dyDescent="0.25">
      <c r="A5288" s="2"/>
      <c r="B5288" s="2" t="s">
        <v>9205</v>
      </c>
      <c r="C5288" s="116">
        <v>446722</v>
      </c>
      <c r="D5288" s="117">
        <v>1222</v>
      </c>
      <c r="E5288" s="2">
        <v>5288</v>
      </c>
    </row>
    <row r="5289" spans="1:5" ht="13.5" x14ac:dyDescent="0.25">
      <c r="A5289" s="2"/>
      <c r="B5289" s="2" t="s">
        <v>6449</v>
      </c>
      <c r="C5289" s="116">
        <v>247210</v>
      </c>
      <c r="D5289" s="117">
        <v>1120</v>
      </c>
      <c r="E5289" s="2">
        <v>5289</v>
      </c>
    </row>
    <row r="5290" spans="1:5" ht="13.5" x14ac:dyDescent="0.25">
      <c r="A5290" s="2"/>
      <c r="B5290" s="2" t="s">
        <v>6457</v>
      </c>
      <c r="C5290" s="116">
        <v>247352</v>
      </c>
      <c r="D5290" s="117">
        <v>1120</v>
      </c>
      <c r="E5290" s="2">
        <v>5290</v>
      </c>
    </row>
    <row r="5291" spans="1:5" ht="13.5" x14ac:dyDescent="0.25">
      <c r="A5291" s="2"/>
      <c r="B5291" s="2" t="s">
        <v>6458</v>
      </c>
      <c r="C5291" s="116">
        <v>247367</v>
      </c>
      <c r="D5291" s="117">
        <v>1120</v>
      </c>
      <c r="E5291" s="2">
        <v>5291</v>
      </c>
    </row>
    <row r="5292" spans="1:5" ht="13.5" x14ac:dyDescent="0.25">
      <c r="A5292" s="2"/>
      <c r="B5292" s="2" t="s">
        <v>8090</v>
      </c>
      <c r="C5292" s="116">
        <v>246719</v>
      </c>
      <c r="D5292" s="117">
        <v>1229</v>
      </c>
      <c r="E5292" s="2">
        <v>5292</v>
      </c>
    </row>
    <row r="5293" spans="1:5" ht="13.5" x14ac:dyDescent="0.25">
      <c r="A5293" s="2"/>
      <c r="B5293" s="2" t="s">
        <v>6429</v>
      </c>
      <c r="C5293" s="116">
        <v>246805</v>
      </c>
      <c r="D5293" s="117">
        <v>1222</v>
      </c>
      <c r="E5293" s="2">
        <v>5293</v>
      </c>
    </row>
    <row r="5294" spans="1:5" ht="13.5" x14ac:dyDescent="0.25">
      <c r="A5294" s="2"/>
      <c r="B5294" s="2" t="s">
        <v>6428</v>
      </c>
      <c r="C5294" s="116">
        <v>246788</v>
      </c>
      <c r="D5294" s="117">
        <v>1221</v>
      </c>
      <c r="E5294" s="2">
        <v>5294</v>
      </c>
    </row>
    <row r="5295" spans="1:5" ht="13.5" x14ac:dyDescent="0.25">
      <c r="A5295" s="2"/>
      <c r="B5295" s="2" t="s">
        <v>6430</v>
      </c>
      <c r="C5295" s="116">
        <v>246818</v>
      </c>
      <c r="D5295" s="117">
        <v>1223</v>
      </c>
      <c r="E5295" s="2">
        <v>5295</v>
      </c>
    </row>
    <row r="5296" spans="1:5" ht="13.5" x14ac:dyDescent="0.25">
      <c r="A5296" s="2"/>
      <c r="B5296" s="2" t="s">
        <v>6431</v>
      </c>
      <c r="C5296" s="116">
        <v>246839</v>
      </c>
      <c r="D5296" s="117">
        <v>1224</v>
      </c>
      <c r="E5296" s="2">
        <v>5296</v>
      </c>
    </row>
    <row r="5297" spans="1:5" ht="13.5" x14ac:dyDescent="0.25">
      <c r="A5297" s="2"/>
      <c r="B5297" s="2" t="s">
        <v>6442</v>
      </c>
      <c r="C5297" s="116">
        <v>247028</v>
      </c>
      <c r="D5297" s="117">
        <v>1236</v>
      </c>
      <c r="E5297" s="2">
        <v>5297</v>
      </c>
    </row>
    <row r="5298" spans="1:5" ht="13.5" x14ac:dyDescent="0.25">
      <c r="A5298" s="2"/>
      <c r="B5298" s="2" t="s">
        <v>6441</v>
      </c>
      <c r="C5298" s="116">
        <v>247013</v>
      </c>
      <c r="D5298" s="117">
        <v>1235</v>
      </c>
      <c r="E5298" s="2">
        <v>5298</v>
      </c>
    </row>
    <row r="5299" spans="1:5" ht="13.5" x14ac:dyDescent="0.25">
      <c r="A5299" s="2"/>
      <c r="B5299" s="2" t="s">
        <v>6432</v>
      </c>
      <c r="C5299" s="116">
        <v>246843</v>
      </c>
      <c r="D5299" s="117">
        <v>1225</v>
      </c>
      <c r="E5299" s="2">
        <v>5299</v>
      </c>
    </row>
    <row r="5300" spans="1:5" ht="13.5" x14ac:dyDescent="0.25">
      <c r="A5300" s="2"/>
      <c r="B5300" s="2" t="s">
        <v>6435</v>
      </c>
      <c r="C5300" s="116">
        <v>246928</v>
      </c>
      <c r="D5300" s="117">
        <v>1228</v>
      </c>
      <c r="E5300" s="2">
        <v>5300</v>
      </c>
    </row>
    <row r="5301" spans="1:5" ht="13.5" x14ac:dyDescent="0.25">
      <c r="A5301" s="2"/>
      <c r="B5301" s="2" t="s">
        <v>6434</v>
      </c>
      <c r="C5301" s="116">
        <v>246913</v>
      </c>
      <c r="D5301" s="117">
        <v>1227</v>
      </c>
      <c r="E5301" s="2">
        <v>5301</v>
      </c>
    </row>
    <row r="5302" spans="1:5" ht="13.5" x14ac:dyDescent="0.25">
      <c r="A5302" s="2"/>
      <c r="B5302" s="2" t="s">
        <v>6433</v>
      </c>
      <c r="C5302" s="116">
        <v>246862</v>
      </c>
      <c r="D5302" s="117">
        <v>1226</v>
      </c>
      <c r="E5302" s="2">
        <v>5302</v>
      </c>
    </row>
    <row r="5303" spans="1:5" ht="13.5" x14ac:dyDescent="0.25">
      <c r="A5303" s="2"/>
      <c r="B5303" s="2" t="s">
        <v>6443</v>
      </c>
      <c r="C5303" s="116">
        <v>247047</v>
      </c>
      <c r="D5303" s="117">
        <v>1237</v>
      </c>
      <c r="E5303" s="2">
        <v>5303</v>
      </c>
    </row>
    <row r="5304" spans="1:5" ht="13.5" x14ac:dyDescent="0.25">
      <c r="A5304" s="2"/>
      <c r="B5304" s="2" t="s">
        <v>6439</v>
      </c>
      <c r="C5304" s="116">
        <v>246985</v>
      </c>
      <c r="D5304" s="117">
        <v>1233</v>
      </c>
      <c r="E5304" s="2">
        <v>5304</v>
      </c>
    </row>
    <row r="5305" spans="1:5" ht="13.5" x14ac:dyDescent="0.25">
      <c r="A5305" s="2"/>
      <c r="B5305" s="2" t="s">
        <v>6440</v>
      </c>
      <c r="C5305" s="116">
        <v>246994</v>
      </c>
      <c r="D5305" s="117">
        <v>1234</v>
      </c>
      <c r="E5305" s="2">
        <v>5305</v>
      </c>
    </row>
    <row r="5306" spans="1:5" ht="13.5" x14ac:dyDescent="0.25">
      <c r="A5306" s="2"/>
      <c r="B5306" s="2" t="s">
        <v>6436</v>
      </c>
      <c r="C5306" s="116">
        <v>246932</v>
      </c>
      <c r="D5306" s="117">
        <v>1229</v>
      </c>
      <c r="E5306" s="2">
        <v>5306</v>
      </c>
    </row>
    <row r="5307" spans="1:5" ht="13.5" x14ac:dyDescent="0.25">
      <c r="A5307" s="2"/>
      <c r="B5307" s="2" t="s">
        <v>6438</v>
      </c>
      <c r="C5307" s="116">
        <v>246966</v>
      </c>
      <c r="D5307" s="117">
        <v>1232</v>
      </c>
      <c r="E5307" s="2">
        <v>5307</v>
      </c>
    </row>
    <row r="5308" spans="1:5" ht="13.5" x14ac:dyDescent="0.25">
      <c r="A5308" s="2"/>
      <c r="B5308" s="2" t="s">
        <v>6437</v>
      </c>
      <c r="C5308" s="116">
        <v>246951</v>
      </c>
      <c r="D5308" s="117">
        <v>1231</v>
      </c>
      <c r="E5308" s="2">
        <v>5308</v>
      </c>
    </row>
    <row r="5309" spans="1:5" ht="13.5" x14ac:dyDescent="0.25">
      <c r="A5309" s="2"/>
      <c r="B5309" s="2" t="s">
        <v>6444</v>
      </c>
      <c r="C5309" s="116">
        <v>247051</v>
      </c>
      <c r="D5309" s="117">
        <v>1239</v>
      </c>
      <c r="E5309" s="2">
        <v>5309</v>
      </c>
    </row>
    <row r="5310" spans="1:5" ht="13.5" x14ac:dyDescent="0.25">
      <c r="A5310" s="2"/>
      <c r="B5310" s="2" t="s">
        <v>9206</v>
      </c>
      <c r="C5310" s="116">
        <v>447068</v>
      </c>
      <c r="D5310" s="117">
        <v>1237</v>
      </c>
      <c r="E5310" s="2">
        <v>5310</v>
      </c>
    </row>
    <row r="5311" spans="1:5" ht="13.5" x14ac:dyDescent="0.25">
      <c r="A5311" s="2"/>
      <c r="B5311" s="2" t="s">
        <v>8091</v>
      </c>
      <c r="C5311" s="116">
        <v>247052</v>
      </c>
      <c r="D5311" s="117">
        <v>1236</v>
      </c>
      <c r="E5311" s="2">
        <v>5311</v>
      </c>
    </row>
    <row r="5312" spans="1:5" ht="13.5" x14ac:dyDescent="0.25">
      <c r="A5312" s="2"/>
      <c r="B5312" s="2" t="s">
        <v>6445</v>
      </c>
      <c r="C5312" s="116">
        <v>247117</v>
      </c>
      <c r="D5312" s="117">
        <v>1120</v>
      </c>
      <c r="E5312" s="2">
        <v>5312</v>
      </c>
    </row>
    <row r="5313" spans="1:5" ht="13.5" x14ac:dyDescent="0.25">
      <c r="A5313" s="2"/>
      <c r="B5313" s="2" t="s">
        <v>6446</v>
      </c>
      <c r="C5313" s="116">
        <v>247121</v>
      </c>
      <c r="D5313" s="117">
        <v>1120</v>
      </c>
      <c r="E5313" s="2">
        <v>5313</v>
      </c>
    </row>
    <row r="5314" spans="1:5" ht="13.5" x14ac:dyDescent="0.25">
      <c r="A5314" s="2"/>
      <c r="B5314" s="2" t="s">
        <v>6447</v>
      </c>
      <c r="C5314" s="116">
        <v>247140</v>
      </c>
      <c r="D5314" s="117">
        <v>1120</v>
      </c>
      <c r="E5314" s="2">
        <v>5314</v>
      </c>
    </row>
    <row r="5315" spans="1:5" ht="13.5" x14ac:dyDescent="0.25">
      <c r="A5315" s="2"/>
      <c r="B5315" s="2" t="s">
        <v>6448</v>
      </c>
      <c r="C5315" s="116">
        <v>247174</v>
      </c>
      <c r="D5315" s="117">
        <v>1120</v>
      </c>
      <c r="E5315" s="2">
        <v>5315</v>
      </c>
    </row>
    <row r="5316" spans="1:5" ht="13.5" x14ac:dyDescent="0.25">
      <c r="A5316" s="2"/>
      <c r="B5316" s="2" t="s">
        <v>6450</v>
      </c>
      <c r="C5316" s="116">
        <v>247232</v>
      </c>
      <c r="D5316" s="117">
        <v>1120</v>
      </c>
      <c r="E5316" s="2">
        <v>5316</v>
      </c>
    </row>
    <row r="5317" spans="1:5" ht="13.5" x14ac:dyDescent="0.25">
      <c r="A5317" s="2"/>
      <c r="B5317" s="2" t="s">
        <v>6454</v>
      </c>
      <c r="C5317" s="116">
        <v>247309</v>
      </c>
      <c r="D5317" s="117">
        <v>1120</v>
      </c>
      <c r="E5317" s="2">
        <v>5317</v>
      </c>
    </row>
    <row r="5318" spans="1:5" ht="13.5" x14ac:dyDescent="0.25">
      <c r="A5318" s="2"/>
      <c r="B5318" s="2" t="s">
        <v>6455</v>
      </c>
      <c r="C5318" s="116">
        <v>247333</v>
      </c>
      <c r="D5318" s="117">
        <v>1120</v>
      </c>
      <c r="E5318" s="2">
        <v>5318</v>
      </c>
    </row>
    <row r="5319" spans="1:5" ht="13.5" x14ac:dyDescent="0.25">
      <c r="A5319" s="2"/>
      <c r="B5319" s="2" t="s">
        <v>6453</v>
      </c>
      <c r="C5319" s="116">
        <v>247297</v>
      </c>
      <c r="D5319" s="117">
        <v>1120</v>
      </c>
      <c r="E5319" s="2">
        <v>5319</v>
      </c>
    </row>
    <row r="5320" spans="1:5" ht="13.5" x14ac:dyDescent="0.25">
      <c r="A5320" s="2"/>
      <c r="B5320" s="2" t="s">
        <v>6451</v>
      </c>
      <c r="C5320" s="116">
        <v>247244</v>
      </c>
      <c r="D5320" s="117">
        <v>1120</v>
      </c>
      <c r="E5320" s="2">
        <v>5320</v>
      </c>
    </row>
    <row r="5321" spans="1:5" ht="13.5" x14ac:dyDescent="0.25">
      <c r="A5321" s="2"/>
      <c r="B5321" s="2" t="s">
        <v>6452</v>
      </c>
      <c r="C5321" s="116">
        <v>247263</v>
      </c>
      <c r="D5321" s="117">
        <v>1120</v>
      </c>
      <c r="E5321" s="2">
        <v>5321</v>
      </c>
    </row>
    <row r="5322" spans="1:5" ht="13.5" x14ac:dyDescent="0.25">
      <c r="A5322" s="2"/>
      <c r="B5322" s="2" t="s">
        <v>6456</v>
      </c>
      <c r="C5322" s="116">
        <v>247348</v>
      </c>
      <c r="D5322" s="117">
        <v>1120</v>
      </c>
      <c r="E5322" s="2">
        <v>5322</v>
      </c>
    </row>
    <row r="5323" spans="1:5" ht="13.5" x14ac:dyDescent="0.25">
      <c r="A5323" s="2"/>
      <c r="B5323" s="2" t="s">
        <v>6459</v>
      </c>
      <c r="C5323" s="116">
        <v>247386</v>
      </c>
      <c r="D5323" s="117">
        <v>1120</v>
      </c>
      <c r="E5323" s="2">
        <v>5323</v>
      </c>
    </row>
    <row r="5324" spans="1:5" ht="13.5" x14ac:dyDescent="0.25">
      <c r="A5324" s="2"/>
      <c r="B5324" s="2" t="s">
        <v>8092</v>
      </c>
      <c r="C5324" s="116">
        <v>247387</v>
      </c>
      <c r="D5324" s="117">
        <v>1227</v>
      </c>
      <c r="E5324" s="2">
        <v>5324</v>
      </c>
    </row>
    <row r="5325" spans="1:5" ht="13.5" x14ac:dyDescent="0.25">
      <c r="A5325" s="2"/>
      <c r="B5325" s="2" t="s">
        <v>8093</v>
      </c>
      <c r="C5325" s="116">
        <v>247388</v>
      </c>
      <c r="D5325" s="117">
        <v>1232</v>
      </c>
      <c r="E5325" s="2">
        <v>5325</v>
      </c>
    </row>
    <row r="5326" spans="1:5" ht="13.5" x14ac:dyDescent="0.25">
      <c r="A5326" s="2"/>
      <c r="B5326" s="2" t="s">
        <v>8094</v>
      </c>
      <c r="C5326" s="116">
        <v>247389</v>
      </c>
      <c r="D5326" s="117">
        <v>1223</v>
      </c>
      <c r="E5326" s="2">
        <v>5326</v>
      </c>
    </row>
    <row r="5327" spans="1:5" ht="13.5" x14ac:dyDescent="0.25">
      <c r="A5327" s="2"/>
      <c r="B5327" s="2" t="s">
        <v>8095</v>
      </c>
      <c r="C5327" s="116">
        <v>247390</v>
      </c>
      <c r="D5327" s="117">
        <v>1229</v>
      </c>
      <c r="E5327" s="2">
        <v>5327</v>
      </c>
    </row>
    <row r="5328" spans="1:5" ht="13.5" x14ac:dyDescent="0.25">
      <c r="A5328" s="2"/>
      <c r="B5328" s="2" t="s">
        <v>9208</v>
      </c>
      <c r="C5328" s="116">
        <v>447405</v>
      </c>
      <c r="D5328" s="117">
        <v>1222</v>
      </c>
      <c r="E5328" s="2">
        <v>5328</v>
      </c>
    </row>
    <row r="5329" spans="1:5" ht="13.5" x14ac:dyDescent="0.25">
      <c r="A5329" s="2"/>
      <c r="B5329" s="2" t="s">
        <v>8096</v>
      </c>
      <c r="C5329" s="116">
        <v>247392</v>
      </c>
      <c r="D5329" s="117">
        <v>1239</v>
      </c>
      <c r="E5329" s="2">
        <v>5329</v>
      </c>
    </row>
    <row r="5330" spans="1:5" ht="13.5" x14ac:dyDescent="0.25">
      <c r="A5330" s="2"/>
      <c r="B5330" s="2" t="s">
        <v>8097</v>
      </c>
      <c r="C5330" s="116">
        <v>247393</v>
      </c>
      <c r="D5330" s="117">
        <v>1239</v>
      </c>
      <c r="E5330" s="2">
        <v>5330</v>
      </c>
    </row>
    <row r="5331" spans="1:5" ht="13.5" x14ac:dyDescent="0.25">
      <c r="A5331" s="2"/>
      <c r="B5331" s="2" t="s">
        <v>8098</v>
      </c>
      <c r="C5331" s="116">
        <v>247394</v>
      </c>
      <c r="D5331" s="117">
        <v>1232</v>
      </c>
      <c r="E5331" s="2">
        <v>5331</v>
      </c>
    </row>
    <row r="5332" spans="1:5" ht="13.5" x14ac:dyDescent="0.25">
      <c r="A5332" s="2"/>
      <c r="B5332" s="2" t="s">
        <v>8099</v>
      </c>
      <c r="C5332" s="116">
        <v>247395</v>
      </c>
      <c r="D5332" s="117">
        <v>1239</v>
      </c>
      <c r="E5332" s="2">
        <v>5332</v>
      </c>
    </row>
    <row r="5333" spans="1:5" ht="13.5" x14ac:dyDescent="0.25">
      <c r="A5333" s="2"/>
      <c r="B5333" s="2" t="s">
        <v>8100</v>
      </c>
      <c r="C5333" s="116">
        <v>247396</v>
      </c>
      <c r="D5333" s="117">
        <v>1239</v>
      </c>
      <c r="E5333" s="2">
        <v>5333</v>
      </c>
    </row>
    <row r="5334" spans="1:5" ht="13.5" x14ac:dyDescent="0.25">
      <c r="A5334" s="2"/>
      <c r="B5334" s="2" t="s">
        <v>8101</v>
      </c>
      <c r="C5334" s="116">
        <v>247397</v>
      </c>
      <c r="D5334" s="117">
        <v>1239</v>
      </c>
      <c r="E5334" s="2">
        <v>5334</v>
      </c>
    </row>
    <row r="5335" spans="1:5" ht="13.5" x14ac:dyDescent="0.25">
      <c r="A5335" s="2"/>
      <c r="B5335" s="2" t="s">
        <v>8102</v>
      </c>
      <c r="C5335" s="116">
        <v>247398</v>
      </c>
      <c r="D5335" s="117">
        <v>1232</v>
      </c>
      <c r="E5335" s="2">
        <v>5335</v>
      </c>
    </row>
    <row r="5336" spans="1:5" ht="13.5" x14ac:dyDescent="0.25">
      <c r="A5336" s="2"/>
      <c r="B5336" s="2" t="s">
        <v>9209</v>
      </c>
      <c r="C5336" s="116">
        <v>447416</v>
      </c>
      <c r="D5336" s="117">
        <v>1222</v>
      </c>
      <c r="E5336" s="2">
        <v>5336</v>
      </c>
    </row>
    <row r="5337" spans="1:5" ht="13.5" x14ac:dyDescent="0.25">
      <c r="A5337" s="2"/>
      <c r="B5337" s="2" t="s">
        <v>9210</v>
      </c>
      <c r="C5337" s="116">
        <v>447439</v>
      </c>
      <c r="D5337" s="117">
        <v>1222</v>
      </c>
      <c r="E5337" s="2">
        <v>5337</v>
      </c>
    </row>
    <row r="5338" spans="1:5" ht="13.5" x14ac:dyDescent="0.25">
      <c r="A5338" s="2"/>
      <c r="B5338" s="2" t="s">
        <v>8103</v>
      </c>
      <c r="C5338" s="116">
        <v>247399</v>
      </c>
      <c r="D5338" s="117">
        <v>1233</v>
      </c>
      <c r="E5338" s="2">
        <v>5338</v>
      </c>
    </row>
    <row r="5339" spans="1:5" ht="13.5" x14ac:dyDescent="0.25">
      <c r="A5339" s="2"/>
      <c r="B5339" s="2" t="s">
        <v>8104</v>
      </c>
      <c r="C5339" s="116">
        <v>247400</v>
      </c>
      <c r="D5339" s="117">
        <v>1226</v>
      </c>
      <c r="E5339" s="2">
        <v>5339</v>
      </c>
    </row>
    <row r="5340" spans="1:5" ht="13.5" x14ac:dyDescent="0.25">
      <c r="A5340" s="2"/>
      <c r="B5340" s="2" t="s">
        <v>8105</v>
      </c>
      <c r="C5340" s="116">
        <v>247401</v>
      </c>
      <c r="D5340" s="117">
        <v>1239</v>
      </c>
      <c r="E5340" s="2">
        <v>5340</v>
      </c>
    </row>
    <row r="5341" spans="1:5" ht="13.5" x14ac:dyDescent="0.25">
      <c r="A5341" s="2"/>
      <c r="B5341" s="2" t="s">
        <v>8106</v>
      </c>
      <c r="C5341" s="116">
        <v>247402</v>
      </c>
      <c r="D5341" s="117">
        <v>1239</v>
      </c>
      <c r="E5341" s="2">
        <v>5341</v>
      </c>
    </row>
    <row r="5342" spans="1:5" ht="13.5" x14ac:dyDescent="0.25">
      <c r="A5342" s="2"/>
      <c r="B5342" s="2" t="s">
        <v>8107</v>
      </c>
      <c r="C5342" s="116">
        <v>247403</v>
      </c>
      <c r="D5342" s="117">
        <v>1239</v>
      </c>
      <c r="E5342" s="2">
        <v>5342</v>
      </c>
    </row>
    <row r="5343" spans="1:5" ht="13.5" x14ac:dyDescent="0.25">
      <c r="A5343" s="2"/>
      <c r="B5343" s="2" t="s">
        <v>8108</v>
      </c>
      <c r="C5343" s="116">
        <v>247404</v>
      </c>
      <c r="D5343" s="117">
        <v>1226</v>
      </c>
      <c r="E5343" s="2">
        <v>5343</v>
      </c>
    </row>
    <row r="5344" spans="1:5" ht="13.5" x14ac:dyDescent="0.25">
      <c r="A5344" s="2"/>
      <c r="B5344" s="2" t="s">
        <v>8109</v>
      </c>
      <c r="C5344" s="116">
        <v>247405</v>
      </c>
      <c r="D5344" s="117">
        <v>1120</v>
      </c>
      <c r="E5344" s="2">
        <v>5344</v>
      </c>
    </row>
    <row r="5345" spans="1:5" ht="13.5" x14ac:dyDescent="0.25">
      <c r="A5345" s="2"/>
      <c r="B5345" s="2" t="s">
        <v>9213</v>
      </c>
      <c r="C5345" s="116">
        <v>447465</v>
      </c>
      <c r="D5345" s="117">
        <v>1235</v>
      </c>
      <c r="E5345" s="2">
        <v>5345</v>
      </c>
    </row>
    <row r="5346" spans="1:5" ht="13.5" x14ac:dyDescent="0.25">
      <c r="A5346" s="2"/>
      <c r="B5346" s="2" t="s">
        <v>8110</v>
      </c>
      <c r="C5346" s="116">
        <v>247406</v>
      </c>
      <c r="D5346" s="117">
        <v>1229</v>
      </c>
      <c r="E5346" s="2">
        <v>5346</v>
      </c>
    </row>
    <row r="5347" spans="1:5" ht="13.5" x14ac:dyDescent="0.25">
      <c r="A5347" s="2"/>
      <c r="B5347" s="2" t="s">
        <v>9214</v>
      </c>
      <c r="C5347" s="116">
        <v>447477</v>
      </c>
      <c r="D5347" s="117">
        <v>1222</v>
      </c>
      <c r="E5347" s="2">
        <v>5347</v>
      </c>
    </row>
    <row r="5348" spans="1:5" ht="13.5" x14ac:dyDescent="0.25">
      <c r="A5348" s="2"/>
      <c r="B5348" s="2" t="s">
        <v>9212</v>
      </c>
      <c r="C5348" s="116">
        <v>447458</v>
      </c>
      <c r="D5348" s="117">
        <v>1222</v>
      </c>
      <c r="E5348" s="2">
        <v>5348</v>
      </c>
    </row>
    <row r="5349" spans="1:5" ht="13.5" x14ac:dyDescent="0.25">
      <c r="A5349" s="2"/>
      <c r="B5349" s="2" t="s">
        <v>9215</v>
      </c>
      <c r="C5349" s="116">
        <v>447763</v>
      </c>
      <c r="D5349" s="117">
        <v>1222</v>
      </c>
      <c r="E5349" s="2">
        <v>5349</v>
      </c>
    </row>
    <row r="5350" spans="1:5" ht="13.5" x14ac:dyDescent="0.25">
      <c r="A5350" s="2"/>
      <c r="B5350" s="2" t="s">
        <v>9207</v>
      </c>
      <c r="C5350" s="116">
        <v>447392</v>
      </c>
      <c r="D5350" s="117">
        <v>1229</v>
      </c>
      <c r="E5350" s="2">
        <v>5350</v>
      </c>
    </row>
    <row r="5351" spans="1:5" ht="13.5" x14ac:dyDescent="0.25">
      <c r="A5351" s="2"/>
      <c r="B5351" s="2" t="s">
        <v>6461</v>
      </c>
      <c r="C5351" s="116">
        <v>247526</v>
      </c>
      <c r="D5351" s="117">
        <v>1222</v>
      </c>
      <c r="E5351" s="2">
        <v>5351</v>
      </c>
    </row>
    <row r="5352" spans="1:5" ht="13.5" x14ac:dyDescent="0.25">
      <c r="A5352" s="2"/>
      <c r="B5352" s="2" t="s">
        <v>6462</v>
      </c>
      <c r="C5352" s="116">
        <v>247530</v>
      </c>
      <c r="D5352" s="117">
        <v>1226</v>
      </c>
      <c r="E5352" s="2">
        <v>5352</v>
      </c>
    </row>
    <row r="5353" spans="1:5" ht="13.5" x14ac:dyDescent="0.25">
      <c r="A5353" s="2"/>
      <c r="B5353" s="2" t="s">
        <v>6200</v>
      </c>
      <c r="C5353" s="116">
        <v>247551</v>
      </c>
      <c r="D5353" s="117">
        <v>1229</v>
      </c>
      <c r="E5353" s="2">
        <v>5353</v>
      </c>
    </row>
    <row r="5354" spans="1:5" ht="13.5" x14ac:dyDescent="0.25">
      <c r="A5354" s="2"/>
      <c r="B5354" s="2" t="s">
        <v>6463</v>
      </c>
      <c r="C5354" s="116">
        <v>247545</v>
      </c>
      <c r="D5354" s="117">
        <v>1229</v>
      </c>
      <c r="E5354" s="2">
        <v>5354</v>
      </c>
    </row>
    <row r="5355" spans="1:5" ht="13.5" x14ac:dyDescent="0.25">
      <c r="A5355" s="2"/>
      <c r="B5355" s="2" t="s">
        <v>6464</v>
      </c>
      <c r="C5355" s="116">
        <v>247564</v>
      </c>
      <c r="D5355" s="117">
        <v>1231</v>
      </c>
      <c r="E5355" s="2">
        <v>5355</v>
      </c>
    </row>
    <row r="5356" spans="1:5" ht="13.5" x14ac:dyDescent="0.25">
      <c r="A5356" s="2"/>
      <c r="B5356" s="2" t="s">
        <v>6465</v>
      </c>
      <c r="C5356" s="116">
        <v>247579</v>
      </c>
      <c r="D5356" s="117">
        <v>1239</v>
      </c>
      <c r="E5356" s="2">
        <v>5356</v>
      </c>
    </row>
    <row r="5357" spans="1:5" ht="13.5" x14ac:dyDescent="0.25">
      <c r="A5357" s="2"/>
      <c r="B5357" s="2" t="s">
        <v>8111</v>
      </c>
      <c r="C5357" s="116">
        <v>247527</v>
      </c>
      <c r="D5357" s="117">
        <v>1229</v>
      </c>
      <c r="E5357" s="2">
        <v>5357</v>
      </c>
    </row>
    <row r="5358" spans="1:5" ht="13.5" x14ac:dyDescent="0.25">
      <c r="A5358" s="2"/>
      <c r="B5358" s="2" t="s">
        <v>6467</v>
      </c>
      <c r="C5358" s="116">
        <v>247668</v>
      </c>
      <c r="D5358" s="117">
        <v>1222</v>
      </c>
      <c r="E5358" s="2">
        <v>5358</v>
      </c>
    </row>
    <row r="5359" spans="1:5" ht="13.5" x14ac:dyDescent="0.25">
      <c r="A5359" s="2"/>
      <c r="B5359" s="2" t="s">
        <v>6469</v>
      </c>
      <c r="C5359" s="116">
        <v>247757</v>
      </c>
      <c r="D5359" s="117">
        <v>1229</v>
      </c>
      <c r="E5359" s="2">
        <v>5359</v>
      </c>
    </row>
    <row r="5360" spans="1:5" ht="13.5" x14ac:dyDescent="0.25">
      <c r="A5360" s="2"/>
      <c r="B5360" s="2" t="s">
        <v>6466</v>
      </c>
      <c r="C5360" s="116">
        <v>247653</v>
      </c>
      <c r="D5360" s="117">
        <v>1221</v>
      </c>
      <c r="E5360" s="2">
        <v>5360</v>
      </c>
    </row>
    <row r="5361" spans="1:5" ht="13.5" x14ac:dyDescent="0.25">
      <c r="A5361" s="2"/>
      <c r="B5361" s="2" t="s">
        <v>6468</v>
      </c>
      <c r="C5361" s="116">
        <v>247742</v>
      </c>
      <c r="D5361" s="117">
        <v>1226</v>
      </c>
      <c r="E5361" s="2">
        <v>5361</v>
      </c>
    </row>
    <row r="5362" spans="1:5" ht="13.5" x14ac:dyDescent="0.25">
      <c r="A5362" s="2"/>
      <c r="B5362" s="2" t="s">
        <v>8112</v>
      </c>
      <c r="C5362" s="116">
        <v>247580</v>
      </c>
      <c r="D5362" s="117">
        <v>1229</v>
      </c>
      <c r="E5362" s="2">
        <v>5362</v>
      </c>
    </row>
    <row r="5363" spans="1:5" ht="13.5" x14ac:dyDescent="0.25">
      <c r="A5363" s="2"/>
      <c r="B5363" s="2" t="s">
        <v>6470</v>
      </c>
      <c r="C5363" s="116">
        <v>247780</v>
      </c>
      <c r="D5363" s="117">
        <v>1229</v>
      </c>
      <c r="E5363" s="2">
        <v>5363</v>
      </c>
    </row>
    <row r="5364" spans="1:5" ht="13.5" x14ac:dyDescent="0.25">
      <c r="A5364" s="2"/>
      <c r="B5364" s="2" t="s">
        <v>8113</v>
      </c>
      <c r="C5364" s="116">
        <v>247743</v>
      </c>
      <c r="D5364" s="117">
        <v>1229</v>
      </c>
      <c r="E5364" s="2">
        <v>5364</v>
      </c>
    </row>
    <row r="5365" spans="1:5" ht="13.5" x14ac:dyDescent="0.25">
      <c r="A5365" s="2"/>
      <c r="B5365" s="2" t="s">
        <v>8114</v>
      </c>
      <c r="C5365" s="116">
        <v>247781</v>
      </c>
      <c r="D5365" s="117">
        <v>1229</v>
      </c>
      <c r="E5365" s="2">
        <v>5365</v>
      </c>
    </row>
    <row r="5366" spans="1:5" ht="13.5" x14ac:dyDescent="0.25">
      <c r="A5366" s="2"/>
      <c r="B5366" s="2" t="s">
        <v>6471</v>
      </c>
      <c r="C5366" s="116">
        <v>247812</v>
      </c>
      <c r="D5366" s="117">
        <v>1226</v>
      </c>
      <c r="E5366" s="2">
        <v>5366</v>
      </c>
    </row>
    <row r="5367" spans="1:5" ht="13.5" x14ac:dyDescent="0.25">
      <c r="A5367" s="2"/>
      <c r="B5367" s="2" t="s">
        <v>6472</v>
      </c>
      <c r="C5367" s="116">
        <v>247846</v>
      </c>
      <c r="D5367" s="117">
        <v>1226</v>
      </c>
      <c r="E5367" s="2">
        <v>5367</v>
      </c>
    </row>
    <row r="5368" spans="1:5" ht="13.5" x14ac:dyDescent="0.25">
      <c r="A5368" s="2"/>
      <c r="B5368" s="2" t="s">
        <v>6473</v>
      </c>
      <c r="C5368" s="116">
        <v>247870</v>
      </c>
      <c r="D5368" s="117">
        <v>1226</v>
      </c>
      <c r="E5368" s="2">
        <v>5368</v>
      </c>
    </row>
    <row r="5369" spans="1:5" ht="13.5" x14ac:dyDescent="0.25">
      <c r="A5369" s="2"/>
      <c r="B5369" s="2" t="s">
        <v>6474</v>
      </c>
      <c r="C5369" s="116">
        <v>247920</v>
      </c>
      <c r="D5369" s="117">
        <v>1222</v>
      </c>
      <c r="E5369" s="2">
        <v>5369</v>
      </c>
    </row>
    <row r="5370" spans="1:5" ht="13.5" x14ac:dyDescent="0.25">
      <c r="A5370" s="2"/>
      <c r="B5370" s="2" t="s">
        <v>6475</v>
      </c>
      <c r="C5370" s="116">
        <v>247935</v>
      </c>
      <c r="D5370" s="117">
        <v>1226</v>
      </c>
      <c r="E5370" s="2">
        <v>5370</v>
      </c>
    </row>
    <row r="5371" spans="1:5" ht="13.5" x14ac:dyDescent="0.25">
      <c r="A5371" s="2"/>
      <c r="B5371" s="2" t="s">
        <v>8115</v>
      </c>
      <c r="C5371" s="116">
        <v>247936</v>
      </c>
      <c r="D5371" s="117">
        <v>1229</v>
      </c>
      <c r="E5371" s="2">
        <v>5371</v>
      </c>
    </row>
    <row r="5372" spans="1:5" ht="13.5" x14ac:dyDescent="0.25">
      <c r="A5372" s="2"/>
      <c r="B5372" s="2" t="s">
        <v>9216</v>
      </c>
      <c r="C5372" s="116">
        <v>447941</v>
      </c>
      <c r="D5372" s="117">
        <v>1239</v>
      </c>
      <c r="E5372" s="2">
        <v>5372</v>
      </c>
    </row>
    <row r="5373" spans="1:5" ht="13.5" x14ac:dyDescent="0.25">
      <c r="A5373" s="2"/>
      <c r="B5373" s="2" t="s">
        <v>6476</v>
      </c>
      <c r="C5373" s="116">
        <v>247969</v>
      </c>
      <c r="D5373" s="117">
        <v>1229</v>
      </c>
      <c r="E5373" s="2">
        <v>5373</v>
      </c>
    </row>
    <row r="5374" spans="1:5" ht="13.5" x14ac:dyDescent="0.25">
      <c r="A5374" s="2"/>
      <c r="B5374" s="2" t="s">
        <v>8116</v>
      </c>
      <c r="C5374" s="116">
        <v>247970</v>
      </c>
      <c r="D5374" s="117">
        <v>1231</v>
      </c>
      <c r="E5374" s="2">
        <v>5374</v>
      </c>
    </row>
    <row r="5375" spans="1:5" ht="13.5" x14ac:dyDescent="0.25">
      <c r="A5375" s="2"/>
      <c r="B5375" s="2" t="s">
        <v>8117</v>
      </c>
      <c r="C5375" s="116">
        <v>247971</v>
      </c>
      <c r="D5375" s="117">
        <v>1231</v>
      </c>
      <c r="E5375" s="2">
        <v>5375</v>
      </c>
    </row>
    <row r="5376" spans="1:5" ht="13.5" x14ac:dyDescent="0.25">
      <c r="A5376" s="2"/>
      <c r="B5376" s="2" t="s">
        <v>6477</v>
      </c>
      <c r="C5376" s="116">
        <v>247988</v>
      </c>
      <c r="D5376" s="117">
        <v>1222</v>
      </c>
      <c r="E5376" s="2">
        <v>5376</v>
      </c>
    </row>
    <row r="5377" spans="1:5" ht="13.5" x14ac:dyDescent="0.25">
      <c r="A5377" s="2"/>
      <c r="B5377" s="2" t="s">
        <v>6478</v>
      </c>
      <c r="C5377" s="116">
        <v>247992</v>
      </c>
      <c r="D5377" s="117">
        <v>1226</v>
      </c>
      <c r="E5377" s="2">
        <v>5377</v>
      </c>
    </row>
    <row r="5378" spans="1:5" ht="13.5" x14ac:dyDescent="0.25">
      <c r="A5378" s="2"/>
      <c r="B5378" s="2" t="s">
        <v>8118</v>
      </c>
      <c r="C5378" s="116">
        <v>247993</v>
      </c>
      <c r="D5378" s="117">
        <v>1226</v>
      </c>
      <c r="E5378" s="2">
        <v>5378</v>
      </c>
    </row>
    <row r="5379" spans="1:5" ht="13.5" x14ac:dyDescent="0.25">
      <c r="A5379" s="2"/>
      <c r="B5379" s="2" t="s">
        <v>8119</v>
      </c>
      <c r="C5379" s="116">
        <v>247994</v>
      </c>
      <c r="D5379" s="117">
        <v>1229</v>
      </c>
      <c r="E5379" s="2">
        <v>5379</v>
      </c>
    </row>
    <row r="5380" spans="1:5" ht="13.5" x14ac:dyDescent="0.25">
      <c r="A5380" s="2"/>
      <c r="B5380" s="2" t="s">
        <v>6479</v>
      </c>
      <c r="C5380" s="116">
        <v>248016</v>
      </c>
      <c r="D5380" s="117">
        <v>1229</v>
      </c>
      <c r="E5380" s="2">
        <v>5380</v>
      </c>
    </row>
    <row r="5381" spans="1:5" ht="13.5" x14ac:dyDescent="0.25">
      <c r="A5381" s="2"/>
      <c r="B5381" s="2" t="s">
        <v>8120</v>
      </c>
      <c r="C5381" s="116">
        <v>248017</v>
      </c>
      <c r="D5381" s="117">
        <v>1229</v>
      </c>
      <c r="E5381" s="2">
        <v>5381</v>
      </c>
    </row>
    <row r="5382" spans="1:5" ht="13.5" x14ac:dyDescent="0.25">
      <c r="A5382" s="2"/>
      <c r="B5382" s="2" t="s">
        <v>6480</v>
      </c>
      <c r="C5382" s="116">
        <v>248073</v>
      </c>
      <c r="D5382" s="117">
        <v>1226</v>
      </c>
      <c r="E5382" s="2">
        <v>5382</v>
      </c>
    </row>
    <row r="5383" spans="1:5" ht="13.5" x14ac:dyDescent="0.25">
      <c r="A5383" s="2"/>
      <c r="B5383" s="2" t="s">
        <v>8121</v>
      </c>
      <c r="C5383" s="116">
        <v>248074</v>
      </c>
      <c r="D5383" s="117">
        <v>1229</v>
      </c>
      <c r="E5383" s="2">
        <v>5383</v>
      </c>
    </row>
    <row r="5384" spans="1:5" ht="13.5" x14ac:dyDescent="0.25">
      <c r="A5384" s="2"/>
      <c r="B5384" s="2" t="s">
        <v>6481</v>
      </c>
      <c r="C5384" s="116">
        <v>248119</v>
      </c>
      <c r="D5384" s="117">
        <v>1222</v>
      </c>
      <c r="E5384" s="2">
        <v>5384</v>
      </c>
    </row>
    <row r="5385" spans="1:5" ht="13.5" x14ac:dyDescent="0.25">
      <c r="A5385" s="2"/>
      <c r="B5385" s="2" t="s">
        <v>8122</v>
      </c>
      <c r="C5385" s="116">
        <v>248120</v>
      </c>
      <c r="D5385" s="117">
        <v>1229</v>
      </c>
      <c r="E5385" s="2">
        <v>5385</v>
      </c>
    </row>
    <row r="5386" spans="1:5" ht="13.5" x14ac:dyDescent="0.25">
      <c r="A5386" s="2"/>
      <c r="B5386" s="2" t="s">
        <v>6482</v>
      </c>
      <c r="C5386" s="116">
        <v>248158</v>
      </c>
      <c r="D5386" s="117">
        <v>1226</v>
      </c>
      <c r="E5386" s="2">
        <v>5386</v>
      </c>
    </row>
    <row r="5387" spans="1:5" ht="13.5" x14ac:dyDescent="0.25">
      <c r="A5387" s="2"/>
      <c r="B5387" s="2" t="s">
        <v>6483</v>
      </c>
      <c r="C5387" s="116">
        <v>248177</v>
      </c>
      <c r="D5387" s="117">
        <v>1226</v>
      </c>
      <c r="E5387" s="2">
        <v>5387</v>
      </c>
    </row>
    <row r="5388" spans="1:5" ht="13.5" x14ac:dyDescent="0.25">
      <c r="A5388" s="2"/>
      <c r="B5388" s="2" t="s">
        <v>6484</v>
      </c>
      <c r="C5388" s="116">
        <v>248181</v>
      </c>
      <c r="D5388" s="117">
        <v>1226</v>
      </c>
      <c r="E5388" s="2">
        <v>5388</v>
      </c>
    </row>
    <row r="5389" spans="1:5" ht="13.5" x14ac:dyDescent="0.25">
      <c r="A5389" s="2"/>
      <c r="B5389" s="2" t="s">
        <v>6486</v>
      </c>
      <c r="C5389" s="116">
        <v>248266</v>
      </c>
      <c r="D5389" s="117">
        <v>1229</v>
      </c>
      <c r="E5389" s="2">
        <v>5389</v>
      </c>
    </row>
    <row r="5390" spans="1:5" ht="13.5" x14ac:dyDescent="0.25">
      <c r="A5390" s="2"/>
      <c r="B5390" s="2" t="s">
        <v>6485</v>
      </c>
      <c r="C5390" s="116">
        <v>248232</v>
      </c>
      <c r="D5390" s="117">
        <v>1226</v>
      </c>
      <c r="E5390" s="2">
        <v>5390</v>
      </c>
    </row>
    <row r="5391" spans="1:5" ht="13.5" x14ac:dyDescent="0.25">
      <c r="A5391" s="2"/>
      <c r="B5391" s="2" t="s">
        <v>6364</v>
      </c>
      <c r="C5391" s="116">
        <v>248209</v>
      </c>
      <c r="D5391" s="117">
        <v>1229</v>
      </c>
      <c r="E5391" s="2">
        <v>5391</v>
      </c>
    </row>
    <row r="5392" spans="1:5" ht="13.5" x14ac:dyDescent="0.25">
      <c r="A5392" s="2"/>
      <c r="B5392" s="2" t="s">
        <v>8123</v>
      </c>
      <c r="C5392" s="116">
        <v>248233</v>
      </c>
      <c r="D5392" s="117">
        <v>1229</v>
      </c>
      <c r="E5392" s="2">
        <v>5392</v>
      </c>
    </row>
    <row r="5393" spans="1:5" ht="13.5" x14ac:dyDescent="0.25">
      <c r="A5393" s="2"/>
      <c r="B5393" s="2" t="s">
        <v>6487</v>
      </c>
      <c r="C5393" s="116">
        <v>248295</v>
      </c>
      <c r="D5393" s="117">
        <v>1226</v>
      </c>
      <c r="E5393" s="2">
        <v>5393</v>
      </c>
    </row>
    <row r="5394" spans="1:5" ht="13.5" x14ac:dyDescent="0.25">
      <c r="A5394" s="2"/>
      <c r="B5394" s="2" t="s">
        <v>8124</v>
      </c>
      <c r="C5394" s="116">
        <v>248296</v>
      </c>
      <c r="D5394" s="117">
        <v>1226</v>
      </c>
      <c r="E5394" s="2">
        <v>5394</v>
      </c>
    </row>
    <row r="5395" spans="1:5" ht="13.5" x14ac:dyDescent="0.25">
      <c r="A5395" s="2"/>
      <c r="B5395" s="2" t="s">
        <v>8125</v>
      </c>
      <c r="C5395" s="116">
        <v>248297</v>
      </c>
      <c r="D5395" s="117">
        <v>1239</v>
      </c>
      <c r="E5395" s="2">
        <v>5395</v>
      </c>
    </row>
    <row r="5396" spans="1:5" ht="13.5" x14ac:dyDescent="0.25">
      <c r="A5396" s="2"/>
      <c r="B5396" s="2" t="s">
        <v>7973</v>
      </c>
      <c r="C5396" s="116">
        <v>248321</v>
      </c>
      <c r="D5396" s="117">
        <v>1120</v>
      </c>
      <c r="E5396" s="2">
        <v>5396</v>
      </c>
    </row>
    <row r="5397" spans="1:5" ht="13.5" x14ac:dyDescent="0.25">
      <c r="A5397" s="2"/>
      <c r="B5397" s="2" t="s">
        <v>6488</v>
      </c>
      <c r="C5397" s="116">
        <v>248340</v>
      </c>
      <c r="D5397" s="117">
        <v>1226</v>
      </c>
      <c r="E5397" s="2">
        <v>5397</v>
      </c>
    </row>
    <row r="5398" spans="1:5" ht="13.5" x14ac:dyDescent="0.25">
      <c r="A5398" s="2"/>
      <c r="B5398" s="2" t="s">
        <v>6489</v>
      </c>
      <c r="C5398" s="116">
        <v>248374</v>
      </c>
      <c r="D5398" s="117">
        <v>1226</v>
      </c>
      <c r="E5398" s="2">
        <v>5398</v>
      </c>
    </row>
    <row r="5399" spans="1:5" ht="13.5" x14ac:dyDescent="0.25">
      <c r="A5399" s="2"/>
      <c r="B5399" s="2" t="s">
        <v>8129</v>
      </c>
      <c r="C5399" s="116">
        <v>248426</v>
      </c>
      <c r="D5399" s="117">
        <v>1229</v>
      </c>
      <c r="E5399" s="2">
        <v>5399</v>
      </c>
    </row>
    <row r="5400" spans="1:5" ht="13.5" x14ac:dyDescent="0.25">
      <c r="A5400" s="2"/>
      <c r="B5400" s="2" t="s">
        <v>8126</v>
      </c>
      <c r="C5400" s="116">
        <v>248375</v>
      </c>
      <c r="D5400" s="117">
        <v>1237</v>
      </c>
      <c r="E5400" s="2">
        <v>5400</v>
      </c>
    </row>
    <row r="5401" spans="1:5" ht="13.5" x14ac:dyDescent="0.25">
      <c r="A5401" s="2"/>
      <c r="B5401" s="2" t="s">
        <v>8127</v>
      </c>
      <c r="C5401" s="116">
        <v>248376</v>
      </c>
      <c r="D5401" s="117">
        <v>1231</v>
      </c>
      <c r="E5401" s="2">
        <v>5401</v>
      </c>
    </row>
    <row r="5402" spans="1:5" ht="13.5" x14ac:dyDescent="0.25">
      <c r="A5402" s="2"/>
      <c r="B5402" s="2" t="s">
        <v>9217</v>
      </c>
      <c r="C5402" s="116">
        <v>448380</v>
      </c>
      <c r="D5402" s="117">
        <v>1235</v>
      </c>
      <c r="E5402" s="2">
        <v>5402</v>
      </c>
    </row>
    <row r="5403" spans="1:5" ht="13.5" x14ac:dyDescent="0.25">
      <c r="A5403" s="2"/>
      <c r="B5403" s="2" t="s">
        <v>8128</v>
      </c>
      <c r="C5403" s="116">
        <v>248377</v>
      </c>
      <c r="D5403" s="117">
        <v>1222</v>
      </c>
      <c r="E5403" s="2">
        <v>5403</v>
      </c>
    </row>
    <row r="5404" spans="1:5" ht="13.5" x14ac:dyDescent="0.25">
      <c r="A5404" s="2"/>
      <c r="B5404" s="2" t="s">
        <v>6490</v>
      </c>
      <c r="C5404" s="116">
        <v>248410</v>
      </c>
      <c r="D5404" s="117">
        <v>1222</v>
      </c>
      <c r="E5404" s="2">
        <v>5404</v>
      </c>
    </row>
    <row r="5405" spans="1:5" ht="13.5" x14ac:dyDescent="0.25">
      <c r="A5405" s="2"/>
      <c r="B5405" s="2" t="s">
        <v>6491</v>
      </c>
      <c r="C5405" s="116">
        <v>248425</v>
      </c>
      <c r="D5405" s="117">
        <v>1226</v>
      </c>
      <c r="E5405" s="2">
        <v>5405</v>
      </c>
    </row>
    <row r="5406" spans="1:5" ht="13.5" x14ac:dyDescent="0.25">
      <c r="A5406" s="2"/>
      <c r="B5406" s="2" t="s">
        <v>8131</v>
      </c>
      <c r="C5406" s="116">
        <v>248428</v>
      </c>
      <c r="D5406" s="117">
        <v>1222</v>
      </c>
      <c r="E5406" s="2">
        <v>5406</v>
      </c>
    </row>
    <row r="5407" spans="1:5" ht="13.5" x14ac:dyDescent="0.25">
      <c r="A5407" s="2"/>
      <c r="B5407" s="2" t="s">
        <v>8130</v>
      </c>
      <c r="C5407" s="116">
        <v>248427</v>
      </c>
      <c r="D5407" s="117">
        <v>1226</v>
      </c>
      <c r="E5407" s="2">
        <v>5407</v>
      </c>
    </row>
    <row r="5408" spans="1:5" ht="13.5" x14ac:dyDescent="0.25">
      <c r="A5408" s="2"/>
      <c r="B5408" s="2" t="s">
        <v>8132</v>
      </c>
      <c r="C5408" s="116">
        <v>248429</v>
      </c>
      <c r="D5408" s="117">
        <v>1239</v>
      </c>
      <c r="E5408" s="2">
        <v>5408</v>
      </c>
    </row>
    <row r="5409" spans="1:5" ht="13.5" x14ac:dyDescent="0.25">
      <c r="A5409" s="2"/>
      <c r="B5409" s="2" t="s">
        <v>6493</v>
      </c>
      <c r="C5409" s="116">
        <v>248478</v>
      </c>
      <c r="D5409" s="117">
        <v>1222</v>
      </c>
      <c r="E5409" s="2">
        <v>5409</v>
      </c>
    </row>
    <row r="5410" spans="1:5" ht="13.5" x14ac:dyDescent="0.25">
      <c r="A5410" s="2"/>
      <c r="B5410" s="2" t="s">
        <v>6495</v>
      </c>
      <c r="C5410" s="116">
        <v>248533</v>
      </c>
      <c r="D5410" s="117">
        <v>1222</v>
      </c>
      <c r="E5410" s="2">
        <v>5410</v>
      </c>
    </row>
    <row r="5411" spans="1:5" ht="13.5" x14ac:dyDescent="0.25">
      <c r="A5411" s="2"/>
      <c r="B5411" s="2" t="s">
        <v>6497</v>
      </c>
      <c r="C5411" s="116">
        <v>248567</v>
      </c>
      <c r="D5411" s="117">
        <v>1229</v>
      </c>
      <c r="E5411" s="2">
        <v>5411</v>
      </c>
    </row>
    <row r="5412" spans="1:5" ht="13.5" x14ac:dyDescent="0.25">
      <c r="A5412" s="2"/>
      <c r="B5412" s="2" t="s">
        <v>6494</v>
      </c>
      <c r="C5412" s="116">
        <v>248504</v>
      </c>
      <c r="D5412" s="117">
        <v>1221</v>
      </c>
      <c r="E5412" s="2">
        <v>5412</v>
      </c>
    </row>
    <row r="5413" spans="1:5" ht="13.5" x14ac:dyDescent="0.25">
      <c r="A5413" s="2"/>
      <c r="B5413" s="2" t="s">
        <v>6496</v>
      </c>
      <c r="C5413" s="116">
        <v>248552</v>
      </c>
      <c r="D5413" s="117">
        <v>1226</v>
      </c>
      <c r="E5413" s="2">
        <v>5413</v>
      </c>
    </row>
    <row r="5414" spans="1:5" ht="13.5" x14ac:dyDescent="0.25">
      <c r="A5414" s="2"/>
      <c r="B5414" s="2" t="s">
        <v>9218</v>
      </c>
      <c r="C5414" s="116">
        <v>448573</v>
      </c>
      <c r="D5414" s="117">
        <v>1222</v>
      </c>
      <c r="E5414" s="2">
        <v>5414</v>
      </c>
    </row>
    <row r="5415" spans="1:5" ht="13.5" x14ac:dyDescent="0.25">
      <c r="A5415" s="2"/>
      <c r="B5415" s="2" t="s">
        <v>8133</v>
      </c>
      <c r="C5415" s="116">
        <v>248505</v>
      </c>
      <c r="D5415" s="117">
        <v>1226</v>
      </c>
      <c r="E5415" s="2">
        <v>5415</v>
      </c>
    </row>
    <row r="5416" spans="1:5" ht="13.5" x14ac:dyDescent="0.25">
      <c r="A5416" s="2"/>
      <c r="B5416" s="2" t="s">
        <v>8134</v>
      </c>
      <c r="C5416" s="116">
        <v>248553</v>
      </c>
      <c r="D5416" s="117">
        <v>1222</v>
      </c>
      <c r="E5416" s="2">
        <v>5416</v>
      </c>
    </row>
    <row r="5417" spans="1:5" ht="13.5" x14ac:dyDescent="0.25">
      <c r="A5417" s="2"/>
      <c r="B5417" s="2" t="s">
        <v>6498</v>
      </c>
      <c r="C5417" s="116">
        <v>248590</v>
      </c>
      <c r="D5417" s="117">
        <v>1226</v>
      </c>
      <c r="E5417" s="2">
        <v>5417</v>
      </c>
    </row>
    <row r="5418" spans="1:5" ht="13.5" x14ac:dyDescent="0.25">
      <c r="A5418" s="2"/>
      <c r="B5418" s="2" t="s">
        <v>8135</v>
      </c>
      <c r="C5418" s="116">
        <v>248580</v>
      </c>
      <c r="D5418" s="117">
        <v>1226</v>
      </c>
      <c r="E5418" s="2">
        <v>5418</v>
      </c>
    </row>
    <row r="5419" spans="1:5" ht="13.5" x14ac:dyDescent="0.25">
      <c r="A5419" s="2"/>
      <c r="B5419" s="2" t="s">
        <v>9219</v>
      </c>
      <c r="C5419" s="116">
        <v>448605</v>
      </c>
      <c r="D5419" s="117">
        <v>1239</v>
      </c>
      <c r="E5419" s="2">
        <v>5419</v>
      </c>
    </row>
    <row r="5420" spans="1:5" ht="13.5" x14ac:dyDescent="0.25">
      <c r="A5420" s="2"/>
      <c r="B5420" s="2" t="s">
        <v>6499</v>
      </c>
      <c r="C5420" s="116">
        <v>248622</v>
      </c>
      <c r="D5420" s="117">
        <v>1226</v>
      </c>
      <c r="E5420" s="2">
        <v>5420</v>
      </c>
    </row>
    <row r="5421" spans="1:5" ht="13.5" x14ac:dyDescent="0.25">
      <c r="A5421" s="2"/>
      <c r="B5421" s="2" t="s">
        <v>6500</v>
      </c>
      <c r="C5421" s="116">
        <v>248656</v>
      </c>
      <c r="D5421" s="117">
        <v>1226</v>
      </c>
      <c r="E5421" s="2">
        <v>5421</v>
      </c>
    </row>
    <row r="5422" spans="1:5" ht="13.5" x14ac:dyDescent="0.25">
      <c r="A5422" s="2"/>
      <c r="B5422" s="2" t="s">
        <v>9220</v>
      </c>
      <c r="C5422" s="116">
        <v>448662</v>
      </c>
      <c r="D5422" s="117">
        <v>1226</v>
      </c>
      <c r="E5422" s="2">
        <v>5422</v>
      </c>
    </row>
    <row r="5423" spans="1:5" ht="13.5" x14ac:dyDescent="0.25">
      <c r="A5423" s="2"/>
      <c r="B5423" s="2" t="s">
        <v>8136</v>
      </c>
      <c r="C5423" s="116">
        <v>248657</v>
      </c>
      <c r="D5423" s="117">
        <v>1222</v>
      </c>
      <c r="E5423" s="2">
        <v>5423</v>
      </c>
    </row>
    <row r="5424" spans="1:5" ht="13.5" x14ac:dyDescent="0.25">
      <c r="A5424" s="2"/>
      <c r="B5424" s="2" t="s">
        <v>6501</v>
      </c>
      <c r="C5424" s="116">
        <v>248711</v>
      </c>
      <c r="D5424" s="117">
        <v>1222</v>
      </c>
      <c r="E5424" s="2">
        <v>5424</v>
      </c>
    </row>
    <row r="5425" spans="1:5" ht="13.5" x14ac:dyDescent="0.25">
      <c r="A5425" s="2"/>
      <c r="B5425" s="2" t="s">
        <v>6502</v>
      </c>
      <c r="C5425" s="116">
        <v>248745</v>
      </c>
      <c r="D5425" s="117">
        <v>1226</v>
      </c>
      <c r="E5425" s="2">
        <v>5425</v>
      </c>
    </row>
    <row r="5426" spans="1:5" ht="13.5" x14ac:dyDescent="0.25">
      <c r="A5426" s="2"/>
      <c r="B5426" s="2" t="s">
        <v>8137</v>
      </c>
      <c r="C5426" s="116">
        <v>248746</v>
      </c>
      <c r="D5426" s="117">
        <v>1226</v>
      </c>
      <c r="E5426" s="2">
        <v>5426</v>
      </c>
    </row>
    <row r="5427" spans="1:5" ht="13.5" x14ac:dyDescent="0.25">
      <c r="A5427" s="2"/>
      <c r="B5427" s="2" t="s">
        <v>6503</v>
      </c>
      <c r="C5427" s="116">
        <v>248783</v>
      </c>
      <c r="D5427" s="117">
        <v>1226</v>
      </c>
      <c r="E5427" s="2">
        <v>5427</v>
      </c>
    </row>
    <row r="5428" spans="1:5" ht="13.5" x14ac:dyDescent="0.25">
      <c r="A5428" s="2"/>
      <c r="B5428" s="2" t="s">
        <v>6504</v>
      </c>
      <c r="C5428" s="116">
        <v>248823</v>
      </c>
      <c r="D5428" s="117">
        <v>1229</v>
      </c>
      <c r="E5428" s="2">
        <v>5428</v>
      </c>
    </row>
    <row r="5429" spans="1:5" ht="13.5" x14ac:dyDescent="0.25">
      <c r="A5429" s="2"/>
      <c r="B5429" s="2" t="s">
        <v>6505</v>
      </c>
      <c r="C5429" s="116">
        <v>248868</v>
      </c>
      <c r="D5429" s="117">
        <v>1229</v>
      </c>
      <c r="E5429" s="2">
        <v>5429</v>
      </c>
    </row>
    <row r="5430" spans="1:5" ht="13.5" x14ac:dyDescent="0.25">
      <c r="A5430" s="2"/>
      <c r="B5430" s="2" t="s">
        <v>9221</v>
      </c>
      <c r="C5430" s="116">
        <v>448874</v>
      </c>
      <c r="D5430" s="117">
        <v>1229</v>
      </c>
      <c r="E5430" s="2">
        <v>5430</v>
      </c>
    </row>
    <row r="5431" spans="1:5" ht="13.5" x14ac:dyDescent="0.25">
      <c r="A5431" s="2"/>
      <c r="B5431" s="2" t="s">
        <v>6506</v>
      </c>
      <c r="C5431" s="116">
        <v>248919</v>
      </c>
      <c r="D5431" s="117">
        <v>1226</v>
      </c>
      <c r="E5431" s="2">
        <v>5431</v>
      </c>
    </row>
    <row r="5432" spans="1:5" ht="13.5" x14ac:dyDescent="0.25">
      <c r="A5432" s="2"/>
      <c r="B5432" s="2" t="s">
        <v>8139</v>
      </c>
      <c r="C5432" s="116">
        <v>248920</v>
      </c>
      <c r="D5432" s="117">
        <v>1226</v>
      </c>
      <c r="E5432" s="2">
        <v>5432</v>
      </c>
    </row>
    <row r="5433" spans="1:5" ht="13.5" x14ac:dyDescent="0.25">
      <c r="A5433" s="2"/>
      <c r="B5433" s="2" t="s">
        <v>8140</v>
      </c>
      <c r="C5433" s="116">
        <v>248921</v>
      </c>
      <c r="D5433" s="117">
        <v>1226</v>
      </c>
      <c r="E5433" s="2">
        <v>5433</v>
      </c>
    </row>
    <row r="5434" spans="1:5" ht="13.5" x14ac:dyDescent="0.25">
      <c r="A5434" s="2"/>
      <c r="B5434" s="2" t="s">
        <v>8141</v>
      </c>
      <c r="C5434" s="116">
        <v>248922</v>
      </c>
      <c r="D5434" s="117">
        <v>1226</v>
      </c>
      <c r="E5434" s="2">
        <v>5434</v>
      </c>
    </row>
    <row r="5435" spans="1:5" ht="13.5" x14ac:dyDescent="0.25">
      <c r="A5435" s="2"/>
      <c r="B5435" s="2" t="s">
        <v>6507</v>
      </c>
      <c r="C5435" s="116">
        <v>248942</v>
      </c>
      <c r="D5435" s="117">
        <v>1226</v>
      </c>
      <c r="E5435" s="2">
        <v>5435</v>
      </c>
    </row>
    <row r="5436" spans="1:5" ht="13.5" x14ac:dyDescent="0.25">
      <c r="A5436" s="2"/>
      <c r="B5436" s="2" t="s">
        <v>8138</v>
      </c>
      <c r="C5436" s="116">
        <v>248843</v>
      </c>
      <c r="D5436" s="117">
        <v>1229</v>
      </c>
      <c r="E5436" s="2">
        <v>5436</v>
      </c>
    </row>
    <row r="5437" spans="1:5" ht="13.5" x14ac:dyDescent="0.25">
      <c r="A5437" s="2"/>
      <c r="B5437" s="2" t="s">
        <v>9222</v>
      </c>
      <c r="C5437" s="116">
        <v>448959</v>
      </c>
      <c r="D5437" s="117">
        <v>1226</v>
      </c>
      <c r="E5437" s="2">
        <v>5437</v>
      </c>
    </row>
    <row r="5438" spans="1:5" ht="13.5" x14ac:dyDescent="0.25">
      <c r="A5438" s="2"/>
      <c r="B5438" s="2" t="s">
        <v>6508</v>
      </c>
      <c r="C5438" s="116">
        <v>248980</v>
      </c>
      <c r="D5438" s="117">
        <v>1222</v>
      </c>
      <c r="E5438" s="2">
        <v>5438</v>
      </c>
    </row>
    <row r="5439" spans="1:5" ht="13.5" x14ac:dyDescent="0.25">
      <c r="A5439" s="2"/>
      <c r="B5439" s="2" t="s">
        <v>9225</v>
      </c>
      <c r="C5439" s="116">
        <v>449010</v>
      </c>
      <c r="D5439" s="117">
        <v>1237</v>
      </c>
      <c r="E5439" s="2">
        <v>5439</v>
      </c>
    </row>
    <row r="5440" spans="1:5" ht="13.5" x14ac:dyDescent="0.25">
      <c r="A5440" s="2"/>
      <c r="B5440" s="2" t="s">
        <v>9223</v>
      </c>
      <c r="C5440" s="116">
        <v>448997</v>
      </c>
      <c r="D5440" s="117">
        <v>1239</v>
      </c>
      <c r="E5440" s="2">
        <v>5440</v>
      </c>
    </row>
    <row r="5441" spans="1:5" ht="13.5" x14ac:dyDescent="0.25">
      <c r="A5441" s="2"/>
      <c r="B5441" s="2" t="s">
        <v>8752</v>
      </c>
      <c r="C5441" s="116">
        <v>249023</v>
      </c>
      <c r="D5441" s="117">
        <v>1229</v>
      </c>
      <c r="E5441" s="2">
        <v>5441</v>
      </c>
    </row>
    <row r="5442" spans="1:5" ht="13.5" x14ac:dyDescent="0.25">
      <c r="A5442" s="2"/>
      <c r="B5442" s="2" t="s">
        <v>9226</v>
      </c>
      <c r="C5442" s="116">
        <v>449082</v>
      </c>
      <c r="D5442" s="117">
        <v>1239</v>
      </c>
      <c r="E5442" s="2">
        <v>5442</v>
      </c>
    </row>
    <row r="5443" spans="1:5" ht="13.5" x14ac:dyDescent="0.25">
      <c r="A5443" s="2"/>
      <c r="B5443" s="2" t="s">
        <v>8142</v>
      </c>
      <c r="C5443" s="116">
        <v>248981</v>
      </c>
      <c r="D5443" s="117">
        <v>1229</v>
      </c>
      <c r="E5443" s="2">
        <v>5443</v>
      </c>
    </row>
    <row r="5444" spans="1:5" ht="13.5" x14ac:dyDescent="0.25">
      <c r="A5444" s="2"/>
      <c r="B5444" s="2" t="s">
        <v>6509</v>
      </c>
      <c r="C5444" s="116">
        <v>249038</v>
      </c>
      <c r="D5444" s="117">
        <v>1221</v>
      </c>
      <c r="E5444" s="2">
        <v>5444</v>
      </c>
    </row>
    <row r="5445" spans="1:5" ht="13.5" x14ac:dyDescent="0.25">
      <c r="A5445" s="2"/>
      <c r="B5445" s="2" t="s">
        <v>6511</v>
      </c>
      <c r="C5445" s="116">
        <v>249061</v>
      </c>
      <c r="D5445" s="117">
        <v>1237</v>
      </c>
      <c r="E5445" s="2">
        <v>5445</v>
      </c>
    </row>
    <row r="5446" spans="1:5" ht="13.5" x14ac:dyDescent="0.25">
      <c r="A5446" s="2"/>
      <c r="B5446" s="2" t="s">
        <v>6510</v>
      </c>
      <c r="C5446" s="116">
        <v>249042</v>
      </c>
      <c r="D5446" s="117">
        <v>1229</v>
      </c>
      <c r="E5446" s="2">
        <v>5446</v>
      </c>
    </row>
    <row r="5447" spans="1:5" ht="13.5" x14ac:dyDescent="0.25">
      <c r="A5447" s="2"/>
      <c r="B5447" s="2" t="s">
        <v>6512</v>
      </c>
      <c r="C5447" s="116">
        <v>249076</v>
      </c>
      <c r="D5447" s="117">
        <v>1239</v>
      </c>
      <c r="E5447" s="2">
        <v>5447</v>
      </c>
    </row>
    <row r="5448" spans="1:5" ht="13.5" x14ac:dyDescent="0.25">
      <c r="A5448" s="2"/>
      <c r="B5448" s="2" t="s">
        <v>6513</v>
      </c>
      <c r="C5448" s="116">
        <v>249127</v>
      </c>
      <c r="D5448" s="117">
        <v>1226</v>
      </c>
      <c r="E5448" s="2">
        <v>5448</v>
      </c>
    </row>
    <row r="5449" spans="1:5" ht="13.5" x14ac:dyDescent="0.25">
      <c r="A5449" s="2"/>
      <c r="B5449" s="2" t="s">
        <v>9228</v>
      </c>
      <c r="C5449" s="116">
        <v>449133</v>
      </c>
      <c r="D5449" s="117">
        <v>1226</v>
      </c>
      <c r="E5449" s="2">
        <v>5449</v>
      </c>
    </row>
    <row r="5450" spans="1:5" ht="13.5" x14ac:dyDescent="0.25">
      <c r="A5450" s="2"/>
      <c r="B5450" s="2" t="s">
        <v>6514</v>
      </c>
      <c r="C5450" s="116">
        <v>249150</v>
      </c>
      <c r="D5450" s="117">
        <v>1226</v>
      </c>
      <c r="E5450" s="2">
        <v>5450</v>
      </c>
    </row>
    <row r="5451" spans="1:5" ht="13.5" x14ac:dyDescent="0.25">
      <c r="A5451" s="2"/>
      <c r="B5451" s="2" t="s">
        <v>8143</v>
      </c>
      <c r="C5451" s="116">
        <v>249151</v>
      </c>
      <c r="D5451" s="117">
        <v>1229</v>
      </c>
      <c r="E5451" s="2">
        <v>5451</v>
      </c>
    </row>
    <row r="5452" spans="1:5" ht="13.5" x14ac:dyDescent="0.25">
      <c r="A5452" s="2"/>
      <c r="B5452" s="2" t="s">
        <v>6515</v>
      </c>
      <c r="C5452" s="116">
        <v>249201</v>
      </c>
      <c r="D5452" s="117">
        <v>1222</v>
      </c>
      <c r="E5452" s="2">
        <v>5452</v>
      </c>
    </row>
    <row r="5453" spans="1:5" ht="13.5" x14ac:dyDescent="0.25">
      <c r="A5453" s="2"/>
      <c r="B5453" s="2" t="s">
        <v>6519</v>
      </c>
      <c r="C5453" s="116">
        <v>249269</v>
      </c>
      <c r="D5453" s="117">
        <v>1235</v>
      </c>
      <c r="E5453" s="2">
        <v>5453</v>
      </c>
    </row>
    <row r="5454" spans="1:5" ht="13.5" x14ac:dyDescent="0.25">
      <c r="A5454" s="2"/>
      <c r="B5454" s="2" t="s">
        <v>6516</v>
      </c>
      <c r="C5454" s="116">
        <v>249216</v>
      </c>
      <c r="D5454" s="117">
        <v>1226</v>
      </c>
      <c r="E5454" s="2">
        <v>5454</v>
      </c>
    </row>
    <row r="5455" spans="1:5" ht="13.5" x14ac:dyDescent="0.25">
      <c r="A5455" s="2"/>
      <c r="B5455" s="2" t="s">
        <v>6517</v>
      </c>
      <c r="C5455" s="116">
        <v>249235</v>
      </c>
      <c r="D5455" s="117">
        <v>1229</v>
      </c>
      <c r="E5455" s="2">
        <v>5455</v>
      </c>
    </row>
    <row r="5456" spans="1:5" ht="13.5" x14ac:dyDescent="0.25">
      <c r="A5456" s="2"/>
      <c r="B5456" s="2" t="s">
        <v>6518</v>
      </c>
      <c r="C5456" s="116">
        <v>249248</v>
      </c>
      <c r="D5456" s="117">
        <v>1231</v>
      </c>
      <c r="E5456" s="2">
        <v>5456</v>
      </c>
    </row>
    <row r="5457" spans="1:5" ht="13.5" x14ac:dyDescent="0.25">
      <c r="A5457" s="2"/>
      <c r="B5457" s="2" t="s">
        <v>6520</v>
      </c>
      <c r="C5457" s="116">
        <v>249273</v>
      </c>
      <c r="D5457" s="117">
        <v>1239</v>
      </c>
      <c r="E5457" s="2">
        <v>5457</v>
      </c>
    </row>
    <row r="5458" spans="1:5" ht="13.5" x14ac:dyDescent="0.25">
      <c r="A5458" s="2"/>
      <c r="B5458" s="2" t="s">
        <v>9229</v>
      </c>
      <c r="C5458" s="116">
        <v>449289</v>
      </c>
      <c r="D5458" s="117">
        <v>1222</v>
      </c>
      <c r="E5458" s="2">
        <v>5458</v>
      </c>
    </row>
    <row r="5459" spans="1:5" ht="13.5" x14ac:dyDescent="0.25">
      <c r="A5459" s="2"/>
      <c r="B5459" s="2" t="s">
        <v>6522</v>
      </c>
      <c r="C5459" s="116">
        <v>249336</v>
      </c>
      <c r="D5459" s="117">
        <v>1120</v>
      </c>
      <c r="E5459" s="2">
        <v>5459</v>
      </c>
    </row>
    <row r="5460" spans="1:5" ht="13.5" x14ac:dyDescent="0.25">
      <c r="A5460" s="2"/>
      <c r="B5460" s="2" t="s">
        <v>6521</v>
      </c>
      <c r="C5460" s="116">
        <v>249321</v>
      </c>
      <c r="D5460" s="117">
        <v>1120</v>
      </c>
      <c r="E5460" s="2">
        <v>5460</v>
      </c>
    </row>
    <row r="5461" spans="1:5" ht="13.5" x14ac:dyDescent="0.25">
      <c r="A5461" s="2"/>
      <c r="B5461" s="2" t="s">
        <v>6523</v>
      </c>
      <c r="C5461" s="116">
        <v>249355</v>
      </c>
      <c r="D5461" s="117">
        <v>1120</v>
      </c>
      <c r="E5461" s="2">
        <v>5461</v>
      </c>
    </row>
    <row r="5462" spans="1:5" ht="13.5" x14ac:dyDescent="0.25">
      <c r="A5462" s="2"/>
      <c r="B5462" s="2" t="s">
        <v>9230</v>
      </c>
      <c r="C5462" s="116">
        <v>449379</v>
      </c>
      <c r="D5462" s="117">
        <v>1226</v>
      </c>
      <c r="E5462" s="2">
        <v>5462</v>
      </c>
    </row>
    <row r="5463" spans="1:5" ht="13.5" x14ac:dyDescent="0.25">
      <c r="A5463" s="2"/>
      <c r="B5463" s="2" t="s">
        <v>9231</v>
      </c>
      <c r="C5463" s="116">
        <v>449383</v>
      </c>
      <c r="D5463" s="117">
        <v>1226</v>
      </c>
      <c r="E5463" s="2">
        <v>5463</v>
      </c>
    </row>
    <row r="5464" spans="1:5" ht="13.5" x14ac:dyDescent="0.25">
      <c r="A5464" s="2"/>
      <c r="B5464" s="2" t="s">
        <v>9232</v>
      </c>
      <c r="C5464" s="116">
        <v>449398</v>
      </c>
      <c r="D5464" s="117">
        <v>1226</v>
      </c>
      <c r="E5464" s="2">
        <v>5464</v>
      </c>
    </row>
    <row r="5465" spans="1:5" ht="13.5" x14ac:dyDescent="0.25">
      <c r="A5465" s="2"/>
      <c r="B5465" s="2" t="s">
        <v>8144</v>
      </c>
      <c r="C5465" s="116">
        <v>249152</v>
      </c>
      <c r="D5465" s="117">
        <v>1232</v>
      </c>
      <c r="E5465" s="2">
        <v>5465</v>
      </c>
    </row>
    <row r="5466" spans="1:5" ht="13.5" x14ac:dyDescent="0.25">
      <c r="A5466" s="2"/>
      <c r="B5466" s="2" t="s">
        <v>9234</v>
      </c>
      <c r="C5466" s="116">
        <v>449415</v>
      </c>
      <c r="D5466" s="117">
        <v>1229</v>
      </c>
      <c r="E5466" s="2">
        <v>5466</v>
      </c>
    </row>
    <row r="5467" spans="1:5" ht="13.5" x14ac:dyDescent="0.25">
      <c r="A5467" s="2"/>
      <c r="B5467" s="2" t="s">
        <v>9233</v>
      </c>
      <c r="C5467" s="116">
        <v>449400</v>
      </c>
      <c r="D5467" s="117">
        <v>1226</v>
      </c>
      <c r="E5467" s="2">
        <v>5467</v>
      </c>
    </row>
    <row r="5468" spans="1:5" ht="13.5" x14ac:dyDescent="0.25">
      <c r="A5468" s="2"/>
      <c r="B5468" s="2" t="s">
        <v>8145</v>
      </c>
      <c r="C5468" s="116">
        <v>249322</v>
      </c>
      <c r="D5468" s="117">
        <v>1229</v>
      </c>
      <c r="E5468" s="2">
        <v>5468</v>
      </c>
    </row>
    <row r="5469" spans="1:5" ht="13.5" x14ac:dyDescent="0.25">
      <c r="A5469" s="2"/>
      <c r="B5469" s="2" t="s">
        <v>6525</v>
      </c>
      <c r="C5469" s="116">
        <v>249451</v>
      </c>
      <c r="D5469" s="117">
        <v>1222</v>
      </c>
      <c r="E5469" s="2">
        <v>5469</v>
      </c>
    </row>
    <row r="5470" spans="1:5" ht="13.5" x14ac:dyDescent="0.25">
      <c r="A5470" s="2"/>
      <c r="B5470" s="2" t="s">
        <v>6527</v>
      </c>
      <c r="C5470" s="116">
        <v>249517</v>
      </c>
      <c r="D5470" s="117">
        <v>1229</v>
      </c>
      <c r="E5470" s="2">
        <v>5470</v>
      </c>
    </row>
    <row r="5471" spans="1:5" ht="13.5" x14ac:dyDescent="0.25">
      <c r="A5471" s="2"/>
      <c r="B5471" s="2" t="s">
        <v>6526</v>
      </c>
      <c r="C5471" s="116">
        <v>249502</v>
      </c>
      <c r="D5471" s="117">
        <v>1226</v>
      </c>
      <c r="E5471" s="2">
        <v>5471</v>
      </c>
    </row>
    <row r="5472" spans="1:5" ht="13.5" x14ac:dyDescent="0.25">
      <c r="A5472" s="2"/>
      <c r="B5472" s="2" t="s">
        <v>8753</v>
      </c>
      <c r="C5472" s="116">
        <v>249521</v>
      </c>
      <c r="D5472" s="117">
        <v>1222</v>
      </c>
      <c r="E5472" s="2">
        <v>5472</v>
      </c>
    </row>
    <row r="5473" spans="1:5" ht="13.5" x14ac:dyDescent="0.25">
      <c r="A5473" s="2"/>
      <c r="B5473" s="2" t="s">
        <v>8146</v>
      </c>
      <c r="C5473" s="116">
        <v>249503</v>
      </c>
      <c r="D5473" s="117">
        <v>1236</v>
      </c>
      <c r="E5473" s="2">
        <v>5473</v>
      </c>
    </row>
    <row r="5474" spans="1:5" ht="13.5" x14ac:dyDescent="0.25">
      <c r="A5474" s="2"/>
      <c r="B5474" s="2" t="s">
        <v>9235</v>
      </c>
      <c r="C5474" s="116">
        <v>449421</v>
      </c>
      <c r="D5474" s="117">
        <v>1229</v>
      </c>
      <c r="E5474" s="2">
        <v>5474</v>
      </c>
    </row>
    <row r="5475" spans="1:5" ht="13.5" x14ac:dyDescent="0.25">
      <c r="A5475" s="2"/>
      <c r="B5475" s="2" t="s">
        <v>9236</v>
      </c>
      <c r="C5475" s="116">
        <v>449434</v>
      </c>
      <c r="D5475" s="117">
        <v>1222</v>
      </c>
      <c r="E5475" s="2">
        <v>5475</v>
      </c>
    </row>
    <row r="5476" spans="1:5" ht="13.5" x14ac:dyDescent="0.25">
      <c r="A5476" s="2"/>
      <c r="B5476" s="2" t="s">
        <v>9237</v>
      </c>
      <c r="C5476" s="116">
        <v>449449</v>
      </c>
      <c r="D5476" s="117">
        <v>1222</v>
      </c>
      <c r="E5476" s="2">
        <v>5476</v>
      </c>
    </row>
    <row r="5477" spans="1:5" ht="13.5" x14ac:dyDescent="0.25">
      <c r="A5477" s="2"/>
      <c r="B5477" s="2" t="s">
        <v>9224</v>
      </c>
      <c r="C5477" s="116">
        <v>449004</v>
      </c>
      <c r="D5477" s="117">
        <v>1239</v>
      </c>
      <c r="E5477" s="2">
        <v>5477</v>
      </c>
    </row>
    <row r="5478" spans="1:5" ht="13.5" x14ac:dyDescent="0.25">
      <c r="A5478" s="2"/>
      <c r="B5478" s="2" t="s">
        <v>6528</v>
      </c>
      <c r="C5478" s="116">
        <v>249540</v>
      </c>
      <c r="D5478" s="117">
        <v>1226</v>
      </c>
      <c r="E5478" s="2">
        <v>5478</v>
      </c>
    </row>
    <row r="5479" spans="1:5" ht="13.5" x14ac:dyDescent="0.25">
      <c r="A5479" s="2"/>
      <c r="B5479" s="2" t="s">
        <v>6529</v>
      </c>
      <c r="C5479" s="116">
        <v>249593</v>
      </c>
      <c r="D5479" s="117">
        <v>1226</v>
      </c>
      <c r="E5479" s="2">
        <v>5479</v>
      </c>
    </row>
    <row r="5480" spans="1:5" ht="13.5" x14ac:dyDescent="0.25">
      <c r="A5480" s="2"/>
      <c r="B5480" s="2" t="s">
        <v>6530</v>
      </c>
      <c r="C5480" s="116">
        <v>249625</v>
      </c>
      <c r="D5480" s="117">
        <v>1229</v>
      </c>
      <c r="E5480" s="2">
        <v>5480</v>
      </c>
    </row>
    <row r="5481" spans="1:5" ht="13.5" x14ac:dyDescent="0.25">
      <c r="A5481" s="2"/>
      <c r="B5481" s="2" t="s">
        <v>9238</v>
      </c>
      <c r="C5481" s="116">
        <v>449631</v>
      </c>
      <c r="D5481" s="117">
        <v>1222</v>
      </c>
      <c r="E5481" s="2">
        <v>5481</v>
      </c>
    </row>
    <row r="5482" spans="1:5" ht="13.5" x14ac:dyDescent="0.25">
      <c r="A5482" s="2"/>
      <c r="B5482" s="2" t="s">
        <v>9239</v>
      </c>
      <c r="C5482" s="116">
        <v>449646</v>
      </c>
      <c r="D5482" s="117">
        <v>1222</v>
      </c>
      <c r="E5482" s="2">
        <v>5482</v>
      </c>
    </row>
    <row r="5483" spans="1:5" ht="13.5" x14ac:dyDescent="0.25">
      <c r="A5483" s="2"/>
      <c r="B5483" s="2" t="s">
        <v>6531</v>
      </c>
      <c r="C5483" s="116">
        <v>249659</v>
      </c>
      <c r="D5483" s="117">
        <v>1221</v>
      </c>
      <c r="E5483" s="2">
        <v>5483</v>
      </c>
    </row>
    <row r="5484" spans="1:5" ht="13.5" x14ac:dyDescent="0.25">
      <c r="A5484" s="2"/>
      <c r="B5484" s="2" t="s">
        <v>8147</v>
      </c>
      <c r="C5484" s="116">
        <v>249660</v>
      </c>
      <c r="D5484" s="117">
        <v>1226</v>
      </c>
      <c r="E5484" s="2">
        <v>5484</v>
      </c>
    </row>
    <row r="5485" spans="1:5" ht="13.5" x14ac:dyDescent="0.25">
      <c r="A5485" s="2"/>
      <c r="B5485" s="2" t="s">
        <v>6533</v>
      </c>
      <c r="C5485" s="116">
        <v>249729</v>
      </c>
      <c r="D5485" s="117">
        <v>1222</v>
      </c>
      <c r="E5485" s="2">
        <v>5485</v>
      </c>
    </row>
    <row r="5486" spans="1:5" ht="13.5" x14ac:dyDescent="0.25">
      <c r="A5486" s="2"/>
      <c r="B5486" s="2" t="s">
        <v>6535</v>
      </c>
      <c r="C5486" s="116">
        <v>249767</v>
      </c>
      <c r="D5486" s="117">
        <v>1229</v>
      </c>
      <c r="E5486" s="2">
        <v>5486</v>
      </c>
    </row>
    <row r="5487" spans="1:5" ht="13.5" x14ac:dyDescent="0.25">
      <c r="A5487" s="2"/>
      <c r="B5487" s="2" t="s">
        <v>6532</v>
      </c>
      <c r="C5487" s="116">
        <v>249682</v>
      </c>
      <c r="D5487" s="117">
        <v>1221</v>
      </c>
      <c r="E5487" s="2">
        <v>5487</v>
      </c>
    </row>
    <row r="5488" spans="1:5" ht="13.5" x14ac:dyDescent="0.25">
      <c r="A5488" s="2"/>
      <c r="B5488" s="2" t="s">
        <v>6534</v>
      </c>
      <c r="C5488" s="116">
        <v>249733</v>
      </c>
      <c r="D5488" s="117">
        <v>1226</v>
      </c>
      <c r="E5488" s="2">
        <v>5488</v>
      </c>
    </row>
    <row r="5489" spans="1:5" ht="13.5" x14ac:dyDescent="0.25">
      <c r="A5489" s="2"/>
      <c r="B5489" s="2" t="s">
        <v>8148</v>
      </c>
      <c r="C5489" s="116">
        <v>249734</v>
      </c>
      <c r="D5489" s="117">
        <v>1226</v>
      </c>
      <c r="E5489" s="2">
        <v>5489</v>
      </c>
    </row>
    <row r="5490" spans="1:5" ht="13.5" x14ac:dyDescent="0.25">
      <c r="A5490" s="2"/>
      <c r="B5490" s="2" t="s">
        <v>8149</v>
      </c>
      <c r="C5490" s="116">
        <v>249785</v>
      </c>
      <c r="D5490" s="117">
        <v>2145</v>
      </c>
      <c r="E5490" s="2">
        <v>5490</v>
      </c>
    </row>
    <row r="5491" spans="1:5" ht="13.5" x14ac:dyDescent="0.25">
      <c r="A5491" s="2"/>
      <c r="B5491" s="2" t="s">
        <v>6536</v>
      </c>
      <c r="C5491" s="116">
        <v>249790</v>
      </c>
      <c r="D5491" s="117">
        <v>1222</v>
      </c>
      <c r="E5491" s="2">
        <v>5491</v>
      </c>
    </row>
    <row r="5492" spans="1:5" ht="13.5" x14ac:dyDescent="0.25">
      <c r="A5492" s="2"/>
      <c r="B5492" s="2" t="s">
        <v>6538</v>
      </c>
      <c r="C5492" s="116">
        <v>249907</v>
      </c>
      <c r="D5492" s="117">
        <v>1222</v>
      </c>
      <c r="E5492" s="2">
        <v>5492</v>
      </c>
    </row>
    <row r="5493" spans="1:5" ht="13.5" x14ac:dyDescent="0.25">
      <c r="A5493" s="2"/>
      <c r="B5493" s="2" t="s">
        <v>6539</v>
      </c>
      <c r="C5493" s="116">
        <v>249930</v>
      </c>
      <c r="D5493" s="117">
        <v>1229</v>
      </c>
      <c r="E5493" s="2">
        <v>5493</v>
      </c>
    </row>
    <row r="5494" spans="1:5" ht="13.5" x14ac:dyDescent="0.25">
      <c r="A5494" s="2"/>
      <c r="B5494" s="2" t="s">
        <v>6540</v>
      </c>
      <c r="C5494" s="116">
        <v>249964</v>
      </c>
      <c r="D5494" s="117">
        <v>1226</v>
      </c>
      <c r="E5494" s="2">
        <v>5494</v>
      </c>
    </row>
    <row r="5495" spans="1:5" ht="13.5" x14ac:dyDescent="0.25">
      <c r="A5495" s="2"/>
      <c r="B5495" s="2" t="s">
        <v>9240</v>
      </c>
      <c r="C5495" s="116">
        <v>449970</v>
      </c>
      <c r="D5495" s="117">
        <v>1222</v>
      </c>
      <c r="E5495" s="2">
        <v>5495</v>
      </c>
    </row>
    <row r="5496" spans="1:5" ht="13.5" x14ac:dyDescent="0.25">
      <c r="A5496" s="2"/>
      <c r="B5496" s="2" t="s">
        <v>8153</v>
      </c>
      <c r="C5496" s="116">
        <v>249968</v>
      </c>
      <c r="D5496" s="117">
        <v>1210</v>
      </c>
      <c r="E5496" s="2">
        <v>5496</v>
      </c>
    </row>
    <row r="5497" spans="1:5" ht="13.5" x14ac:dyDescent="0.25">
      <c r="A5497" s="2"/>
      <c r="B5497" s="2" t="s">
        <v>8150</v>
      </c>
      <c r="C5497" s="116">
        <v>249965</v>
      </c>
      <c r="D5497" s="117">
        <v>1235</v>
      </c>
      <c r="E5497" s="2">
        <v>5497</v>
      </c>
    </row>
    <row r="5498" spans="1:5" ht="13.5" x14ac:dyDescent="0.25">
      <c r="A5498" s="2"/>
      <c r="B5498" s="2" t="s">
        <v>8151</v>
      </c>
      <c r="C5498" s="116">
        <v>249966</v>
      </c>
      <c r="D5498" s="117">
        <v>1237</v>
      </c>
      <c r="E5498" s="2">
        <v>5498</v>
      </c>
    </row>
    <row r="5499" spans="1:5" ht="13.5" x14ac:dyDescent="0.25">
      <c r="A5499" s="2"/>
      <c r="B5499" s="2" t="s">
        <v>9241</v>
      </c>
      <c r="C5499" s="116">
        <v>449985</v>
      </c>
      <c r="D5499" s="117">
        <v>1226</v>
      </c>
      <c r="E5499" s="2">
        <v>5499</v>
      </c>
    </row>
    <row r="5500" spans="1:5" ht="13.5" x14ac:dyDescent="0.25">
      <c r="A5500" s="2"/>
      <c r="B5500" s="2" t="s">
        <v>8152</v>
      </c>
      <c r="C5500" s="116">
        <v>249967</v>
      </c>
      <c r="D5500" s="117">
        <v>1237</v>
      </c>
      <c r="E5500" s="2">
        <v>5500</v>
      </c>
    </row>
    <row r="5501" spans="1:5" ht="13.5" x14ac:dyDescent="0.25">
      <c r="A5501" s="2"/>
      <c r="B5501" s="2" t="s">
        <v>6542</v>
      </c>
      <c r="C5501" s="116">
        <v>250069</v>
      </c>
      <c r="D5501" s="117">
        <v>1221</v>
      </c>
      <c r="E5501" s="2">
        <v>5501</v>
      </c>
    </row>
    <row r="5502" spans="1:5" ht="13.5" x14ac:dyDescent="0.25">
      <c r="A5502" s="2"/>
      <c r="B5502" s="2" t="s">
        <v>9242</v>
      </c>
      <c r="C5502" s="116">
        <v>450075</v>
      </c>
      <c r="D5502" s="117">
        <v>1226</v>
      </c>
      <c r="E5502" s="2">
        <v>5502</v>
      </c>
    </row>
    <row r="5503" spans="1:5" ht="13.5" x14ac:dyDescent="0.25">
      <c r="A5503" s="2"/>
      <c r="B5503" s="2" t="s">
        <v>8154</v>
      </c>
      <c r="C5503" s="116">
        <v>250070</v>
      </c>
      <c r="D5503" s="117">
        <v>1239</v>
      </c>
      <c r="E5503" s="2">
        <v>5503</v>
      </c>
    </row>
    <row r="5504" spans="1:5" ht="13.5" x14ac:dyDescent="0.25">
      <c r="A5504" s="2"/>
      <c r="B5504" s="2" t="s">
        <v>8155</v>
      </c>
      <c r="C5504" s="116">
        <v>250071</v>
      </c>
      <c r="D5504" s="117">
        <v>1222</v>
      </c>
      <c r="E5504" s="2">
        <v>5504</v>
      </c>
    </row>
    <row r="5505" spans="1:5" ht="13.5" x14ac:dyDescent="0.25">
      <c r="A5505" s="2"/>
      <c r="B5505" s="2" t="s">
        <v>6543</v>
      </c>
      <c r="C5505" s="116">
        <v>250124</v>
      </c>
      <c r="D5505" s="117">
        <v>1229</v>
      </c>
      <c r="E5505" s="2">
        <v>5505</v>
      </c>
    </row>
    <row r="5506" spans="1:5" ht="13.5" x14ac:dyDescent="0.25">
      <c r="A5506" s="2"/>
      <c r="B5506" s="2" t="s">
        <v>9243</v>
      </c>
      <c r="C5506" s="116">
        <v>450130</v>
      </c>
      <c r="D5506" s="117">
        <v>1222</v>
      </c>
      <c r="E5506" s="2">
        <v>5506</v>
      </c>
    </row>
    <row r="5507" spans="1:5" ht="13.5" x14ac:dyDescent="0.25">
      <c r="A5507" s="2"/>
      <c r="B5507" s="2" t="s">
        <v>6544</v>
      </c>
      <c r="C5507" s="116">
        <v>250158</v>
      </c>
      <c r="D5507" s="117">
        <v>1229</v>
      </c>
      <c r="E5507" s="2">
        <v>5507</v>
      </c>
    </row>
    <row r="5508" spans="1:5" ht="13.5" x14ac:dyDescent="0.25">
      <c r="A5508" s="2"/>
      <c r="B5508" s="2" t="s">
        <v>6545</v>
      </c>
      <c r="C5508" s="116">
        <v>250196</v>
      </c>
      <c r="D5508" s="117">
        <v>1226</v>
      </c>
      <c r="E5508" s="2">
        <v>5508</v>
      </c>
    </row>
    <row r="5509" spans="1:5" ht="13.5" x14ac:dyDescent="0.25">
      <c r="A5509" s="2"/>
      <c r="B5509" s="2" t="s">
        <v>6546</v>
      </c>
      <c r="C5509" s="116">
        <v>250228</v>
      </c>
      <c r="D5509" s="117">
        <v>1226</v>
      </c>
      <c r="E5509" s="2">
        <v>5509</v>
      </c>
    </row>
    <row r="5510" spans="1:5" ht="13.5" x14ac:dyDescent="0.25">
      <c r="A5510" s="2"/>
      <c r="B5510" s="2" t="s">
        <v>6554</v>
      </c>
      <c r="C5510" s="116">
        <v>250533</v>
      </c>
      <c r="D5510" s="117">
        <v>1120</v>
      </c>
      <c r="E5510" s="2">
        <v>5510</v>
      </c>
    </row>
    <row r="5511" spans="1:5" ht="13.5" x14ac:dyDescent="0.25">
      <c r="A5511" s="2"/>
      <c r="B5511" s="2" t="s">
        <v>8156</v>
      </c>
      <c r="C5511" s="116">
        <v>250229</v>
      </c>
      <c r="D5511" s="117">
        <v>1229</v>
      </c>
      <c r="E5511" s="2">
        <v>5511</v>
      </c>
    </row>
    <row r="5512" spans="1:5" ht="13.5" x14ac:dyDescent="0.25">
      <c r="A5512" s="2"/>
      <c r="B5512" s="2" t="s">
        <v>6548</v>
      </c>
      <c r="C5512" s="116">
        <v>250285</v>
      </c>
      <c r="D5512" s="117">
        <v>1222</v>
      </c>
      <c r="E5512" s="2">
        <v>5512</v>
      </c>
    </row>
    <row r="5513" spans="1:5" ht="13.5" x14ac:dyDescent="0.25">
      <c r="A5513" s="2"/>
      <c r="B5513" s="2" t="s">
        <v>6547</v>
      </c>
      <c r="C5513" s="116">
        <v>250270</v>
      </c>
      <c r="D5513" s="117">
        <v>1221</v>
      </c>
      <c r="E5513" s="2">
        <v>5513</v>
      </c>
    </row>
    <row r="5514" spans="1:5" ht="13.5" x14ac:dyDescent="0.25">
      <c r="A5514" s="2"/>
      <c r="B5514" s="2" t="s">
        <v>9244</v>
      </c>
      <c r="C5514" s="116">
        <v>450624</v>
      </c>
      <c r="D5514" s="117">
        <v>1222</v>
      </c>
      <c r="E5514" s="2">
        <v>5514</v>
      </c>
    </row>
    <row r="5515" spans="1:5" ht="13.5" x14ac:dyDescent="0.25">
      <c r="A5515" s="2"/>
      <c r="B5515" s="2" t="s">
        <v>6549</v>
      </c>
      <c r="C5515" s="116">
        <v>250425</v>
      </c>
      <c r="D5515" s="117">
        <v>1229</v>
      </c>
      <c r="E5515" s="2">
        <v>5515</v>
      </c>
    </row>
    <row r="5516" spans="1:5" ht="13.5" x14ac:dyDescent="0.25">
      <c r="A5516" s="2"/>
      <c r="B5516" s="2" t="s">
        <v>6550</v>
      </c>
      <c r="C5516" s="116">
        <v>250463</v>
      </c>
      <c r="D5516" s="117">
        <v>1120</v>
      </c>
      <c r="E5516" s="2">
        <v>5516</v>
      </c>
    </row>
    <row r="5517" spans="1:5" ht="13.5" x14ac:dyDescent="0.25">
      <c r="A5517" s="2"/>
      <c r="B5517" s="2" t="s">
        <v>6551</v>
      </c>
      <c r="C5517" s="116">
        <v>250482</v>
      </c>
      <c r="D5517" s="117">
        <v>1120</v>
      </c>
      <c r="E5517" s="2">
        <v>5517</v>
      </c>
    </row>
    <row r="5518" spans="1:5" ht="13.5" x14ac:dyDescent="0.25">
      <c r="A5518" s="2"/>
      <c r="B5518" s="2" t="s">
        <v>6552</v>
      </c>
      <c r="C5518" s="116">
        <v>250497</v>
      </c>
      <c r="D5518" s="117">
        <v>1120</v>
      </c>
      <c r="E5518" s="2">
        <v>5518</v>
      </c>
    </row>
    <row r="5519" spans="1:5" ht="13.5" x14ac:dyDescent="0.25">
      <c r="A5519" s="2"/>
      <c r="B5519" s="2" t="s">
        <v>6553</v>
      </c>
      <c r="C5519" s="116">
        <v>250514</v>
      </c>
      <c r="D5519" s="117">
        <v>1120</v>
      </c>
      <c r="E5519" s="2">
        <v>5519</v>
      </c>
    </row>
    <row r="5520" spans="1:5" ht="13.5" x14ac:dyDescent="0.25">
      <c r="A5520" s="2"/>
      <c r="B5520" s="2" t="s">
        <v>6555</v>
      </c>
      <c r="C5520" s="116">
        <v>250571</v>
      </c>
      <c r="D5520" s="117">
        <v>1120</v>
      </c>
      <c r="E5520" s="2">
        <v>5520</v>
      </c>
    </row>
    <row r="5521" spans="1:5" ht="13.5" x14ac:dyDescent="0.25">
      <c r="A5521" s="2"/>
      <c r="B5521" s="2" t="s">
        <v>6556</v>
      </c>
      <c r="C5521" s="116">
        <v>250590</v>
      </c>
      <c r="D5521" s="117">
        <v>1120</v>
      </c>
      <c r="E5521" s="2">
        <v>5521</v>
      </c>
    </row>
    <row r="5522" spans="1:5" ht="13.5" x14ac:dyDescent="0.25">
      <c r="A5522" s="2"/>
      <c r="B5522" s="2" t="s">
        <v>6557</v>
      </c>
      <c r="C5522" s="116">
        <v>250618</v>
      </c>
      <c r="D5522" s="117">
        <v>1120</v>
      </c>
      <c r="E5522" s="2">
        <v>5522</v>
      </c>
    </row>
    <row r="5523" spans="1:5" ht="13.5" x14ac:dyDescent="0.25">
      <c r="A5523" s="2"/>
      <c r="B5523" s="2" t="s">
        <v>6558</v>
      </c>
      <c r="C5523" s="116">
        <v>250637</v>
      </c>
      <c r="D5523" s="117">
        <v>1120</v>
      </c>
      <c r="E5523" s="2">
        <v>5523</v>
      </c>
    </row>
    <row r="5524" spans="1:5" ht="13.5" x14ac:dyDescent="0.25">
      <c r="A5524" s="2"/>
      <c r="B5524" s="2" t="s">
        <v>6560</v>
      </c>
      <c r="C5524" s="116">
        <v>250660</v>
      </c>
      <c r="D5524" s="117">
        <v>1120</v>
      </c>
      <c r="E5524" s="2">
        <v>5524</v>
      </c>
    </row>
    <row r="5525" spans="1:5" ht="13.5" x14ac:dyDescent="0.25">
      <c r="A5525" s="2"/>
      <c r="B5525" s="2" t="s">
        <v>6559</v>
      </c>
      <c r="C5525" s="116">
        <v>250641</v>
      </c>
      <c r="D5525" s="117">
        <v>1120</v>
      </c>
      <c r="E5525" s="2">
        <v>5525</v>
      </c>
    </row>
    <row r="5526" spans="1:5" ht="13.5" x14ac:dyDescent="0.25">
      <c r="A5526" s="2"/>
      <c r="B5526" s="2" t="s">
        <v>8157</v>
      </c>
      <c r="C5526" s="116">
        <v>250765</v>
      </c>
      <c r="D5526" s="117">
        <v>1229</v>
      </c>
      <c r="E5526" s="2">
        <v>5526</v>
      </c>
    </row>
    <row r="5527" spans="1:5" ht="13.5" x14ac:dyDescent="0.25">
      <c r="A5527" s="2"/>
      <c r="B5527" s="2" t="s">
        <v>6563</v>
      </c>
      <c r="C5527" s="116">
        <v>250800</v>
      </c>
      <c r="D5527" s="117">
        <v>1222</v>
      </c>
      <c r="E5527" s="2">
        <v>5527</v>
      </c>
    </row>
    <row r="5528" spans="1:5" ht="13.5" x14ac:dyDescent="0.25">
      <c r="A5528" s="2"/>
      <c r="B5528" s="2" t="s">
        <v>6565</v>
      </c>
      <c r="C5528" s="116">
        <v>250820</v>
      </c>
      <c r="D5528" s="117">
        <v>1229</v>
      </c>
      <c r="E5528" s="2">
        <v>5528</v>
      </c>
    </row>
    <row r="5529" spans="1:5" ht="13.5" x14ac:dyDescent="0.25">
      <c r="A5529" s="2"/>
      <c r="B5529" s="2" t="s">
        <v>6562</v>
      </c>
      <c r="C5529" s="116">
        <v>250798</v>
      </c>
      <c r="D5529" s="117">
        <v>1221</v>
      </c>
      <c r="E5529" s="2">
        <v>5529</v>
      </c>
    </row>
    <row r="5530" spans="1:5" ht="13.5" x14ac:dyDescent="0.25">
      <c r="A5530" s="2"/>
      <c r="B5530" s="2" t="s">
        <v>6564</v>
      </c>
      <c r="C5530" s="116">
        <v>250815</v>
      </c>
      <c r="D5530" s="117">
        <v>1223</v>
      </c>
      <c r="E5530" s="2">
        <v>5530</v>
      </c>
    </row>
    <row r="5531" spans="1:5" ht="13.5" x14ac:dyDescent="0.25">
      <c r="A5531" s="2"/>
      <c r="B5531" s="2" t="s">
        <v>6567</v>
      </c>
      <c r="C5531" s="116">
        <v>250872</v>
      </c>
      <c r="D5531" s="117">
        <v>1229</v>
      </c>
      <c r="E5531" s="2">
        <v>5531</v>
      </c>
    </row>
    <row r="5532" spans="1:5" ht="13.5" x14ac:dyDescent="0.25">
      <c r="A5532" s="2"/>
      <c r="B5532" s="2" t="s">
        <v>6568</v>
      </c>
      <c r="C5532" s="116">
        <v>250891</v>
      </c>
      <c r="D5532" s="117">
        <v>1210</v>
      </c>
      <c r="E5532" s="2">
        <v>5532</v>
      </c>
    </row>
    <row r="5533" spans="1:5" ht="13.5" x14ac:dyDescent="0.25">
      <c r="A5533" s="2"/>
      <c r="B5533" s="2" t="s">
        <v>6569</v>
      </c>
      <c r="C5533" s="116">
        <v>250923</v>
      </c>
      <c r="D5533" s="117">
        <v>1210</v>
      </c>
      <c r="E5533" s="2">
        <v>5533</v>
      </c>
    </row>
    <row r="5534" spans="1:5" ht="13.5" x14ac:dyDescent="0.25">
      <c r="A5534" s="2"/>
      <c r="B5534" s="2" t="s">
        <v>7988</v>
      </c>
      <c r="C5534" s="116">
        <v>250942</v>
      </c>
      <c r="D5534" s="117">
        <v>1120</v>
      </c>
      <c r="E5534" s="2">
        <v>5534</v>
      </c>
    </row>
    <row r="5535" spans="1:5" ht="13.5" x14ac:dyDescent="0.25">
      <c r="A5535" s="2"/>
      <c r="B5535" s="2" t="s">
        <v>8159</v>
      </c>
      <c r="C5535" s="116">
        <v>250924</v>
      </c>
      <c r="D5535" s="117">
        <v>1229</v>
      </c>
      <c r="E5535" s="2">
        <v>5535</v>
      </c>
    </row>
    <row r="5536" spans="1:5" ht="13.5" x14ac:dyDescent="0.25">
      <c r="A5536" s="2"/>
      <c r="B5536" s="2" t="s">
        <v>6571</v>
      </c>
      <c r="C5536" s="116">
        <v>250976</v>
      </c>
      <c r="D5536" s="117">
        <v>1229</v>
      </c>
      <c r="E5536" s="2">
        <v>5536</v>
      </c>
    </row>
    <row r="5537" spans="1:5" ht="13.5" x14ac:dyDescent="0.25">
      <c r="A5537" s="2"/>
      <c r="B5537" s="2" t="s">
        <v>6570</v>
      </c>
      <c r="C5537" s="116">
        <v>250957</v>
      </c>
      <c r="D5537" s="117">
        <v>1226</v>
      </c>
      <c r="E5537" s="2">
        <v>5537</v>
      </c>
    </row>
    <row r="5538" spans="1:5" ht="13.5" x14ac:dyDescent="0.25">
      <c r="A5538" s="2"/>
      <c r="B5538" s="2" t="s">
        <v>8160</v>
      </c>
      <c r="C5538" s="116">
        <v>250958</v>
      </c>
      <c r="D5538" s="117">
        <v>1231</v>
      </c>
      <c r="E5538" s="2">
        <v>5538</v>
      </c>
    </row>
    <row r="5539" spans="1:5" ht="13.5" x14ac:dyDescent="0.25">
      <c r="A5539" s="2"/>
      <c r="B5539" s="2" t="s">
        <v>8161</v>
      </c>
      <c r="C5539" s="116">
        <v>250959</v>
      </c>
      <c r="D5539" s="117">
        <v>1210</v>
      </c>
      <c r="E5539" s="2">
        <v>5539</v>
      </c>
    </row>
    <row r="5540" spans="1:5" ht="13.5" x14ac:dyDescent="0.25">
      <c r="A5540" s="2"/>
      <c r="B5540" s="2" t="s">
        <v>9245</v>
      </c>
      <c r="C5540" s="116">
        <v>450982</v>
      </c>
      <c r="D5540" s="117">
        <v>1237</v>
      </c>
      <c r="E5540" s="2">
        <v>5540</v>
      </c>
    </row>
    <row r="5541" spans="1:5" ht="13.5" x14ac:dyDescent="0.25">
      <c r="A5541" s="2"/>
      <c r="B5541" s="2" t="s">
        <v>8162</v>
      </c>
      <c r="C5541" s="116">
        <v>251024</v>
      </c>
      <c r="D5541" s="117">
        <v>1239</v>
      </c>
      <c r="E5541" s="2">
        <v>5541</v>
      </c>
    </row>
    <row r="5542" spans="1:5" ht="13.5" x14ac:dyDescent="0.25">
      <c r="A5542" s="2"/>
      <c r="B5542" s="2" t="s">
        <v>6572</v>
      </c>
      <c r="C5542" s="116">
        <v>251019</v>
      </c>
      <c r="D5542" s="117">
        <v>1222</v>
      </c>
      <c r="E5542" s="2">
        <v>5542</v>
      </c>
    </row>
    <row r="5543" spans="1:5" ht="13.5" x14ac:dyDescent="0.25">
      <c r="A5543" s="2"/>
      <c r="B5543" s="2" t="s">
        <v>6573</v>
      </c>
      <c r="C5543" s="116">
        <v>251023</v>
      </c>
      <c r="D5543" s="117">
        <v>1228</v>
      </c>
      <c r="E5543" s="2">
        <v>5543</v>
      </c>
    </row>
    <row r="5544" spans="1:5" ht="13.5" x14ac:dyDescent="0.25">
      <c r="A5544" s="2"/>
      <c r="B5544" s="2" t="s">
        <v>8163</v>
      </c>
      <c r="C5544" s="116">
        <v>251025</v>
      </c>
      <c r="D5544" s="117">
        <v>1239</v>
      </c>
      <c r="E5544" s="2">
        <v>5544</v>
      </c>
    </row>
    <row r="5545" spans="1:5" ht="13.5" x14ac:dyDescent="0.25">
      <c r="A5545" s="2"/>
      <c r="B5545" s="2" t="s">
        <v>6575</v>
      </c>
      <c r="C5545" s="116">
        <v>251080</v>
      </c>
      <c r="D5545" s="117">
        <v>1229</v>
      </c>
      <c r="E5545" s="2">
        <v>5545</v>
      </c>
    </row>
    <row r="5546" spans="1:5" ht="13.5" x14ac:dyDescent="0.25">
      <c r="A5546" s="2"/>
      <c r="B5546" s="2" t="s">
        <v>6574</v>
      </c>
      <c r="C5546" s="116">
        <v>251076</v>
      </c>
      <c r="D5546" s="117">
        <v>1226</v>
      </c>
      <c r="E5546" s="2">
        <v>5546</v>
      </c>
    </row>
    <row r="5547" spans="1:5" ht="13.5" x14ac:dyDescent="0.25">
      <c r="A5547" s="2"/>
      <c r="B5547" s="2" t="s">
        <v>9246</v>
      </c>
      <c r="C5547" s="116">
        <v>451097</v>
      </c>
      <c r="D5547" s="117">
        <v>1234</v>
      </c>
      <c r="E5547" s="2">
        <v>5547</v>
      </c>
    </row>
    <row r="5548" spans="1:5" ht="13.5" x14ac:dyDescent="0.25">
      <c r="A5548" s="2"/>
      <c r="B5548" s="2" t="s">
        <v>8164</v>
      </c>
      <c r="C5548" s="116">
        <v>251077</v>
      </c>
      <c r="D5548" s="117">
        <v>1231</v>
      </c>
      <c r="E5548" s="2">
        <v>5548</v>
      </c>
    </row>
    <row r="5549" spans="1:5" ht="13.5" x14ac:dyDescent="0.25">
      <c r="A5549" s="2"/>
      <c r="B5549" s="2" t="s">
        <v>8165</v>
      </c>
      <c r="C5549" s="116">
        <v>251078</v>
      </c>
      <c r="D5549" s="117">
        <v>1210</v>
      </c>
      <c r="E5549" s="2">
        <v>5549</v>
      </c>
    </row>
    <row r="5550" spans="1:5" ht="13.5" x14ac:dyDescent="0.25">
      <c r="A5550" s="2"/>
      <c r="B5550" s="2" t="s">
        <v>6576</v>
      </c>
      <c r="C5550" s="116">
        <v>251112</v>
      </c>
      <c r="D5550" s="117">
        <v>1222</v>
      </c>
      <c r="E5550" s="2">
        <v>5550</v>
      </c>
    </row>
    <row r="5551" spans="1:5" ht="13.5" x14ac:dyDescent="0.25">
      <c r="A5551" s="2"/>
      <c r="B5551" s="2" t="s">
        <v>6577</v>
      </c>
      <c r="C5551" s="116">
        <v>251146</v>
      </c>
      <c r="D5551" s="117">
        <v>1222</v>
      </c>
      <c r="E5551" s="2">
        <v>5551</v>
      </c>
    </row>
    <row r="5552" spans="1:5" ht="13.5" x14ac:dyDescent="0.25">
      <c r="A5552" s="2"/>
      <c r="B5552" s="2" t="s">
        <v>8166</v>
      </c>
      <c r="C5552" s="116">
        <v>251147</v>
      </c>
      <c r="D5552" s="117">
        <v>1222</v>
      </c>
      <c r="E5552" s="2">
        <v>5552</v>
      </c>
    </row>
    <row r="5553" spans="1:5" ht="13.5" x14ac:dyDescent="0.25">
      <c r="A5553" s="2"/>
      <c r="B5553" s="2" t="s">
        <v>6578</v>
      </c>
      <c r="C5553" s="116">
        <v>251199</v>
      </c>
      <c r="D5553" s="117">
        <v>1222</v>
      </c>
      <c r="E5553" s="2">
        <v>5553</v>
      </c>
    </row>
    <row r="5554" spans="1:5" ht="13.5" x14ac:dyDescent="0.25">
      <c r="A5554" s="2"/>
      <c r="B5554" s="2" t="s">
        <v>8167</v>
      </c>
      <c r="C5554" s="116">
        <v>251200</v>
      </c>
      <c r="D5554" s="117">
        <v>1210</v>
      </c>
      <c r="E5554" s="2">
        <v>5554</v>
      </c>
    </row>
    <row r="5555" spans="1:5" ht="13.5" x14ac:dyDescent="0.25">
      <c r="A5555" s="2"/>
      <c r="B5555" s="2" t="s">
        <v>6579</v>
      </c>
      <c r="C5555" s="116">
        <v>251201</v>
      </c>
      <c r="D5555" s="117">
        <v>1229</v>
      </c>
      <c r="E5555" s="2">
        <v>5555</v>
      </c>
    </row>
    <row r="5556" spans="1:5" ht="13.5" x14ac:dyDescent="0.25">
      <c r="A5556" s="2"/>
      <c r="B5556" s="2" t="s">
        <v>6580</v>
      </c>
      <c r="C5556" s="116">
        <v>251220</v>
      </c>
      <c r="D5556" s="117">
        <v>1237</v>
      </c>
      <c r="E5556" s="2">
        <v>5556</v>
      </c>
    </row>
    <row r="5557" spans="1:5" ht="13.5" x14ac:dyDescent="0.25">
      <c r="A5557" s="2"/>
      <c r="B5557" s="2" t="s">
        <v>6581</v>
      </c>
      <c r="C5557" s="116">
        <v>251269</v>
      </c>
      <c r="D5557" s="117">
        <v>1222</v>
      </c>
      <c r="E5557" s="2">
        <v>5557</v>
      </c>
    </row>
    <row r="5558" spans="1:5" ht="13.5" x14ac:dyDescent="0.25">
      <c r="A5558" s="2"/>
      <c r="B5558" s="2" t="s">
        <v>6582</v>
      </c>
      <c r="C5558" s="116">
        <v>251292</v>
      </c>
      <c r="D5558" s="117">
        <v>1210</v>
      </c>
      <c r="E5558" s="2">
        <v>5558</v>
      </c>
    </row>
    <row r="5559" spans="1:5" ht="13.5" x14ac:dyDescent="0.25">
      <c r="A5559" s="2"/>
      <c r="B5559" s="2" t="s">
        <v>8168</v>
      </c>
      <c r="C5559" s="116">
        <v>251293</v>
      </c>
      <c r="D5559" s="117">
        <v>1210</v>
      </c>
      <c r="E5559" s="2">
        <v>5559</v>
      </c>
    </row>
    <row r="5560" spans="1:5" ht="13.5" x14ac:dyDescent="0.25">
      <c r="A5560" s="2"/>
      <c r="B5560" s="2" t="s">
        <v>6583</v>
      </c>
      <c r="C5560" s="116">
        <v>251343</v>
      </c>
      <c r="D5560" s="117">
        <v>1229</v>
      </c>
      <c r="E5560" s="2">
        <v>5560</v>
      </c>
    </row>
    <row r="5561" spans="1:5" ht="13.5" x14ac:dyDescent="0.25">
      <c r="A5561" s="2"/>
      <c r="B5561" s="2" t="s">
        <v>8169</v>
      </c>
      <c r="C5561" s="116">
        <v>251344</v>
      </c>
      <c r="D5561" s="117">
        <v>1229</v>
      </c>
      <c r="E5561" s="2">
        <v>5561</v>
      </c>
    </row>
    <row r="5562" spans="1:5" ht="13.5" x14ac:dyDescent="0.25">
      <c r="A5562" s="2"/>
      <c r="B5562" s="2" t="s">
        <v>6585</v>
      </c>
      <c r="C5562" s="116">
        <v>251409</v>
      </c>
      <c r="D5562" s="117">
        <v>1222</v>
      </c>
      <c r="E5562" s="2">
        <v>5562</v>
      </c>
    </row>
    <row r="5563" spans="1:5" ht="13.5" x14ac:dyDescent="0.25">
      <c r="A5563" s="2"/>
      <c r="B5563" s="2" t="s">
        <v>6586</v>
      </c>
      <c r="C5563" s="116">
        <v>251413</v>
      </c>
      <c r="D5563" s="117">
        <v>1229</v>
      </c>
      <c r="E5563" s="2">
        <v>5563</v>
      </c>
    </row>
    <row r="5564" spans="1:5" ht="13.5" x14ac:dyDescent="0.25">
      <c r="A5564" s="2"/>
      <c r="B5564" s="2" t="s">
        <v>6584</v>
      </c>
      <c r="C5564" s="116">
        <v>251381</v>
      </c>
      <c r="D5564" s="117">
        <v>1221</v>
      </c>
      <c r="E5564" s="2">
        <v>5564</v>
      </c>
    </row>
    <row r="5565" spans="1:5" ht="13.5" x14ac:dyDescent="0.25">
      <c r="A5565" s="2"/>
      <c r="B5565" s="2" t="s">
        <v>8170</v>
      </c>
      <c r="C5565" s="116">
        <v>251382</v>
      </c>
      <c r="D5565" s="117">
        <v>1229</v>
      </c>
      <c r="E5565" s="2">
        <v>5565</v>
      </c>
    </row>
    <row r="5566" spans="1:5" ht="13.5" x14ac:dyDescent="0.25">
      <c r="A5566" s="2"/>
      <c r="B5566" s="2" t="s">
        <v>6587</v>
      </c>
      <c r="C5566" s="116">
        <v>251447</v>
      </c>
      <c r="D5566" s="117">
        <v>1221</v>
      </c>
      <c r="E5566" s="2">
        <v>5566</v>
      </c>
    </row>
    <row r="5567" spans="1:5" ht="13.5" x14ac:dyDescent="0.25">
      <c r="A5567" s="2"/>
      <c r="B5567" s="2" t="s">
        <v>6588</v>
      </c>
      <c r="C5567" s="116">
        <v>251498</v>
      </c>
      <c r="D5567" s="117">
        <v>1236</v>
      </c>
      <c r="E5567" s="2">
        <v>5567</v>
      </c>
    </row>
    <row r="5568" spans="1:5" ht="13.5" x14ac:dyDescent="0.25">
      <c r="A5568" s="2"/>
      <c r="B5568" s="2" t="s">
        <v>6589</v>
      </c>
      <c r="C5568" s="116">
        <v>251521</v>
      </c>
      <c r="D5568" s="117">
        <v>1222</v>
      </c>
      <c r="E5568" s="2">
        <v>5568</v>
      </c>
    </row>
    <row r="5569" spans="1:5" ht="13.5" x14ac:dyDescent="0.25">
      <c r="A5569" s="2"/>
      <c r="B5569" s="2" t="s">
        <v>6590</v>
      </c>
      <c r="C5569" s="116">
        <v>251564</v>
      </c>
      <c r="D5569" s="117">
        <v>1222</v>
      </c>
      <c r="E5569" s="2">
        <v>5569</v>
      </c>
    </row>
    <row r="5570" spans="1:5" ht="13.5" x14ac:dyDescent="0.25">
      <c r="A5570" s="2"/>
      <c r="B5570" s="2" t="s">
        <v>9247</v>
      </c>
      <c r="C5570" s="116">
        <v>451580</v>
      </c>
      <c r="D5570" s="117">
        <v>1222</v>
      </c>
      <c r="E5570" s="2">
        <v>5570</v>
      </c>
    </row>
    <row r="5571" spans="1:5" ht="13.5" x14ac:dyDescent="0.25">
      <c r="A5571" s="2"/>
      <c r="B5571" s="2" t="s">
        <v>9248</v>
      </c>
      <c r="C5571" s="116">
        <v>451595</v>
      </c>
      <c r="D5571" s="117">
        <v>1222</v>
      </c>
      <c r="E5571" s="2">
        <v>5571</v>
      </c>
    </row>
    <row r="5572" spans="1:5" ht="13.5" x14ac:dyDescent="0.25">
      <c r="A5572" s="2"/>
      <c r="B5572" s="2" t="s">
        <v>6591</v>
      </c>
      <c r="C5572" s="116">
        <v>251625</v>
      </c>
      <c r="D5572" s="117">
        <v>1222</v>
      </c>
      <c r="E5572" s="2">
        <v>5572</v>
      </c>
    </row>
    <row r="5573" spans="1:5" ht="13.5" x14ac:dyDescent="0.25">
      <c r="A5573" s="2"/>
      <c r="B5573" s="2" t="s">
        <v>8171</v>
      </c>
      <c r="C5573" s="116">
        <v>251626</v>
      </c>
      <c r="D5573" s="117">
        <v>1239</v>
      </c>
      <c r="E5573" s="2">
        <v>5573</v>
      </c>
    </row>
    <row r="5574" spans="1:5" ht="13.5" x14ac:dyDescent="0.25">
      <c r="A5574" s="2"/>
      <c r="B5574" s="2" t="s">
        <v>9211</v>
      </c>
      <c r="C5574" s="116">
        <v>447443</v>
      </c>
      <c r="D5574" s="117">
        <v>1222</v>
      </c>
      <c r="E5574" s="2">
        <v>5574</v>
      </c>
    </row>
    <row r="5575" spans="1:5" ht="13.5" x14ac:dyDescent="0.25">
      <c r="A5575" s="2"/>
      <c r="B5575" s="2" t="s">
        <v>2925</v>
      </c>
      <c r="C5575" s="116">
        <v>151179</v>
      </c>
      <c r="D5575" s="117">
        <v>8228</v>
      </c>
      <c r="E5575" s="2">
        <v>5575</v>
      </c>
    </row>
    <row r="5576" spans="1:5" ht="13.5" x14ac:dyDescent="0.25">
      <c r="A5576" s="2"/>
      <c r="B5576" s="2" t="s">
        <v>2926</v>
      </c>
      <c r="C5576" s="116">
        <v>151198</v>
      </c>
      <c r="D5576" s="117">
        <v>7441</v>
      </c>
      <c r="E5576" s="2">
        <v>5576</v>
      </c>
    </row>
    <row r="5577" spans="1:5" ht="13.5" x14ac:dyDescent="0.25">
      <c r="A5577" s="2"/>
      <c r="B5577" s="2" t="s">
        <v>2927</v>
      </c>
      <c r="C5577" s="116">
        <v>151215</v>
      </c>
      <c r="D5577" s="117">
        <v>8159</v>
      </c>
      <c r="E5577" s="2">
        <v>5577</v>
      </c>
    </row>
    <row r="5578" spans="1:5" ht="13.5" x14ac:dyDescent="0.25">
      <c r="A5578" s="2"/>
      <c r="B5578" s="2" t="s">
        <v>2928</v>
      </c>
      <c r="C5578" s="116">
        <v>151249</v>
      </c>
      <c r="D5578" s="117">
        <v>8284</v>
      </c>
      <c r="E5578" s="2">
        <v>5578</v>
      </c>
    </row>
    <row r="5579" spans="1:5" ht="13.5" x14ac:dyDescent="0.25">
      <c r="A5579" s="2"/>
      <c r="B5579" s="2" t="s">
        <v>6592</v>
      </c>
      <c r="C5579" s="116">
        <v>251729</v>
      </c>
      <c r="D5579" s="117">
        <v>2149</v>
      </c>
      <c r="E5579" s="2">
        <v>5579</v>
      </c>
    </row>
    <row r="5580" spans="1:5" ht="13.5" x14ac:dyDescent="0.25">
      <c r="A5580" s="2"/>
      <c r="B5580" s="2" t="s">
        <v>8172</v>
      </c>
      <c r="C5580" s="116">
        <v>251730</v>
      </c>
      <c r="D5580" s="117">
        <v>2147</v>
      </c>
      <c r="E5580" s="2">
        <v>5580</v>
      </c>
    </row>
    <row r="5581" spans="1:5" ht="13.5" x14ac:dyDescent="0.25">
      <c r="A5581" s="2"/>
      <c r="B5581" s="2" t="s">
        <v>8173</v>
      </c>
      <c r="C5581" s="116">
        <v>251731</v>
      </c>
      <c r="D5581" s="117">
        <v>2147</v>
      </c>
      <c r="E5581" s="2">
        <v>5581</v>
      </c>
    </row>
    <row r="5582" spans="1:5" ht="13.5" x14ac:dyDescent="0.25">
      <c r="A5582" s="2"/>
      <c r="B5582" s="2" t="s">
        <v>8174</v>
      </c>
      <c r="C5582" s="116">
        <v>251732</v>
      </c>
      <c r="D5582" s="117">
        <v>2147</v>
      </c>
      <c r="E5582" s="2">
        <v>5582</v>
      </c>
    </row>
    <row r="5583" spans="1:5" ht="13.5" x14ac:dyDescent="0.25">
      <c r="A5583" s="2"/>
      <c r="B5583" s="2" t="s">
        <v>2929</v>
      </c>
      <c r="C5583" s="116">
        <v>151268</v>
      </c>
      <c r="D5583" s="117">
        <v>9151</v>
      </c>
      <c r="E5583" s="2">
        <v>5583</v>
      </c>
    </row>
    <row r="5584" spans="1:5" ht="13.5" x14ac:dyDescent="0.25">
      <c r="A5584" s="2"/>
      <c r="B5584" s="2" t="s">
        <v>6593</v>
      </c>
      <c r="C5584" s="116">
        <v>251767</v>
      </c>
      <c r="D5584" s="117">
        <v>2429</v>
      </c>
      <c r="E5584" s="2">
        <v>5584</v>
      </c>
    </row>
    <row r="5585" spans="1:5" ht="13.5" x14ac:dyDescent="0.25">
      <c r="A5585" s="2"/>
      <c r="B5585" s="2" t="s">
        <v>8489</v>
      </c>
      <c r="C5585" s="116">
        <v>251768</v>
      </c>
      <c r="D5585" s="117">
        <v>3432</v>
      </c>
      <c r="E5585" s="2">
        <v>5585</v>
      </c>
    </row>
    <row r="5586" spans="1:5" ht="13.5" x14ac:dyDescent="0.25">
      <c r="A5586" s="2"/>
      <c r="B5586" s="2" t="s">
        <v>2930</v>
      </c>
      <c r="C5586" s="116">
        <v>151291</v>
      </c>
      <c r="D5586" s="117">
        <v>7343</v>
      </c>
      <c r="E5586" s="2">
        <v>5586</v>
      </c>
    </row>
    <row r="5587" spans="1:5" ht="13.5" x14ac:dyDescent="0.25">
      <c r="A5587" s="2"/>
      <c r="B5587" s="2" t="s">
        <v>2931</v>
      </c>
      <c r="C5587" s="116">
        <v>151319</v>
      </c>
      <c r="D5587" s="117">
        <v>7343</v>
      </c>
      <c r="E5587" s="2">
        <v>5587</v>
      </c>
    </row>
    <row r="5588" spans="1:5" ht="13.5" x14ac:dyDescent="0.25">
      <c r="A5588" s="2"/>
      <c r="B5588" s="2" t="s">
        <v>7322</v>
      </c>
      <c r="C5588" s="116">
        <v>151321</v>
      </c>
      <c r="D5588" s="117">
        <v>7443</v>
      </c>
      <c r="E5588" s="2">
        <v>5588</v>
      </c>
    </row>
    <row r="5589" spans="1:5" ht="13.5" x14ac:dyDescent="0.25">
      <c r="A5589" s="2"/>
      <c r="B5589" s="2" t="s">
        <v>2932</v>
      </c>
      <c r="C5589" s="116">
        <v>151338</v>
      </c>
      <c r="D5589" s="117">
        <v>7343</v>
      </c>
      <c r="E5589" s="2">
        <v>5589</v>
      </c>
    </row>
    <row r="5590" spans="1:5" ht="13.5" x14ac:dyDescent="0.25">
      <c r="A5590" s="2"/>
      <c r="B5590" s="2" t="s">
        <v>8457</v>
      </c>
      <c r="C5590" s="116">
        <v>151357</v>
      </c>
      <c r="D5590" s="117">
        <v>5131</v>
      </c>
      <c r="E5590" s="2">
        <v>5590</v>
      </c>
    </row>
    <row r="5591" spans="1:5" ht="13.5" x14ac:dyDescent="0.25">
      <c r="A5591" s="2"/>
      <c r="B5591" s="2" t="s">
        <v>123</v>
      </c>
      <c r="C5591" s="116">
        <v>151412</v>
      </c>
      <c r="D5591" s="117">
        <v>7411</v>
      </c>
      <c r="E5591" s="2">
        <v>5591</v>
      </c>
    </row>
    <row r="5592" spans="1:5" ht="13.5" x14ac:dyDescent="0.25">
      <c r="A5592" s="2"/>
      <c r="B5592" s="2" t="s">
        <v>2934</v>
      </c>
      <c r="C5592" s="116">
        <v>151431</v>
      </c>
      <c r="D5592" s="117">
        <v>7411</v>
      </c>
      <c r="E5592" s="2">
        <v>5592</v>
      </c>
    </row>
    <row r="5593" spans="1:5" ht="13.5" x14ac:dyDescent="0.25">
      <c r="A5593" s="2"/>
      <c r="B5593" s="2" t="s">
        <v>2935</v>
      </c>
      <c r="C5593" s="116">
        <v>151450</v>
      </c>
      <c r="D5593" s="117">
        <v>9321</v>
      </c>
      <c r="E5593" s="2">
        <v>5593</v>
      </c>
    </row>
    <row r="5594" spans="1:5" ht="13.5" x14ac:dyDescent="0.25">
      <c r="A5594" s="2"/>
      <c r="B5594" s="2" t="s">
        <v>2936</v>
      </c>
      <c r="C5594" s="116">
        <v>151472</v>
      </c>
      <c r="D5594" s="117">
        <v>7241</v>
      </c>
      <c r="E5594" s="2">
        <v>5594</v>
      </c>
    </row>
    <row r="5595" spans="1:5" ht="13.5" x14ac:dyDescent="0.25">
      <c r="A5595" s="2"/>
      <c r="B5595" s="2" t="s">
        <v>2937</v>
      </c>
      <c r="C5595" s="116">
        <v>151499</v>
      </c>
      <c r="D5595" s="117">
        <v>7313</v>
      </c>
      <c r="E5595" s="2">
        <v>5595</v>
      </c>
    </row>
    <row r="5596" spans="1:5" ht="13.5" x14ac:dyDescent="0.25">
      <c r="A5596" s="2"/>
      <c r="B5596" s="2" t="s">
        <v>2938</v>
      </c>
      <c r="C5596" s="116">
        <v>151516</v>
      </c>
      <c r="D5596" s="117">
        <v>9350</v>
      </c>
      <c r="E5596" s="2">
        <v>5596</v>
      </c>
    </row>
    <row r="5597" spans="1:5" ht="13.5" x14ac:dyDescent="0.25">
      <c r="A5597" s="2"/>
      <c r="B5597" s="2" t="s">
        <v>2939</v>
      </c>
      <c r="C5597" s="116">
        <v>151535</v>
      </c>
      <c r="D5597" s="117">
        <v>7321</v>
      </c>
      <c r="E5597" s="2">
        <v>5597</v>
      </c>
    </row>
    <row r="5598" spans="1:5" ht="13.5" x14ac:dyDescent="0.25">
      <c r="A5598" s="2"/>
      <c r="B5598" s="2" t="s">
        <v>124</v>
      </c>
      <c r="C5598" s="116">
        <v>151554</v>
      </c>
      <c r="D5598" s="117">
        <v>8271</v>
      </c>
      <c r="E5598" s="2">
        <v>5598</v>
      </c>
    </row>
    <row r="5599" spans="1:5" ht="13.5" x14ac:dyDescent="0.25">
      <c r="A5599" s="2"/>
      <c r="B5599" s="2" t="s">
        <v>125</v>
      </c>
      <c r="C5599" s="116">
        <v>151569</v>
      </c>
      <c r="D5599" s="117">
        <v>8112</v>
      </c>
      <c r="E5599" s="2">
        <v>5599</v>
      </c>
    </row>
    <row r="5600" spans="1:5" ht="13.5" x14ac:dyDescent="0.25">
      <c r="A5600" s="2"/>
      <c r="B5600" s="2" t="s">
        <v>125</v>
      </c>
      <c r="C5600" s="116">
        <v>151573</v>
      </c>
      <c r="D5600" s="117">
        <v>8123</v>
      </c>
      <c r="E5600" s="2">
        <v>5600</v>
      </c>
    </row>
    <row r="5601" spans="1:5" ht="13.5" x14ac:dyDescent="0.25">
      <c r="A5601" s="2"/>
      <c r="B5601" s="2" t="s">
        <v>2940</v>
      </c>
      <c r="C5601" s="116">
        <v>151592</v>
      </c>
      <c r="D5601" s="117">
        <v>8131</v>
      </c>
      <c r="E5601" s="2">
        <v>5601</v>
      </c>
    </row>
    <row r="5602" spans="1:5" ht="13.5" x14ac:dyDescent="0.25">
      <c r="A5602" s="2"/>
      <c r="B5602" s="2" t="s">
        <v>2941</v>
      </c>
      <c r="C5602" s="116">
        <v>151615</v>
      </c>
      <c r="D5602" s="117">
        <v>8139</v>
      </c>
      <c r="E5602" s="2">
        <v>5602</v>
      </c>
    </row>
    <row r="5603" spans="1:5" ht="13.5" x14ac:dyDescent="0.25">
      <c r="A5603" s="2"/>
      <c r="B5603" s="2" t="s">
        <v>2942</v>
      </c>
      <c r="C5603" s="116">
        <v>151639</v>
      </c>
      <c r="D5603" s="117">
        <v>8139</v>
      </c>
      <c r="E5603" s="2">
        <v>5603</v>
      </c>
    </row>
    <row r="5604" spans="1:5" ht="13.5" x14ac:dyDescent="0.25">
      <c r="A5604" s="2"/>
      <c r="B5604" s="2" t="s">
        <v>2943</v>
      </c>
      <c r="C5604" s="116">
        <v>151658</v>
      </c>
      <c r="D5604" s="117">
        <v>8284</v>
      </c>
      <c r="E5604" s="2">
        <v>5604</v>
      </c>
    </row>
    <row r="5605" spans="1:5" ht="13.5" x14ac:dyDescent="0.25">
      <c r="A5605" s="2"/>
      <c r="B5605" s="2" t="s">
        <v>2944</v>
      </c>
      <c r="C5605" s="116">
        <v>151677</v>
      </c>
      <c r="D5605" s="117">
        <v>8212</v>
      </c>
      <c r="E5605" s="2">
        <v>5605</v>
      </c>
    </row>
    <row r="5606" spans="1:5" ht="13.5" x14ac:dyDescent="0.25">
      <c r="A5606" s="2"/>
      <c r="B5606" s="2" t="s">
        <v>2945</v>
      </c>
      <c r="C5606" s="116">
        <v>151696</v>
      </c>
      <c r="D5606" s="117">
        <v>8131</v>
      </c>
      <c r="E5606" s="2">
        <v>5606</v>
      </c>
    </row>
    <row r="5607" spans="1:5" ht="13.5" x14ac:dyDescent="0.25">
      <c r="A5607" s="2"/>
      <c r="B5607" s="2" t="s">
        <v>2946</v>
      </c>
      <c r="C5607" s="116">
        <v>151713</v>
      </c>
      <c r="D5607" s="117">
        <v>8152</v>
      </c>
      <c r="E5607" s="2">
        <v>5607</v>
      </c>
    </row>
    <row r="5608" spans="1:5" ht="13.5" x14ac:dyDescent="0.25">
      <c r="A5608" s="2"/>
      <c r="B5608" s="2" t="s">
        <v>2947</v>
      </c>
      <c r="C5608" s="116">
        <v>151732</v>
      </c>
      <c r="D5608" s="117">
        <v>8131</v>
      </c>
      <c r="E5608" s="2">
        <v>5608</v>
      </c>
    </row>
    <row r="5609" spans="1:5" ht="13.5" x14ac:dyDescent="0.25">
      <c r="A5609" s="2"/>
      <c r="B5609" s="2" t="s">
        <v>2948</v>
      </c>
      <c r="C5609" s="116">
        <v>151751</v>
      </c>
      <c r="D5609" s="117">
        <v>8152</v>
      </c>
      <c r="E5609" s="2">
        <v>5609</v>
      </c>
    </row>
    <row r="5610" spans="1:5" ht="13.5" x14ac:dyDescent="0.25">
      <c r="A5610" s="2"/>
      <c r="B5610" s="2" t="s">
        <v>2949</v>
      </c>
      <c r="C5610" s="116">
        <v>151770</v>
      </c>
      <c r="D5610" s="117">
        <v>8131</v>
      </c>
      <c r="E5610" s="2">
        <v>5610</v>
      </c>
    </row>
    <row r="5611" spans="1:5" ht="13.5" x14ac:dyDescent="0.25">
      <c r="A5611" s="2"/>
      <c r="B5611" s="2" t="s">
        <v>2950</v>
      </c>
      <c r="C5611" s="116">
        <v>151791</v>
      </c>
      <c r="D5611" s="117">
        <v>8152</v>
      </c>
      <c r="E5611" s="2">
        <v>5611</v>
      </c>
    </row>
    <row r="5612" spans="1:5" ht="13.5" x14ac:dyDescent="0.25">
      <c r="A5612" s="2"/>
      <c r="B5612" s="2" t="s">
        <v>2951</v>
      </c>
      <c r="C5612" s="116">
        <v>151817</v>
      </c>
      <c r="D5612" s="117">
        <v>8123</v>
      </c>
      <c r="E5612" s="2">
        <v>5612</v>
      </c>
    </row>
    <row r="5613" spans="1:5" ht="13.5" x14ac:dyDescent="0.25">
      <c r="A5613" s="2"/>
      <c r="B5613" s="2" t="s">
        <v>2952</v>
      </c>
      <c r="C5613" s="116">
        <v>151836</v>
      </c>
      <c r="D5613" s="117">
        <v>8123</v>
      </c>
      <c r="E5613" s="2">
        <v>5613</v>
      </c>
    </row>
    <row r="5614" spans="1:5" ht="13.5" x14ac:dyDescent="0.25">
      <c r="A5614" s="2"/>
      <c r="B5614" s="2" t="s">
        <v>8999</v>
      </c>
      <c r="C5614" s="116">
        <v>351842</v>
      </c>
      <c r="D5614" s="117">
        <v>8290</v>
      </c>
      <c r="E5614" s="2">
        <v>5614</v>
      </c>
    </row>
    <row r="5615" spans="1:5" ht="13.5" x14ac:dyDescent="0.25">
      <c r="A5615" s="2"/>
      <c r="B5615" s="2" t="s">
        <v>2953</v>
      </c>
      <c r="C5615" s="116">
        <v>151855</v>
      </c>
      <c r="D5615" s="117">
        <v>8152</v>
      </c>
      <c r="E5615" s="2">
        <v>5615</v>
      </c>
    </row>
    <row r="5616" spans="1:5" ht="13.5" x14ac:dyDescent="0.25">
      <c r="A5616" s="2"/>
      <c r="B5616" s="2" t="s">
        <v>2954</v>
      </c>
      <c r="C5616" s="116">
        <v>151874</v>
      </c>
      <c r="D5616" s="117">
        <v>8131</v>
      </c>
      <c r="E5616" s="2">
        <v>5616</v>
      </c>
    </row>
    <row r="5617" spans="1:5" ht="13.5" x14ac:dyDescent="0.25">
      <c r="A5617" s="2"/>
      <c r="B5617" s="2" t="s">
        <v>2955</v>
      </c>
      <c r="C5617" s="116">
        <v>151893</v>
      </c>
      <c r="D5617" s="117">
        <v>8139</v>
      </c>
      <c r="E5617" s="2">
        <v>5617</v>
      </c>
    </row>
    <row r="5618" spans="1:5" ht="13.5" x14ac:dyDescent="0.25">
      <c r="A5618" s="2"/>
      <c r="B5618" s="2" t="s">
        <v>2956</v>
      </c>
      <c r="C5618" s="116">
        <v>151910</v>
      </c>
      <c r="D5618" s="117">
        <v>8139</v>
      </c>
      <c r="E5618" s="2">
        <v>5618</v>
      </c>
    </row>
    <row r="5619" spans="1:5" ht="13.5" x14ac:dyDescent="0.25">
      <c r="A5619" s="2"/>
      <c r="B5619" s="2" t="s">
        <v>2957</v>
      </c>
      <c r="C5619" s="116">
        <v>151934</v>
      </c>
      <c r="D5619" s="117">
        <v>8134</v>
      </c>
      <c r="E5619" s="2">
        <v>5619</v>
      </c>
    </row>
    <row r="5620" spans="1:5" ht="13.5" x14ac:dyDescent="0.25">
      <c r="A5620" s="2"/>
      <c r="B5620" s="2" t="s">
        <v>2958</v>
      </c>
      <c r="C5620" s="116">
        <v>151959</v>
      </c>
      <c r="D5620" s="117">
        <v>8131</v>
      </c>
      <c r="E5620" s="2">
        <v>5620</v>
      </c>
    </row>
    <row r="5621" spans="1:5" ht="13.5" x14ac:dyDescent="0.25">
      <c r="A5621" s="2"/>
      <c r="B5621" s="2" t="s">
        <v>2959</v>
      </c>
      <c r="C5621" s="116">
        <v>151978</v>
      </c>
      <c r="D5621" s="117">
        <v>8131</v>
      </c>
      <c r="E5621" s="2">
        <v>5621</v>
      </c>
    </row>
    <row r="5622" spans="1:5" ht="13.5" x14ac:dyDescent="0.25">
      <c r="A5622" s="2"/>
      <c r="B5622" s="2" t="s">
        <v>2960</v>
      </c>
      <c r="C5622" s="116">
        <v>151997</v>
      </c>
      <c r="D5622" s="117">
        <v>8139</v>
      </c>
      <c r="E5622" s="2">
        <v>5622</v>
      </c>
    </row>
    <row r="5623" spans="1:5" ht="13.5" x14ac:dyDescent="0.25">
      <c r="A5623" s="2"/>
      <c r="B5623" s="2" t="s">
        <v>2961</v>
      </c>
      <c r="C5623" s="116">
        <v>152010</v>
      </c>
      <c r="D5623" s="117">
        <v>8223</v>
      </c>
      <c r="E5623" s="2">
        <v>5623</v>
      </c>
    </row>
    <row r="5624" spans="1:5" ht="13.5" x14ac:dyDescent="0.25">
      <c r="A5624" s="2"/>
      <c r="B5624" s="2" t="s">
        <v>2962</v>
      </c>
      <c r="C5624" s="116">
        <v>152044</v>
      </c>
      <c r="D5624" s="117">
        <v>7242</v>
      </c>
      <c r="E5624" s="2">
        <v>5624</v>
      </c>
    </row>
    <row r="5625" spans="1:5" ht="13.5" x14ac:dyDescent="0.25">
      <c r="A5625" s="2"/>
      <c r="B5625" s="2" t="s">
        <v>7324</v>
      </c>
      <c r="C5625" s="116">
        <v>152050</v>
      </c>
      <c r="D5625" s="117">
        <v>5143</v>
      </c>
      <c r="E5625" s="2">
        <v>5625</v>
      </c>
    </row>
    <row r="5626" spans="1:5" ht="13.5" x14ac:dyDescent="0.25">
      <c r="A5626" s="2"/>
      <c r="B5626" s="2" t="s">
        <v>2963</v>
      </c>
      <c r="C5626" s="116">
        <v>152063</v>
      </c>
      <c r="D5626" s="117">
        <v>7412</v>
      </c>
      <c r="E5626" s="2">
        <v>5626</v>
      </c>
    </row>
    <row r="5627" spans="1:5" ht="13.5" x14ac:dyDescent="0.25">
      <c r="A5627" s="2"/>
      <c r="B5627" s="2" t="s">
        <v>2964</v>
      </c>
      <c r="C5627" s="116">
        <v>152082</v>
      </c>
      <c r="D5627" s="117">
        <v>7223</v>
      </c>
      <c r="E5627" s="2">
        <v>5627</v>
      </c>
    </row>
    <row r="5628" spans="1:5" ht="13.5" x14ac:dyDescent="0.25">
      <c r="A5628" s="2"/>
      <c r="B5628" s="2" t="s">
        <v>2965</v>
      </c>
      <c r="C5628" s="116">
        <v>152106</v>
      </c>
      <c r="D5628" s="117">
        <v>7450</v>
      </c>
      <c r="E5628" s="2">
        <v>5628</v>
      </c>
    </row>
    <row r="5629" spans="1:5" ht="13.5" x14ac:dyDescent="0.25">
      <c r="A5629" s="2"/>
      <c r="B5629" s="2" t="s">
        <v>126</v>
      </c>
      <c r="C5629" s="116">
        <v>152129</v>
      </c>
      <c r="D5629" s="117">
        <v>7422</v>
      </c>
      <c r="E5629" s="2">
        <v>5629</v>
      </c>
    </row>
    <row r="5630" spans="1:5" ht="13.5" x14ac:dyDescent="0.25">
      <c r="A5630" s="2"/>
      <c r="B5630" s="2" t="s">
        <v>2966</v>
      </c>
      <c r="C5630" s="116">
        <v>152186</v>
      </c>
      <c r="D5630" s="117">
        <v>7312</v>
      </c>
      <c r="E5630" s="2">
        <v>5630</v>
      </c>
    </row>
    <row r="5631" spans="1:5" ht="13.5" x14ac:dyDescent="0.25">
      <c r="A5631" s="2"/>
      <c r="B5631" s="2" t="s">
        <v>132</v>
      </c>
      <c r="C5631" s="116">
        <v>152241</v>
      </c>
      <c r="D5631" s="117">
        <v>7132</v>
      </c>
      <c r="E5631" s="2">
        <v>5631</v>
      </c>
    </row>
    <row r="5632" spans="1:5" ht="13.5" x14ac:dyDescent="0.25">
      <c r="A5632" s="2"/>
      <c r="B5632" s="2" t="s">
        <v>127</v>
      </c>
      <c r="C5632" s="116">
        <v>152148</v>
      </c>
      <c r="D5632" s="117">
        <v>7121</v>
      </c>
      <c r="E5632" s="2">
        <v>5632</v>
      </c>
    </row>
    <row r="5633" spans="1:5" ht="13.5" x14ac:dyDescent="0.25">
      <c r="A5633" s="2"/>
      <c r="B5633" s="2" t="s">
        <v>128</v>
      </c>
      <c r="C5633" s="116">
        <v>152167</v>
      </c>
      <c r="D5633" s="117">
        <v>7121</v>
      </c>
      <c r="E5633" s="2">
        <v>5633</v>
      </c>
    </row>
    <row r="5634" spans="1:5" ht="13.5" x14ac:dyDescent="0.25">
      <c r="A5634" s="2"/>
      <c r="B5634" s="2" t="s">
        <v>129</v>
      </c>
      <c r="C5634" s="116">
        <v>152203</v>
      </c>
      <c r="D5634" s="117">
        <v>7121</v>
      </c>
      <c r="E5634" s="2">
        <v>5634</v>
      </c>
    </row>
    <row r="5635" spans="1:5" ht="13.5" x14ac:dyDescent="0.25">
      <c r="A5635" s="2"/>
      <c r="B5635" s="2" t="s">
        <v>130</v>
      </c>
      <c r="C5635" s="116">
        <v>152222</v>
      </c>
      <c r="D5635" s="117">
        <v>7121</v>
      </c>
      <c r="E5635" s="2">
        <v>5635</v>
      </c>
    </row>
    <row r="5636" spans="1:5" ht="13.5" x14ac:dyDescent="0.25">
      <c r="A5636" s="2"/>
      <c r="B5636" s="2" t="s">
        <v>2967</v>
      </c>
      <c r="C5636" s="116">
        <v>152260</v>
      </c>
      <c r="D5636" s="117">
        <v>9322</v>
      </c>
      <c r="E5636" s="2">
        <v>5636</v>
      </c>
    </row>
    <row r="5637" spans="1:5" ht="13.5" x14ac:dyDescent="0.25">
      <c r="A5637" s="2"/>
      <c r="B5637" s="2" t="s">
        <v>2968</v>
      </c>
      <c r="C5637" s="116">
        <v>152282</v>
      </c>
      <c r="D5637" s="117">
        <v>9322</v>
      </c>
      <c r="E5637" s="2">
        <v>5637</v>
      </c>
    </row>
    <row r="5638" spans="1:5" ht="13.5" x14ac:dyDescent="0.25">
      <c r="A5638" s="2"/>
      <c r="B5638" s="2" t="s">
        <v>2969</v>
      </c>
      <c r="C5638" s="116">
        <v>152307</v>
      </c>
      <c r="D5638" s="117">
        <v>7214</v>
      </c>
      <c r="E5638" s="2">
        <v>5638</v>
      </c>
    </row>
    <row r="5639" spans="1:5" ht="13.5" x14ac:dyDescent="0.25">
      <c r="A5639" s="2"/>
      <c r="B5639" s="2" t="s">
        <v>7325</v>
      </c>
      <c r="C5639" s="116">
        <v>152337</v>
      </c>
      <c r="D5639" s="117">
        <v>7442</v>
      </c>
      <c r="E5639" s="2">
        <v>5639</v>
      </c>
    </row>
    <row r="5640" spans="1:5" ht="13.5" x14ac:dyDescent="0.25">
      <c r="A5640" s="2"/>
      <c r="B5640" s="2" t="s">
        <v>131</v>
      </c>
      <c r="C5640" s="116">
        <v>152236</v>
      </c>
      <c r="D5640" s="117">
        <v>3449</v>
      </c>
      <c r="E5640" s="2">
        <v>5640</v>
      </c>
    </row>
    <row r="5641" spans="1:5" ht="13.5" x14ac:dyDescent="0.25">
      <c r="A5641" s="2"/>
      <c r="B5641" s="2" t="s">
        <v>2970</v>
      </c>
      <c r="C5641" s="116">
        <v>152345</v>
      </c>
      <c r="D5641" s="117">
        <v>8275</v>
      </c>
      <c r="E5641" s="2">
        <v>5641</v>
      </c>
    </row>
    <row r="5642" spans="1:5" ht="13.5" x14ac:dyDescent="0.25">
      <c r="A5642" s="2"/>
      <c r="B5642" s="2" t="s">
        <v>133</v>
      </c>
      <c r="C5642" s="116">
        <v>152364</v>
      </c>
      <c r="D5642" s="117">
        <v>8282</v>
      </c>
      <c r="E5642" s="2">
        <v>5642</v>
      </c>
    </row>
    <row r="5643" spans="1:5" ht="13.5" x14ac:dyDescent="0.25">
      <c r="A5643" s="2"/>
      <c r="B5643" s="2" t="s">
        <v>2971</v>
      </c>
      <c r="C5643" s="116">
        <v>152383</v>
      </c>
      <c r="D5643" s="117">
        <v>7123</v>
      </c>
      <c r="E5643" s="2">
        <v>5643</v>
      </c>
    </row>
    <row r="5644" spans="1:5" ht="13.5" x14ac:dyDescent="0.25">
      <c r="A5644" s="2"/>
      <c r="B5644" s="2" t="s">
        <v>2972</v>
      </c>
      <c r="C5644" s="116">
        <v>152400</v>
      </c>
      <c r="D5644" s="117">
        <v>8112</v>
      </c>
      <c r="E5644" s="2">
        <v>5644</v>
      </c>
    </row>
    <row r="5645" spans="1:5" ht="13.5" x14ac:dyDescent="0.25">
      <c r="A5645" s="2"/>
      <c r="B5645" s="2" t="s">
        <v>2973</v>
      </c>
      <c r="C5645" s="116">
        <v>152425</v>
      </c>
      <c r="D5645" s="117">
        <v>8159</v>
      </c>
      <c r="E5645" s="2">
        <v>5645</v>
      </c>
    </row>
    <row r="5646" spans="1:5" ht="13.5" x14ac:dyDescent="0.25">
      <c r="A5646" s="2"/>
      <c r="B5646" s="2" t="s">
        <v>2974</v>
      </c>
      <c r="C5646" s="116">
        <v>152449</v>
      </c>
      <c r="D5646" s="117">
        <v>9322</v>
      </c>
      <c r="E5646" s="2">
        <v>5646</v>
      </c>
    </row>
    <row r="5647" spans="1:5" ht="13.5" x14ac:dyDescent="0.25">
      <c r="A5647" s="2"/>
      <c r="B5647" s="2" t="s">
        <v>2975</v>
      </c>
      <c r="C5647" s="116">
        <v>152468</v>
      </c>
      <c r="D5647" s="117">
        <v>8159</v>
      </c>
      <c r="E5647" s="2">
        <v>5647</v>
      </c>
    </row>
    <row r="5648" spans="1:5" ht="13.5" x14ac:dyDescent="0.25">
      <c r="A5648" s="2"/>
      <c r="B5648" s="2" t="s">
        <v>2976</v>
      </c>
      <c r="C5648" s="116">
        <v>152487</v>
      </c>
      <c r="D5648" s="117">
        <v>7610</v>
      </c>
      <c r="E5648" s="2">
        <v>5648</v>
      </c>
    </row>
    <row r="5649" spans="1:5" ht="13.5" x14ac:dyDescent="0.25">
      <c r="A5649" s="2"/>
      <c r="B5649" s="2" t="s">
        <v>6594</v>
      </c>
      <c r="C5649" s="116">
        <v>252774</v>
      </c>
      <c r="D5649" s="117">
        <v>2451</v>
      </c>
      <c r="E5649" s="2">
        <v>5649</v>
      </c>
    </row>
    <row r="5650" spans="1:5" ht="13.5" x14ac:dyDescent="0.25">
      <c r="A5650" s="2"/>
      <c r="B5650" s="2" t="s">
        <v>6596</v>
      </c>
      <c r="C5650" s="116">
        <v>252825</v>
      </c>
      <c r="D5650" s="117">
        <v>2451</v>
      </c>
      <c r="E5650" s="2">
        <v>5650</v>
      </c>
    </row>
    <row r="5651" spans="1:5" ht="13.5" x14ac:dyDescent="0.25">
      <c r="A5651" s="2"/>
      <c r="B5651" s="2" t="s">
        <v>8176</v>
      </c>
      <c r="C5651" s="116">
        <v>252830</v>
      </c>
      <c r="D5651" s="117">
        <v>2451</v>
      </c>
      <c r="E5651" s="2">
        <v>5651</v>
      </c>
    </row>
    <row r="5652" spans="1:5" ht="13.5" x14ac:dyDescent="0.25">
      <c r="A5652" s="2"/>
      <c r="B5652" s="2" t="s">
        <v>134</v>
      </c>
      <c r="C5652" s="116">
        <v>152504</v>
      </c>
      <c r="D5652" s="117">
        <v>7422</v>
      </c>
      <c r="E5652" s="2">
        <v>5652</v>
      </c>
    </row>
    <row r="5653" spans="1:5" ht="13.5" x14ac:dyDescent="0.25">
      <c r="A5653" s="2"/>
      <c r="B5653" s="2" t="s">
        <v>2977</v>
      </c>
      <c r="C5653" s="116">
        <v>152523</v>
      </c>
      <c r="D5653" s="117">
        <v>7422</v>
      </c>
      <c r="E5653" s="2">
        <v>5653</v>
      </c>
    </row>
    <row r="5654" spans="1:5" ht="13.5" x14ac:dyDescent="0.25">
      <c r="A5654" s="2"/>
      <c r="B5654" s="2" t="s">
        <v>2978</v>
      </c>
      <c r="C5654" s="116">
        <v>152542</v>
      </c>
      <c r="D5654" s="117">
        <v>7111</v>
      </c>
      <c r="E5654" s="2">
        <v>5654</v>
      </c>
    </row>
    <row r="5655" spans="1:5" ht="13.5" x14ac:dyDescent="0.25">
      <c r="A5655" s="2"/>
      <c r="B5655" s="2" t="s">
        <v>2979</v>
      </c>
      <c r="C5655" s="116">
        <v>152576</v>
      </c>
      <c r="D5655" s="117">
        <v>8284</v>
      </c>
      <c r="E5655" s="2">
        <v>5655</v>
      </c>
    </row>
    <row r="5656" spans="1:5" ht="13.5" x14ac:dyDescent="0.25">
      <c r="A5656" s="2"/>
      <c r="B5656" s="2" t="s">
        <v>2980</v>
      </c>
      <c r="C5656" s="116">
        <v>152595</v>
      </c>
      <c r="D5656" s="117">
        <v>7411</v>
      </c>
      <c r="E5656" s="2">
        <v>5656</v>
      </c>
    </row>
    <row r="5657" spans="1:5" ht="13.5" x14ac:dyDescent="0.25">
      <c r="A5657" s="2"/>
      <c r="B5657" s="2" t="s">
        <v>2981</v>
      </c>
      <c r="C5657" s="116">
        <v>152612</v>
      </c>
      <c r="D5657" s="117">
        <v>7415</v>
      </c>
      <c r="E5657" s="2">
        <v>5657</v>
      </c>
    </row>
    <row r="5658" spans="1:5" ht="13.5" x14ac:dyDescent="0.25">
      <c r="A5658" s="2"/>
      <c r="B5658" s="2" t="s">
        <v>135</v>
      </c>
      <c r="C5658" s="116">
        <v>152631</v>
      </c>
      <c r="D5658" s="117">
        <v>7415</v>
      </c>
      <c r="E5658" s="2">
        <v>5658</v>
      </c>
    </row>
    <row r="5659" spans="1:5" ht="13.5" x14ac:dyDescent="0.25">
      <c r="A5659" s="2"/>
      <c r="B5659" s="2" t="s">
        <v>7326</v>
      </c>
      <c r="C5659" s="116">
        <v>152657</v>
      </c>
      <c r="D5659" s="117">
        <v>7415</v>
      </c>
      <c r="E5659" s="2">
        <v>5659</v>
      </c>
    </row>
    <row r="5660" spans="1:5" ht="13.5" x14ac:dyDescent="0.25">
      <c r="A5660" s="2"/>
      <c r="B5660" s="2" t="s">
        <v>2983</v>
      </c>
      <c r="C5660" s="116">
        <v>152678</v>
      </c>
      <c r="D5660" s="117">
        <v>7431</v>
      </c>
      <c r="E5660" s="2">
        <v>5660</v>
      </c>
    </row>
    <row r="5661" spans="1:5" ht="13.5" x14ac:dyDescent="0.25">
      <c r="A5661" s="2"/>
      <c r="B5661" s="2" t="s">
        <v>2984</v>
      </c>
      <c r="C5661" s="116">
        <v>152699</v>
      </c>
      <c r="D5661" s="117">
        <v>7411</v>
      </c>
      <c r="E5661" s="2">
        <v>5661</v>
      </c>
    </row>
    <row r="5662" spans="1:5" ht="13.5" x14ac:dyDescent="0.25">
      <c r="A5662" s="2"/>
      <c r="B5662" s="2" t="s">
        <v>136</v>
      </c>
      <c r="C5662" s="116">
        <v>152716</v>
      </c>
      <c r="D5662" s="117">
        <v>8125</v>
      </c>
      <c r="E5662" s="2">
        <v>5662</v>
      </c>
    </row>
    <row r="5663" spans="1:5" ht="13.5" x14ac:dyDescent="0.25">
      <c r="A5663" s="2"/>
      <c r="B5663" s="2" t="s">
        <v>137</v>
      </c>
      <c r="C5663" s="116">
        <v>152735</v>
      </c>
      <c r="D5663" s="117">
        <v>7441</v>
      </c>
      <c r="E5663" s="2">
        <v>5663</v>
      </c>
    </row>
    <row r="5664" spans="1:5" ht="13.5" x14ac:dyDescent="0.25">
      <c r="A5664" s="2"/>
      <c r="B5664" s="2" t="s">
        <v>2985</v>
      </c>
      <c r="C5664" s="116">
        <v>152754</v>
      </c>
      <c r="D5664" s="117">
        <v>8221</v>
      </c>
      <c r="E5664" s="2">
        <v>5664</v>
      </c>
    </row>
    <row r="5665" spans="1:5" ht="13.5" x14ac:dyDescent="0.25">
      <c r="A5665" s="2"/>
      <c r="B5665" s="2" t="s">
        <v>138</v>
      </c>
      <c r="C5665" s="116">
        <v>152773</v>
      </c>
      <c r="D5665" s="117">
        <v>7280</v>
      </c>
      <c r="E5665" s="2">
        <v>5665</v>
      </c>
    </row>
    <row r="5666" spans="1:5" ht="13.5" x14ac:dyDescent="0.25">
      <c r="A5666" s="2"/>
      <c r="B5666" s="2" t="s">
        <v>2986</v>
      </c>
      <c r="C5666" s="116">
        <v>152792</v>
      </c>
      <c r="D5666" s="117">
        <v>8227</v>
      </c>
      <c r="E5666" s="2">
        <v>5666</v>
      </c>
    </row>
    <row r="5667" spans="1:5" ht="13.5" x14ac:dyDescent="0.25">
      <c r="A5667" s="2"/>
      <c r="B5667" s="2" t="s">
        <v>2987</v>
      </c>
      <c r="C5667" s="116">
        <v>152810</v>
      </c>
      <c r="D5667" s="117">
        <v>7280</v>
      </c>
      <c r="E5667" s="2">
        <v>5667</v>
      </c>
    </row>
    <row r="5668" spans="1:5" ht="13.5" x14ac:dyDescent="0.25">
      <c r="A5668" s="2"/>
      <c r="B5668" s="2" t="s">
        <v>2988</v>
      </c>
      <c r="C5668" s="116">
        <v>152858</v>
      </c>
      <c r="D5668" s="117">
        <v>7334</v>
      </c>
      <c r="E5668" s="2">
        <v>5668</v>
      </c>
    </row>
    <row r="5669" spans="1:5" ht="13.5" x14ac:dyDescent="0.25">
      <c r="A5669" s="2"/>
      <c r="B5669" s="2" t="s">
        <v>139</v>
      </c>
      <c r="C5669" s="116">
        <v>152877</v>
      </c>
      <c r="D5669" s="117">
        <v>8232</v>
      </c>
      <c r="E5669" s="2">
        <v>5669</v>
      </c>
    </row>
    <row r="5670" spans="1:5" ht="13.5" x14ac:dyDescent="0.25">
      <c r="A5670" s="2"/>
      <c r="B5670" s="2" t="s">
        <v>2989</v>
      </c>
      <c r="C5670" s="116">
        <v>152896</v>
      </c>
      <c r="D5670" s="117">
        <v>7334</v>
      </c>
      <c r="E5670" s="2">
        <v>5670</v>
      </c>
    </row>
    <row r="5671" spans="1:5" ht="13.5" x14ac:dyDescent="0.25">
      <c r="A5671" s="2"/>
      <c r="B5671" s="2" t="s">
        <v>2990</v>
      </c>
      <c r="C5671" s="116">
        <v>152913</v>
      </c>
      <c r="D5671" s="117">
        <v>7411</v>
      </c>
      <c r="E5671" s="2">
        <v>5671</v>
      </c>
    </row>
    <row r="5672" spans="1:5" ht="13.5" x14ac:dyDescent="0.25">
      <c r="A5672" s="2"/>
      <c r="B5672" s="2" t="s">
        <v>2991</v>
      </c>
      <c r="C5672" s="116">
        <v>152951</v>
      </c>
      <c r="D5672" s="117">
        <v>7441</v>
      </c>
      <c r="E5672" s="2">
        <v>5672</v>
      </c>
    </row>
    <row r="5673" spans="1:5" ht="13.5" x14ac:dyDescent="0.25">
      <c r="A5673" s="2"/>
      <c r="B5673" s="2" t="s">
        <v>140</v>
      </c>
      <c r="C5673" s="116">
        <v>152970</v>
      </c>
      <c r="D5673" s="117">
        <v>7411</v>
      </c>
      <c r="E5673" s="2">
        <v>5673</v>
      </c>
    </row>
    <row r="5674" spans="1:5" ht="13.5" x14ac:dyDescent="0.25">
      <c r="A5674" s="2"/>
      <c r="B5674" s="2" t="s">
        <v>2992</v>
      </c>
      <c r="C5674" s="116">
        <v>152997</v>
      </c>
      <c r="D5674" s="117">
        <v>7415</v>
      </c>
      <c r="E5674" s="2">
        <v>5674</v>
      </c>
    </row>
    <row r="5675" spans="1:5" ht="13.5" x14ac:dyDescent="0.25">
      <c r="A5675" s="2"/>
      <c r="B5675" s="2" t="s">
        <v>7328</v>
      </c>
      <c r="C5675" s="116">
        <v>153160</v>
      </c>
      <c r="D5675" s="117">
        <v>4142</v>
      </c>
      <c r="E5675" s="2">
        <v>5675</v>
      </c>
    </row>
    <row r="5676" spans="1:5" ht="13.5" x14ac:dyDescent="0.25">
      <c r="A5676" s="2"/>
      <c r="B5676" s="2" t="s">
        <v>2993</v>
      </c>
      <c r="C5676" s="116">
        <v>153013</v>
      </c>
      <c r="D5676" s="117">
        <v>7411</v>
      </c>
      <c r="E5676" s="2">
        <v>5676</v>
      </c>
    </row>
    <row r="5677" spans="1:5" ht="13.5" x14ac:dyDescent="0.25">
      <c r="A5677" s="2"/>
      <c r="B5677" s="2" t="s">
        <v>2994</v>
      </c>
      <c r="C5677" s="116">
        <v>153032</v>
      </c>
      <c r="D5677" s="117">
        <v>7411</v>
      </c>
      <c r="E5677" s="2">
        <v>5677</v>
      </c>
    </row>
    <row r="5678" spans="1:5" ht="13.5" x14ac:dyDescent="0.25">
      <c r="A5678" s="2"/>
      <c r="B5678" s="2" t="s">
        <v>7327</v>
      </c>
      <c r="C5678" s="116">
        <v>153040</v>
      </c>
      <c r="D5678" s="117">
        <v>8122</v>
      </c>
      <c r="E5678" s="2">
        <v>5678</v>
      </c>
    </row>
    <row r="5679" spans="1:5" ht="13.5" x14ac:dyDescent="0.25">
      <c r="A5679" s="2"/>
      <c r="B5679" s="2" t="s">
        <v>2995</v>
      </c>
      <c r="C5679" s="116">
        <v>153051</v>
      </c>
      <c r="D5679" s="117">
        <v>8284</v>
      </c>
      <c r="E5679" s="2">
        <v>5679</v>
      </c>
    </row>
    <row r="5680" spans="1:5" ht="13.5" x14ac:dyDescent="0.25">
      <c r="A5680" s="2"/>
      <c r="B5680" s="2" t="s">
        <v>2996</v>
      </c>
      <c r="C5680" s="116">
        <v>153070</v>
      </c>
      <c r="D5680" s="117">
        <v>9322</v>
      </c>
      <c r="E5680" s="2">
        <v>5680</v>
      </c>
    </row>
    <row r="5681" spans="1:5" ht="13.5" x14ac:dyDescent="0.25">
      <c r="A5681" s="2"/>
      <c r="B5681" s="2" t="s">
        <v>2997</v>
      </c>
      <c r="C5681" s="116">
        <v>153092</v>
      </c>
      <c r="D5681" s="117">
        <v>7441</v>
      </c>
      <c r="E5681" s="2">
        <v>5681</v>
      </c>
    </row>
    <row r="5682" spans="1:5" ht="13.5" x14ac:dyDescent="0.25">
      <c r="A5682" s="2"/>
      <c r="B5682" s="2" t="s">
        <v>141</v>
      </c>
      <c r="C5682" s="116">
        <v>153117</v>
      </c>
      <c r="D5682" s="117">
        <v>7411</v>
      </c>
      <c r="E5682" s="2">
        <v>5682</v>
      </c>
    </row>
    <row r="5683" spans="1:5" ht="13.5" x14ac:dyDescent="0.25">
      <c r="A5683" s="2"/>
      <c r="B5683" s="2" t="s">
        <v>2998</v>
      </c>
      <c r="C5683" s="116">
        <v>153136</v>
      </c>
      <c r="D5683" s="117">
        <v>7411</v>
      </c>
      <c r="E5683" s="2">
        <v>5683</v>
      </c>
    </row>
    <row r="5684" spans="1:5" ht="13.5" x14ac:dyDescent="0.25">
      <c r="A5684" s="2"/>
      <c r="B5684" s="2" t="s">
        <v>142</v>
      </c>
      <c r="C5684" s="116">
        <v>153155</v>
      </c>
      <c r="D5684" s="117">
        <v>7411</v>
      </c>
      <c r="E5684" s="2">
        <v>5684</v>
      </c>
    </row>
    <row r="5685" spans="1:5" ht="13.5" x14ac:dyDescent="0.25">
      <c r="A5685" s="2"/>
      <c r="B5685" s="2" t="s">
        <v>2999</v>
      </c>
      <c r="C5685" s="116">
        <v>153174</v>
      </c>
      <c r="D5685" s="117">
        <v>7223</v>
      </c>
      <c r="E5685" s="2">
        <v>5685</v>
      </c>
    </row>
    <row r="5686" spans="1:5" ht="13.5" x14ac:dyDescent="0.25">
      <c r="A5686" s="2"/>
      <c r="B5686" s="2" t="s">
        <v>7329</v>
      </c>
      <c r="C5686" s="116">
        <v>153189</v>
      </c>
      <c r="D5686" s="117">
        <v>3434</v>
      </c>
      <c r="E5686" s="2">
        <v>5686</v>
      </c>
    </row>
    <row r="5687" spans="1:5" ht="13.5" x14ac:dyDescent="0.25">
      <c r="A5687" s="2"/>
      <c r="B5687" s="2" t="s">
        <v>3000</v>
      </c>
      <c r="C5687" s="116">
        <v>153193</v>
      </c>
      <c r="D5687" s="117">
        <v>7280</v>
      </c>
      <c r="E5687" s="2">
        <v>5687</v>
      </c>
    </row>
    <row r="5688" spans="1:5" ht="13.5" x14ac:dyDescent="0.25">
      <c r="A5688" s="2"/>
      <c r="B5688" s="2" t="s">
        <v>3001</v>
      </c>
      <c r="C5688" s="116">
        <v>153210</v>
      </c>
      <c r="D5688" s="117">
        <v>8278</v>
      </c>
      <c r="E5688" s="2">
        <v>5688</v>
      </c>
    </row>
    <row r="5689" spans="1:5" ht="13.5" x14ac:dyDescent="0.25">
      <c r="A5689" s="2"/>
      <c r="B5689" s="2" t="s">
        <v>3002</v>
      </c>
      <c r="C5689" s="116">
        <v>153235</v>
      </c>
      <c r="D5689" s="117">
        <v>7312</v>
      </c>
      <c r="E5689" s="2">
        <v>5689</v>
      </c>
    </row>
    <row r="5690" spans="1:5" ht="13.5" x14ac:dyDescent="0.25">
      <c r="A5690" s="2"/>
      <c r="B5690" s="2" t="s">
        <v>143</v>
      </c>
      <c r="C5690" s="116">
        <v>153259</v>
      </c>
      <c r="D5690" s="117">
        <v>7411</v>
      </c>
      <c r="E5690" s="2">
        <v>5690</v>
      </c>
    </row>
    <row r="5691" spans="1:5" ht="13.5" x14ac:dyDescent="0.25">
      <c r="A5691" s="2"/>
      <c r="B5691" s="2" t="s">
        <v>3003</v>
      </c>
      <c r="C5691" s="116">
        <v>153278</v>
      </c>
      <c r="D5691" s="117">
        <v>7214</v>
      </c>
      <c r="E5691" s="2">
        <v>5691</v>
      </c>
    </row>
    <row r="5692" spans="1:5" ht="13.5" x14ac:dyDescent="0.25">
      <c r="A5692" s="2"/>
      <c r="B5692" s="2" t="s">
        <v>3004</v>
      </c>
      <c r="C5692" s="116">
        <v>153297</v>
      </c>
      <c r="D5692" s="117">
        <v>7442</v>
      </c>
      <c r="E5692" s="2">
        <v>5692</v>
      </c>
    </row>
    <row r="5693" spans="1:5" ht="13.5" x14ac:dyDescent="0.25">
      <c r="A5693" s="2"/>
      <c r="B5693" s="2" t="s">
        <v>3005</v>
      </c>
      <c r="C5693" s="116">
        <v>153314</v>
      </c>
      <c r="D5693" s="117">
        <v>8285</v>
      </c>
      <c r="E5693" s="2">
        <v>5693</v>
      </c>
    </row>
    <row r="5694" spans="1:5" ht="13.5" x14ac:dyDescent="0.25">
      <c r="A5694" s="2"/>
      <c r="B5694" s="2" t="s">
        <v>3006</v>
      </c>
      <c r="C5694" s="116">
        <v>153333</v>
      </c>
      <c r="D5694" s="117">
        <v>9322</v>
      </c>
      <c r="E5694" s="2">
        <v>5694</v>
      </c>
    </row>
    <row r="5695" spans="1:5" ht="13.5" x14ac:dyDescent="0.25">
      <c r="A5695" s="2"/>
      <c r="B5695" s="2" t="s">
        <v>144</v>
      </c>
      <c r="C5695" s="116">
        <v>153352</v>
      </c>
      <c r="D5695" s="117">
        <v>7411</v>
      </c>
      <c r="E5695" s="2">
        <v>5695</v>
      </c>
    </row>
    <row r="5696" spans="1:5" ht="13.5" x14ac:dyDescent="0.25">
      <c r="A5696" s="2"/>
      <c r="B5696" s="2" t="s">
        <v>3007</v>
      </c>
      <c r="C5696" s="116">
        <v>153371</v>
      </c>
      <c r="D5696" s="117">
        <v>8284</v>
      </c>
      <c r="E5696" s="2">
        <v>5696</v>
      </c>
    </row>
    <row r="5697" spans="1:5" ht="13.5" x14ac:dyDescent="0.25">
      <c r="A5697" s="2"/>
      <c r="B5697" s="2" t="s">
        <v>3008</v>
      </c>
      <c r="C5697" s="116">
        <v>153390</v>
      </c>
      <c r="D5697" s="117">
        <v>7411</v>
      </c>
      <c r="E5697" s="2">
        <v>5697</v>
      </c>
    </row>
    <row r="5698" spans="1:5" ht="13.5" x14ac:dyDescent="0.25">
      <c r="A5698" s="2"/>
      <c r="B5698" s="2" t="s">
        <v>145</v>
      </c>
      <c r="C5698" s="116">
        <v>153418</v>
      </c>
      <c r="D5698" s="117">
        <v>7411</v>
      </c>
      <c r="E5698" s="2">
        <v>5698</v>
      </c>
    </row>
    <row r="5699" spans="1:5" ht="13.5" x14ac:dyDescent="0.25">
      <c r="A5699" s="2"/>
      <c r="B5699" s="2" t="s">
        <v>3009</v>
      </c>
      <c r="C5699" s="116">
        <v>153437</v>
      </c>
      <c r="D5699" s="117">
        <v>8232</v>
      </c>
      <c r="E5699" s="2">
        <v>5699</v>
      </c>
    </row>
    <row r="5700" spans="1:5" ht="13.5" x14ac:dyDescent="0.25">
      <c r="A5700" s="2"/>
      <c r="B5700" s="2" t="s">
        <v>3010</v>
      </c>
      <c r="C5700" s="116">
        <v>153456</v>
      </c>
      <c r="D5700" s="117">
        <v>8233</v>
      </c>
      <c r="E5700" s="2">
        <v>5700</v>
      </c>
    </row>
    <row r="5701" spans="1:5" ht="13.5" x14ac:dyDescent="0.25">
      <c r="A5701" s="2"/>
      <c r="B5701" s="2" t="s">
        <v>3011</v>
      </c>
      <c r="C5701" s="116">
        <v>153475</v>
      </c>
      <c r="D5701" s="117">
        <v>8153</v>
      </c>
      <c r="E5701" s="2">
        <v>5701</v>
      </c>
    </row>
    <row r="5702" spans="1:5" ht="13.5" x14ac:dyDescent="0.25">
      <c r="A5702" s="2"/>
      <c r="B5702" s="2" t="s">
        <v>146</v>
      </c>
      <c r="C5702" s="116">
        <v>153494</v>
      </c>
      <c r="D5702" s="117">
        <v>9350</v>
      </c>
      <c r="E5702" s="2">
        <v>5702</v>
      </c>
    </row>
    <row r="5703" spans="1:5" ht="13.5" x14ac:dyDescent="0.25">
      <c r="A5703" s="2"/>
      <c r="B5703" s="2" t="s">
        <v>8175</v>
      </c>
      <c r="C5703" s="116">
        <v>252826</v>
      </c>
      <c r="D5703" s="117">
        <v>4190</v>
      </c>
      <c r="E5703" s="2">
        <v>5703</v>
      </c>
    </row>
    <row r="5704" spans="1:5" ht="13.5" x14ac:dyDescent="0.25">
      <c r="A5704" s="2"/>
      <c r="B5704" s="2" t="s">
        <v>3012</v>
      </c>
      <c r="C5704" s="116">
        <v>153511</v>
      </c>
      <c r="D5704" s="117">
        <v>9321</v>
      </c>
      <c r="E5704" s="2">
        <v>5704</v>
      </c>
    </row>
    <row r="5705" spans="1:5" ht="13.5" x14ac:dyDescent="0.25">
      <c r="A5705" s="2"/>
      <c r="B5705" s="2" t="s">
        <v>3013</v>
      </c>
      <c r="C5705" s="116">
        <v>153530</v>
      </c>
      <c r="D5705" s="117">
        <v>7450</v>
      </c>
      <c r="E5705" s="2">
        <v>5705</v>
      </c>
    </row>
    <row r="5706" spans="1:5" ht="13.5" x14ac:dyDescent="0.25">
      <c r="A5706" s="2"/>
      <c r="B5706" s="2" t="s">
        <v>3014</v>
      </c>
      <c r="C5706" s="116">
        <v>153554</v>
      </c>
      <c r="D5706" s="117">
        <v>7223</v>
      </c>
      <c r="E5706" s="2">
        <v>5706</v>
      </c>
    </row>
    <row r="5707" spans="1:5" ht="13.5" x14ac:dyDescent="0.25">
      <c r="A5707" s="2"/>
      <c r="B5707" s="2" t="s">
        <v>147</v>
      </c>
      <c r="C5707" s="116">
        <v>153598</v>
      </c>
      <c r="D5707" s="117">
        <v>8278</v>
      </c>
      <c r="E5707" s="2">
        <v>5707</v>
      </c>
    </row>
    <row r="5708" spans="1:5" ht="13.5" x14ac:dyDescent="0.25">
      <c r="A5708" s="2"/>
      <c r="B5708" s="2" t="s">
        <v>3015</v>
      </c>
      <c r="C5708" s="116">
        <v>153634</v>
      </c>
      <c r="D5708" s="117">
        <v>9321</v>
      </c>
      <c r="E5708" s="2">
        <v>5708</v>
      </c>
    </row>
    <row r="5709" spans="1:5" ht="13.5" x14ac:dyDescent="0.25">
      <c r="A5709" s="2"/>
      <c r="B5709" s="2" t="s">
        <v>3016</v>
      </c>
      <c r="C5709" s="116">
        <v>153653</v>
      </c>
      <c r="D5709" s="117">
        <v>7313</v>
      </c>
      <c r="E5709" s="2">
        <v>5709</v>
      </c>
    </row>
    <row r="5710" spans="1:5" ht="13.5" x14ac:dyDescent="0.25">
      <c r="A5710" s="2"/>
      <c r="B5710" s="2" t="s">
        <v>3017</v>
      </c>
      <c r="C5710" s="116">
        <v>153668</v>
      </c>
      <c r="D5710" s="117">
        <v>7411</v>
      </c>
      <c r="E5710" s="2">
        <v>5710</v>
      </c>
    </row>
    <row r="5711" spans="1:5" ht="13.5" x14ac:dyDescent="0.25">
      <c r="A5711" s="2"/>
      <c r="B5711" s="2" t="s">
        <v>3019</v>
      </c>
      <c r="C5711" s="116">
        <v>153691</v>
      </c>
      <c r="D5711" s="117">
        <v>7411</v>
      </c>
      <c r="E5711" s="2">
        <v>5711</v>
      </c>
    </row>
    <row r="5712" spans="1:5" ht="13.5" x14ac:dyDescent="0.25">
      <c r="A5712" s="2"/>
      <c r="B5712" s="2" t="s">
        <v>3020</v>
      </c>
      <c r="C5712" s="116">
        <v>153719</v>
      </c>
      <c r="D5712" s="117">
        <v>7224</v>
      </c>
      <c r="E5712" s="2">
        <v>5712</v>
      </c>
    </row>
    <row r="5713" spans="1:5" ht="13.5" x14ac:dyDescent="0.25">
      <c r="A5713" s="2"/>
      <c r="B5713" s="2" t="s">
        <v>3021</v>
      </c>
      <c r="C5713" s="116">
        <v>153738</v>
      </c>
      <c r="D5713" s="117">
        <v>7460</v>
      </c>
      <c r="E5713" s="2">
        <v>5713</v>
      </c>
    </row>
    <row r="5714" spans="1:5" ht="13.5" x14ac:dyDescent="0.25">
      <c r="A5714" s="2"/>
      <c r="B5714" s="2" t="s">
        <v>3022</v>
      </c>
      <c r="C5714" s="116">
        <v>153757</v>
      </c>
      <c r="D5714" s="117">
        <v>7442</v>
      </c>
      <c r="E5714" s="2">
        <v>5714</v>
      </c>
    </row>
    <row r="5715" spans="1:5" ht="13.5" x14ac:dyDescent="0.25">
      <c r="A5715" s="2"/>
      <c r="B5715" s="2" t="s">
        <v>3023</v>
      </c>
      <c r="C5715" s="116">
        <v>153776</v>
      </c>
      <c r="D5715" s="117">
        <v>8284</v>
      </c>
      <c r="E5715" s="2">
        <v>5715</v>
      </c>
    </row>
    <row r="5716" spans="1:5" ht="13.5" x14ac:dyDescent="0.25">
      <c r="A5716" s="2"/>
      <c r="B5716" s="2" t="s">
        <v>148</v>
      </c>
      <c r="C5716" s="116">
        <v>153795</v>
      </c>
      <c r="D5716" s="117">
        <v>8125</v>
      </c>
      <c r="E5716" s="2">
        <v>5716</v>
      </c>
    </row>
    <row r="5717" spans="1:5" ht="13.5" x14ac:dyDescent="0.25">
      <c r="A5717" s="2"/>
      <c r="B5717" s="2" t="s">
        <v>3024</v>
      </c>
      <c r="C5717" s="116">
        <v>153812</v>
      </c>
      <c r="D5717" s="117">
        <v>7431</v>
      </c>
      <c r="E5717" s="2">
        <v>5717</v>
      </c>
    </row>
    <row r="5718" spans="1:5" ht="13.5" x14ac:dyDescent="0.25">
      <c r="A5718" s="2"/>
      <c r="B5718" s="2" t="s">
        <v>3025</v>
      </c>
      <c r="C5718" s="116">
        <v>153831</v>
      </c>
      <c r="D5718" s="117">
        <v>9321</v>
      </c>
      <c r="E5718" s="2">
        <v>5718</v>
      </c>
    </row>
    <row r="5719" spans="1:5" ht="13.5" x14ac:dyDescent="0.25">
      <c r="A5719" s="2"/>
      <c r="B5719" s="2" t="s">
        <v>3026</v>
      </c>
      <c r="C5719" s="116">
        <v>153850</v>
      </c>
      <c r="D5719" s="117">
        <v>6141</v>
      </c>
      <c r="E5719" s="2">
        <v>5719</v>
      </c>
    </row>
    <row r="5720" spans="1:5" ht="13.5" x14ac:dyDescent="0.25">
      <c r="A5720" s="2"/>
      <c r="B5720" s="2" t="s">
        <v>3027</v>
      </c>
      <c r="C5720" s="116">
        <v>153873</v>
      </c>
      <c r="D5720" s="117">
        <v>9350</v>
      </c>
      <c r="E5720" s="2">
        <v>5720</v>
      </c>
    </row>
    <row r="5721" spans="1:5" ht="13.5" x14ac:dyDescent="0.25">
      <c r="A5721" s="2"/>
      <c r="B5721" s="2" t="s">
        <v>3028</v>
      </c>
      <c r="C5721" s="116">
        <v>153899</v>
      </c>
      <c r="D5721" s="117">
        <v>9350</v>
      </c>
      <c r="E5721" s="2">
        <v>5721</v>
      </c>
    </row>
    <row r="5722" spans="1:5" ht="13.5" x14ac:dyDescent="0.25">
      <c r="A5722" s="2"/>
      <c r="B5722" s="2" t="s">
        <v>149</v>
      </c>
      <c r="C5722" s="116">
        <v>153916</v>
      </c>
      <c r="D5722" s="117">
        <v>7412</v>
      </c>
      <c r="E5722" s="2">
        <v>5722</v>
      </c>
    </row>
    <row r="5723" spans="1:5" ht="13.5" x14ac:dyDescent="0.25">
      <c r="A5723" s="2"/>
      <c r="B5723" s="2" t="s">
        <v>150</v>
      </c>
      <c r="C5723" s="116">
        <v>153935</v>
      </c>
      <c r="D5723" s="117">
        <v>5146</v>
      </c>
      <c r="E5723" s="2">
        <v>5723</v>
      </c>
    </row>
    <row r="5724" spans="1:5" ht="13.5" x14ac:dyDescent="0.25">
      <c r="A5724" s="2"/>
      <c r="B5724" s="2" t="s">
        <v>3029</v>
      </c>
      <c r="C5724" s="116">
        <v>153969</v>
      </c>
      <c r="D5724" s="117">
        <v>5146</v>
      </c>
      <c r="E5724" s="2">
        <v>5724</v>
      </c>
    </row>
    <row r="5725" spans="1:5" ht="13.5" x14ac:dyDescent="0.25">
      <c r="A5725" s="2"/>
      <c r="B5725" s="2" t="s">
        <v>151</v>
      </c>
      <c r="C5725" s="116">
        <v>153988</v>
      </c>
      <c r="D5725" s="117">
        <v>5146</v>
      </c>
      <c r="E5725" s="2">
        <v>5725</v>
      </c>
    </row>
    <row r="5726" spans="1:5" ht="13.5" x14ac:dyDescent="0.25">
      <c r="A5726" s="2"/>
      <c r="B5726" s="2" t="s">
        <v>7330</v>
      </c>
      <c r="C5726" s="116">
        <v>153992</v>
      </c>
      <c r="D5726" s="117">
        <v>5146</v>
      </c>
      <c r="E5726" s="2">
        <v>5726</v>
      </c>
    </row>
    <row r="5727" spans="1:5" ht="13.5" x14ac:dyDescent="0.25">
      <c r="A5727" s="2"/>
      <c r="B5727" s="2" t="s">
        <v>152</v>
      </c>
      <c r="C5727" s="116">
        <v>154000</v>
      </c>
      <c r="D5727" s="117">
        <v>3152</v>
      </c>
      <c r="E5727" s="2">
        <v>5727</v>
      </c>
    </row>
    <row r="5728" spans="1:5" ht="13.5" x14ac:dyDescent="0.25">
      <c r="A5728" s="2"/>
      <c r="B5728" s="2" t="s">
        <v>3030</v>
      </c>
      <c r="C5728" s="116">
        <v>154001</v>
      </c>
      <c r="D5728" s="117">
        <v>5320</v>
      </c>
      <c r="E5728" s="2">
        <v>5728</v>
      </c>
    </row>
    <row r="5729" spans="1:5" ht="13.5" x14ac:dyDescent="0.25">
      <c r="A5729" s="2"/>
      <c r="B5729" s="2" t="s">
        <v>7331</v>
      </c>
      <c r="C5729" s="116">
        <v>154022</v>
      </c>
      <c r="D5729" s="117">
        <v>9312</v>
      </c>
      <c r="E5729" s="2">
        <v>5729</v>
      </c>
    </row>
    <row r="5730" spans="1:5" ht="13.5" x14ac:dyDescent="0.25">
      <c r="A5730" s="2"/>
      <c r="B5730" s="2" t="s">
        <v>3031</v>
      </c>
      <c r="C5730" s="116">
        <v>154020</v>
      </c>
      <c r="D5730" s="117">
        <v>9312</v>
      </c>
      <c r="E5730" s="2">
        <v>5730</v>
      </c>
    </row>
    <row r="5731" spans="1:5" ht="13.5" x14ac:dyDescent="0.25">
      <c r="A5731" s="2"/>
      <c r="B5731" s="2" t="s">
        <v>3032</v>
      </c>
      <c r="C5731" s="116">
        <v>154045</v>
      </c>
      <c r="D5731" s="117">
        <v>8159</v>
      </c>
      <c r="E5731" s="2">
        <v>5731</v>
      </c>
    </row>
    <row r="5732" spans="1:5" ht="13.5" x14ac:dyDescent="0.25">
      <c r="A5732" s="2"/>
      <c r="B5732" s="2" t="s">
        <v>3033</v>
      </c>
      <c r="C5732" s="116">
        <v>154069</v>
      </c>
      <c r="D5732" s="117">
        <v>7511</v>
      </c>
      <c r="E5732" s="2">
        <v>5732</v>
      </c>
    </row>
    <row r="5733" spans="1:5" ht="13.5" x14ac:dyDescent="0.25">
      <c r="A5733" s="2"/>
      <c r="B5733" s="2" t="s">
        <v>3034</v>
      </c>
      <c r="C5733" s="116">
        <v>154088</v>
      </c>
      <c r="D5733" s="117">
        <v>9312</v>
      </c>
      <c r="E5733" s="2">
        <v>5733</v>
      </c>
    </row>
    <row r="5734" spans="1:5" ht="13.5" x14ac:dyDescent="0.25">
      <c r="A5734" s="2"/>
      <c r="B5734" s="2" t="s">
        <v>9305</v>
      </c>
      <c r="C5734" s="116">
        <v>154092</v>
      </c>
      <c r="D5734" s="117">
        <v>8284</v>
      </c>
      <c r="E5734" s="2">
        <v>5734</v>
      </c>
    </row>
    <row r="5735" spans="1:5" ht="13.5" x14ac:dyDescent="0.25">
      <c r="A5735" s="2"/>
      <c r="B5735" s="2" t="s">
        <v>3035</v>
      </c>
      <c r="C5735" s="116">
        <v>154105</v>
      </c>
      <c r="D5735" s="117">
        <v>7450</v>
      </c>
      <c r="E5735" s="2">
        <v>5735</v>
      </c>
    </row>
    <row r="5736" spans="1:5" ht="13.5" x14ac:dyDescent="0.25">
      <c r="A5736" s="2"/>
      <c r="B5736" s="2" t="s">
        <v>153</v>
      </c>
      <c r="C5736" s="116">
        <v>154124</v>
      </c>
      <c r="D5736" s="117">
        <v>9212</v>
      </c>
      <c r="E5736" s="2">
        <v>5736</v>
      </c>
    </row>
    <row r="5737" spans="1:5" ht="13.5" x14ac:dyDescent="0.25">
      <c r="A5737" s="2"/>
      <c r="B5737" s="2" t="s">
        <v>3036</v>
      </c>
      <c r="C5737" s="116">
        <v>154143</v>
      </c>
      <c r="D5737" s="117">
        <v>7411</v>
      </c>
      <c r="E5737" s="2">
        <v>5737</v>
      </c>
    </row>
    <row r="5738" spans="1:5" ht="13.5" x14ac:dyDescent="0.25">
      <c r="A5738" s="2"/>
      <c r="B5738" s="2" t="s">
        <v>154</v>
      </c>
      <c r="C5738" s="116">
        <v>154158</v>
      </c>
      <c r="D5738" s="117">
        <v>6111</v>
      </c>
      <c r="E5738" s="2">
        <v>5738</v>
      </c>
    </row>
    <row r="5739" spans="1:5" ht="13.5" x14ac:dyDescent="0.25">
      <c r="A5739" s="2"/>
      <c r="B5739" s="2" t="s">
        <v>155</v>
      </c>
      <c r="C5739" s="116">
        <v>154162</v>
      </c>
      <c r="D5739" s="117">
        <v>7134</v>
      </c>
      <c r="E5739" s="2">
        <v>5739</v>
      </c>
    </row>
    <row r="5740" spans="1:5" ht="13.5" x14ac:dyDescent="0.25">
      <c r="A5740" s="2"/>
      <c r="B5740" s="2" t="s">
        <v>3037</v>
      </c>
      <c r="C5740" s="116">
        <v>154181</v>
      </c>
      <c r="D5740" s="117">
        <v>7313</v>
      </c>
      <c r="E5740" s="2">
        <v>5740</v>
      </c>
    </row>
    <row r="5741" spans="1:5" ht="13.5" x14ac:dyDescent="0.25">
      <c r="A5741" s="2"/>
      <c r="B5741" s="2" t="s">
        <v>3038</v>
      </c>
      <c r="C5741" s="116">
        <v>154209</v>
      </c>
      <c r="D5741" s="117">
        <v>7313</v>
      </c>
      <c r="E5741" s="2">
        <v>5741</v>
      </c>
    </row>
    <row r="5742" spans="1:5" ht="13.5" x14ac:dyDescent="0.25">
      <c r="A5742" s="2"/>
      <c r="B5742" s="2" t="s">
        <v>3040</v>
      </c>
      <c r="C5742" s="116">
        <v>154247</v>
      </c>
      <c r="D5742" s="117">
        <v>5320</v>
      </c>
      <c r="E5742" s="2">
        <v>5742</v>
      </c>
    </row>
    <row r="5743" spans="1:5" ht="13.5" x14ac:dyDescent="0.25">
      <c r="A5743" s="2"/>
      <c r="B5743" s="2" t="s">
        <v>3041</v>
      </c>
      <c r="C5743" s="116">
        <v>154266</v>
      </c>
      <c r="D5743" s="117">
        <v>7443</v>
      </c>
      <c r="E5743" s="2">
        <v>5743</v>
      </c>
    </row>
    <row r="5744" spans="1:5" ht="13.5" x14ac:dyDescent="0.25">
      <c r="A5744" s="2"/>
      <c r="B5744" s="2" t="s">
        <v>3042</v>
      </c>
      <c r="C5744" s="116">
        <v>154285</v>
      </c>
      <c r="D5744" s="117">
        <v>8153</v>
      </c>
      <c r="E5744" s="2">
        <v>5744</v>
      </c>
    </row>
    <row r="5745" spans="1:5" ht="13.5" x14ac:dyDescent="0.25">
      <c r="A5745" s="2"/>
      <c r="B5745" s="2" t="s">
        <v>3043</v>
      </c>
      <c r="C5745" s="116">
        <v>154302</v>
      </c>
      <c r="D5745" s="117">
        <v>5148</v>
      </c>
      <c r="E5745" s="2">
        <v>5745</v>
      </c>
    </row>
    <row r="5746" spans="1:5" ht="13.5" x14ac:dyDescent="0.25">
      <c r="A5746" s="2"/>
      <c r="B5746" s="2" t="s">
        <v>6597</v>
      </c>
      <c r="C5746" s="116">
        <v>252882</v>
      </c>
      <c r="D5746" s="117">
        <v>2112</v>
      </c>
      <c r="E5746" s="2">
        <v>5746</v>
      </c>
    </row>
    <row r="5747" spans="1:5" ht="13.5" x14ac:dyDescent="0.25">
      <c r="A5747" s="2"/>
      <c r="B5747" s="2" t="s">
        <v>9000</v>
      </c>
      <c r="C5747" s="116">
        <v>354319</v>
      </c>
      <c r="D5747" s="117">
        <v>8290</v>
      </c>
      <c r="E5747" s="2">
        <v>5747</v>
      </c>
    </row>
    <row r="5748" spans="1:5" ht="13.5" x14ac:dyDescent="0.25">
      <c r="A5748" s="2"/>
      <c r="B5748" s="2" t="s">
        <v>3044</v>
      </c>
      <c r="C5748" s="116">
        <v>154321</v>
      </c>
      <c r="D5748" s="117">
        <v>7241</v>
      </c>
      <c r="E5748" s="2">
        <v>5748</v>
      </c>
    </row>
    <row r="5749" spans="1:5" ht="13.5" x14ac:dyDescent="0.25">
      <c r="A5749" s="2"/>
      <c r="B5749" s="2" t="s">
        <v>3045</v>
      </c>
      <c r="C5749" s="116">
        <v>154340</v>
      </c>
      <c r="D5749" s="117">
        <v>7460</v>
      </c>
      <c r="E5749" s="2">
        <v>5749</v>
      </c>
    </row>
    <row r="5750" spans="1:5" ht="13.5" x14ac:dyDescent="0.25">
      <c r="A5750" s="2"/>
      <c r="B5750" s="2" t="s">
        <v>3046</v>
      </c>
      <c r="C5750" s="116">
        <v>154364</v>
      </c>
      <c r="D5750" s="117">
        <v>7331</v>
      </c>
      <c r="E5750" s="2">
        <v>5750</v>
      </c>
    </row>
    <row r="5751" spans="1:5" ht="13.5" x14ac:dyDescent="0.25">
      <c r="A5751" s="2"/>
      <c r="B5751" s="2" t="s">
        <v>3047</v>
      </c>
      <c r="C5751" s="116">
        <v>154389</v>
      </c>
      <c r="D5751" s="117">
        <v>8227</v>
      </c>
      <c r="E5751" s="2">
        <v>5751</v>
      </c>
    </row>
    <row r="5752" spans="1:5" ht="13.5" x14ac:dyDescent="0.25">
      <c r="A5752" s="2"/>
      <c r="B5752" s="2" t="s">
        <v>3048</v>
      </c>
      <c r="C5752" s="116">
        <v>154406</v>
      </c>
      <c r="D5752" s="117">
        <v>5148</v>
      </c>
      <c r="E5752" s="2">
        <v>5752</v>
      </c>
    </row>
    <row r="5753" spans="1:5" ht="13.5" x14ac:dyDescent="0.25">
      <c r="A5753" s="2"/>
      <c r="B5753" s="2" t="s">
        <v>3049</v>
      </c>
      <c r="C5753" s="116">
        <v>154425</v>
      </c>
      <c r="D5753" s="117">
        <v>7421</v>
      </c>
      <c r="E5753" s="2">
        <v>5753</v>
      </c>
    </row>
    <row r="5754" spans="1:5" ht="13.5" x14ac:dyDescent="0.25">
      <c r="A5754" s="2"/>
      <c r="B5754" s="2" t="s">
        <v>3050</v>
      </c>
      <c r="C5754" s="116">
        <v>154444</v>
      </c>
      <c r="D5754" s="117">
        <v>7460</v>
      </c>
      <c r="E5754" s="2">
        <v>5754</v>
      </c>
    </row>
    <row r="5755" spans="1:5" ht="13.5" x14ac:dyDescent="0.25">
      <c r="A5755" s="2"/>
      <c r="B5755" s="2" t="s">
        <v>3051</v>
      </c>
      <c r="C5755" s="116">
        <v>154463</v>
      </c>
      <c r="D5755" s="117">
        <v>7324</v>
      </c>
      <c r="E5755" s="2">
        <v>5755</v>
      </c>
    </row>
    <row r="5756" spans="1:5" ht="13.5" x14ac:dyDescent="0.25">
      <c r="A5756" s="2"/>
      <c r="B5756" s="2" t="s">
        <v>3052</v>
      </c>
      <c r="C5756" s="116">
        <v>154482</v>
      </c>
      <c r="D5756" s="117">
        <v>8142</v>
      </c>
      <c r="E5756" s="2">
        <v>5756</v>
      </c>
    </row>
    <row r="5757" spans="1:5" ht="13.5" x14ac:dyDescent="0.25">
      <c r="A5757" s="2"/>
      <c r="B5757" s="2" t="s">
        <v>3053</v>
      </c>
      <c r="C5757" s="116">
        <v>154507</v>
      </c>
      <c r="D5757" s="117">
        <v>7460</v>
      </c>
      <c r="E5757" s="2">
        <v>5757</v>
      </c>
    </row>
    <row r="5758" spans="1:5" ht="13.5" x14ac:dyDescent="0.25">
      <c r="A5758" s="2"/>
      <c r="B5758" s="2" t="s">
        <v>3054</v>
      </c>
      <c r="C5758" s="116">
        <v>154529</v>
      </c>
      <c r="D5758" s="117">
        <v>8223</v>
      </c>
      <c r="E5758" s="2">
        <v>5758</v>
      </c>
    </row>
    <row r="5759" spans="1:5" ht="13.5" x14ac:dyDescent="0.25">
      <c r="A5759" s="2"/>
      <c r="B5759" s="2" t="s">
        <v>3055</v>
      </c>
      <c r="C5759" s="116">
        <v>154548</v>
      </c>
      <c r="D5759" s="117">
        <v>8284</v>
      </c>
      <c r="E5759" s="2">
        <v>5759</v>
      </c>
    </row>
    <row r="5760" spans="1:5" ht="13.5" x14ac:dyDescent="0.25">
      <c r="A5760" s="2"/>
      <c r="B5760" s="2" t="s">
        <v>3056</v>
      </c>
      <c r="C5760" s="116">
        <v>154567</v>
      </c>
      <c r="D5760" s="117">
        <v>7412</v>
      </c>
      <c r="E5760" s="2">
        <v>5760</v>
      </c>
    </row>
    <row r="5761" spans="1:5" ht="13.5" x14ac:dyDescent="0.25">
      <c r="A5761" s="2"/>
      <c r="B5761" s="2" t="s">
        <v>3057</v>
      </c>
      <c r="C5761" s="116">
        <v>154586</v>
      </c>
      <c r="D5761" s="117">
        <v>8223</v>
      </c>
      <c r="E5761" s="2">
        <v>5761</v>
      </c>
    </row>
    <row r="5762" spans="1:5" ht="13.5" x14ac:dyDescent="0.25">
      <c r="A5762" s="2"/>
      <c r="B5762" s="2" t="s">
        <v>3058</v>
      </c>
      <c r="C5762" s="116">
        <v>154603</v>
      </c>
      <c r="D5762" s="117">
        <v>6121</v>
      </c>
      <c r="E5762" s="2">
        <v>5762</v>
      </c>
    </row>
    <row r="5763" spans="1:5" ht="13.5" x14ac:dyDescent="0.25">
      <c r="A5763" s="2"/>
      <c r="B5763" s="2" t="s">
        <v>3059</v>
      </c>
      <c r="C5763" s="116">
        <v>154622</v>
      </c>
      <c r="D5763" s="117">
        <v>7324</v>
      </c>
      <c r="E5763" s="2">
        <v>5763</v>
      </c>
    </row>
    <row r="5764" spans="1:5" ht="13.5" x14ac:dyDescent="0.25">
      <c r="A5764" s="2"/>
      <c r="B5764" s="2" t="s">
        <v>9249</v>
      </c>
      <c r="C5764" s="116">
        <v>452916</v>
      </c>
      <c r="D5764" s="117">
        <v>5169</v>
      </c>
      <c r="E5764" s="2">
        <v>5764</v>
      </c>
    </row>
    <row r="5765" spans="1:5" ht="13.5" x14ac:dyDescent="0.25">
      <c r="A5765" s="2"/>
      <c r="B5765" s="2" t="s">
        <v>8177</v>
      </c>
      <c r="C5765" s="116">
        <v>252883</v>
      </c>
      <c r="D5765" s="117">
        <v>5162</v>
      </c>
      <c r="E5765" s="2">
        <v>5765</v>
      </c>
    </row>
    <row r="5766" spans="1:5" ht="13.5" x14ac:dyDescent="0.25">
      <c r="A5766" s="2"/>
      <c r="B5766" s="2" t="s">
        <v>3085</v>
      </c>
      <c r="C5766" s="116">
        <v>155625</v>
      </c>
      <c r="D5766" s="117">
        <v>8172</v>
      </c>
      <c r="E5766" s="2">
        <v>5766</v>
      </c>
    </row>
    <row r="5767" spans="1:5" ht="13.5" x14ac:dyDescent="0.25">
      <c r="A5767" s="2"/>
      <c r="B5767" s="2" t="s">
        <v>3065</v>
      </c>
      <c r="C5767" s="116">
        <v>154834</v>
      </c>
      <c r="D5767" s="117">
        <v>8283</v>
      </c>
      <c r="E5767" s="2">
        <v>5767</v>
      </c>
    </row>
    <row r="5768" spans="1:5" ht="13.5" x14ac:dyDescent="0.25">
      <c r="A5768" s="2"/>
      <c r="B5768" s="2" t="s">
        <v>3062</v>
      </c>
      <c r="C5768" s="116">
        <v>154779</v>
      </c>
      <c r="D5768" s="117">
        <v>8211</v>
      </c>
      <c r="E5768" s="2">
        <v>5768</v>
      </c>
    </row>
    <row r="5769" spans="1:5" ht="13.5" x14ac:dyDescent="0.25">
      <c r="A5769" s="2"/>
      <c r="B5769" s="2" t="s">
        <v>156</v>
      </c>
      <c r="C5769" s="116">
        <v>154641</v>
      </c>
      <c r="D5769" s="117">
        <v>8271</v>
      </c>
      <c r="E5769" s="2">
        <v>5769</v>
      </c>
    </row>
    <row r="5770" spans="1:5" ht="13.5" x14ac:dyDescent="0.25">
      <c r="A5770" s="2"/>
      <c r="B5770" s="2" t="s">
        <v>157</v>
      </c>
      <c r="C5770" s="116">
        <v>154656</v>
      </c>
      <c r="D5770" s="117">
        <v>8271</v>
      </c>
      <c r="E5770" s="2">
        <v>5770</v>
      </c>
    </row>
    <row r="5771" spans="1:5" ht="13.5" x14ac:dyDescent="0.25">
      <c r="A5771" s="2"/>
      <c r="B5771" s="2" t="s">
        <v>158</v>
      </c>
      <c r="C5771" s="116">
        <v>154660</v>
      </c>
      <c r="D5771" s="117">
        <v>8272</v>
      </c>
      <c r="E5771" s="2">
        <v>5771</v>
      </c>
    </row>
    <row r="5772" spans="1:5" ht="13.5" x14ac:dyDescent="0.25">
      <c r="A5772" s="2"/>
      <c r="B5772" s="2" t="s">
        <v>3060</v>
      </c>
      <c r="C5772" s="116">
        <v>154683</v>
      </c>
      <c r="D5772" s="117">
        <v>8331</v>
      </c>
      <c r="E5772" s="2">
        <v>5772</v>
      </c>
    </row>
    <row r="5773" spans="1:5" ht="13.5" x14ac:dyDescent="0.25">
      <c r="A5773" s="2"/>
      <c r="B5773" s="2" t="s">
        <v>9306</v>
      </c>
      <c r="C5773" s="116">
        <v>154694</v>
      </c>
      <c r="D5773" s="117">
        <v>8125</v>
      </c>
      <c r="E5773" s="2">
        <v>5773</v>
      </c>
    </row>
    <row r="5774" spans="1:5" ht="13.5" x14ac:dyDescent="0.25">
      <c r="A5774" s="2"/>
      <c r="B5774" s="2" t="s">
        <v>3061</v>
      </c>
      <c r="C5774" s="116">
        <v>154707</v>
      </c>
      <c r="D5774" s="117">
        <v>8275</v>
      </c>
      <c r="E5774" s="2">
        <v>5774</v>
      </c>
    </row>
    <row r="5775" spans="1:5" ht="13.5" x14ac:dyDescent="0.25">
      <c r="A5775" s="2"/>
      <c r="B5775" s="2" t="s">
        <v>159</v>
      </c>
      <c r="C5775" s="116">
        <v>154726</v>
      </c>
      <c r="D5775" s="117">
        <v>8171</v>
      </c>
      <c r="E5775" s="2">
        <v>5775</v>
      </c>
    </row>
    <row r="5776" spans="1:5" ht="13.5" x14ac:dyDescent="0.25">
      <c r="A5776" s="2"/>
      <c r="B5776" s="2" t="s">
        <v>160</v>
      </c>
      <c r="C5776" s="116">
        <v>154745</v>
      </c>
      <c r="D5776" s="117">
        <v>8211</v>
      </c>
      <c r="E5776" s="2">
        <v>5776</v>
      </c>
    </row>
    <row r="5777" spans="1:5" ht="13.5" x14ac:dyDescent="0.25">
      <c r="A5777" s="2"/>
      <c r="B5777" s="2" t="s">
        <v>161</v>
      </c>
      <c r="C5777" s="116">
        <v>154783</v>
      </c>
      <c r="D5777" s="117">
        <v>5169</v>
      </c>
      <c r="E5777" s="2">
        <v>5777</v>
      </c>
    </row>
    <row r="5778" spans="1:5" ht="13.5" x14ac:dyDescent="0.25">
      <c r="A5778" s="2"/>
      <c r="B5778" s="2" t="s">
        <v>3063</v>
      </c>
      <c r="C5778" s="116">
        <v>154798</v>
      </c>
      <c r="D5778" s="117">
        <v>8144</v>
      </c>
      <c r="E5778" s="2">
        <v>5778</v>
      </c>
    </row>
    <row r="5779" spans="1:5" ht="13.5" x14ac:dyDescent="0.25">
      <c r="A5779" s="2"/>
      <c r="B5779" s="2" t="s">
        <v>3064</v>
      </c>
      <c r="C5779" s="116">
        <v>154815</v>
      </c>
      <c r="D5779" s="117">
        <v>8144</v>
      </c>
      <c r="E5779" s="2">
        <v>5779</v>
      </c>
    </row>
    <row r="5780" spans="1:5" ht="13.5" x14ac:dyDescent="0.25">
      <c r="A5780" s="2"/>
      <c r="B5780" s="2" t="s">
        <v>9001</v>
      </c>
      <c r="C5780" s="116">
        <v>354821</v>
      </c>
      <c r="D5780" s="117">
        <v>8290</v>
      </c>
      <c r="E5780" s="2">
        <v>5780</v>
      </c>
    </row>
    <row r="5781" spans="1:5" ht="13.5" x14ac:dyDescent="0.25">
      <c r="A5781" s="2"/>
      <c r="B5781" s="2" t="s">
        <v>162</v>
      </c>
      <c r="C5781" s="116">
        <v>154853</v>
      </c>
      <c r="D5781" s="117">
        <v>8290</v>
      </c>
      <c r="E5781" s="2">
        <v>5781</v>
      </c>
    </row>
    <row r="5782" spans="1:5" ht="13.5" x14ac:dyDescent="0.25">
      <c r="A5782" s="2"/>
      <c r="B5782" s="2" t="s">
        <v>3066</v>
      </c>
      <c r="C5782" s="116">
        <v>154872</v>
      </c>
      <c r="D5782" s="117">
        <v>8132</v>
      </c>
      <c r="E5782" s="2">
        <v>5782</v>
      </c>
    </row>
    <row r="5783" spans="1:5" ht="13.5" x14ac:dyDescent="0.25">
      <c r="A5783" s="2"/>
      <c r="B5783" s="2" t="s">
        <v>163</v>
      </c>
      <c r="C5783" s="116">
        <v>154919</v>
      </c>
      <c r="D5783" s="117">
        <v>8272</v>
      </c>
      <c r="E5783" s="2">
        <v>5783</v>
      </c>
    </row>
    <row r="5784" spans="1:5" ht="13.5" x14ac:dyDescent="0.25">
      <c r="A5784" s="2"/>
      <c r="B5784" s="2" t="s">
        <v>3068</v>
      </c>
      <c r="C5784" s="116">
        <v>154938</v>
      </c>
      <c r="D5784" s="117">
        <v>8271</v>
      </c>
      <c r="E5784" s="2">
        <v>5784</v>
      </c>
    </row>
    <row r="5785" spans="1:5" ht="13.5" x14ac:dyDescent="0.25">
      <c r="A5785" s="2"/>
      <c r="B5785" s="2" t="s">
        <v>9002</v>
      </c>
      <c r="C5785" s="116">
        <v>354944</v>
      </c>
      <c r="D5785" s="117">
        <v>8290</v>
      </c>
      <c r="E5785" s="2">
        <v>5785</v>
      </c>
    </row>
    <row r="5786" spans="1:5" ht="13.5" x14ac:dyDescent="0.25">
      <c r="A5786" s="2"/>
      <c r="B5786" s="2" t="s">
        <v>3069</v>
      </c>
      <c r="C5786" s="116">
        <v>154976</v>
      </c>
      <c r="D5786" s="117">
        <v>8144</v>
      </c>
      <c r="E5786" s="2">
        <v>5786</v>
      </c>
    </row>
    <row r="5787" spans="1:5" ht="13.5" x14ac:dyDescent="0.25">
      <c r="A5787" s="2"/>
      <c r="B5787" s="2" t="s">
        <v>164</v>
      </c>
      <c r="C5787" s="116">
        <v>154995</v>
      </c>
      <c r="D5787" s="117">
        <v>8261</v>
      </c>
      <c r="E5787" s="2">
        <v>5787</v>
      </c>
    </row>
    <row r="5788" spans="1:5" ht="13.5" x14ac:dyDescent="0.25">
      <c r="A5788" s="2"/>
      <c r="B5788" s="2" t="s">
        <v>165</v>
      </c>
      <c r="C5788" s="116">
        <v>155019</v>
      </c>
      <c r="D5788" s="117">
        <v>8141</v>
      </c>
      <c r="E5788" s="2">
        <v>5788</v>
      </c>
    </row>
    <row r="5789" spans="1:5" ht="13.5" x14ac:dyDescent="0.25">
      <c r="A5789" s="2"/>
      <c r="B5789" s="2" t="s">
        <v>3070</v>
      </c>
      <c r="C5789" s="116">
        <v>155038</v>
      </c>
      <c r="D5789" s="117">
        <v>8290</v>
      </c>
      <c r="E5789" s="2">
        <v>5789</v>
      </c>
    </row>
    <row r="5790" spans="1:5" ht="13.5" x14ac:dyDescent="0.25">
      <c r="A5790" s="2"/>
      <c r="B5790" s="2" t="s">
        <v>3071</v>
      </c>
      <c r="C5790" s="116">
        <v>155057</v>
      </c>
      <c r="D5790" s="117">
        <v>8224</v>
      </c>
      <c r="E5790" s="2">
        <v>5790</v>
      </c>
    </row>
    <row r="5791" spans="1:5" ht="13.5" x14ac:dyDescent="0.25">
      <c r="A5791" s="2"/>
      <c r="B5791" s="2" t="s">
        <v>7332</v>
      </c>
      <c r="C5791" s="116">
        <v>155094</v>
      </c>
      <c r="D5791" s="117">
        <v>8141</v>
      </c>
      <c r="E5791" s="2">
        <v>5791</v>
      </c>
    </row>
    <row r="5792" spans="1:5" ht="13.5" x14ac:dyDescent="0.25">
      <c r="A5792" s="2"/>
      <c r="B5792" s="2" t="s">
        <v>166</v>
      </c>
      <c r="C5792" s="116">
        <v>155060</v>
      </c>
      <c r="D5792" s="117">
        <v>8212</v>
      </c>
      <c r="E5792" s="2">
        <v>5792</v>
      </c>
    </row>
    <row r="5793" spans="1:5" ht="13.5" x14ac:dyDescent="0.25">
      <c r="A5793" s="2"/>
      <c r="B5793" s="2" t="s">
        <v>167</v>
      </c>
      <c r="C5793" s="116">
        <v>155095</v>
      </c>
      <c r="D5793" s="117">
        <v>8272</v>
      </c>
      <c r="E5793" s="2">
        <v>5793</v>
      </c>
    </row>
    <row r="5794" spans="1:5" ht="13.5" x14ac:dyDescent="0.25">
      <c r="A5794" s="2"/>
      <c r="B5794" s="2" t="s">
        <v>6598</v>
      </c>
      <c r="C5794" s="116">
        <v>252929</v>
      </c>
      <c r="D5794" s="117">
        <v>4133</v>
      </c>
      <c r="E5794" s="2">
        <v>5794</v>
      </c>
    </row>
    <row r="5795" spans="1:5" ht="13.5" x14ac:dyDescent="0.25">
      <c r="A5795" s="2"/>
      <c r="B5795" s="2" t="s">
        <v>6599</v>
      </c>
      <c r="C5795" s="116">
        <v>252948</v>
      </c>
      <c r="D5795" s="117">
        <v>4133</v>
      </c>
      <c r="E5795" s="2">
        <v>5795</v>
      </c>
    </row>
    <row r="5796" spans="1:5" ht="13.5" x14ac:dyDescent="0.25">
      <c r="A5796" s="2"/>
      <c r="B5796" s="2" t="s">
        <v>3078</v>
      </c>
      <c r="C5796" s="116">
        <v>155317</v>
      </c>
      <c r="D5796" s="117">
        <v>8272</v>
      </c>
      <c r="E5796" s="2">
        <v>5796</v>
      </c>
    </row>
    <row r="5797" spans="1:5" ht="13.5" x14ac:dyDescent="0.25">
      <c r="A5797" s="2"/>
      <c r="B5797" s="2" t="s">
        <v>172</v>
      </c>
      <c r="C5797" s="116">
        <v>155339</v>
      </c>
      <c r="D5797" s="117">
        <v>8272</v>
      </c>
      <c r="E5797" s="2">
        <v>5797</v>
      </c>
    </row>
    <row r="5798" spans="1:5" ht="13.5" x14ac:dyDescent="0.25">
      <c r="A5798" s="2"/>
      <c r="B5798" s="2" t="s">
        <v>3079</v>
      </c>
      <c r="C5798" s="116">
        <v>155358</v>
      </c>
      <c r="D5798" s="117">
        <v>8272</v>
      </c>
      <c r="E5798" s="2">
        <v>5798</v>
      </c>
    </row>
    <row r="5799" spans="1:5" ht="13.5" x14ac:dyDescent="0.25">
      <c r="A5799" s="2"/>
      <c r="B5799" s="2" t="s">
        <v>6600</v>
      </c>
      <c r="C5799" s="116">
        <v>252971</v>
      </c>
      <c r="D5799" s="117">
        <v>4133</v>
      </c>
      <c r="E5799" s="2">
        <v>5799</v>
      </c>
    </row>
    <row r="5800" spans="1:5" ht="13.5" x14ac:dyDescent="0.25">
      <c r="A5800" s="2"/>
      <c r="B5800" s="2" t="s">
        <v>168</v>
      </c>
      <c r="C5800" s="116">
        <v>155112</v>
      </c>
      <c r="D5800" s="117">
        <v>8223</v>
      </c>
      <c r="E5800" s="2">
        <v>5800</v>
      </c>
    </row>
    <row r="5801" spans="1:5" ht="13.5" x14ac:dyDescent="0.25">
      <c r="A5801" s="2"/>
      <c r="B5801" s="2" t="s">
        <v>3072</v>
      </c>
      <c r="C5801" s="116">
        <v>155131</v>
      </c>
      <c r="D5801" s="117">
        <v>8223</v>
      </c>
      <c r="E5801" s="2">
        <v>5801</v>
      </c>
    </row>
    <row r="5802" spans="1:5" ht="13.5" x14ac:dyDescent="0.25">
      <c r="A5802" s="2"/>
      <c r="B5802" s="2" t="s">
        <v>3073</v>
      </c>
      <c r="C5802" s="116">
        <v>155150</v>
      </c>
      <c r="D5802" s="117">
        <v>8132</v>
      </c>
      <c r="E5802" s="2">
        <v>5802</v>
      </c>
    </row>
    <row r="5803" spans="1:5" ht="13.5" x14ac:dyDescent="0.25">
      <c r="A5803" s="2"/>
      <c r="B5803" s="2" t="s">
        <v>3074</v>
      </c>
      <c r="C5803" s="116">
        <v>155174</v>
      </c>
      <c r="D5803" s="117">
        <v>8232</v>
      </c>
      <c r="E5803" s="2">
        <v>5803</v>
      </c>
    </row>
    <row r="5804" spans="1:5" ht="13.5" x14ac:dyDescent="0.25">
      <c r="A5804" s="2"/>
      <c r="B5804" s="2" t="s">
        <v>169</v>
      </c>
      <c r="C5804" s="116">
        <v>155199</v>
      </c>
      <c r="D5804" s="117">
        <v>8141</v>
      </c>
      <c r="E5804" s="2">
        <v>5804</v>
      </c>
    </row>
    <row r="5805" spans="1:5" ht="13.5" x14ac:dyDescent="0.25">
      <c r="A5805" s="2"/>
      <c r="B5805" s="2" t="s">
        <v>9003</v>
      </c>
      <c r="C5805" s="116">
        <v>355203</v>
      </c>
      <c r="D5805" s="117">
        <v>8290</v>
      </c>
      <c r="E5805" s="2">
        <v>5805</v>
      </c>
    </row>
    <row r="5806" spans="1:5" ht="13.5" x14ac:dyDescent="0.25">
      <c r="A5806" s="2"/>
      <c r="B5806" s="2" t="s">
        <v>9004</v>
      </c>
      <c r="C5806" s="116">
        <v>355222</v>
      </c>
      <c r="D5806" s="117">
        <v>8290</v>
      </c>
      <c r="E5806" s="2">
        <v>5806</v>
      </c>
    </row>
    <row r="5807" spans="1:5" ht="13.5" x14ac:dyDescent="0.25">
      <c r="A5807" s="2"/>
      <c r="B5807" s="2" t="s">
        <v>6601</v>
      </c>
      <c r="C5807" s="116">
        <v>253008</v>
      </c>
      <c r="D5807" s="117">
        <v>3131</v>
      </c>
      <c r="E5807" s="2">
        <v>5807</v>
      </c>
    </row>
    <row r="5808" spans="1:5" ht="13.5" x14ac:dyDescent="0.25">
      <c r="A5808" s="2"/>
      <c r="B5808" s="2" t="s">
        <v>170</v>
      </c>
      <c r="C5808" s="116">
        <v>155235</v>
      </c>
      <c r="D5808" s="117">
        <v>8163</v>
      </c>
      <c r="E5808" s="2">
        <v>5808</v>
      </c>
    </row>
    <row r="5809" spans="1:5" ht="13.5" x14ac:dyDescent="0.25">
      <c r="A5809" s="2"/>
      <c r="B5809" s="2" t="s">
        <v>171</v>
      </c>
      <c r="C5809" s="116">
        <v>155254</v>
      </c>
      <c r="D5809" s="117">
        <v>7515</v>
      </c>
      <c r="E5809" s="2">
        <v>5809</v>
      </c>
    </row>
    <row r="5810" spans="1:5" ht="13.5" x14ac:dyDescent="0.25">
      <c r="A5810" s="2"/>
      <c r="B5810" s="2" t="s">
        <v>3076</v>
      </c>
      <c r="C5810" s="116">
        <v>155273</v>
      </c>
      <c r="D5810" s="117">
        <v>8212</v>
      </c>
      <c r="E5810" s="2">
        <v>5810</v>
      </c>
    </row>
    <row r="5811" spans="1:5" ht="13.5" x14ac:dyDescent="0.25">
      <c r="A5811" s="2"/>
      <c r="B5811" s="2" t="s">
        <v>3077</v>
      </c>
      <c r="C5811" s="116">
        <v>155292</v>
      </c>
      <c r="D5811" s="117">
        <v>8261</v>
      </c>
      <c r="E5811" s="2">
        <v>5811</v>
      </c>
    </row>
    <row r="5812" spans="1:5" ht="13.5" x14ac:dyDescent="0.25">
      <c r="A5812" s="2"/>
      <c r="B5812" s="2" t="s">
        <v>173</v>
      </c>
      <c r="C5812" s="116">
        <v>155362</v>
      </c>
      <c r="D5812" s="117">
        <v>8251</v>
      </c>
      <c r="E5812" s="2">
        <v>5812</v>
      </c>
    </row>
    <row r="5813" spans="1:5" ht="13.5" x14ac:dyDescent="0.25">
      <c r="A5813" s="2"/>
      <c r="B5813" s="2" t="s">
        <v>174</v>
      </c>
      <c r="C5813" s="116">
        <v>155377</v>
      </c>
      <c r="D5813" s="117">
        <v>8132</v>
      </c>
      <c r="E5813" s="2">
        <v>5813</v>
      </c>
    </row>
    <row r="5814" spans="1:5" ht="13.5" x14ac:dyDescent="0.25">
      <c r="A5814" s="2"/>
      <c r="B5814" s="2" t="s">
        <v>175</v>
      </c>
      <c r="C5814" s="116">
        <v>155396</v>
      </c>
      <c r="D5814" s="117">
        <v>8228</v>
      </c>
      <c r="E5814" s="2">
        <v>5814</v>
      </c>
    </row>
    <row r="5815" spans="1:5" ht="13.5" x14ac:dyDescent="0.25">
      <c r="A5815" s="2"/>
      <c r="B5815" s="2" t="s">
        <v>3080</v>
      </c>
      <c r="C5815" s="116">
        <v>155413</v>
      </c>
      <c r="D5815" s="117">
        <v>8228</v>
      </c>
      <c r="E5815" s="2">
        <v>5815</v>
      </c>
    </row>
    <row r="5816" spans="1:5" ht="13.5" x14ac:dyDescent="0.25">
      <c r="A5816" s="2"/>
      <c r="B5816" s="2" t="s">
        <v>3081</v>
      </c>
      <c r="C5816" s="116">
        <v>155432</v>
      </c>
      <c r="D5816" s="117">
        <v>8228</v>
      </c>
      <c r="E5816" s="2">
        <v>5816</v>
      </c>
    </row>
    <row r="5817" spans="1:5" ht="13.5" x14ac:dyDescent="0.25">
      <c r="A5817" s="2"/>
      <c r="B5817" s="2" t="s">
        <v>3082</v>
      </c>
      <c r="C5817" s="116">
        <v>155451</v>
      </c>
      <c r="D5817" s="117">
        <v>8141</v>
      </c>
      <c r="E5817" s="2">
        <v>5817</v>
      </c>
    </row>
    <row r="5818" spans="1:5" ht="13.5" x14ac:dyDescent="0.25">
      <c r="A5818" s="2"/>
      <c r="B5818" s="2" t="s">
        <v>176</v>
      </c>
      <c r="C5818" s="116">
        <v>155493</v>
      </c>
      <c r="D5818" s="117">
        <v>8262</v>
      </c>
      <c r="E5818" s="2">
        <v>5818</v>
      </c>
    </row>
    <row r="5819" spans="1:5" ht="13.5" x14ac:dyDescent="0.25">
      <c r="A5819" s="2"/>
      <c r="B5819" s="2" t="s">
        <v>3083</v>
      </c>
      <c r="C5819" s="116">
        <v>155517</v>
      </c>
      <c r="D5819" s="117">
        <v>8159</v>
      </c>
      <c r="E5819" s="2">
        <v>5819</v>
      </c>
    </row>
    <row r="5820" spans="1:5" ht="13.5" x14ac:dyDescent="0.25">
      <c r="A5820" s="2"/>
      <c r="B5820" s="2" t="s">
        <v>177</v>
      </c>
      <c r="C5820" s="116">
        <v>155536</v>
      </c>
      <c r="D5820" s="117">
        <v>8290</v>
      </c>
      <c r="E5820" s="2">
        <v>5820</v>
      </c>
    </row>
    <row r="5821" spans="1:5" ht="13.5" x14ac:dyDescent="0.25">
      <c r="A5821" s="2"/>
      <c r="B5821" s="2" t="s">
        <v>9005</v>
      </c>
      <c r="C5821" s="116">
        <v>355576</v>
      </c>
      <c r="D5821" s="117">
        <v>8290</v>
      </c>
      <c r="E5821" s="2">
        <v>5821</v>
      </c>
    </row>
    <row r="5822" spans="1:5" ht="13.5" x14ac:dyDescent="0.25">
      <c r="A5822" s="2"/>
      <c r="B5822" s="2" t="s">
        <v>9006</v>
      </c>
      <c r="C5822" s="116">
        <v>355595</v>
      </c>
      <c r="D5822" s="117">
        <v>8290</v>
      </c>
      <c r="E5822" s="2">
        <v>5822</v>
      </c>
    </row>
    <row r="5823" spans="1:5" ht="13.5" x14ac:dyDescent="0.25">
      <c r="A5823" s="2"/>
      <c r="B5823" s="2" t="s">
        <v>178</v>
      </c>
      <c r="C5823" s="116">
        <v>155589</v>
      </c>
      <c r="D5823" s="117">
        <v>8276</v>
      </c>
      <c r="E5823" s="2">
        <v>5823</v>
      </c>
    </row>
    <row r="5824" spans="1:5" ht="13.5" x14ac:dyDescent="0.25">
      <c r="A5824" s="2"/>
      <c r="B5824" s="2" t="s">
        <v>179</v>
      </c>
      <c r="C5824" s="116">
        <v>155606</v>
      </c>
      <c r="D5824" s="117">
        <v>8264</v>
      </c>
      <c r="E5824" s="2">
        <v>5824</v>
      </c>
    </row>
    <row r="5825" spans="1:5" ht="13.5" x14ac:dyDescent="0.25">
      <c r="A5825" s="2"/>
      <c r="B5825" s="2" t="s">
        <v>180</v>
      </c>
      <c r="C5825" s="116">
        <v>155644</v>
      </c>
      <c r="D5825" s="117">
        <v>8227</v>
      </c>
      <c r="E5825" s="2">
        <v>5825</v>
      </c>
    </row>
    <row r="5826" spans="1:5" ht="13.5" x14ac:dyDescent="0.25">
      <c r="A5826" s="2"/>
      <c r="B5826" s="2" t="s">
        <v>3086</v>
      </c>
      <c r="C5826" s="116">
        <v>155663</v>
      </c>
      <c r="D5826" s="117">
        <v>8261</v>
      </c>
      <c r="E5826" s="2">
        <v>5826</v>
      </c>
    </row>
    <row r="5827" spans="1:5" ht="13.5" x14ac:dyDescent="0.25">
      <c r="A5827" s="2"/>
      <c r="B5827" s="2" t="s">
        <v>3087</v>
      </c>
      <c r="C5827" s="116">
        <v>155702</v>
      </c>
      <c r="D5827" s="117">
        <v>8273</v>
      </c>
      <c r="E5827" s="2">
        <v>5827</v>
      </c>
    </row>
    <row r="5828" spans="1:5" ht="13.5" x14ac:dyDescent="0.25">
      <c r="A5828" s="2"/>
      <c r="B5828" s="2" t="s">
        <v>181</v>
      </c>
      <c r="C5828" s="116">
        <v>155729</v>
      </c>
      <c r="D5828" s="117">
        <v>7511</v>
      </c>
      <c r="E5828" s="2">
        <v>5828</v>
      </c>
    </row>
    <row r="5829" spans="1:5" ht="13.5" x14ac:dyDescent="0.25">
      <c r="A5829" s="2"/>
      <c r="B5829" s="2" t="s">
        <v>3088</v>
      </c>
      <c r="C5829" s="116">
        <v>155748</v>
      </c>
      <c r="D5829" s="117">
        <v>8261</v>
      </c>
      <c r="E5829" s="2">
        <v>5829</v>
      </c>
    </row>
    <row r="5830" spans="1:5" ht="13.5" x14ac:dyDescent="0.25">
      <c r="A5830" s="2"/>
      <c r="B5830" s="2" t="s">
        <v>6603</v>
      </c>
      <c r="C5830" s="116">
        <v>253067</v>
      </c>
      <c r="D5830" s="117">
        <v>4133</v>
      </c>
      <c r="E5830" s="2">
        <v>5830</v>
      </c>
    </row>
    <row r="5831" spans="1:5" ht="13.5" x14ac:dyDescent="0.25">
      <c r="A5831" s="2"/>
      <c r="B5831" s="2" t="s">
        <v>3089</v>
      </c>
      <c r="C5831" s="116">
        <v>155767</v>
      </c>
      <c r="D5831" s="117">
        <v>8144</v>
      </c>
      <c r="E5831" s="2">
        <v>5831</v>
      </c>
    </row>
    <row r="5832" spans="1:5" ht="13.5" x14ac:dyDescent="0.25">
      <c r="A5832" s="2"/>
      <c r="B5832" s="2" t="s">
        <v>6602</v>
      </c>
      <c r="C5832" s="116">
        <v>253033</v>
      </c>
      <c r="D5832" s="117">
        <v>4132</v>
      </c>
      <c r="E5832" s="2">
        <v>5832</v>
      </c>
    </row>
    <row r="5833" spans="1:5" ht="13.5" x14ac:dyDescent="0.25">
      <c r="A5833" s="2"/>
      <c r="B5833" s="2" t="s">
        <v>6604</v>
      </c>
      <c r="C5833" s="116">
        <v>253086</v>
      </c>
      <c r="D5833" s="117">
        <v>4132</v>
      </c>
      <c r="E5833" s="2">
        <v>5833</v>
      </c>
    </row>
    <row r="5834" spans="1:5" ht="13.5" x14ac:dyDescent="0.25">
      <c r="A5834" s="2"/>
      <c r="B5834" s="2" t="s">
        <v>8178</v>
      </c>
      <c r="C5834" s="116">
        <v>253068</v>
      </c>
      <c r="D5834" s="117">
        <v>4133</v>
      </c>
      <c r="E5834" s="2">
        <v>5834</v>
      </c>
    </row>
    <row r="5835" spans="1:5" ht="13.5" x14ac:dyDescent="0.25">
      <c r="A5835" s="2"/>
      <c r="B5835" s="2" t="s">
        <v>8179</v>
      </c>
      <c r="C5835" s="116">
        <v>253069</v>
      </c>
      <c r="D5835" s="117">
        <v>4132</v>
      </c>
      <c r="E5835" s="2">
        <v>5835</v>
      </c>
    </row>
    <row r="5836" spans="1:5" ht="13.5" x14ac:dyDescent="0.25">
      <c r="A5836" s="2"/>
      <c r="B5836" s="2" t="s">
        <v>9250</v>
      </c>
      <c r="C5836" s="116">
        <v>453092</v>
      </c>
      <c r="D5836" s="117">
        <v>3146</v>
      </c>
      <c r="E5836" s="2">
        <v>5836</v>
      </c>
    </row>
    <row r="5837" spans="1:5" ht="13.5" x14ac:dyDescent="0.25">
      <c r="A5837" s="2"/>
      <c r="B5837" s="2" t="s">
        <v>182</v>
      </c>
      <c r="C5837" s="116">
        <v>155786</v>
      </c>
      <c r="D5837" s="117">
        <v>8290</v>
      </c>
      <c r="E5837" s="2">
        <v>5837</v>
      </c>
    </row>
    <row r="5838" spans="1:5" ht="13.5" x14ac:dyDescent="0.25">
      <c r="A5838" s="2"/>
      <c r="B5838" s="2" t="s">
        <v>183</v>
      </c>
      <c r="C5838" s="116">
        <v>155803</v>
      </c>
      <c r="D5838" s="117">
        <v>8159</v>
      </c>
      <c r="E5838" s="2">
        <v>5838</v>
      </c>
    </row>
    <row r="5839" spans="1:5" ht="13.5" x14ac:dyDescent="0.25">
      <c r="A5839" s="2"/>
      <c r="B5839" s="2" t="s">
        <v>9007</v>
      </c>
      <c r="C5839" s="116">
        <v>355810</v>
      </c>
      <c r="D5839" s="117">
        <v>8290</v>
      </c>
      <c r="E5839" s="2">
        <v>5839</v>
      </c>
    </row>
    <row r="5840" spans="1:5" ht="13.5" x14ac:dyDescent="0.25">
      <c r="A5840" s="2"/>
      <c r="B5840" s="2" t="s">
        <v>3090</v>
      </c>
      <c r="C5840" s="116">
        <v>155822</v>
      </c>
      <c r="D5840" s="117">
        <v>8159</v>
      </c>
      <c r="E5840" s="2">
        <v>5840</v>
      </c>
    </row>
    <row r="5841" spans="1:5" ht="13.5" x14ac:dyDescent="0.25">
      <c r="A5841" s="2"/>
      <c r="B5841" s="2" t="s">
        <v>7340</v>
      </c>
      <c r="C5841" s="116">
        <v>159129</v>
      </c>
      <c r="D5841" s="117">
        <v>6111</v>
      </c>
      <c r="E5841" s="2">
        <v>5841</v>
      </c>
    </row>
    <row r="5842" spans="1:5" ht="13.5" x14ac:dyDescent="0.25">
      <c r="A5842" s="2"/>
      <c r="B5842" s="2" t="s">
        <v>3091</v>
      </c>
      <c r="C5842" s="116">
        <v>155841</v>
      </c>
      <c r="D5842" s="117">
        <v>8261</v>
      </c>
      <c r="E5842" s="2">
        <v>5842</v>
      </c>
    </row>
    <row r="5843" spans="1:5" ht="13.5" x14ac:dyDescent="0.25">
      <c r="A5843" s="2"/>
      <c r="B5843" s="2" t="s">
        <v>184</v>
      </c>
      <c r="C5843" s="116">
        <v>155860</v>
      </c>
      <c r="D5843" s="117">
        <v>8331</v>
      </c>
      <c r="E5843" s="2">
        <v>5843</v>
      </c>
    </row>
    <row r="5844" spans="1:5" ht="13.5" x14ac:dyDescent="0.25">
      <c r="A5844" s="2"/>
      <c r="B5844" s="2" t="s">
        <v>185</v>
      </c>
      <c r="C5844" s="116">
        <v>155889</v>
      </c>
      <c r="D5844" s="117">
        <v>8212</v>
      </c>
      <c r="E5844" s="2">
        <v>5844</v>
      </c>
    </row>
    <row r="5845" spans="1:5" ht="13.5" x14ac:dyDescent="0.25">
      <c r="A5845" s="2"/>
      <c r="B5845" s="2" t="s">
        <v>3092</v>
      </c>
      <c r="C5845" s="116">
        <v>155907</v>
      </c>
      <c r="D5845" s="117">
        <v>8121</v>
      </c>
      <c r="E5845" s="2">
        <v>5845</v>
      </c>
    </row>
    <row r="5846" spans="1:5" ht="13.5" x14ac:dyDescent="0.25">
      <c r="A5846" s="2"/>
      <c r="B5846" s="2" t="s">
        <v>186</v>
      </c>
      <c r="C5846" s="116">
        <v>155926</v>
      </c>
      <c r="D5846" s="117">
        <v>8333</v>
      </c>
      <c r="E5846" s="2">
        <v>5846</v>
      </c>
    </row>
    <row r="5847" spans="1:5" ht="13.5" x14ac:dyDescent="0.25">
      <c r="A5847" s="2"/>
      <c r="B5847" s="2" t="s">
        <v>3093</v>
      </c>
      <c r="C5847" s="116">
        <v>155945</v>
      </c>
      <c r="D5847" s="117">
        <v>8290</v>
      </c>
      <c r="E5847" s="2">
        <v>5847</v>
      </c>
    </row>
    <row r="5848" spans="1:5" ht="13.5" x14ac:dyDescent="0.25">
      <c r="A5848" s="2"/>
      <c r="B5848" s="2" t="s">
        <v>3094</v>
      </c>
      <c r="C5848" s="116">
        <v>155964</v>
      </c>
      <c r="D5848" s="117">
        <v>8275</v>
      </c>
      <c r="E5848" s="2">
        <v>5848</v>
      </c>
    </row>
    <row r="5849" spans="1:5" ht="13.5" x14ac:dyDescent="0.25">
      <c r="A5849" s="2"/>
      <c r="B5849" s="2" t="s">
        <v>6605</v>
      </c>
      <c r="C5849" s="116">
        <v>253122</v>
      </c>
      <c r="D5849" s="117">
        <v>3131</v>
      </c>
      <c r="E5849" s="2">
        <v>5849</v>
      </c>
    </row>
    <row r="5850" spans="1:5" ht="13.5" x14ac:dyDescent="0.25">
      <c r="A5850" s="2"/>
      <c r="B5850" s="2" t="s">
        <v>3095</v>
      </c>
      <c r="C5850" s="116">
        <v>156007</v>
      </c>
      <c r="D5850" s="117">
        <v>8261</v>
      </c>
      <c r="E5850" s="2">
        <v>5850</v>
      </c>
    </row>
    <row r="5851" spans="1:5" ht="13.5" x14ac:dyDescent="0.25">
      <c r="A5851" s="2"/>
      <c r="B5851" s="2" t="s">
        <v>3096</v>
      </c>
      <c r="C5851" s="116">
        <v>156026</v>
      </c>
      <c r="D5851" s="117">
        <v>8261</v>
      </c>
      <c r="E5851" s="2">
        <v>5851</v>
      </c>
    </row>
    <row r="5852" spans="1:5" ht="13.5" x14ac:dyDescent="0.25">
      <c r="A5852" s="2"/>
      <c r="B5852" s="2" t="s">
        <v>3098</v>
      </c>
      <c r="C5852" s="116">
        <v>156064</v>
      </c>
      <c r="D5852" s="117">
        <v>8228</v>
      </c>
      <c r="E5852" s="2">
        <v>5852</v>
      </c>
    </row>
    <row r="5853" spans="1:5" ht="13.5" x14ac:dyDescent="0.25">
      <c r="A5853" s="2"/>
      <c r="B5853" s="2" t="s">
        <v>3099</v>
      </c>
      <c r="C5853" s="116">
        <v>156083</v>
      </c>
      <c r="D5853" s="117">
        <v>8228</v>
      </c>
      <c r="E5853" s="2">
        <v>5853</v>
      </c>
    </row>
    <row r="5854" spans="1:5" ht="13.5" x14ac:dyDescent="0.25">
      <c r="A5854" s="2"/>
      <c r="B5854" s="2" t="s">
        <v>3100</v>
      </c>
      <c r="C5854" s="116">
        <v>156100</v>
      </c>
      <c r="D5854" s="117">
        <v>8141</v>
      </c>
      <c r="E5854" s="2">
        <v>5854</v>
      </c>
    </row>
    <row r="5855" spans="1:5" ht="13.5" x14ac:dyDescent="0.25">
      <c r="A5855" s="2"/>
      <c r="B5855" s="2" t="s">
        <v>3101</v>
      </c>
      <c r="C5855" s="116">
        <v>156127</v>
      </c>
      <c r="D5855" s="117">
        <v>8276</v>
      </c>
      <c r="E5855" s="2">
        <v>5855</v>
      </c>
    </row>
    <row r="5856" spans="1:5" ht="13.5" x14ac:dyDescent="0.25">
      <c r="A5856" s="2"/>
      <c r="B5856" s="2" t="s">
        <v>3102</v>
      </c>
      <c r="C5856" s="116">
        <v>156149</v>
      </c>
      <c r="D5856" s="117">
        <v>8228</v>
      </c>
      <c r="E5856" s="2">
        <v>5856</v>
      </c>
    </row>
    <row r="5857" spans="1:5" ht="13.5" x14ac:dyDescent="0.25">
      <c r="A5857" s="2"/>
      <c r="B5857" s="2" t="s">
        <v>9008</v>
      </c>
      <c r="C5857" s="116">
        <v>356155</v>
      </c>
      <c r="D5857" s="117">
        <v>8290</v>
      </c>
      <c r="E5857" s="2">
        <v>5857</v>
      </c>
    </row>
    <row r="5858" spans="1:5" ht="13.5" x14ac:dyDescent="0.25">
      <c r="A5858" s="2"/>
      <c r="B5858" s="2" t="s">
        <v>3103</v>
      </c>
      <c r="C5858" s="116">
        <v>156168</v>
      </c>
      <c r="D5858" s="117">
        <v>7450</v>
      </c>
      <c r="E5858" s="2">
        <v>5858</v>
      </c>
    </row>
    <row r="5859" spans="1:5" ht="13.5" x14ac:dyDescent="0.25">
      <c r="A5859" s="2"/>
      <c r="B5859" s="2" t="s">
        <v>187</v>
      </c>
      <c r="C5859" s="116">
        <v>156180</v>
      </c>
      <c r="D5859" s="117">
        <v>8151</v>
      </c>
      <c r="E5859" s="2">
        <v>5859</v>
      </c>
    </row>
    <row r="5860" spans="1:5" ht="13.5" x14ac:dyDescent="0.25">
      <c r="A5860" s="2"/>
      <c r="B5860" s="2" t="s">
        <v>3104</v>
      </c>
      <c r="C5860" s="116">
        <v>156187</v>
      </c>
      <c r="D5860" s="117">
        <v>8269</v>
      </c>
      <c r="E5860" s="2">
        <v>5860</v>
      </c>
    </row>
    <row r="5861" spans="1:5" ht="13.5" x14ac:dyDescent="0.25">
      <c r="A5861" s="2"/>
      <c r="B5861" s="2" t="s">
        <v>3105</v>
      </c>
      <c r="C5861" s="116">
        <v>156204</v>
      </c>
      <c r="D5861" s="117">
        <v>8269</v>
      </c>
      <c r="E5861" s="2">
        <v>5861</v>
      </c>
    </row>
    <row r="5862" spans="1:5" ht="13.5" x14ac:dyDescent="0.25">
      <c r="A5862" s="2"/>
      <c r="B5862" s="2" t="s">
        <v>3106</v>
      </c>
      <c r="C5862" s="116">
        <v>156223</v>
      </c>
      <c r="D5862" s="117">
        <v>8269</v>
      </c>
      <c r="E5862" s="2">
        <v>5862</v>
      </c>
    </row>
    <row r="5863" spans="1:5" ht="13.5" x14ac:dyDescent="0.25">
      <c r="A5863" s="2"/>
      <c r="B5863" s="2" t="s">
        <v>3107</v>
      </c>
      <c r="C5863" s="116">
        <v>156242</v>
      </c>
      <c r="D5863" s="117">
        <v>8290</v>
      </c>
      <c r="E5863" s="2">
        <v>5863</v>
      </c>
    </row>
    <row r="5864" spans="1:5" ht="13.5" x14ac:dyDescent="0.25">
      <c r="A5864" s="2"/>
      <c r="B5864" s="2" t="s">
        <v>9009</v>
      </c>
      <c r="C5864" s="116">
        <v>356259</v>
      </c>
      <c r="D5864" s="117">
        <v>8290</v>
      </c>
      <c r="E5864" s="2">
        <v>5864</v>
      </c>
    </row>
    <row r="5865" spans="1:5" ht="13.5" x14ac:dyDescent="0.25">
      <c r="A5865" s="2"/>
      <c r="B5865" s="2" t="s">
        <v>3108</v>
      </c>
      <c r="C5865" s="116">
        <v>156261</v>
      </c>
      <c r="D5865" s="117">
        <v>8125</v>
      </c>
      <c r="E5865" s="2">
        <v>5865</v>
      </c>
    </row>
    <row r="5866" spans="1:5" ht="13.5" x14ac:dyDescent="0.25">
      <c r="A5866" s="2"/>
      <c r="B5866" s="2" t="s">
        <v>188</v>
      </c>
      <c r="C5866" s="116">
        <v>156262</v>
      </c>
      <c r="D5866" s="117">
        <v>8162</v>
      </c>
      <c r="E5866" s="2">
        <v>5866</v>
      </c>
    </row>
    <row r="5867" spans="1:5" ht="13.5" x14ac:dyDescent="0.25">
      <c r="A5867" s="2"/>
      <c r="B5867" s="2" t="s">
        <v>3109</v>
      </c>
      <c r="C5867" s="116">
        <v>156280</v>
      </c>
      <c r="D5867" s="117">
        <v>8212</v>
      </c>
      <c r="E5867" s="2">
        <v>5867</v>
      </c>
    </row>
    <row r="5868" spans="1:5" ht="13.5" x14ac:dyDescent="0.25">
      <c r="A5868" s="2"/>
      <c r="B5868" s="2" t="s">
        <v>189</v>
      </c>
      <c r="C5868" s="116">
        <v>156308</v>
      </c>
      <c r="D5868" s="117">
        <v>8266</v>
      </c>
      <c r="E5868" s="2">
        <v>5868</v>
      </c>
    </row>
    <row r="5869" spans="1:5" ht="13.5" x14ac:dyDescent="0.25">
      <c r="A5869" s="2"/>
      <c r="B5869" s="2" t="s">
        <v>3110</v>
      </c>
      <c r="C5869" s="116">
        <v>156327</v>
      </c>
      <c r="D5869" s="117">
        <v>7450</v>
      </c>
      <c r="E5869" s="2">
        <v>5869</v>
      </c>
    </row>
    <row r="5870" spans="1:5" ht="13.5" x14ac:dyDescent="0.25">
      <c r="A5870" s="2"/>
      <c r="B5870" s="2" t="s">
        <v>3111</v>
      </c>
      <c r="C5870" s="116">
        <v>156346</v>
      </c>
      <c r="D5870" s="117">
        <v>7250</v>
      </c>
      <c r="E5870" s="2">
        <v>5870</v>
      </c>
    </row>
    <row r="5871" spans="1:5" ht="13.5" x14ac:dyDescent="0.25">
      <c r="A5871" s="2"/>
      <c r="B5871" s="2" t="s">
        <v>9011</v>
      </c>
      <c r="C5871" s="116">
        <v>356352</v>
      </c>
      <c r="D5871" s="117">
        <v>8290</v>
      </c>
      <c r="E5871" s="2">
        <v>5871</v>
      </c>
    </row>
    <row r="5872" spans="1:5" ht="13.5" x14ac:dyDescent="0.25">
      <c r="A5872" s="2"/>
      <c r="B5872" s="2" t="s">
        <v>190</v>
      </c>
      <c r="C5872" s="116">
        <v>156365</v>
      </c>
      <c r="D5872" s="117">
        <v>8290</v>
      </c>
      <c r="E5872" s="2">
        <v>5872</v>
      </c>
    </row>
    <row r="5873" spans="1:5" ht="13.5" x14ac:dyDescent="0.25">
      <c r="A5873" s="2"/>
      <c r="B5873" s="2" t="s">
        <v>191</v>
      </c>
      <c r="C5873" s="116">
        <v>156399</v>
      </c>
      <c r="D5873" s="117">
        <v>8271</v>
      </c>
      <c r="E5873" s="2">
        <v>5873</v>
      </c>
    </row>
    <row r="5874" spans="1:5" ht="13.5" x14ac:dyDescent="0.25">
      <c r="A5874" s="2"/>
      <c r="B5874" s="2" t="s">
        <v>3112</v>
      </c>
      <c r="C5874" s="116">
        <v>156416</v>
      </c>
      <c r="D5874" s="117">
        <v>8144</v>
      </c>
      <c r="E5874" s="2">
        <v>5874</v>
      </c>
    </row>
    <row r="5875" spans="1:5" ht="13.5" x14ac:dyDescent="0.25">
      <c r="A5875" s="2"/>
      <c r="B5875" s="2" t="s">
        <v>192</v>
      </c>
      <c r="C5875" s="116">
        <v>156435</v>
      </c>
      <c r="D5875" s="117">
        <v>8163</v>
      </c>
      <c r="E5875" s="2">
        <v>5875</v>
      </c>
    </row>
    <row r="5876" spans="1:5" ht="13.5" x14ac:dyDescent="0.25">
      <c r="A5876" s="2"/>
      <c r="B5876" s="2" t="s">
        <v>3113</v>
      </c>
      <c r="C5876" s="116">
        <v>156454</v>
      </c>
      <c r="D5876" s="117">
        <v>8251</v>
      </c>
      <c r="E5876" s="2">
        <v>5876</v>
      </c>
    </row>
    <row r="5877" spans="1:5" ht="13.5" x14ac:dyDescent="0.25">
      <c r="A5877" s="2"/>
      <c r="B5877" s="2" t="s">
        <v>3114</v>
      </c>
      <c r="C5877" s="116">
        <v>156473</v>
      </c>
      <c r="D5877" s="117">
        <v>8261</v>
      </c>
      <c r="E5877" s="2">
        <v>5877</v>
      </c>
    </row>
    <row r="5878" spans="1:5" ht="13.5" x14ac:dyDescent="0.25">
      <c r="A5878" s="2"/>
      <c r="B5878" s="2" t="s">
        <v>3115</v>
      </c>
      <c r="C5878" s="116">
        <v>156492</v>
      </c>
      <c r="D5878" s="117">
        <v>8261</v>
      </c>
      <c r="E5878" s="2">
        <v>5878</v>
      </c>
    </row>
    <row r="5879" spans="1:5" ht="13.5" x14ac:dyDescent="0.25">
      <c r="A5879" s="2"/>
      <c r="B5879" s="2" t="s">
        <v>3116</v>
      </c>
      <c r="C5879" s="116">
        <v>156512</v>
      </c>
      <c r="D5879" s="117">
        <v>8261</v>
      </c>
      <c r="E5879" s="2">
        <v>5879</v>
      </c>
    </row>
    <row r="5880" spans="1:5" ht="13.5" x14ac:dyDescent="0.25">
      <c r="A5880" s="2"/>
      <c r="B5880" s="2" t="s">
        <v>3117</v>
      </c>
      <c r="C5880" s="116">
        <v>156539</v>
      </c>
      <c r="D5880" s="117">
        <v>8228</v>
      </c>
      <c r="E5880" s="2">
        <v>5880</v>
      </c>
    </row>
    <row r="5881" spans="1:5" ht="13.5" x14ac:dyDescent="0.25">
      <c r="A5881" s="2"/>
      <c r="B5881" s="2" t="s">
        <v>3119</v>
      </c>
      <c r="C5881" s="116">
        <v>156577</v>
      </c>
      <c r="D5881" s="117">
        <v>8290</v>
      </c>
      <c r="E5881" s="2">
        <v>5881</v>
      </c>
    </row>
    <row r="5882" spans="1:5" ht="13.5" x14ac:dyDescent="0.25">
      <c r="A5882" s="2"/>
      <c r="B5882" s="2" t="s">
        <v>3120</v>
      </c>
      <c r="C5882" s="116">
        <v>156581</v>
      </c>
      <c r="D5882" s="117">
        <v>8251</v>
      </c>
      <c r="E5882" s="2">
        <v>5882</v>
      </c>
    </row>
    <row r="5883" spans="1:5" ht="13.5" x14ac:dyDescent="0.25">
      <c r="A5883" s="2"/>
      <c r="B5883" s="2" t="s">
        <v>193</v>
      </c>
      <c r="C5883" s="116">
        <v>156596</v>
      </c>
      <c r="D5883" s="117">
        <v>8261</v>
      </c>
      <c r="E5883" s="2">
        <v>5883</v>
      </c>
    </row>
    <row r="5884" spans="1:5" ht="13.5" x14ac:dyDescent="0.25">
      <c r="A5884" s="2"/>
      <c r="B5884" s="2" t="s">
        <v>194</v>
      </c>
      <c r="C5884" s="116">
        <v>156613</v>
      </c>
      <c r="D5884" s="117">
        <v>8271</v>
      </c>
      <c r="E5884" s="2">
        <v>5884</v>
      </c>
    </row>
    <row r="5885" spans="1:5" ht="13.5" x14ac:dyDescent="0.25">
      <c r="A5885" s="2"/>
      <c r="B5885" s="2" t="s">
        <v>7335</v>
      </c>
      <c r="C5885" s="116">
        <v>156628</v>
      </c>
      <c r="D5885" s="117">
        <v>7111</v>
      </c>
      <c r="E5885" s="2">
        <v>5885</v>
      </c>
    </row>
    <row r="5886" spans="1:5" ht="13.5" x14ac:dyDescent="0.25">
      <c r="A5886" s="2"/>
      <c r="B5886" s="2" t="s">
        <v>3122</v>
      </c>
      <c r="C5886" s="116">
        <v>156632</v>
      </c>
      <c r="D5886" s="117">
        <v>7450</v>
      </c>
      <c r="E5886" s="2">
        <v>5886</v>
      </c>
    </row>
    <row r="5887" spans="1:5" ht="13.5" x14ac:dyDescent="0.25">
      <c r="A5887" s="2"/>
      <c r="B5887" s="2" t="s">
        <v>3123</v>
      </c>
      <c r="C5887" s="116">
        <v>156651</v>
      </c>
      <c r="D5887" s="117">
        <v>8122</v>
      </c>
      <c r="E5887" s="2">
        <v>5887</v>
      </c>
    </row>
    <row r="5888" spans="1:5" ht="13.5" x14ac:dyDescent="0.25">
      <c r="A5888" s="2"/>
      <c r="B5888" s="2" t="s">
        <v>3124</v>
      </c>
      <c r="C5888" s="116">
        <v>156670</v>
      </c>
      <c r="D5888" s="117">
        <v>8271</v>
      </c>
      <c r="E5888" s="2">
        <v>5888</v>
      </c>
    </row>
    <row r="5889" spans="1:5" ht="13.5" x14ac:dyDescent="0.25">
      <c r="A5889" s="2"/>
      <c r="B5889" s="2" t="s">
        <v>195</v>
      </c>
      <c r="C5889" s="116">
        <v>356704</v>
      </c>
      <c r="D5889" s="117">
        <v>8123</v>
      </c>
      <c r="E5889" s="2">
        <v>5889</v>
      </c>
    </row>
    <row r="5890" spans="1:5" ht="13.5" x14ac:dyDescent="0.25">
      <c r="A5890" s="2"/>
      <c r="B5890" s="2" t="s">
        <v>195</v>
      </c>
      <c r="C5890" s="116">
        <v>156699</v>
      </c>
      <c r="D5890" s="117">
        <v>8124</v>
      </c>
      <c r="E5890" s="2">
        <v>5890</v>
      </c>
    </row>
    <row r="5891" spans="1:5" ht="13.5" x14ac:dyDescent="0.25">
      <c r="A5891" s="2"/>
      <c r="B5891" s="2" t="s">
        <v>3125</v>
      </c>
      <c r="C5891" s="116">
        <v>156717</v>
      </c>
      <c r="D5891" s="117">
        <v>8274</v>
      </c>
      <c r="E5891" s="2">
        <v>5891</v>
      </c>
    </row>
    <row r="5892" spans="1:5" ht="13.5" x14ac:dyDescent="0.25">
      <c r="A5892" s="2"/>
      <c r="B5892" s="2" t="s">
        <v>196</v>
      </c>
      <c r="C5892" s="116">
        <v>156736</v>
      </c>
      <c r="D5892" s="117">
        <v>8274</v>
      </c>
      <c r="E5892" s="2">
        <v>5892</v>
      </c>
    </row>
    <row r="5893" spans="1:5" ht="13.5" x14ac:dyDescent="0.25">
      <c r="A5893" s="2"/>
      <c r="B5893" s="2" t="s">
        <v>9390</v>
      </c>
      <c r="C5893" s="116">
        <v>530518</v>
      </c>
      <c r="D5893" s="118">
        <v>8274</v>
      </c>
      <c r="E5893" s="2">
        <v>5893</v>
      </c>
    </row>
    <row r="5894" spans="1:5" ht="13.5" x14ac:dyDescent="0.25">
      <c r="A5894" s="2"/>
      <c r="B5894" s="2" t="s">
        <v>197</v>
      </c>
      <c r="C5894" s="116">
        <v>156755</v>
      </c>
      <c r="D5894" s="117">
        <v>8271</v>
      </c>
      <c r="E5894" s="2">
        <v>5894</v>
      </c>
    </row>
    <row r="5895" spans="1:5" ht="13.5" x14ac:dyDescent="0.25">
      <c r="A5895" s="2"/>
      <c r="B5895" s="2" t="s">
        <v>3126</v>
      </c>
      <c r="C5895" s="116">
        <v>156774</v>
      </c>
      <c r="D5895" s="117">
        <v>8274</v>
      </c>
      <c r="E5895" s="2">
        <v>5895</v>
      </c>
    </row>
    <row r="5896" spans="1:5" ht="13.5" x14ac:dyDescent="0.25">
      <c r="A5896" s="2"/>
      <c r="B5896" s="2" t="s">
        <v>3127</v>
      </c>
      <c r="C5896" s="116">
        <v>156793</v>
      </c>
      <c r="D5896" s="117">
        <v>8272</v>
      </c>
      <c r="E5896" s="2">
        <v>5896</v>
      </c>
    </row>
    <row r="5897" spans="1:5" ht="13.5" x14ac:dyDescent="0.25">
      <c r="A5897" s="2"/>
      <c r="B5897" s="2" t="s">
        <v>3128</v>
      </c>
      <c r="C5897" s="116">
        <v>156806</v>
      </c>
      <c r="D5897" s="117">
        <v>8272</v>
      </c>
      <c r="E5897" s="2">
        <v>5897</v>
      </c>
    </row>
    <row r="5898" spans="1:5" ht="13.5" x14ac:dyDescent="0.25">
      <c r="A5898" s="2"/>
      <c r="B5898" s="2" t="s">
        <v>3129</v>
      </c>
      <c r="C5898" s="116">
        <v>156810</v>
      </c>
      <c r="D5898" s="117">
        <v>8229</v>
      </c>
      <c r="E5898" s="2">
        <v>5898</v>
      </c>
    </row>
    <row r="5899" spans="1:5" ht="13.5" x14ac:dyDescent="0.25">
      <c r="A5899" s="2"/>
      <c r="B5899" s="2" t="s">
        <v>3130</v>
      </c>
      <c r="C5899" s="116">
        <v>156825</v>
      </c>
      <c r="D5899" s="117">
        <v>6111</v>
      </c>
      <c r="E5899" s="2">
        <v>5899</v>
      </c>
    </row>
    <row r="5900" spans="1:5" ht="13.5" x14ac:dyDescent="0.25">
      <c r="A5900" s="2"/>
      <c r="B5900" s="2" t="s">
        <v>9391</v>
      </c>
      <c r="C5900" s="116">
        <v>530520</v>
      </c>
      <c r="D5900" s="118">
        <v>8272</v>
      </c>
      <c r="E5900" s="2">
        <v>5900</v>
      </c>
    </row>
    <row r="5901" spans="1:5" ht="13.5" x14ac:dyDescent="0.25">
      <c r="A5901" s="2"/>
      <c r="B5901" s="2" t="s">
        <v>198</v>
      </c>
      <c r="C5901" s="116">
        <v>156831</v>
      </c>
      <c r="D5901" s="117">
        <v>8272</v>
      </c>
      <c r="E5901" s="2">
        <v>5901</v>
      </c>
    </row>
    <row r="5902" spans="1:5" ht="13.5" x14ac:dyDescent="0.25">
      <c r="A5902" s="2"/>
      <c r="B5902" s="2" t="s">
        <v>9307</v>
      </c>
      <c r="C5902" s="116">
        <v>156844</v>
      </c>
      <c r="D5902" s="117">
        <v>7415</v>
      </c>
      <c r="E5902" s="2">
        <v>5902</v>
      </c>
    </row>
    <row r="5903" spans="1:5" ht="13.5" x14ac:dyDescent="0.25">
      <c r="A5903" s="2"/>
      <c r="B5903" s="2" t="s">
        <v>3131</v>
      </c>
      <c r="C5903" s="116">
        <v>156859</v>
      </c>
      <c r="D5903" s="117">
        <v>8269</v>
      </c>
      <c r="E5903" s="2">
        <v>5903</v>
      </c>
    </row>
    <row r="5904" spans="1:5" ht="13.5" x14ac:dyDescent="0.25">
      <c r="A5904" s="2"/>
      <c r="B5904" s="2" t="s">
        <v>3133</v>
      </c>
      <c r="C5904" s="116">
        <v>156897</v>
      </c>
      <c r="D5904" s="117">
        <v>8121</v>
      </c>
      <c r="E5904" s="2">
        <v>5904</v>
      </c>
    </row>
    <row r="5905" spans="1:5" ht="13.5" x14ac:dyDescent="0.25">
      <c r="A5905" s="2"/>
      <c r="B5905" s="2" t="s">
        <v>3134</v>
      </c>
      <c r="C5905" s="116">
        <v>156914</v>
      </c>
      <c r="D5905" s="117">
        <v>8261</v>
      </c>
      <c r="E5905" s="2">
        <v>5905</v>
      </c>
    </row>
    <row r="5906" spans="1:5" ht="13.5" x14ac:dyDescent="0.25">
      <c r="A5906" s="2"/>
      <c r="B5906" s="2" t="s">
        <v>3135</v>
      </c>
      <c r="C5906" s="116">
        <v>156933</v>
      </c>
      <c r="D5906" s="117">
        <v>8159</v>
      </c>
      <c r="E5906" s="2">
        <v>5906</v>
      </c>
    </row>
    <row r="5907" spans="1:5" ht="13.5" x14ac:dyDescent="0.25">
      <c r="A5907" s="2"/>
      <c r="B5907" s="2" t="s">
        <v>3136</v>
      </c>
      <c r="C5907" s="116">
        <v>156952</v>
      </c>
      <c r="D5907" s="117">
        <v>5410</v>
      </c>
      <c r="E5907" s="2">
        <v>5907</v>
      </c>
    </row>
    <row r="5908" spans="1:5" ht="13.5" x14ac:dyDescent="0.25">
      <c r="A5908" s="2"/>
      <c r="B5908" s="2" t="s">
        <v>199</v>
      </c>
      <c r="C5908" s="116">
        <v>156971</v>
      </c>
      <c r="D5908" s="117">
        <v>8172</v>
      </c>
      <c r="E5908" s="2">
        <v>5908</v>
      </c>
    </row>
    <row r="5909" spans="1:5" ht="13.5" x14ac:dyDescent="0.25">
      <c r="A5909" s="2"/>
      <c r="B5909" s="2" t="s">
        <v>200</v>
      </c>
      <c r="C5909" s="116">
        <v>156990</v>
      </c>
      <c r="D5909" s="117">
        <v>6121</v>
      </c>
      <c r="E5909" s="2">
        <v>5909</v>
      </c>
    </row>
    <row r="5910" spans="1:5" ht="13.5" x14ac:dyDescent="0.25">
      <c r="A5910" s="2"/>
      <c r="B5910" s="2" t="s">
        <v>201</v>
      </c>
      <c r="C5910" s="116">
        <v>157014</v>
      </c>
      <c r="D5910" s="117">
        <v>8122</v>
      </c>
      <c r="E5910" s="2">
        <v>5910</v>
      </c>
    </row>
    <row r="5911" spans="1:5" ht="13.5" x14ac:dyDescent="0.25">
      <c r="A5911" s="2"/>
      <c r="B5911" s="2" t="s">
        <v>6608</v>
      </c>
      <c r="C5911" s="116">
        <v>253279</v>
      </c>
      <c r="D5911" s="117">
        <v>4211</v>
      </c>
      <c r="E5911" s="2">
        <v>5911</v>
      </c>
    </row>
    <row r="5912" spans="1:5" ht="13.5" x14ac:dyDescent="0.25">
      <c r="A5912" s="2"/>
      <c r="B5912" s="2" t="s">
        <v>202</v>
      </c>
      <c r="C5912" s="116">
        <v>157033</v>
      </c>
      <c r="D5912" s="117">
        <v>7431</v>
      </c>
      <c r="E5912" s="2">
        <v>5912</v>
      </c>
    </row>
    <row r="5913" spans="1:5" ht="13.5" x14ac:dyDescent="0.25">
      <c r="A5913" s="2"/>
      <c r="B5913" s="2" t="s">
        <v>203</v>
      </c>
      <c r="C5913" s="116">
        <v>157052</v>
      </c>
      <c r="D5913" s="117">
        <v>8333</v>
      </c>
      <c r="E5913" s="2">
        <v>5913</v>
      </c>
    </row>
    <row r="5914" spans="1:5" ht="13.5" x14ac:dyDescent="0.25">
      <c r="A5914" s="2"/>
      <c r="B5914" s="2" t="s">
        <v>7337</v>
      </c>
      <c r="C5914" s="116">
        <v>157062</v>
      </c>
      <c r="D5914" s="117">
        <v>8162</v>
      </c>
      <c r="E5914" s="2">
        <v>5914</v>
      </c>
    </row>
    <row r="5915" spans="1:5" ht="13.5" x14ac:dyDescent="0.25">
      <c r="A5915" s="2"/>
      <c r="B5915" s="2" t="s">
        <v>3137</v>
      </c>
      <c r="C5915" s="116">
        <v>157071</v>
      </c>
      <c r="D5915" s="117">
        <v>7212</v>
      </c>
      <c r="E5915" s="2">
        <v>5915</v>
      </c>
    </row>
    <row r="5916" spans="1:5" ht="13.5" x14ac:dyDescent="0.25">
      <c r="A5916" s="2"/>
      <c r="B5916" s="2" t="s">
        <v>3138</v>
      </c>
      <c r="C5916" s="116">
        <v>157090</v>
      </c>
      <c r="D5916" s="117">
        <v>8221</v>
      </c>
      <c r="E5916" s="2">
        <v>5916</v>
      </c>
    </row>
    <row r="5917" spans="1:5" ht="13.5" x14ac:dyDescent="0.25">
      <c r="A5917" s="2"/>
      <c r="B5917" s="2" t="s">
        <v>204</v>
      </c>
      <c r="C5917" s="116">
        <v>157118</v>
      </c>
      <c r="D5917" s="117">
        <v>8275</v>
      </c>
      <c r="E5917" s="2">
        <v>5917</v>
      </c>
    </row>
    <row r="5918" spans="1:5" ht="13.5" x14ac:dyDescent="0.25">
      <c r="A5918" s="2"/>
      <c r="B5918" s="2" t="s">
        <v>3139</v>
      </c>
      <c r="C5918" s="116">
        <v>157137</v>
      </c>
      <c r="D5918" s="117">
        <v>7431</v>
      </c>
      <c r="E5918" s="2">
        <v>5918</v>
      </c>
    </row>
    <row r="5919" spans="1:5" ht="13.5" x14ac:dyDescent="0.25">
      <c r="A5919" s="2"/>
      <c r="B5919" s="2" t="s">
        <v>3140</v>
      </c>
      <c r="C5919" s="116">
        <v>157156</v>
      </c>
      <c r="D5919" s="117">
        <v>8272</v>
      </c>
      <c r="E5919" s="2">
        <v>5919</v>
      </c>
    </row>
    <row r="5920" spans="1:5" ht="13.5" x14ac:dyDescent="0.25">
      <c r="A5920" s="2"/>
      <c r="B5920" s="2" t="s">
        <v>3141</v>
      </c>
      <c r="C5920" s="116">
        <v>157194</v>
      </c>
      <c r="D5920" s="117">
        <v>8261</v>
      </c>
      <c r="E5920" s="2">
        <v>5920</v>
      </c>
    </row>
    <row r="5921" spans="1:5" ht="13.5" x14ac:dyDescent="0.25">
      <c r="A5921" s="2"/>
      <c r="B5921" s="2" t="s">
        <v>3143</v>
      </c>
      <c r="C5921" s="116">
        <v>157245</v>
      </c>
      <c r="D5921" s="117">
        <v>8261</v>
      </c>
      <c r="E5921" s="2">
        <v>5921</v>
      </c>
    </row>
    <row r="5922" spans="1:5" ht="13.5" x14ac:dyDescent="0.25">
      <c r="A5922" s="2"/>
      <c r="B5922" s="2" t="s">
        <v>205</v>
      </c>
      <c r="C5922" s="116">
        <v>157264</v>
      </c>
      <c r="D5922" s="117">
        <v>8141</v>
      </c>
      <c r="E5922" s="2">
        <v>5922</v>
      </c>
    </row>
    <row r="5923" spans="1:5" ht="13.5" x14ac:dyDescent="0.25">
      <c r="A5923" s="2"/>
      <c r="B5923" s="2" t="s">
        <v>9012</v>
      </c>
      <c r="C5923" s="116">
        <v>357270</v>
      </c>
      <c r="D5923" s="117">
        <v>8290</v>
      </c>
      <c r="E5923" s="2">
        <v>5923</v>
      </c>
    </row>
    <row r="5924" spans="1:5" ht="13.5" x14ac:dyDescent="0.25">
      <c r="A5924" s="2"/>
      <c r="B5924" s="2" t="s">
        <v>3144</v>
      </c>
      <c r="C5924" s="116">
        <v>157283</v>
      </c>
      <c r="D5924" s="117">
        <v>8163</v>
      </c>
      <c r="E5924" s="2">
        <v>5924</v>
      </c>
    </row>
    <row r="5925" spans="1:5" ht="13.5" x14ac:dyDescent="0.25">
      <c r="A5925" s="2"/>
      <c r="B5925" s="2" t="s">
        <v>3145</v>
      </c>
      <c r="C5925" s="116">
        <v>157300</v>
      </c>
      <c r="D5925" s="117">
        <v>8163</v>
      </c>
      <c r="E5925" s="2">
        <v>5925</v>
      </c>
    </row>
    <row r="5926" spans="1:5" ht="13.5" x14ac:dyDescent="0.25">
      <c r="A5926" s="2"/>
      <c r="B5926" s="2" t="s">
        <v>3146</v>
      </c>
      <c r="C5926" s="116">
        <v>157322</v>
      </c>
      <c r="D5926" s="117">
        <v>7224</v>
      </c>
      <c r="E5926" s="2">
        <v>5926</v>
      </c>
    </row>
    <row r="5927" spans="1:5" ht="13.5" x14ac:dyDescent="0.25">
      <c r="A5927" s="2"/>
      <c r="B5927" s="2" t="s">
        <v>3147</v>
      </c>
      <c r="C5927" s="116">
        <v>157349</v>
      </c>
      <c r="D5927" s="117">
        <v>8132</v>
      </c>
      <c r="E5927" s="2">
        <v>5927</v>
      </c>
    </row>
    <row r="5928" spans="1:5" ht="13.5" x14ac:dyDescent="0.25">
      <c r="A5928" s="2"/>
      <c r="B5928" s="2" t="s">
        <v>206</v>
      </c>
      <c r="C5928" s="116">
        <v>157368</v>
      </c>
      <c r="D5928" s="117">
        <v>8163</v>
      </c>
      <c r="E5928" s="2">
        <v>5928</v>
      </c>
    </row>
    <row r="5929" spans="1:5" ht="13.5" x14ac:dyDescent="0.25">
      <c r="A5929" s="2"/>
      <c r="B5929" s="2" t="s">
        <v>3149</v>
      </c>
      <c r="C5929" s="116">
        <v>157404</v>
      </c>
      <c r="D5929" s="117">
        <v>8163</v>
      </c>
      <c r="E5929" s="2">
        <v>5929</v>
      </c>
    </row>
    <row r="5930" spans="1:5" ht="13.5" x14ac:dyDescent="0.25">
      <c r="A5930" s="2"/>
      <c r="B5930" s="2" t="s">
        <v>207</v>
      </c>
      <c r="C5930" s="116">
        <v>157423</v>
      </c>
      <c r="D5930" s="117">
        <v>8163</v>
      </c>
      <c r="E5930" s="2">
        <v>5930</v>
      </c>
    </row>
    <row r="5931" spans="1:5" ht="13.5" x14ac:dyDescent="0.25">
      <c r="A5931" s="2"/>
      <c r="B5931" s="2" t="s">
        <v>3150</v>
      </c>
      <c r="C5931" s="116">
        <v>157442</v>
      </c>
      <c r="D5931" s="117">
        <v>8163</v>
      </c>
      <c r="E5931" s="2">
        <v>5931</v>
      </c>
    </row>
    <row r="5932" spans="1:5" ht="13.5" x14ac:dyDescent="0.25">
      <c r="A5932" s="2"/>
      <c r="B5932" s="2" t="s">
        <v>3151</v>
      </c>
      <c r="C5932" s="116">
        <v>157461</v>
      </c>
      <c r="D5932" s="117">
        <v>9322</v>
      </c>
      <c r="E5932" s="2">
        <v>5932</v>
      </c>
    </row>
    <row r="5933" spans="1:5" ht="13.5" x14ac:dyDescent="0.25">
      <c r="A5933" s="2"/>
      <c r="B5933" s="2" t="s">
        <v>208</v>
      </c>
      <c r="C5933" s="116">
        <v>157527</v>
      </c>
      <c r="D5933" s="117">
        <v>8163</v>
      </c>
      <c r="E5933" s="2">
        <v>5933</v>
      </c>
    </row>
    <row r="5934" spans="1:5" ht="13.5" x14ac:dyDescent="0.25">
      <c r="A5934" s="2"/>
      <c r="B5934" s="2" t="s">
        <v>3154</v>
      </c>
      <c r="C5934" s="116">
        <v>157546</v>
      </c>
      <c r="D5934" s="117">
        <v>8139</v>
      </c>
      <c r="E5934" s="2">
        <v>5934</v>
      </c>
    </row>
    <row r="5935" spans="1:5" ht="13.5" x14ac:dyDescent="0.25">
      <c r="A5935" s="2"/>
      <c r="B5935" s="2" t="s">
        <v>209</v>
      </c>
      <c r="C5935" s="116">
        <v>157565</v>
      </c>
      <c r="D5935" s="117">
        <v>8163</v>
      </c>
      <c r="E5935" s="2">
        <v>5935</v>
      </c>
    </row>
    <row r="5936" spans="1:5" ht="13.5" x14ac:dyDescent="0.25">
      <c r="A5936" s="2"/>
      <c r="B5936" s="2" t="s">
        <v>3155</v>
      </c>
      <c r="C5936" s="116">
        <v>157584</v>
      </c>
      <c r="D5936" s="117">
        <v>8163</v>
      </c>
      <c r="E5936" s="2">
        <v>5936</v>
      </c>
    </row>
    <row r="5937" spans="1:5" ht="13.5" x14ac:dyDescent="0.25">
      <c r="A5937" s="2"/>
      <c r="B5937" s="2" t="s">
        <v>6609</v>
      </c>
      <c r="C5937" s="116">
        <v>253315</v>
      </c>
      <c r="D5937" s="117">
        <v>3139</v>
      </c>
      <c r="E5937" s="2">
        <v>5937</v>
      </c>
    </row>
    <row r="5938" spans="1:5" ht="13.5" x14ac:dyDescent="0.25">
      <c r="A5938" s="2"/>
      <c r="B5938" s="2" t="s">
        <v>9013</v>
      </c>
      <c r="C5938" s="116">
        <v>357374</v>
      </c>
      <c r="D5938" s="117">
        <v>8290</v>
      </c>
      <c r="E5938" s="2">
        <v>5938</v>
      </c>
    </row>
    <row r="5939" spans="1:5" ht="13.5" x14ac:dyDescent="0.25">
      <c r="A5939" s="2"/>
      <c r="B5939" s="2" t="s">
        <v>3152</v>
      </c>
      <c r="C5939" s="116">
        <v>157480</v>
      </c>
      <c r="D5939" s="117">
        <v>8221</v>
      </c>
      <c r="E5939" s="2">
        <v>5939</v>
      </c>
    </row>
    <row r="5940" spans="1:5" ht="13.5" x14ac:dyDescent="0.25">
      <c r="A5940" s="2"/>
      <c r="B5940" s="2" t="s">
        <v>3156</v>
      </c>
      <c r="C5940" s="116">
        <v>157599</v>
      </c>
      <c r="D5940" s="117">
        <v>8154</v>
      </c>
      <c r="E5940" s="2">
        <v>5940</v>
      </c>
    </row>
    <row r="5941" spans="1:5" ht="13.5" x14ac:dyDescent="0.25">
      <c r="A5941" s="2"/>
      <c r="B5941" s="2" t="s">
        <v>9014</v>
      </c>
      <c r="C5941" s="116">
        <v>357571</v>
      </c>
      <c r="D5941" s="117">
        <v>8290</v>
      </c>
      <c r="E5941" s="2">
        <v>5941</v>
      </c>
    </row>
    <row r="5942" spans="1:5" ht="13.5" x14ac:dyDescent="0.25">
      <c r="A5942" s="2"/>
      <c r="B5942" s="2" t="s">
        <v>3157</v>
      </c>
      <c r="C5942" s="116">
        <v>157601</v>
      </c>
      <c r="D5942" s="117">
        <v>7223</v>
      </c>
      <c r="E5942" s="2">
        <v>5942</v>
      </c>
    </row>
    <row r="5943" spans="1:5" ht="13.5" x14ac:dyDescent="0.25">
      <c r="A5943" s="2"/>
      <c r="B5943" s="2" t="s">
        <v>3158</v>
      </c>
      <c r="C5943" s="116">
        <v>157620</v>
      </c>
      <c r="D5943" s="117">
        <v>8139</v>
      </c>
      <c r="E5943" s="2">
        <v>5943</v>
      </c>
    </row>
    <row r="5944" spans="1:5" ht="13.5" x14ac:dyDescent="0.25">
      <c r="A5944" s="2"/>
      <c r="B5944" s="2" t="s">
        <v>3159</v>
      </c>
      <c r="C5944" s="116">
        <v>157641</v>
      </c>
      <c r="D5944" s="117">
        <v>8113</v>
      </c>
      <c r="E5944" s="2">
        <v>5944</v>
      </c>
    </row>
    <row r="5945" spans="1:5" ht="13.5" x14ac:dyDescent="0.25">
      <c r="A5945" s="2"/>
      <c r="B5945" s="2" t="s">
        <v>210</v>
      </c>
      <c r="C5945" s="116">
        <v>157669</v>
      </c>
      <c r="D5945" s="117">
        <v>8277</v>
      </c>
      <c r="E5945" s="2">
        <v>5945</v>
      </c>
    </row>
    <row r="5946" spans="1:5" ht="13.5" x14ac:dyDescent="0.25">
      <c r="A5946" s="2"/>
      <c r="B5946" s="2" t="s">
        <v>3160</v>
      </c>
      <c r="C5946" s="116">
        <v>157688</v>
      </c>
      <c r="D5946" s="117">
        <v>7214</v>
      </c>
      <c r="E5946" s="2">
        <v>5946</v>
      </c>
    </row>
    <row r="5947" spans="1:5" ht="13.5" x14ac:dyDescent="0.25">
      <c r="A5947" s="2"/>
      <c r="B5947" s="2" t="s">
        <v>3161</v>
      </c>
      <c r="C5947" s="116">
        <v>157705</v>
      </c>
      <c r="D5947" s="117">
        <v>6121</v>
      </c>
      <c r="E5947" s="2">
        <v>5947</v>
      </c>
    </row>
    <row r="5948" spans="1:5" ht="13.5" x14ac:dyDescent="0.25">
      <c r="A5948" s="2"/>
      <c r="B5948" s="2" t="s">
        <v>3162</v>
      </c>
      <c r="C5948" s="116">
        <v>157724</v>
      </c>
      <c r="D5948" s="117">
        <v>8223</v>
      </c>
      <c r="E5948" s="2">
        <v>5948</v>
      </c>
    </row>
    <row r="5949" spans="1:5" ht="13.5" x14ac:dyDescent="0.25">
      <c r="A5949" s="2"/>
      <c r="B5949" s="2" t="s">
        <v>3163</v>
      </c>
      <c r="C5949" s="116">
        <v>157743</v>
      </c>
      <c r="D5949" s="117">
        <v>8261</v>
      </c>
      <c r="E5949" s="2">
        <v>5949</v>
      </c>
    </row>
    <row r="5950" spans="1:5" ht="13.5" x14ac:dyDescent="0.25">
      <c r="A5950" s="2"/>
      <c r="B5950" s="2" t="s">
        <v>3164</v>
      </c>
      <c r="C5950" s="116">
        <v>157762</v>
      </c>
      <c r="D5950" s="117">
        <v>8269</v>
      </c>
      <c r="E5950" s="2">
        <v>5950</v>
      </c>
    </row>
    <row r="5951" spans="1:5" ht="13.5" x14ac:dyDescent="0.25">
      <c r="A5951" s="2"/>
      <c r="B5951" s="2" t="s">
        <v>3165</v>
      </c>
      <c r="C5951" s="116">
        <v>157781</v>
      </c>
      <c r="D5951" s="117">
        <v>8290</v>
      </c>
      <c r="E5951" s="2">
        <v>5951</v>
      </c>
    </row>
    <row r="5952" spans="1:5" ht="13.5" x14ac:dyDescent="0.25">
      <c r="A5952" s="2"/>
      <c r="B5952" s="2" t="s">
        <v>211</v>
      </c>
      <c r="C5952" s="116">
        <v>157809</v>
      </c>
      <c r="D5952" s="117">
        <v>8228</v>
      </c>
      <c r="E5952" s="2">
        <v>5952</v>
      </c>
    </row>
    <row r="5953" spans="1:5" ht="13.5" x14ac:dyDescent="0.25">
      <c r="A5953" s="2"/>
      <c r="B5953" s="2" t="s">
        <v>3166</v>
      </c>
      <c r="C5953" s="116">
        <v>157828</v>
      </c>
      <c r="D5953" s="117">
        <v>8142</v>
      </c>
      <c r="E5953" s="2">
        <v>5953</v>
      </c>
    </row>
    <row r="5954" spans="1:5" ht="13.5" x14ac:dyDescent="0.25">
      <c r="A5954" s="2"/>
      <c r="B5954" s="2" t="s">
        <v>212</v>
      </c>
      <c r="C5954" s="116">
        <v>157847</v>
      </c>
      <c r="D5954" s="117">
        <v>8163</v>
      </c>
      <c r="E5954" s="2">
        <v>5954</v>
      </c>
    </row>
    <row r="5955" spans="1:5" ht="13.5" x14ac:dyDescent="0.25">
      <c r="A5955" s="2"/>
      <c r="B5955" s="2" t="s">
        <v>213</v>
      </c>
      <c r="C5955" s="116">
        <v>157866</v>
      </c>
      <c r="D5955" s="117">
        <v>8273</v>
      </c>
      <c r="E5955" s="2">
        <v>5955</v>
      </c>
    </row>
    <row r="5956" spans="1:5" ht="13.5" x14ac:dyDescent="0.25">
      <c r="A5956" s="2"/>
      <c r="B5956" s="2" t="s">
        <v>3167</v>
      </c>
      <c r="C5956" s="116">
        <v>157885</v>
      </c>
      <c r="D5956" s="117">
        <v>8121</v>
      </c>
      <c r="E5956" s="2">
        <v>5956</v>
      </c>
    </row>
    <row r="5957" spans="1:5" ht="13.5" x14ac:dyDescent="0.25">
      <c r="A5957" s="2"/>
      <c r="B5957" s="2" t="s">
        <v>8183</v>
      </c>
      <c r="C5957" s="116">
        <v>253316</v>
      </c>
      <c r="D5957" s="117">
        <v>4133</v>
      </c>
      <c r="E5957" s="2">
        <v>5957</v>
      </c>
    </row>
    <row r="5958" spans="1:5" ht="13.5" x14ac:dyDescent="0.25">
      <c r="A5958" s="2"/>
      <c r="B5958" s="2" t="s">
        <v>3168</v>
      </c>
      <c r="C5958" s="116">
        <v>157921</v>
      </c>
      <c r="D5958" s="117">
        <v>8212</v>
      </c>
      <c r="E5958" s="2">
        <v>5958</v>
      </c>
    </row>
    <row r="5959" spans="1:5" ht="13.5" x14ac:dyDescent="0.25">
      <c r="A5959" s="2"/>
      <c r="B5959" s="2" t="s">
        <v>3169</v>
      </c>
      <c r="C5959" s="116">
        <v>157940</v>
      </c>
      <c r="D5959" s="117">
        <v>7431</v>
      </c>
      <c r="E5959" s="2">
        <v>5959</v>
      </c>
    </row>
    <row r="5960" spans="1:5" ht="13.5" x14ac:dyDescent="0.25">
      <c r="A5960" s="2"/>
      <c r="B5960" s="2" t="s">
        <v>3170</v>
      </c>
      <c r="C5960" s="116">
        <v>157960</v>
      </c>
      <c r="D5960" s="117">
        <v>7610</v>
      </c>
      <c r="E5960" s="2">
        <v>5960</v>
      </c>
    </row>
    <row r="5961" spans="1:5" ht="13.5" x14ac:dyDescent="0.25">
      <c r="A5961" s="2"/>
      <c r="B5961" s="2" t="s">
        <v>8184</v>
      </c>
      <c r="C5961" s="116">
        <v>253317</v>
      </c>
      <c r="D5961" s="117">
        <v>4114</v>
      </c>
      <c r="E5961" s="2">
        <v>5961</v>
      </c>
    </row>
    <row r="5962" spans="1:5" ht="13.5" x14ac:dyDescent="0.25">
      <c r="A5962" s="2"/>
      <c r="B5962" s="2" t="s">
        <v>214</v>
      </c>
      <c r="C5962" s="116">
        <v>157989</v>
      </c>
      <c r="D5962" s="117">
        <v>8269</v>
      </c>
      <c r="E5962" s="2">
        <v>5962</v>
      </c>
    </row>
    <row r="5963" spans="1:5" ht="13.5" x14ac:dyDescent="0.25">
      <c r="A5963" s="2"/>
      <c r="B5963" s="2" t="s">
        <v>3171</v>
      </c>
      <c r="C5963" s="116">
        <v>158002</v>
      </c>
      <c r="D5963" s="117">
        <v>8159</v>
      </c>
      <c r="E5963" s="2">
        <v>5963</v>
      </c>
    </row>
    <row r="5964" spans="1:5" ht="13.5" x14ac:dyDescent="0.25">
      <c r="A5964" s="2"/>
      <c r="B5964" s="2" t="s">
        <v>3172</v>
      </c>
      <c r="C5964" s="116">
        <v>158021</v>
      </c>
      <c r="D5964" s="117">
        <v>8269</v>
      </c>
      <c r="E5964" s="2">
        <v>5964</v>
      </c>
    </row>
    <row r="5965" spans="1:5" ht="13.5" x14ac:dyDescent="0.25">
      <c r="A5965" s="2"/>
      <c r="B5965" s="2" t="s">
        <v>3173</v>
      </c>
      <c r="C5965" s="116">
        <v>158040</v>
      </c>
      <c r="D5965" s="117">
        <v>8269</v>
      </c>
      <c r="E5965" s="2">
        <v>5965</v>
      </c>
    </row>
    <row r="5966" spans="1:5" ht="13.5" x14ac:dyDescent="0.25">
      <c r="A5966" s="2"/>
      <c r="B5966" s="2" t="s">
        <v>3174</v>
      </c>
      <c r="C5966" s="116">
        <v>158066</v>
      </c>
      <c r="D5966" s="117">
        <v>9322</v>
      </c>
      <c r="E5966" s="2">
        <v>5966</v>
      </c>
    </row>
    <row r="5967" spans="1:5" ht="13.5" x14ac:dyDescent="0.25">
      <c r="A5967" s="2"/>
      <c r="B5967" s="2" t="s">
        <v>215</v>
      </c>
      <c r="C5967" s="116">
        <v>158089</v>
      </c>
      <c r="D5967" s="117">
        <v>6121</v>
      </c>
      <c r="E5967" s="2">
        <v>5967</v>
      </c>
    </row>
    <row r="5968" spans="1:5" ht="13.5" x14ac:dyDescent="0.25">
      <c r="A5968" s="2"/>
      <c r="B5968" s="2" t="s">
        <v>3175</v>
      </c>
      <c r="C5968" s="116">
        <v>158106</v>
      </c>
      <c r="D5968" s="117">
        <v>8290</v>
      </c>
      <c r="E5968" s="2">
        <v>5968</v>
      </c>
    </row>
    <row r="5969" spans="1:5" ht="13.5" x14ac:dyDescent="0.25">
      <c r="A5969" s="2"/>
      <c r="B5969" s="2" t="s">
        <v>3176</v>
      </c>
      <c r="C5969" s="116">
        <v>158125</v>
      </c>
      <c r="D5969" s="117">
        <v>8290</v>
      </c>
      <c r="E5969" s="2">
        <v>5969</v>
      </c>
    </row>
    <row r="5970" spans="1:5" ht="13.5" x14ac:dyDescent="0.25">
      <c r="A5970" s="2"/>
      <c r="B5970" s="2" t="s">
        <v>3177</v>
      </c>
      <c r="C5970" s="116">
        <v>158144</v>
      </c>
      <c r="D5970" s="117">
        <v>7260</v>
      </c>
      <c r="E5970" s="2">
        <v>5970</v>
      </c>
    </row>
    <row r="5971" spans="1:5" ht="13.5" x14ac:dyDescent="0.25">
      <c r="A5971" s="2"/>
      <c r="B5971" s="2" t="s">
        <v>3178</v>
      </c>
      <c r="C5971" s="116">
        <v>158163</v>
      </c>
      <c r="D5971" s="117">
        <v>8111</v>
      </c>
      <c r="E5971" s="2">
        <v>5971</v>
      </c>
    </row>
    <row r="5972" spans="1:5" ht="13.5" x14ac:dyDescent="0.25">
      <c r="A5972" s="2"/>
      <c r="B5972" s="2" t="s">
        <v>3179</v>
      </c>
      <c r="C5972" s="116">
        <v>158182</v>
      </c>
      <c r="D5972" s="117">
        <v>8113</v>
      </c>
      <c r="E5972" s="2">
        <v>5972</v>
      </c>
    </row>
    <row r="5973" spans="1:5" ht="13.5" x14ac:dyDescent="0.25">
      <c r="A5973" s="2"/>
      <c r="B5973" s="2" t="s">
        <v>6610</v>
      </c>
      <c r="C5973" s="116">
        <v>253349</v>
      </c>
      <c r="D5973" s="117">
        <v>4224</v>
      </c>
      <c r="E5973" s="2">
        <v>5973</v>
      </c>
    </row>
    <row r="5974" spans="1:5" ht="13.5" x14ac:dyDescent="0.25">
      <c r="A5974" s="2"/>
      <c r="B5974" s="2" t="s">
        <v>216</v>
      </c>
      <c r="C5974" s="116">
        <v>158248</v>
      </c>
      <c r="D5974" s="117">
        <v>8113</v>
      </c>
      <c r="E5974" s="2">
        <v>5974</v>
      </c>
    </row>
    <row r="5975" spans="1:5" ht="13.5" x14ac:dyDescent="0.25">
      <c r="A5975" s="2"/>
      <c r="B5975" s="2" t="s">
        <v>3182</v>
      </c>
      <c r="C5975" s="116">
        <v>158267</v>
      </c>
      <c r="D5975" s="117">
        <v>8223</v>
      </c>
      <c r="E5975" s="2">
        <v>5975</v>
      </c>
    </row>
    <row r="5976" spans="1:5" ht="13.5" x14ac:dyDescent="0.25">
      <c r="A5976" s="2"/>
      <c r="B5976" s="2" t="s">
        <v>3097</v>
      </c>
      <c r="C5976" s="116">
        <v>156045</v>
      </c>
      <c r="D5976" s="117">
        <v>8212</v>
      </c>
      <c r="E5976" s="2">
        <v>5976</v>
      </c>
    </row>
    <row r="5977" spans="1:5" ht="13.5" x14ac:dyDescent="0.25">
      <c r="A5977" s="2"/>
      <c r="B5977" s="2" t="s">
        <v>3183</v>
      </c>
      <c r="C5977" s="116">
        <v>158286</v>
      </c>
      <c r="D5977" s="117">
        <v>8231</v>
      </c>
      <c r="E5977" s="2">
        <v>5977</v>
      </c>
    </row>
    <row r="5978" spans="1:5" ht="13.5" x14ac:dyDescent="0.25">
      <c r="A5978" s="2"/>
      <c r="B5978" s="2" t="s">
        <v>8185</v>
      </c>
      <c r="C5978" s="116">
        <v>253350</v>
      </c>
      <c r="D5978" s="117">
        <v>4133</v>
      </c>
      <c r="E5978" s="2">
        <v>5978</v>
      </c>
    </row>
    <row r="5979" spans="1:5" ht="13.5" x14ac:dyDescent="0.25">
      <c r="A5979" s="2"/>
      <c r="B5979" s="2" t="s">
        <v>217</v>
      </c>
      <c r="C5979" s="116">
        <v>158303</v>
      </c>
      <c r="D5979" s="117">
        <v>6121</v>
      </c>
      <c r="E5979" s="2">
        <v>5979</v>
      </c>
    </row>
    <row r="5980" spans="1:5" ht="13.5" x14ac:dyDescent="0.25">
      <c r="A5980" s="2"/>
      <c r="B5980" s="2" t="s">
        <v>218</v>
      </c>
      <c r="C5980" s="116">
        <v>158322</v>
      </c>
      <c r="D5980" s="117">
        <v>8113</v>
      </c>
      <c r="E5980" s="2">
        <v>5980</v>
      </c>
    </row>
    <row r="5981" spans="1:5" ht="13.5" x14ac:dyDescent="0.25">
      <c r="A5981" s="2"/>
      <c r="B5981" s="2" t="s">
        <v>9308</v>
      </c>
      <c r="C5981" s="116">
        <v>158534</v>
      </c>
      <c r="D5981" s="117">
        <v>8125</v>
      </c>
      <c r="E5981" s="2">
        <v>5981</v>
      </c>
    </row>
    <row r="5982" spans="1:5" ht="13.5" x14ac:dyDescent="0.25">
      <c r="A5982" s="2"/>
      <c r="B5982" s="2" t="s">
        <v>3192</v>
      </c>
      <c r="C5982" s="116">
        <v>158549</v>
      </c>
      <c r="D5982" s="117">
        <v>7250</v>
      </c>
      <c r="E5982" s="2">
        <v>5982</v>
      </c>
    </row>
    <row r="5983" spans="1:5" ht="13.5" x14ac:dyDescent="0.25">
      <c r="A5983" s="2"/>
      <c r="B5983" s="2" t="s">
        <v>3193</v>
      </c>
      <c r="C5983" s="116">
        <v>158568</v>
      </c>
      <c r="D5983" s="117">
        <v>8223</v>
      </c>
      <c r="E5983" s="2">
        <v>5983</v>
      </c>
    </row>
    <row r="5984" spans="1:5" ht="13.5" x14ac:dyDescent="0.25">
      <c r="A5984" s="2"/>
      <c r="B5984" s="2" t="s">
        <v>220</v>
      </c>
      <c r="C5984" s="116">
        <v>158587</v>
      </c>
      <c r="D5984" s="117">
        <v>8223</v>
      </c>
      <c r="E5984" s="2">
        <v>5984</v>
      </c>
    </row>
    <row r="5985" spans="1:5" ht="13.5" x14ac:dyDescent="0.25">
      <c r="A5985" s="2"/>
      <c r="B5985" s="2" t="s">
        <v>6611</v>
      </c>
      <c r="C5985" s="116">
        <v>253372</v>
      </c>
      <c r="D5985" s="117">
        <v>4133</v>
      </c>
      <c r="E5985" s="2">
        <v>5985</v>
      </c>
    </row>
    <row r="5986" spans="1:5" ht="13.5" x14ac:dyDescent="0.25">
      <c r="A5986" s="2"/>
      <c r="B5986" s="2" t="s">
        <v>1214</v>
      </c>
      <c r="C5986" s="116">
        <v>158591</v>
      </c>
      <c r="D5986" s="117">
        <v>7511</v>
      </c>
      <c r="E5986" s="2">
        <v>5986</v>
      </c>
    </row>
    <row r="5987" spans="1:5" ht="13.5" x14ac:dyDescent="0.25">
      <c r="A5987" s="2"/>
      <c r="B5987" s="2" t="s">
        <v>221</v>
      </c>
      <c r="C5987" s="116">
        <v>158604</v>
      </c>
      <c r="D5987" s="117">
        <v>8290</v>
      </c>
      <c r="E5987" s="2">
        <v>5987</v>
      </c>
    </row>
    <row r="5988" spans="1:5" ht="13.5" x14ac:dyDescent="0.25">
      <c r="A5988" s="2"/>
      <c r="B5988" s="2" t="s">
        <v>3194</v>
      </c>
      <c r="C5988" s="116">
        <v>158623</v>
      </c>
      <c r="D5988" s="117">
        <v>8113</v>
      </c>
      <c r="E5988" s="2">
        <v>5988</v>
      </c>
    </row>
    <row r="5989" spans="1:5" ht="13.5" x14ac:dyDescent="0.25">
      <c r="A5989" s="2"/>
      <c r="B5989" s="2" t="s">
        <v>3195</v>
      </c>
      <c r="C5989" s="116">
        <v>158642</v>
      </c>
      <c r="D5989" s="117">
        <v>8284</v>
      </c>
      <c r="E5989" s="2">
        <v>5989</v>
      </c>
    </row>
    <row r="5990" spans="1:5" ht="13.5" x14ac:dyDescent="0.25">
      <c r="A5990" s="2"/>
      <c r="B5990" s="2" t="s">
        <v>3196</v>
      </c>
      <c r="C5990" s="116">
        <v>158661</v>
      </c>
      <c r="D5990" s="117">
        <v>8113</v>
      </c>
      <c r="E5990" s="2">
        <v>5990</v>
      </c>
    </row>
    <row r="5991" spans="1:5" ht="13.5" x14ac:dyDescent="0.25">
      <c r="A5991" s="2"/>
      <c r="B5991" s="2" t="s">
        <v>3197</v>
      </c>
      <c r="C5991" s="116">
        <v>158680</v>
      </c>
      <c r="D5991" s="117">
        <v>8113</v>
      </c>
      <c r="E5991" s="2">
        <v>5991</v>
      </c>
    </row>
    <row r="5992" spans="1:5" ht="13.5" x14ac:dyDescent="0.25">
      <c r="A5992" s="2"/>
      <c r="B5992" s="2" t="s">
        <v>9015</v>
      </c>
      <c r="C5992" s="116">
        <v>358697</v>
      </c>
      <c r="D5992" s="117">
        <v>8113</v>
      </c>
      <c r="E5992" s="2">
        <v>5992</v>
      </c>
    </row>
    <row r="5993" spans="1:5" ht="13.5" x14ac:dyDescent="0.25">
      <c r="A5993" s="2"/>
      <c r="B5993" s="2" t="s">
        <v>3198</v>
      </c>
      <c r="C5993" s="116">
        <v>158708</v>
      </c>
      <c r="D5993" s="117">
        <v>8113</v>
      </c>
      <c r="E5993" s="2">
        <v>5993</v>
      </c>
    </row>
    <row r="5994" spans="1:5" ht="13.5" x14ac:dyDescent="0.25">
      <c r="A5994" s="2"/>
      <c r="B5994" s="2" t="s">
        <v>3199</v>
      </c>
      <c r="C5994" s="116">
        <v>158727</v>
      </c>
      <c r="D5994" s="117">
        <v>8227</v>
      </c>
      <c r="E5994" s="2">
        <v>5994</v>
      </c>
    </row>
    <row r="5995" spans="1:5" ht="13.5" x14ac:dyDescent="0.25">
      <c r="A5995" s="2"/>
      <c r="B5995" s="2" t="s">
        <v>1224</v>
      </c>
      <c r="C5995" s="116">
        <v>158740</v>
      </c>
      <c r="D5995" s="117">
        <v>8229</v>
      </c>
      <c r="E5995" s="2">
        <v>5995</v>
      </c>
    </row>
    <row r="5996" spans="1:5" ht="13.5" x14ac:dyDescent="0.25">
      <c r="A5996" s="2"/>
      <c r="B5996" s="2" t="s">
        <v>7339</v>
      </c>
      <c r="C5996" s="116">
        <v>158730</v>
      </c>
      <c r="D5996" s="117">
        <v>8141</v>
      </c>
      <c r="E5996" s="2">
        <v>5996</v>
      </c>
    </row>
    <row r="5997" spans="1:5" ht="13.5" x14ac:dyDescent="0.25">
      <c r="A5997" s="2"/>
      <c r="B5997" s="2" t="s">
        <v>3200</v>
      </c>
      <c r="C5997" s="116">
        <v>158746</v>
      </c>
      <c r="D5997" s="117">
        <v>7511</v>
      </c>
      <c r="E5997" s="2">
        <v>5997</v>
      </c>
    </row>
    <row r="5998" spans="1:5" ht="13.5" x14ac:dyDescent="0.25">
      <c r="A5998" s="2"/>
      <c r="B5998" s="2" t="s">
        <v>3201</v>
      </c>
      <c r="C5998" s="116">
        <v>158765</v>
      </c>
      <c r="D5998" s="117">
        <v>8113</v>
      </c>
      <c r="E5998" s="2">
        <v>5998</v>
      </c>
    </row>
    <row r="5999" spans="1:5" ht="13.5" x14ac:dyDescent="0.25">
      <c r="A5999" s="2"/>
      <c r="B5999" s="2" t="s">
        <v>3202</v>
      </c>
      <c r="C5999" s="116">
        <v>158784</v>
      </c>
      <c r="D5999" s="117">
        <v>8155</v>
      </c>
      <c r="E5999" s="2">
        <v>5999</v>
      </c>
    </row>
    <row r="6000" spans="1:5" ht="13.5" x14ac:dyDescent="0.25">
      <c r="A6000" s="2"/>
      <c r="B6000" s="2" t="s">
        <v>3207</v>
      </c>
      <c r="C6000" s="116">
        <v>158962</v>
      </c>
      <c r="D6000" s="117">
        <v>8231</v>
      </c>
      <c r="E6000" s="2">
        <v>6000</v>
      </c>
    </row>
    <row r="6001" spans="1:5" ht="13.5" x14ac:dyDescent="0.25">
      <c r="A6001" s="2"/>
      <c r="B6001" s="2" t="s">
        <v>7338</v>
      </c>
      <c r="C6001" s="116">
        <v>158304</v>
      </c>
      <c r="D6001" s="117">
        <v>6121</v>
      </c>
      <c r="E6001" s="2">
        <v>6001</v>
      </c>
    </row>
    <row r="6002" spans="1:5" ht="13.5" x14ac:dyDescent="0.25">
      <c r="A6002" s="2"/>
      <c r="B6002" s="2" t="s">
        <v>3211</v>
      </c>
      <c r="C6002" s="116">
        <v>159081</v>
      </c>
      <c r="D6002" s="117">
        <v>8113</v>
      </c>
      <c r="E6002" s="2">
        <v>6002</v>
      </c>
    </row>
    <row r="6003" spans="1:5" ht="13.5" x14ac:dyDescent="0.25">
      <c r="A6003" s="2"/>
      <c r="B6003" s="2" t="s">
        <v>3212</v>
      </c>
      <c r="C6003" s="116">
        <v>159109</v>
      </c>
      <c r="D6003" s="117">
        <v>8113</v>
      </c>
      <c r="E6003" s="2">
        <v>6003</v>
      </c>
    </row>
    <row r="6004" spans="1:5" ht="13.5" x14ac:dyDescent="0.25">
      <c r="A6004" s="2"/>
      <c r="B6004" s="2" t="s">
        <v>3180</v>
      </c>
      <c r="C6004" s="116">
        <v>158209</v>
      </c>
      <c r="D6004" s="117">
        <v>8284</v>
      </c>
      <c r="E6004" s="2">
        <v>6004</v>
      </c>
    </row>
    <row r="6005" spans="1:5" ht="13.5" x14ac:dyDescent="0.25">
      <c r="A6005" s="2"/>
      <c r="B6005" s="2" t="s">
        <v>3181</v>
      </c>
      <c r="C6005" s="116">
        <v>158229</v>
      </c>
      <c r="D6005" s="117">
        <v>8159</v>
      </c>
      <c r="E6005" s="2">
        <v>6005</v>
      </c>
    </row>
    <row r="6006" spans="1:5" ht="13.5" x14ac:dyDescent="0.25">
      <c r="A6006" s="2"/>
      <c r="B6006" s="2" t="s">
        <v>219</v>
      </c>
      <c r="C6006" s="116">
        <v>158360</v>
      </c>
      <c r="D6006" s="117">
        <v>8163</v>
      </c>
      <c r="E6006" s="2">
        <v>6006</v>
      </c>
    </row>
    <row r="6007" spans="1:5" ht="13.5" x14ac:dyDescent="0.25">
      <c r="A6007" s="2"/>
      <c r="B6007" s="2" t="s">
        <v>3184</v>
      </c>
      <c r="C6007" s="116">
        <v>158385</v>
      </c>
      <c r="D6007" s="117">
        <v>8144</v>
      </c>
      <c r="E6007" s="2">
        <v>6007</v>
      </c>
    </row>
    <row r="6008" spans="1:5" ht="13.5" x14ac:dyDescent="0.25">
      <c r="A6008" s="2"/>
      <c r="B6008" s="2" t="s">
        <v>3185</v>
      </c>
      <c r="C6008" s="116">
        <v>158407</v>
      </c>
      <c r="D6008" s="117">
        <v>8227</v>
      </c>
      <c r="E6008" s="2">
        <v>6008</v>
      </c>
    </row>
    <row r="6009" spans="1:5" ht="13.5" x14ac:dyDescent="0.25">
      <c r="A6009" s="2"/>
      <c r="B6009" s="2" t="s">
        <v>3186</v>
      </c>
      <c r="C6009" s="116">
        <v>158426</v>
      </c>
      <c r="D6009" s="117">
        <v>8227</v>
      </c>
      <c r="E6009" s="2">
        <v>6009</v>
      </c>
    </row>
    <row r="6010" spans="1:5" ht="13.5" x14ac:dyDescent="0.25">
      <c r="A6010" s="2"/>
      <c r="B6010" s="2" t="s">
        <v>3187</v>
      </c>
      <c r="C6010" s="116">
        <v>158445</v>
      </c>
      <c r="D6010" s="117">
        <v>8227</v>
      </c>
      <c r="E6010" s="2">
        <v>6010</v>
      </c>
    </row>
    <row r="6011" spans="1:5" ht="13.5" x14ac:dyDescent="0.25">
      <c r="A6011" s="2"/>
      <c r="B6011" s="2" t="s">
        <v>3188</v>
      </c>
      <c r="C6011" s="116">
        <v>158464</v>
      </c>
      <c r="D6011" s="117">
        <v>8227</v>
      </c>
      <c r="E6011" s="2">
        <v>6011</v>
      </c>
    </row>
    <row r="6012" spans="1:5" ht="13.5" x14ac:dyDescent="0.25">
      <c r="A6012" s="2"/>
      <c r="B6012" s="2" t="s">
        <v>3189</v>
      </c>
      <c r="C6012" s="116">
        <v>158483</v>
      </c>
      <c r="D6012" s="117">
        <v>8227</v>
      </c>
      <c r="E6012" s="2">
        <v>6012</v>
      </c>
    </row>
    <row r="6013" spans="1:5" ht="13.5" x14ac:dyDescent="0.25">
      <c r="A6013" s="2"/>
      <c r="B6013" s="2" t="s">
        <v>3190</v>
      </c>
      <c r="C6013" s="116">
        <v>158500</v>
      </c>
      <c r="D6013" s="117">
        <v>8227</v>
      </c>
      <c r="E6013" s="2">
        <v>6013</v>
      </c>
    </row>
    <row r="6014" spans="1:5" ht="13.5" x14ac:dyDescent="0.25">
      <c r="A6014" s="2"/>
      <c r="B6014" s="2" t="s">
        <v>3191</v>
      </c>
      <c r="C6014" s="116">
        <v>158528</v>
      </c>
      <c r="D6014" s="117">
        <v>8227</v>
      </c>
      <c r="E6014" s="2">
        <v>6014</v>
      </c>
    </row>
    <row r="6015" spans="1:5" ht="13.5" x14ac:dyDescent="0.25">
      <c r="A6015" s="2"/>
      <c r="B6015" s="2" t="s">
        <v>3203</v>
      </c>
      <c r="C6015" s="116">
        <v>158820</v>
      </c>
      <c r="D6015" s="117">
        <v>8223</v>
      </c>
      <c r="E6015" s="2">
        <v>6015</v>
      </c>
    </row>
    <row r="6016" spans="1:5" ht="13.5" x14ac:dyDescent="0.25">
      <c r="A6016" s="2"/>
      <c r="B6016" s="2" t="s">
        <v>222</v>
      </c>
      <c r="C6016" s="116">
        <v>158801</v>
      </c>
      <c r="D6016" s="117">
        <v>8122</v>
      </c>
      <c r="E6016" s="2">
        <v>6016</v>
      </c>
    </row>
    <row r="6017" spans="1:5" ht="13.5" x14ac:dyDescent="0.25">
      <c r="A6017" s="2"/>
      <c r="B6017" s="2" t="s">
        <v>3204</v>
      </c>
      <c r="C6017" s="116">
        <v>158847</v>
      </c>
      <c r="D6017" s="117">
        <v>8123</v>
      </c>
      <c r="E6017" s="2">
        <v>6017</v>
      </c>
    </row>
    <row r="6018" spans="1:5" ht="13.5" x14ac:dyDescent="0.25">
      <c r="A6018" s="2"/>
      <c r="B6018" s="2" t="s">
        <v>3205</v>
      </c>
      <c r="C6018" s="116">
        <v>158869</v>
      </c>
      <c r="D6018" s="117">
        <v>8121</v>
      </c>
      <c r="E6018" s="2">
        <v>6018</v>
      </c>
    </row>
    <row r="6019" spans="1:5" ht="13.5" x14ac:dyDescent="0.25">
      <c r="A6019" s="2"/>
      <c r="B6019" s="2" t="s">
        <v>223</v>
      </c>
      <c r="C6019" s="116">
        <v>158888</v>
      </c>
      <c r="D6019" s="117">
        <v>8122</v>
      </c>
      <c r="E6019" s="2">
        <v>6019</v>
      </c>
    </row>
    <row r="6020" spans="1:5" ht="13.5" x14ac:dyDescent="0.25">
      <c r="A6020" s="2"/>
      <c r="B6020" s="2" t="s">
        <v>224</v>
      </c>
      <c r="C6020" s="116">
        <v>158905</v>
      </c>
      <c r="D6020" s="117">
        <v>8122</v>
      </c>
      <c r="E6020" s="2">
        <v>6020</v>
      </c>
    </row>
    <row r="6021" spans="1:5" ht="13.5" x14ac:dyDescent="0.25">
      <c r="A6021" s="2"/>
      <c r="B6021" s="2" t="s">
        <v>3206</v>
      </c>
      <c r="C6021" s="116">
        <v>158924</v>
      </c>
      <c r="D6021" s="117">
        <v>8122</v>
      </c>
      <c r="E6021" s="2">
        <v>6021</v>
      </c>
    </row>
    <row r="6022" spans="1:5" ht="13.5" x14ac:dyDescent="0.25">
      <c r="A6022" s="2"/>
      <c r="B6022" s="2" t="s">
        <v>225</v>
      </c>
      <c r="C6022" s="116">
        <v>158943</v>
      </c>
      <c r="D6022" s="117">
        <v>7511</v>
      </c>
      <c r="E6022" s="2">
        <v>6022</v>
      </c>
    </row>
    <row r="6023" spans="1:5" ht="13.5" x14ac:dyDescent="0.25">
      <c r="A6023" s="2"/>
      <c r="B6023" s="2" t="s">
        <v>9309</v>
      </c>
      <c r="C6023" s="116">
        <v>158977</v>
      </c>
      <c r="D6023" s="117">
        <v>8279</v>
      </c>
      <c r="E6023" s="2">
        <v>6023</v>
      </c>
    </row>
    <row r="6024" spans="1:5" ht="13.5" x14ac:dyDescent="0.25">
      <c r="A6024" s="2"/>
      <c r="B6024" s="2" t="s">
        <v>226</v>
      </c>
      <c r="C6024" s="116">
        <v>158981</v>
      </c>
      <c r="D6024" s="117">
        <v>8274</v>
      </c>
      <c r="E6024" s="2">
        <v>6024</v>
      </c>
    </row>
    <row r="6025" spans="1:5" ht="13.5" x14ac:dyDescent="0.25">
      <c r="A6025" s="2"/>
      <c r="B6025" s="2" t="s">
        <v>3208</v>
      </c>
      <c r="C6025" s="116">
        <v>159005</v>
      </c>
      <c r="D6025" s="117">
        <v>8261</v>
      </c>
      <c r="E6025" s="2">
        <v>6025</v>
      </c>
    </row>
    <row r="6026" spans="1:5" ht="13.5" x14ac:dyDescent="0.25">
      <c r="A6026" s="2"/>
      <c r="B6026" s="2" t="s">
        <v>3209</v>
      </c>
      <c r="C6026" s="116">
        <v>159024</v>
      </c>
      <c r="D6026" s="117">
        <v>8269</v>
      </c>
      <c r="E6026" s="2">
        <v>6026</v>
      </c>
    </row>
    <row r="6027" spans="1:5" ht="13.5" x14ac:dyDescent="0.25">
      <c r="A6027" s="2"/>
      <c r="B6027" s="2" t="s">
        <v>227</v>
      </c>
      <c r="C6027" s="116">
        <v>159043</v>
      </c>
      <c r="D6027" s="117">
        <v>8226</v>
      </c>
      <c r="E6027" s="2">
        <v>6027</v>
      </c>
    </row>
    <row r="6028" spans="1:5" ht="13.5" x14ac:dyDescent="0.25">
      <c r="A6028" s="2"/>
      <c r="B6028" s="2" t="s">
        <v>3210</v>
      </c>
      <c r="C6028" s="116">
        <v>159062</v>
      </c>
      <c r="D6028" s="117">
        <v>8226</v>
      </c>
      <c r="E6028" s="2">
        <v>6028</v>
      </c>
    </row>
    <row r="6029" spans="1:5" ht="13.5" x14ac:dyDescent="0.25">
      <c r="A6029" s="2"/>
      <c r="B6029" s="2" t="s">
        <v>228</v>
      </c>
      <c r="C6029" s="116">
        <v>159128</v>
      </c>
      <c r="D6029" s="117">
        <v>5145</v>
      </c>
      <c r="E6029" s="2">
        <v>6029</v>
      </c>
    </row>
    <row r="6030" spans="1:5" ht="13.5" x14ac:dyDescent="0.25">
      <c r="A6030" s="2"/>
      <c r="B6030" s="2" t="s">
        <v>3213</v>
      </c>
      <c r="C6030" s="116">
        <v>159147</v>
      </c>
      <c r="D6030" s="117">
        <v>7223</v>
      </c>
      <c r="E6030" s="2">
        <v>6030</v>
      </c>
    </row>
    <row r="6031" spans="1:5" ht="13.5" x14ac:dyDescent="0.25">
      <c r="A6031" s="2"/>
      <c r="B6031" s="2" t="s">
        <v>3214</v>
      </c>
      <c r="C6031" s="116">
        <v>159166</v>
      </c>
      <c r="D6031" s="117">
        <v>8223</v>
      </c>
      <c r="E6031" s="2">
        <v>6031</v>
      </c>
    </row>
    <row r="6032" spans="1:5" ht="13.5" x14ac:dyDescent="0.25">
      <c r="A6032" s="2"/>
      <c r="B6032" s="2" t="s">
        <v>6612</v>
      </c>
      <c r="C6032" s="116">
        <v>253404</v>
      </c>
      <c r="D6032" s="117">
        <v>4133</v>
      </c>
      <c r="E6032" s="2">
        <v>6032</v>
      </c>
    </row>
    <row r="6033" spans="1:5" ht="13.5" x14ac:dyDescent="0.25">
      <c r="A6033" s="2"/>
      <c r="B6033" s="2" t="s">
        <v>6614</v>
      </c>
      <c r="C6033" s="116">
        <v>253480</v>
      </c>
      <c r="D6033" s="117">
        <v>4133</v>
      </c>
      <c r="E6033" s="2">
        <v>6033</v>
      </c>
    </row>
    <row r="6034" spans="1:5" ht="13.5" x14ac:dyDescent="0.25">
      <c r="A6034" s="2"/>
      <c r="B6034" s="2" t="s">
        <v>6615</v>
      </c>
      <c r="C6034" s="116">
        <v>253546</v>
      </c>
      <c r="D6034" s="117">
        <v>4133</v>
      </c>
      <c r="E6034" s="2">
        <v>6034</v>
      </c>
    </row>
    <row r="6035" spans="1:5" ht="13.5" x14ac:dyDescent="0.25">
      <c r="A6035" s="2"/>
      <c r="B6035" s="2" t="s">
        <v>6613</v>
      </c>
      <c r="C6035" s="116">
        <v>253457</v>
      </c>
      <c r="D6035" s="117">
        <v>4133</v>
      </c>
      <c r="E6035" s="2">
        <v>6035</v>
      </c>
    </row>
    <row r="6036" spans="1:5" ht="13.5" x14ac:dyDescent="0.25">
      <c r="A6036" s="2"/>
      <c r="B6036" s="2" t="s">
        <v>6616</v>
      </c>
      <c r="C6036" s="116">
        <v>253584</v>
      </c>
      <c r="D6036" s="117">
        <v>4133</v>
      </c>
      <c r="E6036" s="2">
        <v>6036</v>
      </c>
    </row>
    <row r="6037" spans="1:5" ht="13.5" x14ac:dyDescent="0.25">
      <c r="A6037" s="2"/>
      <c r="B6037" s="2" t="s">
        <v>3215</v>
      </c>
      <c r="C6037" s="116">
        <v>159185</v>
      </c>
      <c r="D6037" s="117">
        <v>8228</v>
      </c>
      <c r="E6037" s="2">
        <v>6037</v>
      </c>
    </row>
    <row r="6038" spans="1:5" ht="13.5" x14ac:dyDescent="0.25">
      <c r="A6038" s="2"/>
      <c r="B6038" s="2" t="s">
        <v>3216</v>
      </c>
      <c r="C6038" s="116">
        <v>159202</v>
      </c>
      <c r="D6038" s="117">
        <v>8228</v>
      </c>
      <c r="E6038" s="2">
        <v>6038</v>
      </c>
    </row>
    <row r="6039" spans="1:5" ht="13.5" x14ac:dyDescent="0.25">
      <c r="A6039" s="2"/>
      <c r="B6039" s="2" t="s">
        <v>7346</v>
      </c>
      <c r="C6039" s="116">
        <v>161631</v>
      </c>
      <c r="D6039" s="117">
        <v>8151</v>
      </c>
      <c r="E6039" s="2">
        <v>6039</v>
      </c>
    </row>
    <row r="6040" spans="1:5" ht="13.5" x14ac:dyDescent="0.25">
      <c r="A6040" s="2"/>
      <c r="B6040" s="2" t="s">
        <v>229</v>
      </c>
      <c r="C6040" s="116">
        <v>159221</v>
      </c>
      <c r="D6040" s="117">
        <v>8276</v>
      </c>
      <c r="E6040" s="2">
        <v>6040</v>
      </c>
    </row>
    <row r="6041" spans="1:5" ht="13.5" x14ac:dyDescent="0.25">
      <c r="A6041" s="2"/>
      <c r="B6041" s="2" t="s">
        <v>3217</v>
      </c>
      <c r="C6041" s="116">
        <v>159240</v>
      </c>
      <c r="D6041" s="117">
        <v>8122</v>
      </c>
      <c r="E6041" s="2">
        <v>6041</v>
      </c>
    </row>
    <row r="6042" spans="1:5" ht="13.5" x14ac:dyDescent="0.25">
      <c r="A6042" s="2"/>
      <c r="B6042" s="2" t="s">
        <v>3218</v>
      </c>
      <c r="C6042" s="116">
        <v>159261</v>
      </c>
      <c r="D6042" s="117">
        <v>7212</v>
      </c>
      <c r="E6042" s="2">
        <v>6042</v>
      </c>
    </row>
    <row r="6043" spans="1:5" ht="13.5" x14ac:dyDescent="0.25">
      <c r="A6043" s="2"/>
      <c r="B6043" s="2" t="s">
        <v>3219</v>
      </c>
      <c r="C6043" s="116">
        <v>159289</v>
      </c>
      <c r="D6043" s="117">
        <v>8142</v>
      </c>
      <c r="E6043" s="2">
        <v>6043</v>
      </c>
    </row>
    <row r="6044" spans="1:5" ht="13.5" x14ac:dyDescent="0.25">
      <c r="A6044" s="2"/>
      <c r="B6044" s="2" t="s">
        <v>3220</v>
      </c>
      <c r="C6044" s="116">
        <v>159306</v>
      </c>
      <c r="D6044" s="117">
        <v>8228</v>
      </c>
      <c r="E6044" s="2">
        <v>6044</v>
      </c>
    </row>
    <row r="6045" spans="1:5" ht="13.5" x14ac:dyDescent="0.25">
      <c r="A6045" s="2"/>
      <c r="B6045" s="2" t="s">
        <v>3221</v>
      </c>
      <c r="C6045" s="116">
        <v>159325</v>
      </c>
      <c r="D6045" s="117">
        <v>8232</v>
      </c>
      <c r="E6045" s="2">
        <v>6045</v>
      </c>
    </row>
    <row r="6046" spans="1:5" ht="13.5" x14ac:dyDescent="0.25">
      <c r="A6046" s="2"/>
      <c r="B6046" s="2" t="s">
        <v>9016</v>
      </c>
      <c r="C6046" s="116">
        <v>359331</v>
      </c>
      <c r="D6046" s="117">
        <v>8163</v>
      </c>
      <c r="E6046" s="2">
        <v>6046</v>
      </c>
    </row>
    <row r="6047" spans="1:5" ht="13.5" x14ac:dyDescent="0.25">
      <c r="A6047" s="2"/>
      <c r="B6047" s="2" t="s">
        <v>230</v>
      </c>
      <c r="C6047" s="116">
        <v>159344</v>
      </c>
      <c r="D6047" s="117">
        <v>8276</v>
      </c>
      <c r="E6047" s="2">
        <v>6047</v>
      </c>
    </row>
    <row r="6048" spans="1:5" ht="13.5" x14ac:dyDescent="0.25">
      <c r="A6048" s="2"/>
      <c r="B6048" s="2" t="s">
        <v>3222</v>
      </c>
      <c r="C6048" s="116">
        <v>159363</v>
      </c>
      <c r="D6048" s="117">
        <v>8264</v>
      </c>
      <c r="E6048" s="2">
        <v>6048</v>
      </c>
    </row>
    <row r="6049" spans="1:5" ht="13.5" x14ac:dyDescent="0.25">
      <c r="A6049" s="2"/>
      <c r="B6049" s="2" t="s">
        <v>6617</v>
      </c>
      <c r="C6049" s="116">
        <v>253635</v>
      </c>
      <c r="D6049" s="117">
        <v>4133</v>
      </c>
      <c r="E6049" s="2">
        <v>6049</v>
      </c>
    </row>
    <row r="6050" spans="1:5" ht="13.5" x14ac:dyDescent="0.25">
      <c r="A6050" s="2"/>
      <c r="B6050" s="2" t="s">
        <v>3223</v>
      </c>
      <c r="C6050" s="116">
        <v>159382</v>
      </c>
      <c r="D6050" s="117">
        <v>8269</v>
      </c>
      <c r="E6050" s="2">
        <v>6050</v>
      </c>
    </row>
    <row r="6051" spans="1:5" ht="13.5" x14ac:dyDescent="0.25">
      <c r="A6051" s="2"/>
      <c r="B6051" s="2" t="s">
        <v>231</v>
      </c>
      <c r="C6051" s="116">
        <v>159404</v>
      </c>
      <c r="D6051" s="117">
        <v>8122</v>
      </c>
      <c r="E6051" s="2">
        <v>6051</v>
      </c>
    </row>
    <row r="6052" spans="1:5" ht="13.5" x14ac:dyDescent="0.25">
      <c r="A6052" s="2"/>
      <c r="B6052" s="2" t="s">
        <v>3224</v>
      </c>
      <c r="C6052" s="116">
        <v>159429</v>
      </c>
      <c r="D6052" s="117">
        <v>7270</v>
      </c>
      <c r="E6052" s="2">
        <v>6052</v>
      </c>
    </row>
    <row r="6053" spans="1:5" ht="13.5" x14ac:dyDescent="0.25">
      <c r="A6053" s="2"/>
      <c r="B6053" s="2" t="s">
        <v>3225</v>
      </c>
      <c r="C6053" s="116">
        <v>159448</v>
      </c>
      <c r="D6053" s="117">
        <v>8269</v>
      </c>
      <c r="E6053" s="2">
        <v>6053</v>
      </c>
    </row>
    <row r="6054" spans="1:5" ht="13.5" x14ac:dyDescent="0.25">
      <c r="A6054" s="2"/>
      <c r="B6054" s="2" t="s">
        <v>232</v>
      </c>
      <c r="C6054" s="116">
        <v>159467</v>
      </c>
      <c r="D6054" s="117">
        <v>6122</v>
      </c>
      <c r="E6054" s="2">
        <v>6054</v>
      </c>
    </row>
    <row r="6055" spans="1:5" ht="13.5" x14ac:dyDescent="0.25">
      <c r="A6055" s="2"/>
      <c r="B6055" s="2" t="s">
        <v>9017</v>
      </c>
      <c r="C6055" s="116">
        <v>359473</v>
      </c>
      <c r="D6055" s="117">
        <v>5169</v>
      </c>
      <c r="E6055" s="2">
        <v>6055</v>
      </c>
    </row>
    <row r="6056" spans="1:5" ht="13.5" x14ac:dyDescent="0.25">
      <c r="A6056" s="2"/>
      <c r="B6056" s="2" t="s">
        <v>233</v>
      </c>
      <c r="C6056" s="116">
        <v>159486</v>
      </c>
      <c r="D6056" s="117">
        <v>8112</v>
      </c>
      <c r="E6056" s="2">
        <v>6056</v>
      </c>
    </row>
    <row r="6057" spans="1:5" ht="13.5" x14ac:dyDescent="0.25">
      <c r="A6057" s="2"/>
      <c r="B6057" s="2" t="s">
        <v>233</v>
      </c>
      <c r="C6057" s="116">
        <v>359492</v>
      </c>
      <c r="D6057" s="117">
        <v>8290</v>
      </c>
      <c r="E6057" s="2">
        <v>6057</v>
      </c>
    </row>
    <row r="6058" spans="1:5" ht="13.5" x14ac:dyDescent="0.25">
      <c r="A6058" s="2"/>
      <c r="B6058" s="2" t="s">
        <v>3226</v>
      </c>
      <c r="C6058" s="116">
        <v>159503</v>
      </c>
      <c r="D6058" s="117">
        <v>8113</v>
      </c>
      <c r="E6058" s="2">
        <v>6058</v>
      </c>
    </row>
    <row r="6059" spans="1:5" ht="13.5" x14ac:dyDescent="0.25">
      <c r="A6059" s="2"/>
      <c r="B6059" s="2" t="s">
        <v>3227</v>
      </c>
      <c r="C6059" s="116">
        <v>159522</v>
      </c>
      <c r="D6059" s="117">
        <v>8134</v>
      </c>
      <c r="E6059" s="2">
        <v>6059</v>
      </c>
    </row>
    <row r="6060" spans="1:5" ht="13.5" x14ac:dyDescent="0.25">
      <c r="A6060" s="2"/>
      <c r="B6060" s="2" t="s">
        <v>7341</v>
      </c>
      <c r="C6060" s="116">
        <v>159541</v>
      </c>
      <c r="D6060" s="117">
        <v>8276</v>
      </c>
      <c r="E6060" s="2">
        <v>6060</v>
      </c>
    </row>
    <row r="6061" spans="1:5" ht="13.5" x14ac:dyDescent="0.25">
      <c r="A6061" s="2"/>
      <c r="B6061" s="2" t="s">
        <v>9310</v>
      </c>
      <c r="C6061" s="116">
        <v>159542</v>
      </c>
      <c r="D6061" s="117">
        <v>5410</v>
      </c>
      <c r="E6061" s="2">
        <v>6061</v>
      </c>
    </row>
    <row r="6062" spans="1:5" ht="13.5" x14ac:dyDescent="0.25">
      <c r="A6062" s="2"/>
      <c r="B6062" s="2" t="s">
        <v>234</v>
      </c>
      <c r="C6062" s="116">
        <v>159560</v>
      </c>
      <c r="D6062" s="117">
        <v>7450</v>
      </c>
      <c r="E6062" s="2">
        <v>6062</v>
      </c>
    </row>
    <row r="6063" spans="1:5" ht="13.5" x14ac:dyDescent="0.25">
      <c r="A6063" s="2"/>
      <c r="B6063" s="2" t="s">
        <v>235</v>
      </c>
      <c r="C6063" s="116">
        <v>159575</v>
      </c>
      <c r="D6063" s="117">
        <v>8290</v>
      </c>
      <c r="E6063" s="2">
        <v>6063</v>
      </c>
    </row>
    <row r="6064" spans="1:5" ht="13.5" x14ac:dyDescent="0.25">
      <c r="A6064" s="2"/>
      <c r="B6064" s="2" t="s">
        <v>9018</v>
      </c>
      <c r="C6064" s="116">
        <v>359581</v>
      </c>
      <c r="D6064" s="117">
        <v>8290</v>
      </c>
      <c r="E6064" s="2">
        <v>6064</v>
      </c>
    </row>
    <row r="6065" spans="1:5" ht="13.5" x14ac:dyDescent="0.25">
      <c r="A6065" s="2"/>
      <c r="B6065" s="2" t="s">
        <v>9019</v>
      </c>
      <c r="C6065" s="116">
        <v>359596</v>
      </c>
      <c r="D6065" s="117">
        <v>8290</v>
      </c>
      <c r="E6065" s="2">
        <v>6065</v>
      </c>
    </row>
    <row r="6066" spans="1:5" ht="13.5" x14ac:dyDescent="0.25">
      <c r="A6066" s="2"/>
      <c r="B6066" s="2" t="s">
        <v>7343</v>
      </c>
      <c r="C6066" s="116">
        <v>159580</v>
      </c>
      <c r="D6066" s="117">
        <v>4224</v>
      </c>
      <c r="E6066" s="2">
        <v>6066</v>
      </c>
    </row>
    <row r="6067" spans="1:5" ht="13.5" x14ac:dyDescent="0.25">
      <c r="A6067" s="2"/>
      <c r="B6067" s="2" t="s">
        <v>7342</v>
      </c>
      <c r="C6067" s="116">
        <v>159607</v>
      </c>
      <c r="D6067" s="117">
        <v>8122</v>
      </c>
      <c r="E6067" s="2">
        <v>6067</v>
      </c>
    </row>
    <row r="6068" spans="1:5" ht="13.5" x14ac:dyDescent="0.25">
      <c r="A6068" s="2"/>
      <c r="B6068" s="2" t="s">
        <v>9311</v>
      </c>
      <c r="C6068" s="116">
        <v>159611</v>
      </c>
      <c r="D6068" s="117">
        <v>8273</v>
      </c>
      <c r="E6068" s="2">
        <v>6068</v>
      </c>
    </row>
    <row r="6069" spans="1:5" ht="13.5" x14ac:dyDescent="0.25">
      <c r="A6069" s="2"/>
      <c r="B6069" s="2" t="s">
        <v>3229</v>
      </c>
      <c r="C6069" s="116">
        <v>159626</v>
      </c>
      <c r="D6069" s="117">
        <v>8228</v>
      </c>
      <c r="E6069" s="2">
        <v>6069</v>
      </c>
    </row>
    <row r="6070" spans="1:5" ht="13.5" x14ac:dyDescent="0.25">
      <c r="A6070" s="2"/>
      <c r="B6070" s="2" t="s">
        <v>9020</v>
      </c>
      <c r="C6070" s="116">
        <v>359613</v>
      </c>
      <c r="D6070" s="117">
        <v>8290</v>
      </c>
      <c r="E6070" s="2">
        <v>6070</v>
      </c>
    </row>
    <row r="6071" spans="1:5" ht="13.5" x14ac:dyDescent="0.25">
      <c r="A6071" s="2"/>
      <c r="B6071" s="2" t="s">
        <v>3231</v>
      </c>
      <c r="C6071" s="116">
        <v>159664</v>
      </c>
      <c r="D6071" s="117">
        <v>8267</v>
      </c>
      <c r="E6071" s="2">
        <v>6071</v>
      </c>
    </row>
    <row r="6072" spans="1:5" ht="13.5" x14ac:dyDescent="0.25">
      <c r="A6072" s="2"/>
      <c r="B6072" s="2" t="s">
        <v>9021</v>
      </c>
      <c r="C6072" s="116">
        <v>359717</v>
      </c>
      <c r="D6072" s="117">
        <v>8290</v>
      </c>
      <c r="E6072" s="2">
        <v>6072</v>
      </c>
    </row>
    <row r="6073" spans="1:5" ht="13.5" x14ac:dyDescent="0.25">
      <c r="A6073" s="2"/>
      <c r="B6073" s="2" t="s">
        <v>3232</v>
      </c>
      <c r="C6073" s="116">
        <v>159723</v>
      </c>
      <c r="D6073" s="117">
        <v>9415</v>
      </c>
      <c r="E6073" s="2">
        <v>6073</v>
      </c>
    </row>
    <row r="6074" spans="1:5" ht="13.5" x14ac:dyDescent="0.25">
      <c r="A6074" s="2"/>
      <c r="B6074" s="2" t="s">
        <v>3233</v>
      </c>
      <c r="C6074" s="116">
        <v>159749</v>
      </c>
      <c r="D6074" s="117">
        <v>7438</v>
      </c>
      <c r="E6074" s="2">
        <v>6074</v>
      </c>
    </row>
    <row r="6075" spans="1:5" ht="13.5" x14ac:dyDescent="0.25">
      <c r="A6075" s="2"/>
      <c r="B6075" s="2" t="s">
        <v>3234</v>
      </c>
      <c r="C6075" s="116">
        <v>159768</v>
      </c>
      <c r="D6075" s="117">
        <v>7450</v>
      </c>
      <c r="E6075" s="2">
        <v>6075</v>
      </c>
    </row>
    <row r="6076" spans="1:5" ht="13.5" x14ac:dyDescent="0.25">
      <c r="A6076" s="2"/>
      <c r="B6076" s="2" t="s">
        <v>3235</v>
      </c>
      <c r="C6076" s="116">
        <v>159787</v>
      </c>
      <c r="D6076" s="117">
        <v>8261</v>
      </c>
      <c r="E6076" s="2">
        <v>6076</v>
      </c>
    </row>
    <row r="6077" spans="1:5" ht="13.5" x14ac:dyDescent="0.25">
      <c r="A6077" s="2"/>
      <c r="B6077" s="2" t="s">
        <v>3236</v>
      </c>
      <c r="C6077" s="116">
        <v>159804</v>
      </c>
      <c r="D6077" s="117">
        <v>8261</v>
      </c>
      <c r="E6077" s="2">
        <v>6077</v>
      </c>
    </row>
    <row r="6078" spans="1:5" ht="13.5" x14ac:dyDescent="0.25">
      <c r="A6078" s="2"/>
      <c r="B6078" s="2" t="s">
        <v>7344</v>
      </c>
      <c r="C6078" s="116">
        <v>159823</v>
      </c>
      <c r="D6078" s="117">
        <v>8261</v>
      </c>
      <c r="E6078" s="2">
        <v>6078</v>
      </c>
    </row>
    <row r="6079" spans="1:5" ht="13.5" x14ac:dyDescent="0.25">
      <c r="A6079" s="2"/>
      <c r="B6079" s="2" t="s">
        <v>3237</v>
      </c>
      <c r="C6079" s="116">
        <v>159842</v>
      </c>
      <c r="D6079" s="117">
        <v>8262</v>
      </c>
      <c r="E6079" s="2">
        <v>6079</v>
      </c>
    </row>
    <row r="6080" spans="1:5" ht="13.5" x14ac:dyDescent="0.25">
      <c r="A6080" s="2"/>
      <c r="B6080" s="2" t="s">
        <v>3238</v>
      </c>
      <c r="C6080" s="116">
        <v>159861</v>
      </c>
      <c r="D6080" s="117">
        <v>8262</v>
      </c>
      <c r="E6080" s="2">
        <v>6080</v>
      </c>
    </row>
    <row r="6081" spans="1:5" ht="13.5" x14ac:dyDescent="0.25">
      <c r="A6081" s="2"/>
      <c r="B6081" s="2" t="s">
        <v>236</v>
      </c>
      <c r="C6081" s="116">
        <v>159880</v>
      </c>
      <c r="D6081" s="117">
        <v>8266</v>
      </c>
      <c r="E6081" s="2">
        <v>6081</v>
      </c>
    </row>
    <row r="6082" spans="1:5" ht="13.5" x14ac:dyDescent="0.25">
      <c r="A6082" s="2"/>
      <c r="B6082" s="2" t="s">
        <v>3239</v>
      </c>
      <c r="C6082" s="116">
        <v>159908</v>
      </c>
      <c r="D6082" s="117">
        <v>6141</v>
      </c>
      <c r="E6082" s="2">
        <v>6082</v>
      </c>
    </row>
    <row r="6083" spans="1:5" ht="13.5" x14ac:dyDescent="0.25">
      <c r="A6083" s="2"/>
      <c r="B6083" s="2" t="s">
        <v>3240</v>
      </c>
      <c r="C6083" s="116">
        <v>159927</v>
      </c>
      <c r="D6083" s="117">
        <v>8261</v>
      </c>
      <c r="E6083" s="2">
        <v>6083</v>
      </c>
    </row>
    <row r="6084" spans="1:5" ht="13.5" x14ac:dyDescent="0.25">
      <c r="A6084" s="2"/>
      <c r="B6084" s="2" t="s">
        <v>3241</v>
      </c>
      <c r="C6084" s="116">
        <v>159946</v>
      </c>
      <c r="D6084" s="117">
        <v>8159</v>
      </c>
      <c r="E6084" s="2">
        <v>6084</v>
      </c>
    </row>
    <row r="6085" spans="1:5" ht="13.5" x14ac:dyDescent="0.25">
      <c r="A6085" s="2"/>
      <c r="B6085" s="2" t="s">
        <v>3242</v>
      </c>
      <c r="C6085" s="116">
        <v>159965</v>
      </c>
      <c r="D6085" s="117">
        <v>8277</v>
      </c>
      <c r="E6085" s="2">
        <v>6085</v>
      </c>
    </row>
    <row r="6086" spans="1:5" ht="13.5" x14ac:dyDescent="0.25">
      <c r="A6086" s="2"/>
      <c r="B6086" s="2" t="s">
        <v>9312</v>
      </c>
      <c r="C6086" s="116">
        <v>159976</v>
      </c>
      <c r="D6086" s="117">
        <v>8273</v>
      </c>
      <c r="E6086" s="2">
        <v>6086</v>
      </c>
    </row>
    <row r="6087" spans="1:5" ht="13.5" x14ac:dyDescent="0.25">
      <c r="A6087" s="2"/>
      <c r="B6087" s="2" t="s">
        <v>237</v>
      </c>
      <c r="C6087" s="116">
        <v>159983</v>
      </c>
      <c r="D6087" s="117">
        <v>8290</v>
      </c>
      <c r="E6087" s="2">
        <v>6087</v>
      </c>
    </row>
    <row r="6088" spans="1:5" ht="13.5" x14ac:dyDescent="0.25">
      <c r="A6088" s="2"/>
      <c r="B6088" s="2" t="s">
        <v>238</v>
      </c>
      <c r="C6088" s="116">
        <v>159984</v>
      </c>
      <c r="D6088" s="117">
        <v>8272</v>
      </c>
      <c r="E6088" s="2">
        <v>6088</v>
      </c>
    </row>
    <row r="6089" spans="1:5" ht="13.5" x14ac:dyDescent="0.25">
      <c r="A6089" s="2"/>
      <c r="B6089" s="2" t="s">
        <v>3243</v>
      </c>
      <c r="C6089" s="116">
        <v>160002</v>
      </c>
      <c r="D6089" s="117">
        <v>8261</v>
      </c>
      <c r="E6089" s="2">
        <v>6089</v>
      </c>
    </row>
    <row r="6090" spans="1:5" ht="13.5" x14ac:dyDescent="0.25">
      <c r="A6090" s="2"/>
      <c r="B6090" s="2" t="s">
        <v>9022</v>
      </c>
      <c r="C6090" s="116">
        <v>360019</v>
      </c>
      <c r="D6090" s="117">
        <v>8290</v>
      </c>
      <c r="E6090" s="2">
        <v>6090</v>
      </c>
    </row>
    <row r="6091" spans="1:5" ht="13.5" x14ac:dyDescent="0.25">
      <c r="A6091" s="2"/>
      <c r="B6091" s="2" t="s">
        <v>3244</v>
      </c>
      <c r="C6091" s="116">
        <v>160021</v>
      </c>
      <c r="D6091" s="117">
        <v>8161</v>
      </c>
      <c r="E6091" s="2">
        <v>6091</v>
      </c>
    </row>
    <row r="6092" spans="1:5" ht="13.5" x14ac:dyDescent="0.25">
      <c r="A6092" s="2"/>
      <c r="B6092" s="2" t="s">
        <v>3245</v>
      </c>
      <c r="C6092" s="116">
        <v>160040</v>
      </c>
      <c r="D6092" s="117">
        <v>8261</v>
      </c>
      <c r="E6092" s="2">
        <v>6092</v>
      </c>
    </row>
    <row r="6093" spans="1:5" ht="13.5" x14ac:dyDescent="0.25">
      <c r="A6093" s="2"/>
      <c r="B6093" s="2" t="s">
        <v>3246</v>
      </c>
      <c r="C6093" s="116">
        <v>160063</v>
      </c>
      <c r="D6093" s="117">
        <v>8261</v>
      </c>
      <c r="E6093" s="2">
        <v>6093</v>
      </c>
    </row>
    <row r="6094" spans="1:5" ht="13.5" x14ac:dyDescent="0.25">
      <c r="A6094" s="2"/>
      <c r="B6094" s="2" t="s">
        <v>3247</v>
      </c>
      <c r="C6094" s="116">
        <v>160089</v>
      </c>
      <c r="D6094" s="117">
        <v>8284</v>
      </c>
      <c r="E6094" s="2">
        <v>6094</v>
      </c>
    </row>
    <row r="6095" spans="1:5" ht="13.5" x14ac:dyDescent="0.25">
      <c r="A6095" s="2"/>
      <c r="B6095" s="2" t="s">
        <v>3248</v>
      </c>
      <c r="C6095" s="116">
        <v>160106</v>
      </c>
      <c r="D6095" s="117">
        <v>8271</v>
      </c>
      <c r="E6095" s="2">
        <v>6095</v>
      </c>
    </row>
    <row r="6096" spans="1:5" ht="13.5" x14ac:dyDescent="0.25">
      <c r="A6096" s="2"/>
      <c r="B6096" s="2" t="s">
        <v>3249</v>
      </c>
      <c r="C6096" s="116">
        <v>160125</v>
      </c>
      <c r="D6096" s="117">
        <v>8228</v>
      </c>
      <c r="E6096" s="2">
        <v>6096</v>
      </c>
    </row>
    <row r="6097" spans="1:5" ht="13.5" x14ac:dyDescent="0.25">
      <c r="A6097" s="2"/>
      <c r="B6097" s="2" t="s">
        <v>3250</v>
      </c>
      <c r="C6097" s="116">
        <v>160159</v>
      </c>
      <c r="D6097" s="117">
        <v>7223</v>
      </c>
      <c r="E6097" s="2">
        <v>6097</v>
      </c>
    </row>
    <row r="6098" spans="1:5" ht="13.5" x14ac:dyDescent="0.25">
      <c r="A6098" s="2"/>
      <c r="B6098" s="2" t="s">
        <v>3251</v>
      </c>
      <c r="C6098" s="116">
        <v>160178</v>
      </c>
      <c r="D6098" s="117">
        <v>6121</v>
      </c>
      <c r="E6098" s="2">
        <v>6098</v>
      </c>
    </row>
    <row r="6099" spans="1:5" ht="13.5" x14ac:dyDescent="0.25">
      <c r="A6099" s="2"/>
      <c r="B6099" s="2" t="s">
        <v>239</v>
      </c>
      <c r="C6099" s="116">
        <v>160197</v>
      </c>
      <c r="D6099" s="117">
        <v>7521</v>
      </c>
      <c r="E6099" s="2">
        <v>6099</v>
      </c>
    </row>
    <row r="6100" spans="1:5" ht="13.5" x14ac:dyDescent="0.25">
      <c r="A6100" s="2"/>
      <c r="B6100" s="2" t="s">
        <v>3252</v>
      </c>
      <c r="C6100" s="116">
        <v>160206</v>
      </c>
      <c r="D6100" s="117">
        <v>8290</v>
      </c>
      <c r="E6100" s="2">
        <v>6100</v>
      </c>
    </row>
    <row r="6101" spans="1:5" ht="13.5" x14ac:dyDescent="0.25">
      <c r="A6101" s="2"/>
      <c r="B6101" s="2" t="s">
        <v>3253</v>
      </c>
      <c r="C6101" s="116">
        <v>160214</v>
      </c>
      <c r="D6101" s="117">
        <v>8111</v>
      </c>
      <c r="E6101" s="2">
        <v>6101</v>
      </c>
    </row>
    <row r="6102" spans="1:5" ht="13.5" x14ac:dyDescent="0.25">
      <c r="A6102" s="2"/>
      <c r="B6102" s="2" t="s">
        <v>3254</v>
      </c>
      <c r="C6102" s="116">
        <v>160233</v>
      </c>
      <c r="D6102" s="117">
        <v>8122</v>
      </c>
      <c r="E6102" s="2">
        <v>6102</v>
      </c>
    </row>
    <row r="6103" spans="1:5" ht="13.5" x14ac:dyDescent="0.25">
      <c r="A6103" s="2"/>
      <c r="B6103" s="2" t="s">
        <v>3255</v>
      </c>
      <c r="C6103" s="116">
        <v>160252</v>
      </c>
      <c r="D6103" s="117">
        <v>8271</v>
      </c>
      <c r="E6103" s="2">
        <v>6103</v>
      </c>
    </row>
    <row r="6104" spans="1:5" ht="13.5" x14ac:dyDescent="0.25">
      <c r="A6104" s="2"/>
      <c r="B6104" s="2" t="s">
        <v>8186</v>
      </c>
      <c r="C6104" s="116">
        <v>253636</v>
      </c>
      <c r="D6104" s="117">
        <v>4133</v>
      </c>
      <c r="E6104" s="2">
        <v>6104</v>
      </c>
    </row>
    <row r="6105" spans="1:5" ht="13.5" x14ac:dyDescent="0.25">
      <c r="A6105" s="2"/>
      <c r="B6105" s="2" t="s">
        <v>8187</v>
      </c>
      <c r="C6105" s="116">
        <v>253637</v>
      </c>
      <c r="D6105" s="117">
        <v>4133</v>
      </c>
      <c r="E6105" s="2">
        <v>6105</v>
      </c>
    </row>
    <row r="6106" spans="1:5" ht="13.5" x14ac:dyDescent="0.25">
      <c r="A6106" s="2"/>
      <c r="B6106" s="2" t="s">
        <v>9023</v>
      </c>
      <c r="C6106" s="116">
        <v>360269</v>
      </c>
      <c r="D6106" s="117">
        <v>8290</v>
      </c>
      <c r="E6106" s="2">
        <v>6106</v>
      </c>
    </row>
    <row r="6107" spans="1:5" ht="13.5" x14ac:dyDescent="0.25">
      <c r="A6107" s="2"/>
      <c r="B6107" s="2" t="s">
        <v>3256</v>
      </c>
      <c r="C6107" s="116">
        <v>160271</v>
      </c>
      <c r="D6107" s="117">
        <v>8261</v>
      </c>
      <c r="E6107" s="2">
        <v>6107</v>
      </c>
    </row>
    <row r="6108" spans="1:5" ht="13.5" x14ac:dyDescent="0.25">
      <c r="A6108" s="2"/>
      <c r="B6108" s="2" t="s">
        <v>3257</v>
      </c>
      <c r="C6108" s="116">
        <v>160290</v>
      </c>
      <c r="D6108" s="117">
        <v>8261</v>
      </c>
      <c r="E6108" s="2">
        <v>6108</v>
      </c>
    </row>
    <row r="6109" spans="1:5" ht="13.5" x14ac:dyDescent="0.25">
      <c r="A6109" s="2"/>
      <c r="B6109" s="2" t="s">
        <v>3258</v>
      </c>
      <c r="C6109" s="116">
        <v>160318</v>
      </c>
      <c r="D6109" s="117">
        <v>8163</v>
      </c>
      <c r="E6109" s="2">
        <v>6109</v>
      </c>
    </row>
    <row r="6110" spans="1:5" ht="13.5" x14ac:dyDescent="0.25">
      <c r="A6110" s="2"/>
      <c r="B6110" s="2" t="s">
        <v>240</v>
      </c>
      <c r="C6110" s="116">
        <v>160337</v>
      </c>
      <c r="D6110" s="117">
        <v>7511</v>
      </c>
      <c r="E6110" s="2">
        <v>6110</v>
      </c>
    </row>
    <row r="6111" spans="1:5" ht="13.5" x14ac:dyDescent="0.25">
      <c r="A6111" s="2"/>
      <c r="B6111" s="2" t="s">
        <v>241</v>
      </c>
      <c r="C6111" s="116">
        <v>160356</v>
      </c>
      <c r="D6111" s="117">
        <v>8163</v>
      </c>
      <c r="E6111" s="2">
        <v>6111</v>
      </c>
    </row>
    <row r="6112" spans="1:5" ht="13.5" x14ac:dyDescent="0.25">
      <c r="A6112" s="2"/>
      <c r="B6112" s="2" t="s">
        <v>9024</v>
      </c>
      <c r="C6112" s="116">
        <v>360362</v>
      </c>
      <c r="D6112" s="117">
        <v>8290</v>
      </c>
      <c r="E6112" s="2">
        <v>6112</v>
      </c>
    </row>
    <row r="6113" spans="1:5" ht="13.5" x14ac:dyDescent="0.25">
      <c r="A6113" s="2"/>
      <c r="B6113" s="2" t="s">
        <v>3259</v>
      </c>
      <c r="C6113" s="116">
        <v>160375</v>
      </c>
      <c r="D6113" s="117">
        <v>8340</v>
      </c>
      <c r="E6113" s="2">
        <v>6113</v>
      </c>
    </row>
    <row r="6114" spans="1:5" ht="13.5" x14ac:dyDescent="0.25">
      <c r="A6114" s="2"/>
      <c r="B6114" s="2" t="s">
        <v>3260</v>
      </c>
      <c r="C6114" s="116">
        <v>160394</v>
      </c>
      <c r="D6114" s="117">
        <v>8144</v>
      </c>
      <c r="E6114" s="2">
        <v>6114</v>
      </c>
    </row>
    <row r="6115" spans="1:5" ht="13.5" x14ac:dyDescent="0.25">
      <c r="A6115" s="2"/>
      <c r="B6115" s="2" t="s">
        <v>3261</v>
      </c>
      <c r="C6115" s="116">
        <v>160411</v>
      </c>
      <c r="D6115" s="117">
        <v>8134</v>
      </c>
      <c r="E6115" s="2">
        <v>6115</v>
      </c>
    </row>
    <row r="6116" spans="1:5" ht="13.5" x14ac:dyDescent="0.25">
      <c r="A6116" s="2"/>
      <c r="B6116" s="2" t="s">
        <v>3262</v>
      </c>
      <c r="C6116" s="116">
        <v>160430</v>
      </c>
      <c r="D6116" s="117">
        <v>8144</v>
      </c>
      <c r="E6116" s="2">
        <v>6116</v>
      </c>
    </row>
    <row r="6117" spans="1:5" ht="13.5" x14ac:dyDescent="0.25">
      <c r="A6117" s="2"/>
      <c r="B6117" s="2" t="s">
        <v>242</v>
      </c>
      <c r="C6117" s="116">
        <v>160459</v>
      </c>
      <c r="D6117" s="117">
        <v>8211</v>
      </c>
      <c r="E6117" s="2">
        <v>6117</v>
      </c>
    </row>
    <row r="6118" spans="1:5" ht="13.5" x14ac:dyDescent="0.25">
      <c r="A6118" s="2"/>
      <c r="B6118" s="2" t="s">
        <v>8188</v>
      </c>
      <c r="C6118" s="116">
        <v>253638</v>
      </c>
      <c r="D6118" s="117">
        <v>4133</v>
      </c>
      <c r="E6118" s="2">
        <v>6118</v>
      </c>
    </row>
    <row r="6119" spans="1:5" ht="13.5" x14ac:dyDescent="0.25">
      <c r="A6119" s="2"/>
      <c r="B6119" s="2" t="s">
        <v>243</v>
      </c>
      <c r="C6119" s="116">
        <v>160498</v>
      </c>
      <c r="D6119" s="117">
        <v>8132</v>
      </c>
      <c r="E6119" s="2">
        <v>6119</v>
      </c>
    </row>
    <row r="6120" spans="1:5" ht="13.5" x14ac:dyDescent="0.25">
      <c r="A6120" s="2"/>
      <c r="B6120" s="2" t="s">
        <v>244</v>
      </c>
      <c r="C6120" s="116">
        <v>160499</v>
      </c>
      <c r="D6120" s="117">
        <v>7224</v>
      </c>
      <c r="E6120" s="2">
        <v>6120</v>
      </c>
    </row>
    <row r="6121" spans="1:5" ht="13.5" x14ac:dyDescent="0.25">
      <c r="A6121" s="2"/>
      <c r="B6121" s="2" t="s">
        <v>3263</v>
      </c>
      <c r="C6121" s="116">
        <v>160515</v>
      </c>
      <c r="D6121" s="117">
        <v>7312</v>
      </c>
      <c r="E6121" s="2">
        <v>6121</v>
      </c>
    </row>
    <row r="6122" spans="1:5" ht="13.5" x14ac:dyDescent="0.25">
      <c r="A6122" s="2"/>
      <c r="B6122" s="2" t="s">
        <v>9025</v>
      </c>
      <c r="C6122" s="116">
        <v>360521</v>
      </c>
      <c r="D6122" s="117">
        <v>8290</v>
      </c>
      <c r="E6122" s="2">
        <v>6122</v>
      </c>
    </row>
    <row r="6123" spans="1:5" ht="13.5" x14ac:dyDescent="0.25">
      <c r="A6123" s="2"/>
      <c r="B6123" s="2" t="s">
        <v>245</v>
      </c>
      <c r="C6123" s="116">
        <v>160534</v>
      </c>
      <c r="D6123" s="117">
        <v>5145</v>
      </c>
      <c r="E6123" s="2">
        <v>6123</v>
      </c>
    </row>
    <row r="6124" spans="1:5" ht="13.5" x14ac:dyDescent="0.25">
      <c r="A6124" s="2"/>
      <c r="B6124" s="2" t="s">
        <v>3264</v>
      </c>
      <c r="C6124" s="116">
        <v>160553</v>
      </c>
      <c r="D6124" s="117">
        <v>8269</v>
      </c>
      <c r="E6124" s="2">
        <v>6124</v>
      </c>
    </row>
    <row r="6125" spans="1:5" ht="13.5" x14ac:dyDescent="0.25">
      <c r="A6125" s="2"/>
      <c r="B6125" s="2" t="s">
        <v>3265</v>
      </c>
      <c r="C6125" s="116">
        <v>160572</v>
      </c>
      <c r="D6125" s="117">
        <v>8275</v>
      </c>
      <c r="E6125" s="2">
        <v>6125</v>
      </c>
    </row>
    <row r="6126" spans="1:5" ht="13.5" x14ac:dyDescent="0.25">
      <c r="A6126" s="2"/>
      <c r="B6126" s="2" t="s">
        <v>3266</v>
      </c>
      <c r="C6126" s="116">
        <v>160591</v>
      </c>
      <c r="D6126" s="117">
        <v>6141</v>
      </c>
      <c r="E6126" s="2">
        <v>6126</v>
      </c>
    </row>
    <row r="6127" spans="1:5" ht="13.5" x14ac:dyDescent="0.25">
      <c r="A6127" s="2"/>
      <c r="B6127" s="2" t="s">
        <v>246</v>
      </c>
      <c r="C6127" s="116">
        <v>160619</v>
      </c>
      <c r="D6127" s="117">
        <v>8261</v>
      </c>
      <c r="E6127" s="2">
        <v>6127</v>
      </c>
    </row>
    <row r="6128" spans="1:5" ht="13.5" x14ac:dyDescent="0.25">
      <c r="A6128" s="2"/>
      <c r="B6128" s="2" t="s">
        <v>247</v>
      </c>
      <c r="C6128" s="116">
        <v>160638</v>
      </c>
      <c r="D6128" s="117">
        <v>8141</v>
      </c>
      <c r="E6128" s="2">
        <v>6128</v>
      </c>
    </row>
    <row r="6129" spans="1:5" ht="13.5" x14ac:dyDescent="0.25">
      <c r="A6129" s="2"/>
      <c r="B6129" s="2" t="s">
        <v>3267</v>
      </c>
      <c r="C6129" s="116">
        <v>160657</v>
      </c>
      <c r="D6129" s="117">
        <v>8233</v>
      </c>
      <c r="E6129" s="2">
        <v>6129</v>
      </c>
    </row>
    <row r="6130" spans="1:5" ht="13.5" x14ac:dyDescent="0.25">
      <c r="A6130" s="2"/>
      <c r="B6130" s="2" t="s">
        <v>8189</v>
      </c>
      <c r="C6130" s="116">
        <v>253639</v>
      </c>
      <c r="D6130" s="117">
        <v>3132</v>
      </c>
      <c r="E6130" s="2">
        <v>6130</v>
      </c>
    </row>
    <row r="6131" spans="1:5" ht="13.5" x14ac:dyDescent="0.25">
      <c r="A6131" s="2"/>
      <c r="B6131" s="2" t="s">
        <v>6618</v>
      </c>
      <c r="C6131" s="116">
        <v>253669</v>
      </c>
      <c r="D6131" s="117">
        <v>3132</v>
      </c>
      <c r="E6131" s="2">
        <v>6131</v>
      </c>
    </row>
    <row r="6132" spans="1:5" ht="13.5" x14ac:dyDescent="0.25">
      <c r="A6132" s="2"/>
      <c r="B6132" s="2" t="s">
        <v>248</v>
      </c>
      <c r="C6132" s="116">
        <v>160676</v>
      </c>
      <c r="D6132" s="117">
        <v>8162</v>
      </c>
      <c r="E6132" s="2">
        <v>6132</v>
      </c>
    </row>
    <row r="6133" spans="1:5" ht="13.5" x14ac:dyDescent="0.25">
      <c r="A6133" s="2"/>
      <c r="B6133" s="2" t="s">
        <v>3268</v>
      </c>
      <c r="C6133" s="116">
        <v>160680</v>
      </c>
      <c r="D6133" s="117">
        <v>8161</v>
      </c>
      <c r="E6133" s="2">
        <v>6133</v>
      </c>
    </row>
    <row r="6134" spans="1:5" ht="13.5" x14ac:dyDescent="0.25">
      <c r="A6134" s="2"/>
      <c r="B6134" s="2" t="s">
        <v>7336</v>
      </c>
      <c r="C6134" s="116">
        <v>157032</v>
      </c>
      <c r="D6134" s="117">
        <v>8161</v>
      </c>
      <c r="E6134" s="2">
        <v>6134</v>
      </c>
    </row>
    <row r="6135" spans="1:5" ht="13.5" x14ac:dyDescent="0.25">
      <c r="A6135" s="2"/>
      <c r="B6135" s="2" t="s">
        <v>3271</v>
      </c>
      <c r="C6135" s="116">
        <v>160731</v>
      </c>
      <c r="D6135" s="117">
        <v>8271</v>
      </c>
      <c r="E6135" s="2">
        <v>6135</v>
      </c>
    </row>
    <row r="6136" spans="1:5" ht="13.5" x14ac:dyDescent="0.25">
      <c r="A6136" s="2"/>
      <c r="B6136" s="2" t="s">
        <v>249</v>
      </c>
      <c r="C6136" s="116">
        <v>160740</v>
      </c>
      <c r="D6136" s="117">
        <v>8233</v>
      </c>
      <c r="E6136" s="2">
        <v>6136</v>
      </c>
    </row>
    <row r="6137" spans="1:5" ht="13.5" x14ac:dyDescent="0.25">
      <c r="A6137" s="2"/>
      <c r="B6137" s="2" t="s">
        <v>3272</v>
      </c>
      <c r="C6137" s="116">
        <v>160750</v>
      </c>
      <c r="D6137" s="117">
        <v>8269</v>
      </c>
      <c r="E6137" s="2">
        <v>6137</v>
      </c>
    </row>
    <row r="6138" spans="1:5" ht="13.5" x14ac:dyDescent="0.25">
      <c r="A6138" s="2"/>
      <c r="B6138" s="2" t="s">
        <v>3273</v>
      </c>
      <c r="C6138" s="116">
        <v>160778</v>
      </c>
      <c r="D6138" s="117">
        <v>8290</v>
      </c>
      <c r="E6138" s="2">
        <v>6138</v>
      </c>
    </row>
    <row r="6139" spans="1:5" ht="13.5" x14ac:dyDescent="0.25">
      <c r="A6139" s="2"/>
      <c r="B6139" s="2" t="s">
        <v>3274</v>
      </c>
      <c r="C6139" s="116">
        <v>160799</v>
      </c>
      <c r="D6139" s="117">
        <v>8272</v>
      </c>
      <c r="E6139" s="2">
        <v>6139</v>
      </c>
    </row>
    <row r="6140" spans="1:5" ht="13.5" x14ac:dyDescent="0.25">
      <c r="A6140" s="2"/>
      <c r="B6140" s="2" t="s">
        <v>250</v>
      </c>
      <c r="C6140" s="116">
        <v>160816</v>
      </c>
      <c r="D6140" s="117">
        <v>8155</v>
      </c>
      <c r="E6140" s="2">
        <v>6140</v>
      </c>
    </row>
    <row r="6141" spans="1:5" ht="13.5" x14ac:dyDescent="0.25">
      <c r="A6141" s="2"/>
      <c r="B6141" s="2" t="s">
        <v>251</v>
      </c>
      <c r="C6141" s="116">
        <v>160835</v>
      </c>
      <c r="D6141" s="117">
        <v>8290</v>
      </c>
      <c r="E6141" s="2">
        <v>6141</v>
      </c>
    </row>
    <row r="6142" spans="1:5" ht="13.5" x14ac:dyDescent="0.25">
      <c r="A6142" s="2"/>
      <c r="B6142" s="2" t="s">
        <v>252</v>
      </c>
      <c r="C6142" s="116">
        <v>160854</v>
      </c>
      <c r="D6142" s="117">
        <v>8159</v>
      </c>
      <c r="E6142" s="2">
        <v>6142</v>
      </c>
    </row>
    <row r="6143" spans="1:5" ht="13.5" x14ac:dyDescent="0.25">
      <c r="A6143" s="2"/>
      <c r="B6143" s="2" t="s">
        <v>253</v>
      </c>
      <c r="C6143" s="116">
        <v>160873</v>
      </c>
      <c r="D6143" s="117">
        <v>8161</v>
      </c>
      <c r="E6143" s="2">
        <v>6143</v>
      </c>
    </row>
    <row r="6144" spans="1:5" ht="13.5" x14ac:dyDescent="0.25">
      <c r="A6144" s="2"/>
      <c r="B6144" s="2" t="s">
        <v>3275</v>
      </c>
      <c r="C6144" s="116">
        <v>160892</v>
      </c>
      <c r="D6144" s="117">
        <v>8261</v>
      </c>
      <c r="E6144" s="2">
        <v>6144</v>
      </c>
    </row>
    <row r="6145" spans="1:5" ht="13.5" x14ac:dyDescent="0.25">
      <c r="A6145" s="2"/>
      <c r="B6145" s="2" t="s">
        <v>3276</v>
      </c>
      <c r="C6145" s="116">
        <v>160910</v>
      </c>
      <c r="D6145" s="117">
        <v>7232</v>
      </c>
      <c r="E6145" s="2">
        <v>6145</v>
      </c>
    </row>
    <row r="6146" spans="1:5" ht="13.5" x14ac:dyDescent="0.25">
      <c r="A6146" s="2"/>
      <c r="B6146" s="2" t="s">
        <v>3277</v>
      </c>
      <c r="C6146" s="116">
        <v>160939</v>
      </c>
      <c r="D6146" s="117">
        <v>7450</v>
      </c>
      <c r="E6146" s="2">
        <v>6146</v>
      </c>
    </row>
    <row r="6147" spans="1:5" ht="13.5" x14ac:dyDescent="0.25">
      <c r="A6147" s="2"/>
      <c r="B6147" s="2" t="s">
        <v>3278</v>
      </c>
      <c r="C6147" s="116">
        <v>160958</v>
      </c>
      <c r="D6147" s="117">
        <v>8261</v>
      </c>
      <c r="E6147" s="2">
        <v>6147</v>
      </c>
    </row>
    <row r="6148" spans="1:5" ht="13.5" x14ac:dyDescent="0.25">
      <c r="A6148" s="2"/>
      <c r="B6148" s="2" t="s">
        <v>3279</v>
      </c>
      <c r="C6148" s="116">
        <v>160977</v>
      </c>
      <c r="D6148" s="117">
        <v>7450</v>
      </c>
      <c r="E6148" s="2">
        <v>6148</v>
      </c>
    </row>
    <row r="6149" spans="1:5" ht="13.5" x14ac:dyDescent="0.25">
      <c r="A6149" s="2"/>
      <c r="B6149" s="2" t="s">
        <v>3280</v>
      </c>
      <c r="C6149" s="116">
        <v>160996</v>
      </c>
      <c r="D6149" s="117">
        <v>7438</v>
      </c>
      <c r="E6149" s="2">
        <v>6149</v>
      </c>
    </row>
    <row r="6150" spans="1:5" ht="13.5" x14ac:dyDescent="0.25">
      <c r="A6150" s="2"/>
      <c r="B6150" s="2" t="s">
        <v>3281</v>
      </c>
      <c r="C6150" s="116">
        <v>161016</v>
      </c>
      <c r="D6150" s="117">
        <v>7450</v>
      </c>
      <c r="E6150" s="2">
        <v>6150</v>
      </c>
    </row>
    <row r="6151" spans="1:5" ht="13.5" x14ac:dyDescent="0.25">
      <c r="A6151" s="2"/>
      <c r="B6151" s="2" t="s">
        <v>3282</v>
      </c>
      <c r="C6151" s="116">
        <v>161039</v>
      </c>
      <c r="D6151" s="117">
        <v>8269</v>
      </c>
      <c r="E6151" s="2">
        <v>6151</v>
      </c>
    </row>
    <row r="6152" spans="1:5" ht="13.5" x14ac:dyDescent="0.25">
      <c r="A6152" s="2"/>
      <c r="B6152" s="2" t="s">
        <v>3283</v>
      </c>
      <c r="C6152" s="116">
        <v>161058</v>
      </c>
      <c r="D6152" s="117">
        <v>8212</v>
      </c>
      <c r="E6152" s="2">
        <v>6152</v>
      </c>
    </row>
    <row r="6153" spans="1:5" ht="13.5" x14ac:dyDescent="0.25">
      <c r="A6153" s="2"/>
      <c r="B6153" s="2" t="s">
        <v>3284</v>
      </c>
      <c r="C6153" s="116">
        <v>161077</v>
      </c>
      <c r="D6153" s="117">
        <v>7223</v>
      </c>
      <c r="E6153" s="2">
        <v>6153</v>
      </c>
    </row>
    <row r="6154" spans="1:5" ht="13.5" x14ac:dyDescent="0.25">
      <c r="A6154" s="2"/>
      <c r="B6154" s="2" t="s">
        <v>3285</v>
      </c>
      <c r="C6154" s="116">
        <v>161096</v>
      </c>
      <c r="D6154" s="117">
        <v>8212</v>
      </c>
      <c r="E6154" s="2">
        <v>6154</v>
      </c>
    </row>
    <row r="6155" spans="1:5" ht="13.5" x14ac:dyDescent="0.25">
      <c r="A6155" s="2"/>
      <c r="B6155" s="2" t="s">
        <v>254</v>
      </c>
      <c r="C6155" s="116">
        <v>161113</v>
      </c>
      <c r="D6155" s="117">
        <v>8274</v>
      </c>
      <c r="E6155" s="2">
        <v>6155</v>
      </c>
    </row>
    <row r="6156" spans="1:5" ht="13.5" x14ac:dyDescent="0.25">
      <c r="A6156" s="2"/>
      <c r="B6156" s="2" t="s">
        <v>3286</v>
      </c>
      <c r="C6156" s="116">
        <v>161132</v>
      </c>
      <c r="D6156" s="117">
        <v>8228</v>
      </c>
      <c r="E6156" s="2">
        <v>6156</v>
      </c>
    </row>
    <row r="6157" spans="1:5" ht="13.5" x14ac:dyDescent="0.25">
      <c r="A6157" s="2"/>
      <c r="B6157" s="2" t="s">
        <v>3287</v>
      </c>
      <c r="C6157" s="116">
        <v>161151</v>
      </c>
      <c r="D6157" s="117">
        <v>7450</v>
      </c>
      <c r="E6157" s="2">
        <v>6157</v>
      </c>
    </row>
    <row r="6158" spans="1:5" ht="13.5" x14ac:dyDescent="0.25">
      <c r="A6158" s="2"/>
      <c r="B6158" s="2" t="s">
        <v>3288</v>
      </c>
      <c r="C6158" s="116">
        <v>161170</v>
      </c>
      <c r="D6158" s="117">
        <v>8132</v>
      </c>
      <c r="E6158" s="2">
        <v>6158</v>
      </c>
    </row>
    <row r="6159" spans="1:5" ht="13.5" x14ac:dyDescent="0.25">
      <c r="A6159" s="2"/>
      <c r="B6159" s="2" t="s">
        <v>3289</v>
      </c>
      <c r="C6159" s="116">
        <v>161192</v>
      </c>
      <c r="D6159" s="117">
        <v>8228</v>
      </c>
      <c r="E6159" s="2">
        <v>6159</v>
      </c>
    </row>
    <row r="6160" spans="1:5" ht="13.5" x14ac:dyDescent="0.25">
      <c r="A6160" s="2"/>
      <c r="B6160" s="2" t="s">
        <v>3290</v>
      </c>
      <c r="C6160" s="116">
        <v>161217</v>
      </c>
      <c r="D6160" s="117">
        <v>7450</v>
      </c>
      <c r="E6160" s="2">
        <v>6160</v>
      </c>
    </row>
    <row r="6161" spans="1:5" ht="13.5" x14ac:dyDescent="0.25">
      <c r="A6161" s="2"/>
      <c r="B6161" s="2" t="s">
        <v>3291</v>
      </c>
      <c r="C6161" s="116">
        <v>161236</v>
      </c>
      <c r="D6161" s="117">
        <v>8163</v>
      </c>
      <c r="E6161" s="2">
        <v>6161</v>
      </c>
    </row>
    <row r="6162" spans="1:5" ht="13.5" x14ac:dyDescent="0.25">
      <c r="A6162" s="2"/>
      <c r="B6162" s="2" t="s">
        <v>3293</v>
      </c>
      <c r="C6162" s="116">
        <v>161274</v>
      </c>
      <c r="D6162" s="117">
        <v>8132</v>
      </c>
      <c r="E6162" s="2">
        <v>6162</v>
      </c>
    </row>
    <row r="6163" spans="1:5" ht="13.5" x14ac:dyDescent="0.25">
      <c r="A6163" s="2"/>
      <c r="B6163" s="2" t="s">
        <v>3294</v>
      </c>
      <c r="C6163" s="116">
        <v>161293</v>
      </c>
      <c r="D6163" s="117">
        <v>7450</v>
      </c>
      <c r="E6163" s="2">
        <v>6163</v>
      </c>
    </row>
    <row r="6164" spans="1:5" ht="13.5" x14ac:dyDescent="0.25">
      <c r="A6164" s="2"/>
      <c r="B6164" s="2" t="s">
        <v>3296</v>
      </c>
      <c r="C6164" s="116">
        <v>161359</v>
      </c>
      <c r="D6164" s="117">
        <v>8141</v>
      </c>
      <c r="E6164" s="2">
        <v>6164</v>
      </c>
    </row>
    <row r="6165" spans="1:5" ht="13.5" x14ac:dyDescent="0.25">
      <c r="A6165" s="2"/>
      <c r="B6165" s="2" t="s">
        <v>3295</v>
      </c>
      <c r="C6165" s="116">
        <v>161310</v>
      </c>
      <c r="D6165" s="117">
        <v>7232</v>
      </c>
      <c r="E6165" s="2">
        <v>6165</v>
      </c>
    </row>
    <row r="6166" spans="1:5" ht="13.5" x14ac:dyDescent="0.25">
      <c r="A6166" s="2"/>
      <c r="B6166" s="2" t="s">
        <v>255</v>
      </c>
      <c r="C6166" s="116">
        <v>161335</v>
      </c>
      <c r="D6166" s="117">
        <v>8228</v>
      </c>
      <c r="E6166" s="2">
        <v>6166</v>
      </c>
    </row>
    <row r="6167" spans="1:5" ht="13.5" x14ac:dyDescent="0.25">
      <c r="A6167" s="2"/>
      <c r="B6167" s="2" t="s">
        <v>3297</v>
      </c>
      <c r="C6167" s="116">
        <v>161378</v>
      </c>
      <c r="D6167" s="117">
        <v>7242</v>
      </c>
      <c r="E6167" s="2">
        <v>6167</v>
      </c>
    </row>
    <row r="6168" spans="1:5" ht="13.5" x14ac:dyDescent="0.25">
      <c r="A6168" s="2"/>
      <c r="B6168" s="2" t="s">
        <v>3298</v>
      </c>
      <c r="C6168" s="116">
        <v>161397</v>
      </c>
      <c r="D6168" s="117">
        <v>8223</v>
      </c>
      <c r="E6168" s="2">
        <v>6168</v>
      </c>
    </row>
    <row r="6169" spans="1:5" ht="13.5" x14ac:dyDescent="0.25">
      <c r="A6169" s="2"/>
      <c r="B6169" s="2" t="s">
        <v>3299</v>
      </c>
      <c r="C6169" s="116">
        <v>161414</v>
      </c>
      <c r="D6169" s="117">
        <v>8163</v>
      </c>
      <c r="E6169" s="2">
        <v>6169</v>
      </c>
    </row>
    <row r="6170" spans="1:5" ht="13.5" x14ac:dyDescent="0.25">
      <c r="A6170" s="2"/>
      <c r="B6170" s="2" t="s">
        <v>3292</v>
      </c>
      <c r="C6170" s="116">
        <v>161255</v>
      </c>
      <c r="D6170" s="117">
        <v>8212</v>
      </c>
      <c r="E6170" s="2">
        <v>6170</v>
      </c>
    </row>
    <row r="6171" spans="1:5" ht="13.5" x14ac:dyDescent="0.25">
      <c r="A6171" s="2"/>
      <c r="B6171" s="2" t="s">
        <v>3300</v>
      </c>
      <c r="C6171" s="116">
        <v>161433</v>
      </c>
      <c r="D6171" s="117">
        <v>7270</v>
      </c>
      <c r="E6171" s="2">
        <v>6171</v>
      </c>
    </row>
    <row r="6172" spans="1:5" ht="13.5" x14ac:dyDescent="0.25">
      <c r="A6172" s="2"/>
      <c r="B6172" s="2" t="s">
        <v>9026</v>
      </c>
      <c r="C6172" s="116">
        <v>361442</v>
      </c>
      <c r="D6172" s="117">
        <v>8290</v>
      </c>
      <c r="E6172" s="2">
        <v>6172</v>
      </c>
    </row>
    <row r="6173" spans="1:5" ht="13.5" x14ac:dyDescent="0.25">
      <c r="A6173" s="2"/>
      <c r="B6173" s="2" t="s">
        <v>3301</v>
      </c>
      <c r="C6173" s="116">
        <v>161452</v>
      </c>
      <c r="D6173" s="117">
        <v>8139</v>
      </c>
      <c r="E6173" s="2">
        <v>6173</v>
      </c>
    </row>
    <row r="6174" spans="1:5" ht="13.5" x14ac:dyDescent="0.25">
      <c r="A6174" s="2"/>
      <c r="B6174" s="2" t="s">
        <v>256</v>
      </c>
      <c r="C6174" s="116">
        <v>161490</v>
      </c>
      <c r="D6174" s="117">
        <v>8144</v>
      </c>
      <c r="E6174" s="2">
        <v>6174</v>
      </c>
    </row>
    <row r="6175" spans="1:5" ht="13.5" x14ac:dyDescent="0.25">
      <c r="A6175" s="2"/>
      <c r="B6175" s="2" t="s">
        <v>3302</v>
      </c>
      <c r="C6175" s="116">
        <v>161471</v>
      </c>
      <c r="D6175" s="117">
        <v>8139</v>
      </c>
      <c r="E6175" s="2">
        <v>6175</v>
      </c>
    </row>
    <row r="6176" spans="1:5" ht="13.5" x14ac:dyDescent="0.25">
      <c r="A6176" s="2"/>
      <c r="B6176" s="2" t="s">
        <v>7345</v>
      </c>
      <c r="C6176" s="116">
        <v>160997</v>
      </c>
      <c r="D6176" s="117">
        <v>7450</v>
      </c>
      <c r="E6176" s="2">
        <v>6176</v>
      </c>
    </row>
    <row r="6177" spans="1:5" ht="13.5" x14ac:dyDescent="0.25">
      <c r="A6177" s="2"/>
      <c r="B6177" s="2" t="s">
        <v>3303</v>
      </c>
      <c r="C6177" s="116">
        <v>161518</v>
      </c>
      <c r="D6177" s="117">
        <v>5148</v>
      </c>
      <c r="E6177" s="2">
        <v>6177</v>
      </c>
    </row>
    <row r="6178" spans="1:5" ht="13.5" x14ac:dyDescent="0.25">
      <c r="A6178" s="2"/>
      <c r="B6178" s="2" t="s">
        <v>3304</v>
      </c>
      <c r="C6178" s="116">
        <v>161537</v>
      </c>
      <c r="D6178" s="117">
        <v>7341</v>
      </c>
      <c r="E6178" s="2">
        <v>6178</v>
      </c>
    </row>
    <row r="6179" spans="1:5" ht="13.5" x14ac:dyDescent="0.25">
      <c r="A6179" s="2"/>
      <c r="B6179" s="2" t="s">
        <v>257</v>
      </c>
      <c r="C6179" s="116">
        <v>161556</v>
      </c>
      <c r="D6179" s="117">
        <v>8163</v>
      </c>
      <c r="E6179" s="2">
        <v>6179</v>
      </c>
    </row>
    <row r="6180" spans="1:5" ht="13.5" x14ac:dyDescent="0.25">
      <c r="A6180" s="2"/>
      <c r="B6180" s="2" t="s">
        <v>3305</v>
      </c>
      <c r="C6180" s="116">
        <v>161575</v>
      </c>
      <c r="D6180" s="117">
        <v>7431</v>
      </c>
      <c r="E6180" s="2">
        <v>6180</v>
      </c>
    </row>
    <row r="6181" spans="1:5" ht="13.5" x14ac:dyDescent="0.25">
      <c r="A6181" s="2"/>
      <c r="B6181" s="2" t="s">
        <v>7333</v>
      </c>
      <c r="C6181" s="116">
        <v>155910</v>
      </c>
      <c r="D6181" s="117">
        <v>8142</v>
      </c>
      <c r="E6181" s="2">
        <v>6181</v>
      </c>
    </row>
    <row r="6182" spans="1:5" ht="13.5" x14ac:dyDescent="0.25">
      <c r="A6182" s="2"/>
      <c r="B6182" s="2" t="s">
        <v>7334</v>
      </c>
      <c r="C6182" s="116">
        <v>155920</v>
      </c>
      <c r="D6182" s="117">
        <v>8290</v>
      </c>
      <c r="E6182" s="2">
        <v>6182</v>
      </c>
    </row>
    <row r="6183" spans="1:5" ht="13.5" x14ac:dyDescent="0.25">
      <c r="A6183" s="2"/>
      <c r="B6183" s="2" t="s">
        <v>3306</v>
      </c>
      <c r="C6183" s="116">
        <v>161611</v>
      </c>
      <c r="D6183" s="117">
        <v>8144</v>
      </c>
      <c r="E6183" s="2">
        <v>6183</v>
      </c>
    </row>
    <row r="6184" spans="1:5" ht="13.5" x14ac:dyDescent="0.25">
      <c r="A6184" s="2"/>
      <c r="B6184" s="2" t="s">
        <v>258</v>
      </c>
      <c r="C6184" s="116">
        <v>161594</v>
      </c>
      <c r="D6184" s="117">
        <v>8272</v>
      </c>
      <c r="E6184" s="2">
        <v>6184</v>
      </c>
    </row>
    <row r="6185" spans="1:5" ht="13.5" x14ac:dyDescent="0.25">
      <c r="A6185" s="2"/>
      <c r="B6185" s="2" t="s">
        <v>9027</v>
      </c>
      <c r="C6185" s="116">
        <v>361628</v>
      </c>
      <c r="D6185" s="117">
        <v>8290</v>
      </c>
      <c r="E6185" s="2">
        <v>6185</v>
      </c>
    </row>
    <row r="6186" spans="1:5" ht="13.5" x14ac:dyDescent="0.25">
      <c r="A6186" s="2"/>
      <c r="B6186" s="2" t="s">
        <v>259</v>
      </c>
      <c r="C6186" s="116">
        <v>161630</v>
      </c>
      <c r="D6186" s="117">
        <v>6121</v>
      </c>
      <c r="E6186" s="2">
        <v>6186</v>
      </c>
    </row>
    <row r="6187" spans="1:5" ht="13.5" x14ac:dyDescent="0.25">
      <c r="A6187" s="2"/>
      <c r="B6187" s="2" t="s">
        <v>3307</v>
      </c>
      <c r="C6187" s="116">
        <v>161654</v>
      </c>
      <c r="D6187" s="117">
        <v>8277</v>
      </c>
      <c r="E6187" s="2">
        <v>6187</v>
      </c>
    </row>
    <row r="6188" spans="1:5" ht="13.5" x14ac:dyDescent="0.25">
      <c r="A6188" s="2"/>
      <c r="B6188" s="2" t="s">
        <v>260</v>
      </c>
      <c r="C6188" s="116">
        <v>161679</v>
      </c>
      <c r="D6188" s="117">
        <v>8262</v>
      </c>
      <c r="E6188" s="2">
        <v>6188</v>
      </c>
    </row>
    <row r="6189" spans="1:5" ht="13.5" x14ac:dyDescent="0.25">
      <c r="A6189" s="2"/>
      <c r="B6189" s="2" t="s">
        <v>3308</v>
      </c>
      <c r="C6189" s="116">
        <v>161700</v>
      </c>
      <c r="D6189" s="117">
        <v>8261</v>
      </c>
      <c r="E6189" s="2">
        <v>6189</v>
      </c>
    </row>
    <row r="6190" spans="1:5" ht="13.5" x14ac:dyDescent="0.25">
      <c r="A6190" s="2"/>
      <c r="B6190" s="2" t="s">
        <v>3309</v>
      </c>
      <c r="C6190" s="116">
        <v>161715</v>
      </c>
      <c r="D6190" s="117">
        <v>8261</v>
      </c>
      <c r="E6190" s="2">
        <v>6190</v>
      </c>
    </row>
    <row r="6191" spans="1:5" ht="13.5" x14ac:dyDescent="0.25">
      <c r="A6191" s="2"/>
      <c r="B6191" s="2" t="s">
        <v>3310</v>
      </c>
      <c r="C6191" s="116">
        <v>161791</v>
      </c>
      <c r="D6191" s="117">
        <v>8261</v>
      </c>
      <c r="E6191" s="2">
        <v>6191</v>
      </c>
    </row>
    <row r="6192" spans="1:5" ht="13.5" x14ac:dyDescent="0.25">
      <c r="A6192" s="2"/>
      <c r="B6192" s="2" t="s">
        <v>3311</v>
      </c>
      <c r="C6192" s="116">
        <v>161838</v>
      </c>
      <c r="D6192" s="117">
        <v>8264</v>
      </c>
      <c r="E6192" s="2">
        <v>6192</v>
      </c>
    </row>
    <row r="6193" spans="1:5" ht="13.5" x14ac:dyDescent="0.25">
      <c r="A6193" s="2"/>
      <c r="B6193" s="2" t="s">
        <v>261</v>
      </c>
      <c r="C6193" s="116">
        <v>161857</v>
      </c>
      <c r="D6193" s="117">
        <v>8263</v>
      </c>
      <c r="E6193" s="2">
        <v>6193</v>
      </c>
    </row>
    <row r="6194" spans="1:5" ht="13.5" x14ac:dyDescent="0.25">
      <c r="A6194" s="2"/>
      <c r="B6194" s="2" t="s">
        <v>3312</v>
      </c>
      <c r="C6194" s="116">
        <v>161876</v>
      </c>
      <c r="D6194" s="117">
        <v>7431</v>
      </c>
      <c r="E6194" s="2">
        <v>6194</v>
      </c>
    </row>
    <row r="6195" spans="1:5" ht="13.5" x14ac:dyDescent="0.25">
      <c r="A6195" s="2"/>
      <c r="B6195" s="2" t="s">
        <v>3313</v>
      </c>
      <c r="C6195" s="116">
        <v>161895</v>
      </c>
      <c r="D6195" s="117">
        <v>8261</v>
      </c>
      <c r="E6195" s="2">
        <v>6195</v>
      </c>
    </row>
    <row r="6196" spans="1:5" ht="13.5" x14ac:dyDescent="0.25">
      <c r="A6196" s="2"/>
      <c r="B6196" s="2" t="s">
        <v>3314</v>
      </c>
      <c r="C6196" s="116">
        <v>161912</v>
      </c>
      <c r="D6196" s="117">
        <v>8161</v>
      </c>
      <c r="E6196" s="2">
        <v>6196</v>
      </c>
    </row>
    <row r="6197" spans="1:5" ht="13.5" x14ac:dyDescent="0.25">
      <c r="A6197" s="2"/>
      <c r="B6197" s="2" t="s">
        <v>9028</v>
      </c>
      <c r="C6197" s="116">
        <v>361904</v>
      </c>
      <c r="D6197" s="117">
        <v>8290</v>
      </c>
      <c r="E6197" s="2">
        <v>6197</v>
      </c>
    </row>
    <row r="6198" spans="1:5" ht="13.5" x14ac:dyDescent="0.25">
      <c r="A6198" s="2"/>
      <c r="B6198" s="2" t="s">
        <v>9029</v>
      </c>
      <c r="C6198" s="116">
        <v>361929</v>
      </c>
      <c r="D6198" s="117">
        <v>8290</v>
      </c>
      <c r="E6198" s="2">
        <v>6198</v>
      </c>
    </row>
    <row r="6199" spans="1:5" ht="13.5" x14ac:dyDescent="0.25">
      <c r="A6199" s="2"/>
      <c r="B6199" s="2" t="s">
        <v>9030</v>
      </c>
      <c r="C6199" s="116">
        <v>361933</v>
      </c>
      <c r="D6199" s="117">
        <v>8290</v>
      </c>
      <c r="E6199" s="2">
        <v>6199</v>
      </c>
    </row>
    <row r="6200" spans="1:5" ht="13.5" x14ac:dyDescent="0.25">
      <c r="A6200" s="2"/>
      <c r="B6200" s="2" t="s">
        <v>7347</v>
      </c>
      <c r="C6200" s="116">
        <v>161931</v>
      </c>
      <c r="D6200" s="117">
        <v>4142</v>
      </c>
      <c r="E6200" s="2">
        <v>6200</v>
      </c>
    </row>
    <row r="6201" spans="1:5" ht="13.5" x14ac:dyDescent="0.25">
      <c r="A6201" s="2"/>
      <c r="B6201" s="2" t="s">
        <v>9031</v>
      </c>
      <c r="C6201" s="116">
        <v>361948</v>
      </c>
      <c r="D6201" s="117">
        <v>8290</v>
      </c>
      <c r="E6201" s="2">
        <v>6201</v>
      </c>
    </row>
    <row r="6202" spans="1:5" ht="13.5" x14ac:dyDescent="0.25">
      <c r="A6202" s="2"/>
      <c r="B6202" s="2" t="s">
        <v>3315</v>
      </c>
      <c r="C6202" s="116">
        <v>161950</v>
      </c>
      <c r="D6202" s="117">
        <v>8283</v>
      </c>
      <c r="E6202" s="2">
        <v>6202</v>
      </c>
    </row>
    <row r="6203" spans="1:5" ht="13.5" x14ac:dyDescent="0.25">
      <c r="A6203" s="2"/>
      <c r="B6203" s="2" t="s">
        <v>3316</v>
      </c>
      <c r="C6203" s="116">
        <v>161973</v>
      </c>
      <c r="D6203" s="117">
        <v>8223</v>
      </c>
      <c r="E6203" s="2">
        <v>6203</v>
      </c>
    </row>
    <row r="6204" spans="1:5" ht="13.5" x14ac:dyDescent="0.25">
      <c r="A6204" s="2"/>
      <c r="B6204" s="2" t="s">
        <v>6619</v>
      </c>
      <c r="C6204" s="116">
        <v>253692</v>
      </c>
      <c r="D6204" s="117">
        <v>4133</v>
      </c>
      <c r="E6204" s="2">
        <v>6204</v>
      </c>
    </row>
    <row r="6205" spans="1:5" ht="13.5" x14ac:dyDescent="0.25">
      <c r="A6205" s="2"/>
      <c r="B6205" s="2" t="s">
        <v>262</v>
      </c>
      <c r="C6205" s="116">
        <v>161999</v>
      </c>
      <c r="D6205" s="117">
        <v>8290</v>
      </c>
      <c r="E6205" s="2">
        <v>6205</v>
      </c>
    </row>
    <row r="6206" spans="1:5" ht="13.5" x14ac:dyDescent="0.25">
      <c r="A6206" s="2"/>
      <c r="B6206" s="2" t="s">
        <v>263</v>
      </c>
      <c r="C6206" s="116">
        <v>162008</v>
      </c>
      <c r="D6206" s="117">
        <v>8251</v>
      </c>
      <c r="E6206" s="2">
        <v>6206</v>
      </c>
    </row>
    <row r="6207" spans="1:5" ht="13.5" x14ac:dyDescent="0.25">
      <c r="A6207" s="2"/>
      <c r="B6207" s="2" t="s">
        <v>264</v>
      </c>
      <c r="C6207" s="116">
        <v>162027</v>
      </c>
      <c r="D6207" s="117">
        <v>8251</v>
      </c>
      <c r="E6207" s="2">
        <v>6207</v>
      </c>
    </row>
    <row r="6208" spans="1:5" ht="13.5" x14ac:dyDescent="0.25">
      <c r="A6208" s="2"/>
      <c r="B6208" s="2" t="s">
        <v>3317</v>
      </c>
      <c r="C6208" s="116">
        <v>162012</v>
      </c>
      <c r="D6208" s="117">
        <v>8251</v>
      </c>
      <c r="E6208" s="2">
        <v>6208</v>
      </c>
    </row>
    <row r="6209" spans="1:5" ht="13.5" x14ac:dyDescent="0.25">
      <c r="A6209" s="2"/>
      <c r="B6209" s="2" t="s">
        <v>3318</v>
      </c>
      <c r="C6209" s="116">
        <v>162031</v>
      </c>
      <c r="D6209" s="117">
        <v>8251</v>
      </c>
      <c r="E6209" s="2">
        <v>6209</v>
      </c>
    </row>
    <row r="6210" spans="1:5" ht="13.5" x14ac:dyDescent="0.25">
      <c r="A6210" s="2"/>
      <c r="B6210" s="2" t="s">
        <v>3319</v>
      </c>
      <c r="C6210" s="116">
        <v>162050</v>
      </c>
      <c r="D6210" s="117">
        <v>8251</v>
      </c>
      <c r="E6210" s="2">
        <v>6210</v>
      </c>
    </row>
    <row r="6211" spans="1:5" ht="13.5" x14ac:dyDescent="0.25">
      <c r="A6211" s="2"/>
      <c r="B6211" s="2" t="s">
        <v>3320</v>
      </c>
      <c r="C6211" s="116">
        <v>162079</v>
      </c>
      <c r="D6211" s="117">
        <v>8267</v>
      </c>
      <c r="E6211" s="2">
        <v>6211</v>
      </c>
    </row>
    <row r="6212" spans="1:5" ht="13.5" x14ac:dyDescent="0.25">
      <c r="A6212" s="2"/>
      <c r="B6212" s="2" t="s">
        <v>3321</v>
      </c>
      <c r="C6212" s="116">
        <v>162099</v>
      </c>
      <c r="D6212" s="117">
        <v>8223</v>
      </c>
      <c r="E6212" s="2">
        <v>6212</v>
      </c>
    </row>
    <row r="6213" spans="1:5" ht="13.5" x14ac:dyDescent="0.25">
      <c r="A6213" s="2"/>
      <c r="B6213" s="2" t="s">
        <v>3322</v>
      </c>
      <c r="C6213" s="116">
        <v>162116</v>
      </c>
      <c r="D6213" s="117">
        <v>8290</v>
      </c>
      <c r="E6213" s="2">
        <v>6213</v>
      </c>
    </row>
    <row r="6214" spans="1:5" ht="13.5" x14ac:dyDescent="0.25">
      <c r="A6214" s="2"/>
      <c r="B6214" s="2" t="s">
        <v>265</v>
      </c>
      <c r="C6214" s="116">
        <v>162135</v>
      </c>
      <c r="D6214" s="117">
        <v>8144</v>
      </c>
      <c r="E6214" s="2">
        <v>6214</v>
      </c>
    </row>
    <row r="6215" spans="1:5" ht="13.5" x14ac:dyDescent="0.25">
      <c r="A6215" s="2"/>
      <c r="B6215" s="2" t="s">
        <v>3084</v>
      </c>
      <c r="C6215" s="116">
        <v>155555</v>
      </c>
      <c r="D6215" s="117">
        <v>8223</v>
      </c>
      <c r="E6215" s="2">
        <v>6215</v>
      </c>
    </row>
    <row r="6216" spans="1:5" ht="13.5" x14ac:dyDescent="0.25">
      <c r="A6216" s="2"/>
      <c r="B6216" s="2" t="s">
        <v>6606</v>
      </c>
      <c r="C6216" s="116">
        <v>253160</v>
      </c>
      <c r="D6216" s="117">
        <v>3340</v>
      </c>
      <c r="E6216" s="2">
        <v>6216</v>
      </c>
    </row>
    <row r="6217" spans="1:5" ht="13.5" x14ac:dyDescent="0.25">
      <c r="A6217" s="2"/>
      <c r="B6217" s="2" t="s">
        <v>6607</v>
      </c>
      <c r="C6217" s="116">
        <v>253194</v>
      </c>
      <c r="D6217" s="117">
        <v>3139</v>
      </c>
      <c r="E6217" s="2">
        <v>6217</v>
      </c>
    </row>
    <row r="6218" spans="1:5" ht="13.5" x14ac:dyDescent="0.25">
      <c r="A6218" s="2"/>
      <c r="B6218" s="2" t="s">
        <v>8180</v>
      </c>
      <c r="C6218" s="116">
        <v>253196</v>
      </c>
      <c r="D6218" s="117">
        <v>3132</v>
      </c>
      <c r="E6218" s="2">
        <v>6218</v>
      </c>
    </row>
    <row r="6219" spans="1:5" ht="13.5" x14ac:dyDescent="0.25">
      <c r="A6219" s="2"/>
      <c r="B6219" s="2" t="s">
        <v>9010</v>
      </c>
      <c r="C6219" s="116">
        <v>356278</v>
      </c>
      <c r="D6219" s="117">
        <v>8290</v>
      </c>
      <c r="E6219" s="2">
        <v>6219</v>
      </c>
    </row>
    <row r="6220" spans="1:5" ht="13.5" x14ac:dyDescent="0.25">
      <c r="A6220" s="2"/>
      <c r="B6220" s="2" t="s">
        <v>3118</v>
      </c>
      <c r="C6220" s="116">
        <v>156558</v>
      </c>
      <c r="D6220" s="117">
        <v>7217</v>
      </c>
      <c r="E6220" s="2">
        <v>6220</v>
      </c>
    </row>
    <row r="6221" spans="1:5" ht="13.5" x14ac:dyDescent="0.25">
      <c r="A6221" s="2"/>
      <c r="B6221" s="2" t="s">
        <v>3132</v>
      </c>
      <c r="C6221" s="116">
        <v>156878</v>
      </c>
      <c r="D6221" s="117">
        <v>8122</v>
      </c>
      <c r="E6221" s="2">
        <v>6221</v>
      </c>
    </row>
    <row r="6222" spans="1:5" ht="13.5" x14ac:dyDescent="0.25">
      <c r="A6222" s="2"/>
      <c r="B6222" s="2" t="s">
        <v>3142</v>
      </c>
      <c r="C6222" s="116">
        <v>157226</v>
      </c>
      <c r="D6222" s="117">
        <v>8113</v>
      </c>
      <c r="E6222" s="2">
        <v>6222</v>
      </c>
    </row>
    <row r="6223" spans="1:5" ht="13.5" x14ac:dyDescent="0.25">
      <c r="A6223" s="2"/>
      <c r="B6223" s="2" t="s">
        <v>3148</v>
      </c>
      <c r="C6223" s="116">
        <v>157387</v>
      </c>
      <c r="D6223" s="117">
        <v>7250</v>
      </c>
      <c r="E6223" s="2">
        <v>6223</v>
      </c>
    </row>
    <row r="6224" spans="1:5" ht="13.5" x14ac:dyDescent="0.25">
      <c r="A6224" s="2"/>
      <c r="B6224" s="2" t="s">
        <v>3153</v>
      </c>
      <c r="C6224" s="116">
        <v>157508</v>
      </c>
      <c r="D6224" s="117">
        <v>7223</v>
      </c>
      <c r="E6224" s="2">
        <v>6224</v>
      </c>
    </row>
    <row r="6225" spans="1:5" ht="13.5" x14ac:dyDescent="0.25">
      <c r="A6225" s="2"/>
      <c r="B6225" s="2" t="s">
        <v>3269</v>
      </c>
      <c r="C6225" s="116">
        <v>160695</v>
      </c>
      <c r="D6225" s="117">
        <v>8123</v>
      </c>
      <c r="E6225" s="2">
        <v>6225</v>
      </c>
    </row>
    <row r="6226" spans="1:5" ht="13.5" x14ac:dyDescent="0.25">
      <c r="A6226" s="2"/>
      <c r="B6226" s="2" t="s">
        <v>3270</v>
      </c>
      <c r="C6226" s="116">
        <v>160712</v>
      </c>
      <c r="D6226" s="117">
        <v>7129</v>
      </c>
      <c r="E6226" s="2">
        <v>6226</v>
      </c>
    </row>
    <row r="6227" spans="1:5" ht="13.5" x14ac:dyDescent="0.25">
      <c r="A6227" s="2"/>
      <c r="B6227" s="2" t="s">
        <v>8181</v>
      </c>
      <c r="C6227" s="116">
        <v>253197</v>
      </c>
      <c r="D6227" s="117">
        <v>3134</v>
      </c>
      <c r="E6227" s="2">
        <v>6227</v>
      </c>
    </row>
    <row r="6228" spans="1:5" ht="13.5" x14ac:dyDescent="0.25">
      <c r="A6228" s="2"/>
      <c r="B6228" s="2" t="s">
        <v>8190</v>
      </c>
      <c r="C6228" s="116">
        <v>253697</v>
      </c>
      <c r="D6228" s="117">
        <v>4212</v>
      </c>
      <c r="E6228" s="2">
        <v>6228</v>
      </c>
    </row>
    <row r="6229" spans="1:5" ht="13.5" x14ac:dyDescent="0.25">
      <c r="A6229" s="2"/>
      <c r="B6229" s="2" t="s">
        <v>15567</v>
      </c>
      <c r="C6229" s="116">
        <v>242683</v>
      </c>
      <c r="D6229" s="117">
        <v>3231</v>
      </c>
      <c r="E6229" s="2">
        <v>6229</v>
      </c>
    </row>
    <row r="6230" spans="1:5" ht="13.5" x14ac:dyDescent="0.25">
      <c r="A6230" s="2"/>
      <c r="B6230" s="2" t="s">
        <v>8182</v>
      </c>
      <c r="C6230" s="116">
        <v>253198</v>
      </c>
      <c r="D6230" s="117">
        <v>3450</v>
      </c>
      <c r="E6230" s="2">
        <v>6230</v>
      </c>
    </row>
    <row r="6231" spans="1:5" ht="13.5" x14ac:dyDescent="0.25">
      <c r="A6231" s="2"/>
      <c r="B6231" s="2" t="s">
        <v>3323</v>
      </c>
      <c r="C6231" s="116">
        <v>162154</v>
      </c>
      <c r="D6231" s="117">
        <v>7113</v>
      </c>
      <c r="E6231" s="2">
        <v>6231</v>
      </c>
    </row>
    <row r="6232" spans="1:5" ht="13.5" x14ac:dyDescent="0.25">
      <c r="A6232" s="2"/>
      <c r="B6232" s="2" t="s">
        <v>3324</v>
      </c>
      <c r="C6232" s="116">
        <v>162173</v>
      </c>
      <c r="D6232" s="117">
        <v>7331</v>
      </c>
      <c r="E6232" s="2">
        <v>6232</v>
      </c>
    </row>
    <row r="6233" spans="1:5" ht="13.5" x14ac:dyDescent="0.25">
      <c r="A6233" s="2"/>
      <c r="B6233" s="2" t="s">
        <v>3325</v>
      </c>
      <c r="C6233" s="116">
        <v>162192</v>
      </c>
      <c r="D6233" s="117">
        <v>7224</v>
      </c>
      <c r="E6233" s="2">
        <v>6233</v>
      </c>
    </row>
    <row r="6234" spans="1:5" ht="13.5" x14ac:dyDescent="0.25">
      <c r="A6234" s="2"/>
      <c r="B6234" s="2" t="s">
        <v>3326</v>
      </c>
      <c r="C6234" s="116">
        <v>162211</v>
      </c>
      <c r="D6234" s="117">
        <v>9321</v>
      </c>
      <c r="E6234" s="2">
        <v>6234</v>
      </c>
    </row>
    <row r="6235" spans="1:5" ht="13.5" x14ac:dyDescent="0.25">
      <c r="A6235" s="2"/>
      <c r="B6235" s="2" t="s">
        <v>3327</v>
      </c>
      <c r="C6235" s="116">
        <v>162239</v>
      </c>
      <c r="D6235" s="117">
        <v>7313</v>
      </c>
      <c r="E6235" s="2">
        <v>6235</v>
      </c>
    </row>
    <row r="6236" spans="1:5" ht="13.5" x14ac:dyDescent="0.25">
      <c r="A6236" s="2"/>
      <c r="B6236" s="2" t="s">
        <v>3328</v>
      </c>
      <c r="C6236" s="116">
        <v>162258</v>
      </c>
      <c r="D6236" s="117">
        <v>9321</v>
      </c>
      <c r="E6236" s="2">
        <v>6236</v>
      </c>
    </row>
    <row r="6237" spans="1:5" ht="13.5" x14ac:dyDescent="0.25">
      <c r="A6237" s="2"/>
      <c r="B6237" s="2" t="s">
        <v>3330</v>
      </c>
      <c r="C6237" s="116">
        <v>162296</v>
      </c>
      <c r="D6237" s="117">
        <v>9350</v>
      </c>
      <c r="E6237" s="2">
        <v>6237</v>
      </c>
    </row>
    <row r="6238" spans="1:5" ht="13.5" x14ac:dyDescent="0.25">
      <c r="A6238" s="2"/>
      <c r="B6238" s="2" t="s">
        <v>3329</v>
      </c>
      <c r="C6238" s="116">
        <v>162277</v>
      </c>
      <c r="D6238" s="117">
        <v>8131</v>
      </c>
      <c r="E6238" s="2">
        <v>6238</v>
      </c>
    </row>
    <row r="6239" spans="1:5" ht="13.5" x14ac:dyDescent="0.25">
      <c r="A6239" s="2"/>
      <c r="B6239" s="2" t="s">
        <v>3331</v>
      </c>
      <c r="C6239" s="116">
        <v>162313</v>
      </c>
      <c r="D6239" s="117">
        <v>7443</v>
      </c>
      <c r="E6239" s="2">
        <v>6239</v>
      </c>
    </row>
    <row r="6240" spans="1:5" ht="13.5" x14ac:dyDescent="0.25">
      <c r="A6240" s="2"/>
      <c r="B6240" s="2" t="s">
        <v>3332</v>
      </c>
      <c r="C6240" s="116">
        <v>162332</v>
      </c>
      <c r="D6240" s="117">
        <v>7241</v>
      </c>
      <c r="E6240" s="2">
        <v>6240</v>
      </c>
    </row>
    <row r="6241" spans="1:5" ht="13.5" x14ac:dyDescent="0.25">
      <c r="A6241" s="2"/>
      <c r="B6241" s="2" t="s">
        <v>3333</v>
      </c>
      <c r="C6241" s="116">
        <v>162351</v>
      </c>
      <c r="D6241" s="117">
        <v>9321</v>
      </c>
      <c r="E6241" s="2">
        <v>6241</v>
      </c>
    </row>
    <row r="6242" spans="1:5" ht="13.5" x14ac:dyDescent="0.25">
      <c r="A6242" s="2"/>
      <c r="B6242" s="2" t="s">
        <v>3334</v>
      </c>
      <c r="C6242" s="116">
        <v>162370</v>
      </c>
      <c r="D6242" s="117">
        <v>7321</v>
      </c>
      <c r="E6242" s="2">
        <v>6242</v>
      </c>
    </row>
    <row r="6243" spans="1:5" ht="13.5" x14ac:dyDescent="0.25">
      <c r="A6243" s="2"/>
      <c r="B6243" s="2" t="s">
        <v>3336</v>
      </c>
      <c r="C6243" s="116">
        <v>162417</v>
      </c>
      <c r="D6243" s="117">
        <v>7223</v>
      </c>
      <c r="E6243" s="2">
        <v>6243</v>
      </c>
    </row>
    <row r="6244" spans="1:5" ht="13.5" x14ac:dyDescent="0.25">
      <c r="A6244" s="2"/>
      <c r="B6244" s="2" t="s">
        <v>3335</v>
      </c>
      <c r="C6244" s="116">
        <v>162398</v>
      </c>
      <c r="D6244" s="117">
        <v>7321</v>
      </c>
      <c r="E6244" s="2">
        <v>6244</v>
      </c>
    </row>
    <row r="6245" spans="1:5" ht="13.5" x14ac:dyDescent="0.25">
      <c r="A6245" s="2"/>
      <c r="B6245" s="2" t="s">
        <v>266</v>
      </c>
      <c r="C6245" s="116">
        <v>162436</v>
      </c>
      <c r="D6245" s="117">
        <v>8231</v>
      </c>
      <c r="E6245" s="2">
        <v>6245</v>
      </c>
    </row>
    <row r="6246" spans="1:5" ht="13.5" x14ac:dyDescent="0.25">
      <c r="A6246" s="2"/>
      <c r="B6246" s="2" t="s">
        <v>3337</v>
      </c>
      <c r="C6246" s="116">
        <v>162455</v>
      </c>
      <c r="D6246" s="117">
        <v>7217</v>
      </c>
      <c r="E6246" s="2">
        <v>6246</v>
      </c>
    </row>
    <row r="6247" spans="1:5" ht="13.5" x14ac:dyDescent="0.25">
      <c r="A6247" s="2"/>
      <c r="B6247" s="2" t="s">
        <v>3338</v>
      </c>
      <c r="C6247" s="116">
        <v>162474</v>
      </c>
      <c r="D6247" s="117">
        <v>8113</v>
      </c>
      <c r="E6247" s="2">
        <v>6247</v>
      </c>
    </row>
    <row r="6248" spans="1:5" ht="13.5" x14ac:dyDescent="0.25">
      <c r="A6248" s="2"/>
      <c r="B6248" s="2" t="s">
        <v>3339</v>
      </c>
      <c r="C6248" s="116">
        <v>162493</v>
      </c>
      <c r="D6248" s="117">
        <v>7111</v>
      </c>
      <c r="E6248" s="2">
        <v>6248</v>
      </c>
    </row>
    <row r="6249" spans="1:5" ht="13.5" x14ac:dyDescent="0.25">
      <c r="A6249" s="2"/>
      <c r="B6249" s="2" t="s">
        <v>267</v>
      </c>
      <c r="C6249" s="116">
        <v>162510</v>
      </c>
      <c r="D6249" s="117">
        <v>7260</v>
      </c>
      <c r="E6249" s="2">
        <v>6249</v>
      </c>
    </row>
    <row r="6250" spans="1:5" ht="13.5" x14ac:dyDescent="0.25">
      <c r="A6250" s="2"/>
      <c r="B6250" s="2" t="s">
        <v>3340</v>
      </c>
      <c r="C6250" s="116">
        <v>162530</v>
      </c>
      <c r="D6250" s="117">
        <v>7260</v>
      </c>
      <c r="E6250" s="2">
        <v>6250</v>
      </c>
    </row>
    <row r="6251" spans="1:5" ht="13.5" x14ac:dyDescent="0.25">
      <c r="A6251" s="2"/>
      <c r="B6251" s="2" t="s">
        <v>3342</v>
      </c>
      <c r="C6251" s="116">
        <v>162578</v>
      </c>
      <c r="D6251" s="117">
        <v>7311</v>
      </c>
      <c r="E6251" s="2">
        <v>6251</v>
      </c>
    </row>
    <row r="6252" spans="1:5" ht="13.5" x14ac:dyDescent="0.25">
      <c r="A6252" s="2"/>
      <c r="B6252" s="2" t="s">
        <v>3341</v>
      </c>
      <c r="C6252" s="116">
        <v>162559</v>
      </c>
      <c r="D6252" s="117">
        <v>7260</v>
      </c>
      <c r="E6252" s="2">
        <v>6252</v>
      </c>
    </row>
    <row r="6253" spans="1:5" ht="13.5" x14ac:dyDescent="0.25">
      <c r="A6253" s="2"/>
      <c r="B6253" s="2" t="s">
        <v>6620</v>
      </c>
      <c r="C6253" s="116">
        <v>253724</v>
      </c>
      <c r="D6253" s="117">
        <v>3224</v>
      </c>
      <c r="E6253" s="2">
        <v>6253</v>
      </c>
    </row>
    <row r="6254" spans="1:5" ht="13.5" x14ac:dyDescent="0.25">
      <c r="A6254" s="2"/>
      <c r="B6254" s="2" t="s">
        <v>3343</v>
      </c>
      <c r="C6254" s="116">
        <v>162597</v>
      </c>
      <c r="D6254" s="117">
        <v>9322</v>
      </c>
      <c r="E6254" s="2">
        <v>6254</v>
      </c>
    </row>
    <row r="6255" spans="1:5" ht="13.5" x14ac:dyDescent="0.25">
      <c r="A6255" s="2"/>
      <c r="B6255" s="2" t="s">
        <v>8191</v>
      </c>
      <c r="C6255" s="116">
        <v>253725</v>
      </c>
      <c r="D6255" s="117">
        <v>2359</v>
      </c>
      <c r="E6255" s="2">
        <v>6255</v>
      </c>
    </row>
    <row r="6256" spans="1:5" ht="13.5" x14ac:dyDescent="0.25">
      <c r="A6256" s="2"/>
      <c r="B6256" s="2" t="s">
        <v>8193</v>
      </c>
      <c r="C6256" s="116">
        <v>253730</v>
      </c>
      <c r="D6256" s="117">
        <v>1229</v>
      </c>
      <c r="E6256" s="2">
        <v>6256</v>
      </c>
    </row>
    <row r="6257" spans="1:5" ht="13.5" x14ac:dyDescent="0.25">
      <c r="A6257" s="2"/>
      <c r="B6257" s="2" t="s">
        <v>8192</v>
      </c>
      <c r="C6257" s="116">
        <v>253726</v>
      </c>
      <c r="D6257" s="117">
        <v>3473</v>
      </c>
      <c r="E6257" s="2">
        <v>6257</v>
      </c>
    </row>
    <row r="6258" spans="1:5" ht="13.5" x14ac:dyDescent="0.25">
      <c r="A6258" s="2"/>
      <c r="B6258" s="2" t="s">
        <v>8194</v>
      </c>
      <c r="C6258" s="116">
        <v>253801</v>
      </c>
      <c r="D6258" s="117">
        <v>1229</v>
      </c>
      <c r="E6258" s="2">
        <v>6258</v>
      </c>
    </row>
    <row r="6259" spans="1:5" ht="13.5" x14ac:dyDescent="0.25">
      <c r="A6259" s="2"/>
      <c r="B6259" s="2" t="s">
        <v>6621</v>
      </c>
      <c r="C6259" s="116">
        <v>253796</v>
      </c>
      <c r="D6259" s="117">
        <v>3414</v>
      </c>
      <c r="E6259" s="2">
        <v>6259</v>
      </c>
    </row>
    <row r="6260" spans="1:5" ht="13.5" x14ac:dyDescent="0.25">
      <c r="A6260" s="2"/>
      <c r="B6260" s="2" t="s">
        <v>6622</v>
      </c>
      <c r="C6260" s="116">
        <v>253847</v>
      </c>
      <c r="D6260" s="117">
        <v>5143</v>
      </c>
      <c r="E6260" s="2">
        <v>6260</v>
      </c>
    </row>
    <row r="6261" spans="1:5" ht="13.5" x14ac:dyDescent="0.25">
      <c r="A6261" s="2"/>
      <c r="B6261" s="2" t="s">
        <v>8521</v>
      </c>
      <c r="C6261" s="116">
        <v>253848</v>
      </c>
      <c r="D6261" s="117">
        <v>3429</v>
      </c>
      <c r="E6261" s="2">
        <v>6261</v>
      </c>
    </row>
    <row r="6262" spans="1:5" ht="13.5" x14ac:dyDescent="0.25">
      <c r="A6262" s="2"/>
      <c r="B6262" s="2" t="s">
        <v>8520</v>
      </c>
      <c r="C6262" s="116">
        <v>253750</v>
      </c>
      <c r="D6262" s="117">
        <v>2359</v>
      </c>
      <c r="E6262" s="2">
        <v>6262</v>
      </c>
    </row>
    <row r="6263" spans="1:5" ht="13.5" x14ac:dyDescent="0.25">
      <c r="A6263" s="2"/>
      <c r="B6263" s="2" t="s">
        <v>6623</v>
      </c>
      <c r="C6263" s="116">
        <v>253885</v>
      </c>
      <c r="D6263" s="117">
        <v>3439</v>
      </c>
      <c r="E6263" s="2">
        <v>6263</v>
      </c>
    </row>
    <row r="6264" spans="1:5" ht="13.5" x14ac:dyDescent="0.25">
      <c r="A6264" s="2"/>
      <c r="B6264" s="2" t="s">
        <v>8522</v>
      </c>
      <c r="C6264" s="116">
        <v>253899</v>
      </c>
      <c r="D6264" s="117">
        <v>2211</v>
      </c>
      <c r="E6264" s="2">
        <v>6264</v>
      </c>
    </row>
    <row r="6265" spans="1:5" ht="13.5" x14ac:dyDescent="0.25">
      <c r="A6265" s="2"/>
      <c r="B6265" s="2" t="s">
        <v>268</v>
      </c>
      <c r="C6265" s="116">
        <v>162633</v>
      </c>
      <c r="D6265" s="117">
        <v>5410</v>
      </c>
      <c r="E6265" s="2">
        <v>6265</v>
      </c>
    </row>
    <row r="6266" spans="1:5" ht="13.5" x14ac:dyDescent="0.25">
      <c r="A6266" s="2"/>
      <c r="B6266" s="2" t="s">
        <v>3344</v>
      </c>
      <c r="C6266" s="116">
        <v>162652</v>
      </c>
      <c r="D6266" s="117">
        <v>8223</v>
      </c>
      <c r="E6266" s="2">
        <v>6266</v>
      </c>
    </row>
    <row r="6267" spans="1:5" ht="13.5" x14ac:dyDescent="0.25">
      <c r="A6267" s="2"/>
      <c r="B6267" s="2" t="s">
        <v>3345</v>
      </c>
      <c r="C6267" s="116">
        <v>162671</v>
      </c>
      <c r="D6267" s="117">
        <v>8275</v>
      </c>
      <c r="E6267" s="2">
        <v>6267</v>
      </c>
    </row>
    <row r="6268" spans="1:5" ht="13.5" x14ac:dyDescent="0.25">
      <c r="A6268" s="2"/>
      <c r="B6268" s="2" t="s">
        <v>269</v>
      </c>
      <c r="C6268" s="116">
        <v>162690</v>
      </c>
      <c r="D6268" s="117">
        <v>7511</v>
      </c>
      <c r="E6268" s="2">
        <v>6268</v>
      </c>
    </row>
    <row r="6269" spans="1:5" ht="13.5" x14ac:dyDescent="0.25">
      <c r="A6269" s="2"/>
      <c r="B6269" s="2" t="s">
        <v>270</v>
      </c>
      <c r="C6269" s="116">
        <v>162718</v>
      </c>
      <c r="D6269" s="117">
        <v>8163</v>
      </c>
      <c r="E6269" s="2">
        <v>6269</v>
      </c>
    </row>
    <row r="6270" spans="1:5" ht="13.5" x14ac:dyDescent="0.25">
      <c r="A6270" s="2"/>
      <c r="B6270" s="2" t="s">
        <v>271</v>
      </c>
      <c r="C6270" s="116">
        <v>162737</v>
      </c>
      <c r="D6270" s="117">
        <v>8159</v>
      </c>
      <c r="E6270" s="2">
        <v>6270</v>
      </c>
    </row>
    <row r="6271" spans="1:5" ht="13.5" x14ac:dyDescent="0.25">
      <c r="A6271" s="2"/>
      <c r="B6271" s="2" t="s">
        <v>3346</v>
      </c>
      <c r="C6271" s="116">
        <v>162756</v>
      </c>
      <c r="D6271" s="117">
        <v>7511</v>
      </c>
      <c r="E6271" s="2">
        <v>6271</v>
      </c>
    </row>
    <row r="6272" spans="1:5" ht="13.5" x14ac:dyDescent="0.25">
      <c r="A6272" s="2"/>
      <c r="B6272" s="2" t="s">
        <v>3347</v>
      </c>
      <c r="C6272" s="116">
        <v>162775</v>
      </c>
      <c r="D6272" s="117">
        <v>7242</v>
      </c>
      <c r="E6272" s="2">
        <v>6272</v>
      </c>
    </row>
    <row r="6273" spans="1:5" ht="13.5" x14ac:dyDescent="0.25">
      <c r="A6273" s="2"/>
      <c r="B6273" s="2" t="s">
        <v>3349</v>
      </c>
      <c r="C6273" s="116">
        <v>162794</v>
      </c>
      <c r="D6273" s="117">
        <v>8264</v>
      </c>
      <c r="E6273" s="2">
        <v>6273</v>
      </c>
    </row>
    <row r="6274" spans="1:5" ht="13.5" x14ac:dyDescent="0.25">
      <c r="A6274" s="2"/>
      <c r="B6274" s="2" t="s">
        <v>3348</v>
      </c>
      <c r="C6274" s="116">
        <v>162783</v>
      </c>
      <c r="D6274" s="117">
        <v>8142</v>
      </c>
      <c r="E6274" s="2">
        <v>6274</v>
      </c>
    </row>
    <row r="6275" spans="1:5" ht="13.5" x14ac:dyDescent="0.25">
      <c r="A6275" s="2"/>
      <c r="B6275" s="2" t="s">
        <v>3350</v>
      </c>
      <c r="C6275" s="116">
        <v>162811</v>
      </c>
      <c r="D6275" s="117">
        <v>7411</v>
      </c>
      <c r="E6275" s="2">
        <v>6275</v>
      </c>
    </row>
    <row r="6276" spans="1:5" ht="13.5" x14ac:dyDescent="0.25">
      <c r="A6276" s="2"/>
      <c r="B6276" s="2" t="s">
        <v>3351</v>
      </c>
      <c r="C6276" s="116">
        <v>162830</v>
      </c>
      <c r="D6276" s="117">
        <v>7412</v>
      </c>
      <c r="E6276" s="2">
        <v>6276</v>
      </c>
    </row>
    <row r="6277" spans="1:5" ht="13.5" x14ac:dyDescent="0.25">
      <c r="A6277" s="2"/>
      <c r="B6277" s="2" t="s">
        <v>7349</v>
      </c>
      <c r="C6277" s="116">
        <v>162864</v>
      </c>
      <c r="D6277" s="117">
        <v>7443</v>
      </c>
      <c r="E6277" s="2">
        <v>6277</v>
      </c>
    </row>
    <row r="6278" spans="1:5" ht="13.5" x14ac:dyDescent="0.25">
      <c r="A6278" s="2"/>
      <c r="B6278" s="2" t="s">
        <v>3352</v>
      </c>
      <c r="C6278" s="116">
        <v>162883</v>
      </c>
      <c r="D6278" s="117">
        <v>8125</v>
      </c>
      <c r="E6278" s="2">
        <v>6278</v>
      </c>
    </row>
    <row r="6279" spans="1:5" ht="13.5" x14ac:dyDescent="0.25">
      <c r="A6279" s="2"/>
      <c r="B6279" s="2" t="s">
        <v>5229</v>
      </c>
      <c r="C6279" s="116">
        <v>162900</v>
      </c>
      <c r="D6279" s="117">
        <v>7460</v>
      </c>
      <c r="E6279" s="2">
        <v>6279</v>
      </c>
    </row>
    <row r="6280" spans="1:5" ht="13.5" x14ac:dyDescent="0.25">
      <c r="A6280" s="2"/>
      <c r="B6280" s="2" t="s">
        <v>5230</v>
      </c>
      <c r="C6280" s="116">
        <v>162926</v>
      </c>
      <c r="D6280" s="117">
        <v>7610</v>
      </c>
      <c r="E6280" s="2">
        <v>6280</v>
      </c>
    </row>
    <row r="6281" spans="1:5" ht="13.5" x14ac:dyDescent="0.25">
      <c r="A6281" s="2"/>
      <c r="B6281" s="2" t="s">
        <v>5231</v>
      </c>
      <c r="C6281" s="116">
        <v>162949</v>
      </c>
      <c r="D6281" s="117">
        <v>7431</v>
      </c>
      <c r="E6281" s="2">
        <v>6281</v>
      </c>
    </row>
    <row r="6282" spans="1:5" ht="13.5" x14ac:dyDescent="0.25">
      <c r="A6282" s="2"/>
      <c r="B6282" s="2" t="s">
        <v>5232</v>
      </c>
      <c r="C6282" s="116">
        <v>162968</v>
      </c>
      <c r="D6282" s="117">
        <v>7431</v>
      </c>
      <c r="E6282" s="2">
        <v>6282</v>
      </c>
    </row>
    <row r="6283" spans="1:5" ht="13.5" x14ac:dyDescent="0.25">
      <c r="A6283" s="2"/>
      <c r="B6283" s="2" t="s">
        <v>6625</v>
      </c>
      <c r="C6283" s="116">
        <v>253989</v>
      </c>
      <c r="D6283" s="117">
        <v>1229</v>
      </c>
      <c r="E6283" s="2">
        <v>6283</v>
      </c>
    </row>
    <row r="6284" spans="1:5" ht="13.5" x14ac:dyDescent="0.25">
      <c r="A6284" s="2"/>
      <c r="B6284" s="2" t="s">
        <v>6626</v>
      </c>
      <c r="C6284" s="116">
        <v>254036</v>
      </c>
      <c r="D6284" s="117">
        <v>1229</v>
      </c>
      <c r="E6284" s="2">
        <v>6284</v>
      </c>
    </row>
    <row r="6285" spans="1:5" ht="13.5" x14ac:dyDescent="0.25">
      <c r="A6285" s="2"/>
      <c r="B6285" s="2" t="s">
        <v>6627</v>
      </c>
      <c r="C6285" s="116">
        <v>254055</v>
      </c>
      <c r="D6285" s="117">
        <v>1229</v>
      </c>
      <c r="E6285" s="2">
        <v>6285</v>
      </c>
    </row>
    <row r="6286" spans="1:5" ht="13.5" x14ac:dyDescent="0.25">
      <c r="A6286" s="2"/>
      <c r="B6286" s="2" t="s">
        <v>6628</v>
      </c>
      <c r="C6286" s="116">
        <v>254089</v>
      </c>
      <c r="D6286" s="117">
        <v>1229</v>
      </c>
      <c r="E6286" s="2">
        <v>6286</v>
      </c>
    </row>
    <row r="6287" spans="1:5" ht="13.5" x14ac:dyDescent="0.25">
      <c r="A6287" s="2"/>
      <c r="B6287" s="2" t="s">
        <v>8523</v>
      </c>
      <c r="C6287" s="116">
        <v>254093</v>
      </c>
      <c r="D6287" s="117">
        <v>1120</v>
      </c>
      <c r="E6287" s="2">
        <v>6287</v>
      </c>
    </row>
    <row r="6288" spans="1:5" ht="13.5" x14ac:dyDescent="0.25">
      <c r="A6288" s="2"/>
      <c r="B6288" s="2" t="s">
        <v>7350</v>
      </c>
      <c r="C6288" s="116">
        <v>162987</v>
      </c>
      <c r="D6288" s="117">
        <v>7324</v>
      </c>
      <c r="E6288" s="2">
        <v>6288</v>
      </c>
    </row>
    <row r="6289" spans="1:5" ht="13.5" x14ac:dyDescent="0.25">
      <c r="A6289" s="2"/>
      <c r="B6289" s="2" t="s">
        <v>9032</v>
      </c>
      <c r="C6289" s="116">
        <v>362993</v>
      </c>
      <c r="D6289" s="117">
        <v>8125</v>
      </c>
      <c r="E6289" s="2">
        <v>6289</v>
      </c>
    </row>
    <row r="6290" spans="1:5" ht="13.5" x14ac:dyDescent="0.25">
      <c r="A6290" s="2"/>
      <c r="B6290" s="2" t="s">
        <v>5234</v>
      </c>
      <c r="C6290" s="116">
        <v>163000</v>
      </c>
      <c r="D6290" s="117">
        <v>7439</v>
      </c>
      <c r="E6290" s="2">
        <v>6290</v>
      </c>
    </row>
    <row r="6291" spans="1:5" ht="13.5" x14ac:dyDescent="0.25">
      <c r="A6291" s="2"/>
      <c r="B6291" s="2" t="s">
        <v>5235</v>
      </c>
      <c r="C6291" s="116">
        <v>163021</v>
      </c>
      <c r="D6291" s="117">
        <v>7431</v>
      </c>
      <c r="E6291" s="2">
        <v>6291</v>
      </c>
    </row>
    <row r="6292" spans="1:5" ht="13.5" x14ac:dyDescent="0.25">
      <c r="A6292" s="2"/>
      <c r="B6292" s="2" t="s">
        <v>5236</v>
      </c>
      <c r="C6292" s="116">
        <v>163049</v>
      </c>
      <c r="D6292" s="117">
        <v>7431</v>
      </c>
      <c r="E6292" s="2">
        <v>6292</v>
      </c>
    </row>
    <row r="6293" spans="1:5" ht="13.5" x14ac:dyDescent="0.25">
      <c r="A6293" s="2"/>
      <c r="B6293" s="2" t="s">
        <v>5237</v>
      </c>
      <c r="C6293" s="116">
        <v>163068</v>
      </c>
      <c r="D6293" s="117">
        <v>7439</v>
      </c>
      <c r="E6293" s="2">
        <v>6293</v>
      </c>
    </row>
    <row r="6294" spans="1:5" ht="13.5" x14ac:dyDescent="0.25">
      <c r="A6294" s="2"/>
      <c r="B6294" s="2" t="s">
        <v>5238</v>
      </c>
      <c r="C6294" s="116">
        <v>163087</v>
      </c>
      <c r="D6294" s="117">
        <v>5144</v>
      </c>
      <c r="E6294" s="2">
        <v>6294</v>
      </c>
    </row>
    <row r="6295" spans="1:5" ht="13.5" x14ac:dyDescent="0.25">
      <c r="A6295" s="2"/>
      <c r="B6295" s="2" t="s">
        <v>5239</v>
      </c>
      <c r="C6295" s="116">
        <v>163104</v>
      </c>
      <c r="D6295" s="117">
        <v>7460</v>
      </c>
      <c r="E6295" s="2">
        <v>6295</v>
      </c>
    </row>
    <row r="6296" spans="1:5" ht="13.5" x14ac:dyDescent="0.25">
      <c r="A6296" s="2"/>
      <c r="B6296" s="2" t="s">
        <v>272</v>
      </c>
      <c r="C6296" s="116">
        <v>163123</v>
      </c>
      <c r="D6296" s="117">
        <v>7450</v>
      </c>
      <c r="E6296" s="2">
        <v>6296</v>
      </c>
    </row>
    <row r="6297" spans="1:5" ht="13.5" x14ac:dyDescent="0.25">
      <c r="A6297" s="2"/>
      <c r="B6297" s="2" t="s">
        <v>274</v>
      </c>
      <c r="C6297" s="116">
        <v>163161</v>
      </c>
      <c r="D6297" s="117">
        <v>7442</v>
      </c>
      <c r="E6297" s="2">
        <v>6297</v>
      </c>
    </row>
    <row r="6298" spans="1:5" ht="13.5" x14ac:dyDescent="0.25">
      <c r="A6298" s="2"/>
      <c r="B6298" s="2" t="s">
        <v>5240</v>
      </c>
      <c r="C6298" s="116">
        <v>163180</v>
      </c>
      <c r="D6298" s="117">
        <v>7442</v>
      </c>
      <c r="E6298" s="2">
        <v>6298</v>
      </c>
    </row>
    <row r="6299" spans="1:5" ht="13.5" x14ac:dyDescent="0.25">
      <c r="A6299" s="2"/>
      <c r="B6299" s="2" t="s">
        <v>273</v>
      </c>
      <c r="C6299" s="116">
        <v>163142</v>
      </c>
      <c r="D6299" s="117">
        <v>7422</v>
      </c>
      <c r="E6299" s="2">
        <v>6299</v>
      </c>
    </row>
    <row r="6300" spans="1:5" ht="13.5" x14ac:dyDescent="0.25">
      <c r="A6300" s="2"/>
      <c r="B6300" s="2" t="s">
        <v>9313</v>
      </c>
      <c r="C6300" s="116">
        <v>163195</v>
      </c>
      <c r="D6300" s="117">
        <v>7442</v>
      </c>
      <c r="E6300" s="2">
        <v>6300</v>
      </c>
    </row>
    <row r="6301" spans="1:5" ht="13.5" x14ac:dyDescent="0.25">
      <c r="A6301" s="2"/>
      <c r="B6301" s="2" t="s">
        <v>5241</v>
      </c>
      <c r="C6301" s="116">
        <v>163208</v>
      </c>
      <c r="D6301" s="117">
        <v>7441</v>
      </c>
      <c r="E6301" s="2">
        <v>6301</v>
      </c>
    </row>
    <row r="6302" spans="1:5" ht="13.5" x14ac:dyDescent="0.25">
      <c r="A6302" s="2"/>
      <c r="B6302" s="2" t="s">
        <v>5242</v>
      </c>
      <c r="C6302" s="116">
        <v>163227</v>
      </c>
      <c r="D6302" s="117">
        <v>8144</v>
      </c>
      <c r="E6302" s="2">
        <v>6302</v>
      </c>
    </row>
    <row r="6303" spans="1:5" ht="13.5" x14ac:dyDescent="0.25">
      <c r="A6303" s="2"/>
      <c r="B6303" s="2" t="s">
        <v>5243</v>
      </c>
      <c r="C6303" s="116">
        <v>163246</v>
      </c>
      <c r="D6303" s="117">
        <v>8224</v>
      </c>
      <c r="E6303" s="2">
        <v>6303</v>
      </c>
    </row>
    <row r="6304" spans="1:5" ht="13.5" x14ac:dyDescent="0.25">
      <c r="A6304" s="2"/>
      <c r="B6304" s="2" t="s">
        <v>5244</v>
      </c>
      <c r="C6304" s="116">
        <v>163265</v>
      </c>
      <c r="D6304" s="117">
        <v>9322</v>
      </c>
      <c r="E6304" s="2">
        <v>6304</v>
      </c>
    </row>
    <row r="6305" spans="1:5" ht="13.5" x14ac:dyDescent="0.25">
      <c r="A6305" s="2"/>
      <c r="B6305" s="2" t="s">
        <v>275</v>
      </c>
      <c r="C6305" s="116">
        <v>163284</v>
      </c>
      <c r="D6305" s="117">
        <v>7443</v>
      </c>
      <c r="E6305" s="2">
        <v>6305</v>
      </c>
    </row>
    <row r="6306" spans="1:5" ht="13.5" x14ac:dyDescent="0.25">
      <c r="A6306" s="2"/>
      <c r="B6306" s="2" t="s">
        <v>5245</v>
      </c>
      <c r="C6306" s="116">
        <v>163301</v>
      </c>
      <c r="D6306" s="117">
        <v>7441</v>
      </c>
      <c r="E6306" s="2">
        <v>6306</v>
      </c>
    </row>
    <row r="6307" spans="1:5" ht="13.5" x14ac:dyDescent="0.25">
      <c r="A6307" s="2"/>
      <c r="B6307" s="2" t="s">
        <v>5246</v>
      </c>
      <c r="C6307" s="116">
        <v>163320</v>
      </c>
      <c r="D6307" s="117">
        <v>8284</v>
      </c>
      <c r="E6307" s="2">
        <v>6307</v>
      </c>
    </row>
    <row r="6308" spans="1:5" ht="13.5" x14ac:dyDescent="0.25">
      <c r="A6308" s="2"/>
      <c r="B6308" s="2" t="s">
        <v>5247</v>
      </c>
      <c r="C6308" s="116">
        <v>163340</v>
      </c>
      <c r="D6308" s="117">
        <v>8262</v>
      </c>
      <c r="E6308" s="2">
        <v>6308</v>
      </c>
    </row>
    <row r="6309" spans="1:5" ht="13.5" x14ac:dyDescent="0.25">
      <c r="A6309" s="2"/>
      <c r="B6309" s="2" t="s">
        <v>5248</v>
      </c>
      <c r="C6309" s="116">
        <v>163369</v>
      </c>
      <c r="D6309" s="117">
        <v>8228</v>
      </c>
      <c r="E6309" s="2">
        <v>6309</v>
      </c>
    </row>
    <row r="6310" spans="1:5" ht="13.5" x14ac:dyDescent="0.25">
      <c r="A6310" s="2"/>
      <c r="B6310" s="2" t="s">
        <v>5249</v>
      </c>
      <c r="C6310" s="116">
        <v>163388</v>
      </c>
      <c r="D6310" s="117">
        <v>7331</v>
      </c>
      <c r="E6310" s="2">
        <v>6310</v>
      </c>
    </row>
    <row r="6311" spans="1:5" ht="13.5" x14ac:dyDescent="0.25">
      <c r="A6311" s="2"/>
      <c r="B6311" s="2" t="s">
        <v>5250</v>
      </c>
      <c r="C6311" s="116">
        <v>163405</v>
      </c>
      <c r="D6311" s="117">
        <v>7441</v>
      </c>
      <c r="E6311" s="2">
        <v>6311</v>
      </c>
    </row>
    <row r="6312" spans="1:5" ht="13.5" x14ac:dyDescent="0.25">
      <c r="A6312" s="2"/>
      <c r="B6312" s="2" t="s">
        <v>5251</v>
      </c>
      <c r="C6312" s="116">
        <v>163424</v>
      </c>
      <c r="D6312" s="117">
        <v>7344</v>
      </c>
      <c r="E6312" s="2">
        <v>6312</v>
      </c>
    </row>
    <row r="6313" spans="1:5" ht="13.5" x14ac:dyDescent="0.25">
      <c r="A6313" s="2"/>
      <c r="B6313" s="2" t="s">
        <v>5252</v>
      </c>
      <c r="C6313" s="116">
        <v>163443</v>
      </c>
      <c r="D6313" s="117">
        <v>9350</v>
      </c>
      <c r="E6313" s="2">
        <v>6313</v>
      </c>
    </row>
    <row r="6314" spans="1:5" ht="13.5" x14ac:dyDescent="0.25">
      <c r="A6314" s="2"/>
      <c r="B6314" s="2" t="s">
        <v>276</v>
      </c>
      <c r="C6314" s="116">
        <v>163462</v>
      </c>
      <c r="D6314" s="117">
        <v>7343</v>
      </c>
      <c r="E6314" s="2">
        <v>6314</v>
      </c>
    </row>
    <row r="6315" spans="1:5" ht="13.5" x14ac:dyDescent="0.25">
      <c r="A6315" s="2"/>
      <c r="B6315" s="2" t="s">
        <v>5253</v>
      </c>
      <c r="C6315" s="116">
        <v>163481</v>
      </c>
      <c r="D6315" s="117">
        <v>8132</v>
      </c>
      <c r="E6315" s="2">
        <v>6315</v>
      </c>
    </row>
    <row r="6316" spans="1:5" ht="13.5" x14ac:dyDescent="0.25">
      <c r="A6316" s="2"/>
      <c r="B6316" s="2" t="s">
        <v>5255</v>
      </c>
      <c r="C6316" s="116">
        <v>163528</v>
      </c>
      <c r="D6316" s="117">
        <v>8123</v>
      </c>
      <c r="E6316" s="2">
        <v>6316</v>
      </c>
    </row>
    <row r="6317" spans="1:5" ht="13.5" x14ac:dyDescent="0.25">
      <c r="A6317" s="2"/>
      <c r="B6317" s="2" t="s">
        <v>5256</v>
      </c>
      <c r="C6317" s="116">
        <v>163547</v>
      </c>
      <c r="D6317" s="117">
        <v>8123</v>
      </c>
      <c r="E6317" s="2">
        <v>6317</v>
      </c>
    </row>
    <row r="6318" spans="1:5" ht="13.5" x14ac:dyDescent="0.25">
      <c r="A6318" s="2"/>
      <c r="B6318" s="2" t="s">
        <v>5257</v>
      </c>
      <c r="C6318" s="116">
        <v>163566</v>
      </c>
      <c r="D6318" s="117">
        <v>8123</v>
      </c>
      <c r="E6318" s="2">
        <v>6318</v>
      </c>
    </row>
    <row r="6319" spans="1:5" ht="13.5" x14ac:dyDescent="0.25">
      <c r="A6319" s="2"/>
      <c r="B6319" s="2" t="s">
        <v>5258</v>
      </c>
      <c r="C6319" s="116">
        <v>163585</v>
      </c>
      <c r="D6319" s="117">
        <v>8131</v>
      </c>
      <c r="E6319" s="2">
        <v>6319</v>
      </c>
    </row>
    <row r="6320" spans="1:5" ht="13.5" x14ac:dyDescent="0.25">
      <c r="A6320" s="2"/>
      <c r="B6320" s="2" t="s">
        <v>5259</v>
      </c>
      <c r="C6320" s="116">
        <v>163602</v>
      </c>
      <c r="D6320" s="117">
        <v>8123</v>
      </c>
      <c r="E6320" s="2">
        <v>6320</v>
      </c>
    </row>
    <row r="6321" spans="1:5" ht="13.5" x14ac:dyDescent="0.25">
      <c r="A6321" s="2"/>
      <c r="B6321" s="2" t="s">
        <v>5259</v>
      </c>
      <c r="C6321" s="116">
        <v>363619</v>
      </c>
      <c r="D6321" s="117">
        <v>8123</v>
      </c>
      <c r="E6321" s="2">
        <v>6321</v>
      </c>
    </row>
    <row r="6322" spans="1:5" ht="13.5" x14ac:dyDescent="0.25">
      <c r="A6322" s="2"/>
      <c r="B6322" s="2" t="s">
        <v>5254</v>
      </c>
      <c r="C6322" s="116">
        <v>163509</v>
      </c>
      <c r="D6322" s="117">
        <v>8152</v>
      </c>
      <c r="E6322" s="2">
        <v>6322</v>
      </c>
    </row>
    <row r="6323" spans="1:5" ht="13.5" x14ac:dyDescent="0.25">
      <c r="A6323" s="2"/>
      <c r="B6323" s="2" t="s">
        <v>277</v>
      </c>
      <c r="C6323" s="116">
        <v>163636</v>
      </c>
      <c r="D6323" s="117">
        <v>7441</v>
      </c>
      <c r="E6323" s="2">
        <v>6323</v>
      </c>
    </row>
    <row r="6324" spans="1:5" ht="13.5" x14ac:dyDescent="0.25">
      <c r="A6324" s="2"/>
      <c r="B6324" s="2" t="s">
        <v>277</v>
      </c>
      <c r="C6324" s="116">
        <v>163621</v>
      </c>
      <c r="D6324" s="117">
        <v>9350</v>
      </c>
      <c r="E6324" s="2">
        <v>6324</v>
      </c>
    </row>
    <row r="6325" spans="1:5" ht="13.5" x14ac:dyDescent="0.25">
      <c r="A6325" s="2"/>
      <c r="B6325" s="2" t="s">
        <v>5260</v>
      </c>
      <c r="C6325" s="116">
        <v>163640</v>
      </c>
      <c r="D6325" s="117">
        <v>5145</v>
      </c>
      <c r="E6325" s="2">
        <v>6325</v>
      </c>
    </row>
    <row r="6326" spans="1:5" ht="13.5" x14ac:dyDescent="0.25">
      <c r="A6326" s="2"/>
      <c r="B6326" s="2" t="s">
        <v>5261</v>
      </c>
      <c r="C6326" s="116">
        <v>163674</v>
      </c>
      <c r="D6326" s="117">
        <v>8284</v>
      </c>
      <c r="E6326" s="2">
        <v>6326</v>
      </c>
    </row>
    <row r="6327" spans="1:5" ht="13.5" x14ac:dyDescent="0.25">
      <c r="A6327" s="2"/>
      <c r="B6327" s="2" t="s">
        <v>5262</v>
      </c>
      <c r="C6327" s="116">
        <v>163693</v>
      </c>
      <c r="D6327" s="117">
        <v>7441</v>
      </c>
      <c r="E6327" s="2">
        <v>6327</v>
      </c>
    </row>
    <row r="6328" spans="1:5" ht="13.5" x14ac:dyDescent="0.25">
      <c r="A6328" s="2"/>
      <c r="B6328" s="2" t="s">
        <v>5263</v>
      </c>
      <c r="C6328" s="116">
        <v>163710</v>
      </c>
      <c r="D6328" s="117">
        <v>9350</v>
      </c>
      <c r="E6328" s="2">
        <v>6328</v>
      </c>
    </row>
    <row r="6329" spans="1:5" ht="13.5" x14ac:dyDescent="0.25">
      <c r="A6329" s="2"/>
      <c r="B6329" s="2" t="s">
        <v>5264</v>
      </c>
      <c r="C6329" s="116">
        <v>163736</v>
      </c>
      <c r="D6329" s="117">
        <v>8283</v>
      </c>
      <c r="E6329" s="2">
        <v>6329</v>
      </c>
    </row>
    <row r="6330" spans="1:5" ht="13.5" x14ac:dyDescent="0.25">
      <c r="A6330" s="2"/>
      <c r="B6330" s="2" t="s">
        <v>5265</v>
      </c>
      <c r="C6330" s="116">
        <v>163759</v>
      </c>
      <c r="D6330" s="117">
        <v>9322</v>
      </c>
      <c r="E6330" s="2">
        <v>6330</v>
      </c>
    </row>
    <row r="6331" spans="1:5" ht="13.5" x14ac:dyDescent="0.25">
      <c r="A6331" s="2"/>
      <c r="B6331" s="2" t="s">
        <v>5266</v>
      </c>
      <c r="C6331" s="116">
        <v>163778</v>
      </c>
      <c r="D6331" s="117">
        <v>8251</v>
      </c>
      <c r="E6331" s="2">
        <v>6331</v>
      </c>
    </row>
    <row r="6332" spans="1:5" ht="13.5" x14ac:dyDescent="0.25">
      <c r="A6332" s="2"/>
      <c r="B6332" s="2" t="s">
        <v>3387</v>
      </c>
      <c r="C6332" s="116">
        <v>163797</v>
      </c>
      <c r="D6332" s="117">
        <v>8251</v>
      </c>
      <c r="E6332" s="2">
        <v>6332</v>
      </c>
    </row>
    <row r="6333" spans="1:5" ht="13.5" x14ac:dyDescent="0.25">
      <c r="A6333" s="2"/>
      <c r="B6333" s="2" t="s">
        <v>7352</v>
      </c>
      <c r="C6333" s="116">
        <v>163798</v>
      </c>
      <c r="D6333" s="117">
        <v>8251</v>
      </c>
      <c r="E6333" s="2">
        <v>6333</v>
      </c>
    </row>
    <row r="6334" spans="1:5" ht="13.5" x14ac:dyDescent="0.25">
      <c r="A6334" s="2"/>
      <c r="B6334" s="2" t="s">
        <v>1345</v>
      </c>
      <c r="C6334" s="116">
        <v>163814</v>
      </c>
      <c r="D6334" s="117">
        <v>8143</v>
      </c>
      <c r="E6334" s="2">
        <v>6334</v>
      </c>
    </row>
    <row r="6335" spans="1:5" ht="13.5" x14ac:dyDescent="0.25">
      <c r="A6335" s="2"/>
      <c r="B6335" s="2" t="s">
        <v>3389</v>
      </c>
      <c r="C6335" s="116">
        <v>163833</v>
      </c>
      <c r="D6335" s="117">
        <v>8233</v>
      </c>
      <c r="E6335" s="2">
        <v>6335</v>
      </c>
    </row>
    <row r="6336" spans="1:5" ht="13.5" x14ac:dyDescent="0.25">
      <c r="A6336" s="2"/>
      <c r="B6336" s="2" t="s">
        <v>3390</v>
      </c>
      <c r="C6336" s="116">
        <v>163852</v>
      </c>
      <c r="D6336" s="117">
        <v>8133</v>
      </c>
      <c r="E6336" s="2">
        <v>6336</v>
      </c>
    </row>
    <row r="6337" spans="1:5" ht="13.5" x14ac:dyDescent="0.25">
      <c r="A6337" s="2"/>
      <c r="B6337" s="2" t="s">
        <v>3391</v>
      </c>
      <c r="C6337" s="116">
        <v>163871</v>
      </c>
      <c r="D6337" s="117">
        <v>9322</v>
      </c>
      <c r="E6337" s="2">
        <v>6337</v>
      </c>
    </row>
    <row r="6338" spans="1:5" ht="13.5" x14ac:dyDescent="0.25">
      <c r="A6338" s="2"/>
      <c r="B6338" s="2" t="s">
        <v>3392</v>
      </c>
      <c r="C6338" s="116">
        <v>163890</v>
      </c>
      <c r="D6338" s="117">
        <v>8132</v>
      </c>
      <c r="E6338" s="2">
        <v>6338</v>
      </c>
    </row>
    <row r="6339" spans="1:5" ht="13.5" x14ac:dyDescent="0.25">
      <c r="A6339" s="2"/>
      <c r="B6339" s="2" t="s">
        <v>3393</v>
      </c>
      <c r="C6339" s="116">
        <v>163918</v>
      </c>
      <c r="D6339" s="117">
        <v>8285</v>
      </c>
      <c r="E6339" s="2">
        <v>6339</v>
      </c>
    </row>
    <row r="6340" spans="1:5" ht="13.5" x14ac:dyDescent="0.25">
      <c r="A6340" s="2"/>
      <c r="B6340" s="2" t="s">
        <v>3394</v>
      </c>
      <c r="C6340" s="116">
        <v>163937</v>
      </c>
      <c r="D6340" s="117">
        <v>9322</v>
      </c>
      <c r="E6340" s="2">
        <v>6340</v>
      </c>
    </row>
    <row r="6341" spans="1:5" ht="13.5" x14ac:dyDescent="0.25">
      <c r="A6341" s="2"/>
      <c r="B6341" s="2" t="s">
        <v>3395</v>
      </c>
      <c r="C6341" s="116">
        <v>163956</v>
      </c>
      <c r="D6341" s="117">
        <v>5144</v>
      </c>
      <c r="E6341" s="2">
        <v>6341</v>
      </c>
    </row>
    <row r="6342" spans="1:5" ht="13.5" x14ac:dyDescent="0.25">
      <c r="A6342" s="2"/>
      <c r="B6342" s="2" t="s">
        <v>3396</v>
      </c>
      <c r="C6342" s="116">
        <v>163975</v>
      </c>
      <c r="D6342" s="117">
        <v>9322</v>
      </c>
      <c r="E6342" s="2">
        <v>6342</v>
      </c>
    </row>
    <row r="6343" spans="1:5" ht="13.5" x14ac:dyDescent="0.25">
      <c r="A6343" s="2"/>
      <c r="B6343" s="2" t="s">
        <v>278</v>
      </c>
      <c r="C6343" s="116">
        <v>163994</v>
      </c>
      <c r="D6343" s="117">
        <v>5123</v>
      </c>
      <c r="E6343" s="2">
        <v>6343</v>
      </c>
    </row>
    <row r="6344" spans="1:5" ht="13.5" x14ac:dyDescent="0.25">
      <c r="A6344" s="2"/>
      <c r="B6344" s="2" t="s">
        <v>279</v>
      </c>
      <c r="C6344" s="116">
        <v>164018</v>
      </c>
      <c r="D6344" s="117">
        <v>8290</v>
      </c>
      <c r="E6344" s="2">
        <v>6344</v>
      </c>
    </row>
    <row r="6345" spans="1:5" ht="13.5" x14ac:dyDescent="0.25">
      <c r="A6345" s="2"/>
      <c r="B6345" s="2" t="s">
        <v>3397</v>
      </c>
      <c r="C6345" s="116">
        <v>164037</v>
      </c>
      <c r="D6345" s="117">
        <v>5410</v>
      </c>
      <c r="E6345" s="2">
        <v>6345</v>
      </c>
    </row>
    <row r="6346" spans="1:5" ht="13.5" x14ac:dyDescent="0.25">
      <c r="A6346" s="2"/>
      <c r="B6346" s="2" t="s">
        <v>3398</v>
      </c>
      <c r="C6346" s="116">
        <v>164056</v>
      </c>
      <c r="D6346" s="117">
        <v>7460</v>
      </c>
      <c r="E6346" s="2">
        <v>6346</v>
      </c>
    </row>
    <row r="6347" spans="1:5" ht="13.5" x14ac:dyDescent="0.25">
      <c r="A6347" s="2"/>
      <c r="B6347" s="2" t="s">
        <v>3399</v>
      </c>
      <c r="C6347" s="116">
        <v>164075</v>
      </c>
      <c r="D6347" s="117">
        <v>7460</v>
      </c>
      <c r="E6347" s="2">
        <v>6347</v>
      </c>
    </row>
    <row r="6348" spans="1:5" ht="13.5" x14ac:dyDescent="0.25">
      <c r="A6348" s="2"/>
      <c r="B6348" s="2" t="s">
        <v>280</v>
      </c>
      <c r="C6348" s="116">
        <v>164094</v>
      </c>
      <c r="D6348" s="117">
        <v>5148</v>
      </c>
      <c r="E6348" s="2">
        <v>6348</v>
      </c>
    </row>
    <row r="6349" spans="1:5" ht="13.5" x14ac:dyDescent="0.25">
      <c r="A6349" s="2"/>
      <c r="B6349" s="2" t="s">
        <v>9033</v>
      </c>
      <c r="C6349" s="116">
        <v>364109</v>
      </c>
      <c r="D6349" s="117">
        <v>8290</v>
      </c>
      <c r="E6349" s="2">
        <v>6349</v>
      </c>
    </row>
    <row r="6350" spans="1:5" ht="13.5" x14ac:dyDescent="0.25">
      <c r="A6350" s="2"/>
      <c r="B6350" s="2" t="s">
        <v>3400</v>
      </c>
      <c r="C6350" s="116">
        <v>164111</v>
      </c>
      <c r="D6350" s="117">
        <v>9350</v>
      </c>
      <c r="E6350" s="2">
        <v>6350</v>
      </c>
    </row>
    <row r="6351" spans="1:5" ht="13.5" x14ac:dyDescent="0.25">
      <c r="A6351" s="2"/>
      <c r="B6351" s="2" t="s">
        <v>281</v>
      </c>
      <c r="C6351" s="116">
        <v>164130</v>
      </c>
      <c r="D6351" s="117">
        <v>6154</v>
      </c>
      <c r="E6351" s="2">
        <v>6351</v>
      </c>
    </row>
    <row r="6352" spans="1:5" ht="13.5" x14ac:dyDescent="0.25">
      <c r="A6352" s="2"/>
      <c r="B6352" s="2" t="s">
        <v>6629</v>
      </c>
      <c r="C6352" s="116">
        <v>254125</v>
      </c>
      <c r="D6352" s="117">
        <v>2213</v>
      </c>
      <c r="E6352" s="2">
        <v>6352</v>
      </c>
    </row>
    <row r="6353" spans="1:5" ht="13.5" x14ac:dyDescent="0.25">
      <c r="A6353" s="2"/>
      <c r="B6353" s="2" t="s">
        <v>8196</v>
      </c>
      <c r="C6353" s="116">
        <v>254163</v>
      </c>
      <c r="D6353" s="117">
        <v>5169</v>
      </c>
      <c r="E6353" s="2">
        <v>6353</v>
      </c>
    </row>
    <row r="6354" spans="1:5" ht="13.5" x14ac:dyDescent="0.25">
      <c r="A6354" s="2"/>
      <c r="B6354" s="2" t="s">
        <v>9251</v>
      </c>
      <c r="C6354" s="116">
        <v>454178</v>
      </c>
      <c r="D6354" s="117">
        <v>5169</v>
      </c>
      <c r="E6354" s="2">
        <v>6354</v>
      </c>
    </row>
    <row r="6355" spans="1:5" ht="13.5" x14ac:dyDescent="0.25">
      <c r="A6355" s="2"/>
      <c r="B6355" s="2" t="s">
        <v>8524</v>
      </c>
      <c r="C6355" s="116">
        <v>254197</v>
      </c>
      <c r="D6355" s="117">
        <v>2419</v>
      </c>
      <c r="E6355" s="2">
        <v>6355</v>
      </c>
    </row>
    <row r="6356" spans="1:5" ht="13.5" x14ac:dyDescent="0.25">
      <c r="A6356" s="2"/>
      <c r="B6356" s="2" t="s">
        <v>8526</v>
      </c>
      <c r="C6356" s="116">
        <v>254214</v>
      </c>
      <c r="D6356" s="117">
        <v>2419</v>
      </c>
      <c r="E6356" s="2">
        <v>6356</v>
      </c>
    </row>
    <row r="6357" spans="1:5" ht="13.5" x14ac:dyDescent="0.25">
      <c r="A6357" s="2"/>
      <c r="B6357" s="2" t="s">
        <v>8525</v>
      </c>
      <c r="C6357" s="116">
        <v>254203</v>
      </c>
      <c r="D6357" s="117">
        <v>2419</v>
      </c>
      <c r="E6357" s="2">
        <v>6357</v>
      </c>
    </row>
    <row r="6358" spans="1:5" ht="13.5" x14ac:dyDescent="0.25">
      <c r="A6358" s="2"/>
      <c r="B6358" s="2" t="s">
        <v>282</v>
      </c>
      <c r="C6358" s="116">
        <v>164150</v>
      </c>
      <c r="D6358" s="117">
        <v>8223</v>
      </c>
      <c r="E6358" s="2">
        <v>6358</v>
      </c>
    </row>
    <row r="6359" spans="1:5" ht="13.5" x14ac:dyDescent="0.25">
      <c r="A6359" s="2"/>
      <c r="B6359" s="2" t="s">
        <v>3401</v>
      </c>
      <c r="C6359" s="116">
        <v>164179</v>
      </c>
      <c r="D6359" s="117">
        <v>8223</v>
      </c>
      <c r="E6359" s="2">
        <v>6359</v>
      </c>
    </row>
    <row r="6360" spans="1:5" ht="13.5" x14ac:dyDescent="0.25">
      <c r="A6360" s="2"/>
      <c r="B6360" s="2" t="s">
        <v>3402</v>
      </c>
      <c r="C6360" s="116">
        <v>164198</v>
      </c>
      <c r="D6360" s="117">
        <v>7431</v>
      </c>
      <c r="E6360" s="2">
        <v>6360</v>
      </c>
    </row>
    <row r="6361" spans="1:5" ht="13.5" x14ac:dyDescent="0.25">
      <c r="A6361" s="2"/>
      <c r="B6361" s="2" t="s">
        <v>7353</v>
      </c>
      <c r="C6361" s="116">
        <v>164240</v>
      </c>
      <c r="D6361" s="117">
        <v>7214</v>
      </c>
      <c r="E6361" s="2">
        <v>6361</v>
      </c>
    </row>
    <row r="6362" spans="1:5" ht="13.5" x14ac:dyDescent="0.25">
      <c r="A6362" s="2"/>
      <c r="B6362" s="2" t="s">
        <v>6630</v>
      </c>
      <c r="C6362" s="116">
        <v>254578</v>
      </c>
      <c r="D6362" s="117">
        <v>2431</v>
      </c>
      <c r="E6362" s="2">
        <v>6362</v>
      </c>
    </row>
    <row r="6363" spans="1:5" ht="13.5" x14ac:dyDescent="0.25">
      <c r="A6363" s="2"/>
      <c r="B6363" s="2" t="s">
        <v>6631</v>
      </c>
      <c r="C6363" s="116">
        <v>254604</v>
      </c>
      <c r="D6363" s="117">
        <v>2114</v>
      </c>
      <c r="E6363" s="2">
        <v>6363</v>
      </c>
    </row>
    <row r="6364" spans="1:5" ht="13.5" x14ac:dyDescent="0.25">
      <c r="A6364" s="2"/>
      <c r="B6364" s="2" t="s">
        <v>3403</v>
      </c>
      <c r="C6364" s="116">
        <v>164253</v>
      </c>
      <c r="D6364" s="117">
        <v>8269</v>
      </c>
      <c r="E6364" s="2">
        <v>6364</v>
      </c>
    </row>
    <row r="6365" spans="1:5" ht="13.5" x14ac:dyDescent="0.25">
      <c r="A6365" s="2"/>
      <c r="B6365" s="2" t="s">
        <v>3404</v>
      </c>
      <c r="C6365" s="116">
        <v>164268</v>
      </c>
      <c r="D6365" s="117">
        <v>9321</v>
      </c>
      <c r="E6365" s="2">
        <v>6365</v>
      </c>
    </row>
    <row r="6366" spans="1:5" ht="13.5" x14ac:dyDescent="0.25">
      <c r="A6366" s="2"/>
      <c r="B6366" s="2" t="s">
        <v>3406</v>
      </c>
      <c r="C6366" s="116">
        <v>164291</v>
      </c>
      <c r="D6366" s="117">
        <v>9321</v>
      </c>
      <c r="E6366" s="2">
        <v>6366</v>
      </c>
    </row>
    <row r="6367" spans="1:5" ht="13.5" x14ac:dyDescent="0.25">
      <c r="A6367" s="2"/>
      <c r="B6367" s="2" t="s">
        <v>3407</v>
      </c>
      <c r="C6367" s="116">
        <v>164319</v>
      </c>
      <c r="D6367" s="117">
        <v>9321</v>
      </c>
      <c r="E6367" s="2">
        <v>6367</v>
      </c>
    </row>
    <row r="6368" spans="1:5" ht="13.5" x14ac:dyDescent="0.25">
      <c r="A6368" s="2"/>
      <c r="B6368" s="2" t="s">
        <v>3408</v>
      </c>
      <c r="C6368" s="116">
        <v>164338</v>
      </c>
      <c r="D6368" s="117">
        <v>7331</v>
      </c>
      <c r="E6368" s="2">
        <v>6368</v>
      </c>
    </row>
    <row r="6369" spans="1:5" ht="13.5" x14ac:dyDescent="0.25">
      <c r="A6369" s="2"/>
      <c r="B6369" s="2" t="s">
        <v>3409</v>
      </c>
      <c r="C6369" s="116">
        <v>164357</v>
      </c>
      <c r="D6369" s="117">
        <v>5161</v>
      </c>
      <c r="E6369" s="2">
        <v>6369</v>
      </c>
    </row>
    <row r="6370" spans="1:5" ht="13.5" x14ac:dyDescent="0.25">
      <c r="A6370" s="2"/>
      <c r="B6370" s="2" t="s">
        <v>6632</v>
      </c>
      <c r="C6370" s="116">
        <v>254638</v>
      </c>
      <c r="D6370" s="117">
        <v>3143</v>
      </c>
      <c r="E6370" s="2">
        <v>6370</v>
      </c>
    </row>
    <row r="6371" spans="1:5" ht="13.5" x14ac:dyDescent="0.25">
      <c r="A6371" s="2"/>
      <c r="B6371" s="2" t="s">
        <v>6633</v>
      </c>
      <c r="C6371" s="116">
        <v>254657</v>
      </c>
      <c r="D6371" s="117">
        <v>3143</v>
      </c>
      <c r="E6371" s="2">
        <v>6371</v>
      </c>
    </row>
    <row r="6372" spans="1:5" ht="13.5" x14ac:dyDescent="0.25">
      <c r="A6372" s="2"/>
      <c r="B6372" s="2" t="s">
        <v>6634</v>
      </c>
      <c r="C6372" s="116">
        <v>254695</v>
      </c>
      <c r="D6372" s="117">
        <v>3143</v>
      </c>
      <c r="E6372" s="2">
        <v>6372</v>
      </c>
    </row>
    <row r="6373" spans="1:5" ht="13.5" x14ac:dyDescent="0.25">
      <c r="A6373" s="2"/>
      <c r="B6373" s="2" t="s">
        <v>283</v>
      </c>
      <c r="C6373" s="116">
        <v>164376</v>
      </c>
      <c r="D6373" s="117">
        <v>5141</v>
      </c>
      <c r="E6373" s="2">
        <v>6373</v>
      </c>
    </row>
    <row r="6374" spans="1:5" ht="13.5" x14ac:dyDescent="0.25">
      <c r="A6374" s="2"/>
      <c r="B6374" s="2" t="s">
        <v>7354</v>
      </c>
      <c r="C6374" s="116">
        <v>164395</v>
      </c>
      <c r="D6374" s="117">
        <v>5141</v>
      </c>
      <c r="E6374" s="2">
        <v>6374</v>
      </c>
    </row>
    <row r="6375" spans="1:5" ht="13.5" x14ac:dyDescent="0.25">
      <c r="A6375" s="2"/>
      <c r="B6375" s="2" t="s">
        <v>7356</v>
      </c>
      <c r="C6375" s="116">
        <v>164431</v>
      </c>
      <c r="D6375" s="117">
        <v>5141</v>
      </c>
      <c r="E6375" s="2">
        <v>6375</v>
      </c>
    </row>
    <row r="6376" spans="1:5" ht="13.5" x14ac:dyDescent="0.25">
      <c r="A6376" s="2"/>
      <c r="B6376" s="2" t="s">
        <v>7355</v>
      </c>
      <c r="C6376" s="116">
        <v>164412</v>
      </c>
      <c r="D6376" s="117">
        <v>5141</v>
      </c>
      <c r="E6376" s="2">
        <v>6376</v>
      </c>
    </row>
    <row r="6377" spans="1:5" ht="13.5" x14ac:dyDescent="0.25">
      <c r="A6377" s="2"/>
      <c r="B6377" s="2" t="s">
        <v>284</v>
      </c>
      <c r="C6377" s="116">
        <v>164450</v>
      </c>
      <c r="D6377" s="117">
        <v>7132</v>
      </c>
      <c r="E6377" s="2">
        <v>6377</v>
      </c>
    </row>
    <row r="6378" spans="1:5" ht="13.5" x14ac:dyDescent="0.25">
      <c r="A6378" s="2"/>
      <c r="B6378" s="2" t="s">
        <v>3410</v>
      </c>
      <c r="C6378" s="116">
        <v>164484</v>
      </c>
      <c r="D6378" s="117">
        <v>7343</v>
      </c>
      <c r="E6378" s="2">
        <v>6378</v>
      </c>
    </row>
    <row r="6379" spans="1:5" ht="13.5" x14ac:dyDescent="0.25">
      <c r="A6379" s="2"/>
      <c r="B6379" s="2" t="s">
        <v>6635</v>
      </c>
      <c r="C6379" s="116">
        <v>254746</v>
      </c>
      <c r="D6379" s="117">
        <v>4190</v>
      </c>
      <c r="E6379" s="2">
        <v>6379</v>
      </c>
    </row>
    <row r="6380" spans="1:5" ht="13.5" x14ac:dyDescent="0.25">
      <c r="A6380" s="2"/>
      <c r="B6380" s="2" t="s">
        <v>3411</v>
      </c>
      <c r="C6380" s="116">
        <v>164501</v>
      </c>
      <c r="D6380" s="117">
        <v>5410</v>
      </c>
      <c r="E6380" s="2">
        <v>6380</v>
      </c>
    </row>
    <row r="6381" spans="1:5" ht="13.5" x14ac:dyDescent="0.25">
      <c r="A6381" s="2"/>
      <c r="B6381" s="2" t="s">
        <v>7357</v>
      </c>
      <c r="C6381" s="116">
        <v>164550</v>
      </c>
      <c r="D6381" s="117">
        <v>6129</v>
      </c>
      <c r="E6381" s="2">
        <v>6381</v>
      </c>
    </row>
    <row r="6382" spans="1:5" ht="13.5" x14ac:dyDescent="0.25">
      <c r="A6382" s="2"/>
      <c r="B6382" s="2" t="s">
        <v>3412</v>
      </c>
      <c r="C6382" s="116">
        <v>164520</v>
      </c>
      <c r="D6382" s="117">
        <v>7335</v>
      </c>
      <c r="E6382" s="2">
        <v>6382</v>
      </c>
    </row>
    <row r="6383" spans="1:5" ht="13.5" x14ac:dyDescent="0.25">
      <c r="A6383" s="2"/>
      <c r="B6383" s="2" t="s">
        <v>3413</v>
      </c>
      <c r="C6383" s="116">
        <v>164546</v>
      </c>
      <c r="D6383" s="117">
        <v>8269</v>
      </c>
      <c r="E6383" s="2">
        <v>6383</v>
      </c>
    </row>
    <row r="6384" spans="1:5" ht="13.5" x14ac:dyDescent="0.25">
      <c r="A6384" s="2"/>
      <c r="B6384" s="2" t="s">
        <v>285</v>
      </c>
      <c r="C6384" s="116">
        <v>164569</v>
      </c>
      <c r="D6384" s="117">
        <v>7233</v>
      </c>
      <c r="E6384" s="2">
        <v>6384</v>
      </c>
    </row>
    <row r="6385" spans="1:5" ht="13.5" x14ac:dyDescent="0.25">
      <c r="A6385" s="2"/>
      <c r="B6385" s="2" t="s">
        <v>3414</v>
      </c>
      <c r="C6385" s="116">
        <v>164588</v>
      </c>
      <c r="D6385" s="117">
        <v>7241</v>
      </c>
      <c r="E6385" s="2">
        <v>6385</v>
      </c>
    </row>
    <row r="6386" spans="1:5" ht="13.5" x14ac:dyDescent="0.25">
      <c r="A6386" s="2"/>
      <c r="B6386" s="2" t="s">
        <v>3415</v>
      </c>
      <c r="C6386" s="116">
        <v>164605</v>
      </c>
      <c r="D6386" s="117">
        <v>7233</v>
      </c>
      <c r="E6386" s="2">
        <v>6386</v>
      </c>
    </row>
    <row r="6387" spans="1:5" ht="13.5" x14ac:dyDescent="0.25">
      <c r="A6387" s="2"/>
      <c r="B6387" s="2" t="s">
        <v>3416</v>
      </c>
      <c r="C6387" s="116">
        <v>164624</v>
      </c>
      <c r="D6387" s="117">
        <v>7233</v>
      </c>
      <c r="E6387" s="2">
        <v>6387</v>
      </c>
    </row>
    <row r="6388" spans="1:5" ht="13.5" x14ac:dyDescent="0.25">
      <c r="A6388" s="2"/>
      <c r="B6388" s="2" t="s">
        <v>3417</v>
      </c>
      <c r="C6388" s="116">
        <v>164643</v>
      </c>
      <c r="D6388" s="117">
        <v>7242</v>
      </c>
      <c r="E6388" s="2">
        <v>6388</v>
      </c>
    </row>
    <row r="6389" spans="1:5" ht="13.5" x14ac:dyDescent="0.25">
      <c r="A6389" s="2"/>
      <c r="B6389" s="2" t="s">
        <v>3418</v>
      </c>
      <c r="C6389" s="116">
        <v>164662</v>
      </c>
      <c r="D6389" s="117">
        <v>8139</v>
      </c>
      <c r="E6389" s="2">
        <v>6389</v>
      </c>
    </row>
    <row r="6390" spans="1:5" ht="13.5" x14ac:dyDescent="0.25">
      <c r="A6390" s="2"/>
      <c r="B6390" s="2" t="s">
        <v>3419</v>
      </c>
      <c r="C6390" s="116">
        <v>164681</v>
      </c>
      <c r="D6390" s="117">
        <v>8122</v>
      </c>
      <c r="E6390" s="2">
        <v>6390</v>
      </c>
    </row>
    <row r="6391" spans="1:5" ht="13.5" x14ac:dyDescent="0.25">
      <c r="A6391" s="2"/>
      <c r="B6391" s="2" t="s">
        <v>8197</v>
      </c>
      <c r="C6391" s="116">
        <v>254747</v>
      </c>
      <c r="D6391" s="117">
        <v>2320</v>
      </c>
      <c r="E6391" s="2">
        <v>6391</v>
      </c>
    </row>
    <row r="6392" spans="1:5" ht="13.5" x14ac:dyDescent="0.25">
      <c r="A6392" s="2"/>
      <c r="B6392" s="2" t="s">
        <v>6636</v>
      </c>
      <c r="C6392" s="116">
        <v>254784</v>
      </c>
      <c r="D6392" s="117">
        <v>2320</v>
      </c>
      <c r="E6392" s="2">
        <v>6392</v>
      </c>
    </row>
    <row r="6393" spans="1:5" ht="13.5" x14ac:dyDescent="0.25">
      <c r="A6393" s="2"/>
      <c r="B6393" s="2" t="s">
        <v>6639</v>
      </c>
      <c r="C6393" s="116">
        <v>254873</v>
      </c>
      <c r="D6393" s="117">
        <v>2320</v>
      </c>
      <c r="E6393" s="2">
        <v>6393</v>
      </c>
    </row>
    <row r="6394" spans="1:5" ht="13.5" x14ac:dyDescent="0.25">
      <c r="A6394" s="2"/>
      <c r="B6394" s="2" t="s">
        <v>8527</v>
      </c>
      <c r="C6394" s="116">
        <v>254754</v>
      </c>
      <c r="D6394" s="117">
        <v>2359</v>
      </c>
      <c r="E6394" s="2">
        <v>6394</v>
      </c>
    </row>
    <row r="6395" spans="1:5" ht="13.5" x14ac:dyDescent="0.25">
      <c r="A6395" s="2"/>
      <c r="B6395" s="2" t="s">
        <v>6637</v>
      </c>
      <c r="C6395" s="116">
        <v>254816</v>
      </c>
      <c r="D6395" s="117">
        <v>2320</v>
      </c>
      <c r="E6395" s="2">
        <v>6395</v>
      </c>
    </row>
    <row r="6396" spans="1:5" ht="13.5" x14ac:dyDescent="0.25">
      <c r="A6396" s="2"/>
      <c r="B6396" s="2" t="s">
        <v>8198</v>
      </c>
      <c r="C6396" s="116">
        <v>254817</v>
      </c>
      <c r="D6396" s="117">
        <v>2320</v>
      </c>
      <c r="E6396" s="2">
        <v>6396</v>
      </c>
    </row>
    <row r="6397" spans="1:5" ht="13.5" x14ac:dyDescent="0.25">
      <c r="A6397" s="2"/>
      <c r="B6397" s="2" t="s">
        <v>6638</v>
      </c>
      <c r="C6397" s="116">
        <v>254841</v>
      </c>
      <c r="D6397" s="117">
        <v>2320</v>
      </c>
      <c r="E6397" s="2">
        <v>6397</v>
      </c>
    </row>
    <row r="6398" spans="1:5" ht="13.5" x14ac:dyDescent="0.25">
      <c r="A6398" s="2"/>
      <c r="B6398" s="2" t="s">
        <v>286</v>
      </c>
      <c r="C6398" s="116">
        <v>164709</v>
      </c>
      <c r="D6398" s="117">
        <v>5141</v>
      </c>
      <c r="E6398" s="2">
        <v>6398</v>
      </c>
    </row>
    <row r="6399" spans="1:5" ht="13.5" x14ac:dyDescent="0.25">
      <c r="A6399" s="2"/>
      <c r="B6399" s="2" t="s">
        <v>287</v>
      </c>
      <c r="C6399" s="116">
        <v>164728</v>
      </c>
      <c r="D6399" s="117">
        <v>7412</v>
      </c>
      <c r="E6399" s="2">
        <v>6399</v>
      </c>
    </row>
    <row r="6400" spans="1:5" ht="13.5" x14ac:dyDescent="0.25">
      <c r="A6400" s="2"/>
      <c r="B6400" s="2" t="s">
        <v>3420</v>
      </c>
      <c r="C6400" s="116">
        <v>164747</v>
      </c>
      <c r="D6400" s="117">
        <v>8274</v>
      </c>
      <c r="E6400" s="2">
        <v>6400</v>
      </c>
    </row>
    <row r="6401" spans="1:5" ht="13.5" x14ac:dyDescent="0.25">
      <c r="A6401" s="2"/>
      <c r="B6401" s="2" t="s">
        <v>3421</v>
      </c>
      <c r="C6401" s="116">
        <v>164766</v>
      </c>
      <c r="D6401" s="117">
        <v>7412</v>
      </c>
      <c r="E6401" s="2">
        <v>6401</v>
      </c>
    </row>
    <row r="6402" spans="1:5" ht="13.5" x14ac:dyDescent="0.25">
      <c r="A6402" s="2"/>
      <c r="B6402" s="2" t="s">
        <v>3422</v>
      </c>
      <c r="C6402" s="116">
        <v>164785</v>
      </c>
      <c r="D6402" s="117">
        <v>8122</v>
      </c>
      <c r="E6402" s="2">
        <v>6402</v>
      </c>
    </row>
    <row r="6403" spans="1:5" ht="13.5" x14ac:dyDescent="0.25">
      <c r="A6403" s="2"/>
      <c r="B6403" s="2" t="s">
        <v>6648</v>
      </c>
      <c r="C6403" s="116">
        <v>255109</v>
      </c>
      <c r="D6403" s="117">
        <v>1120</v>
      </c>
      <c r="E6403" s="2">
        <v>6403</v>
      </c>
    </row>
    <row r="6404" spans="1:5" ht="13.5" x14ac:dyDescent="0.25">
      <c r="A6404" s="2"/>
      <c r="B6404" s="2" t="s">
        <v>6645</v>
      </c>
      <c r="C6404" s="116">
        <v>255058</v>
      </c>
      <c r="D6404" s="117">
        <v>1110</v>
      </c>
      <c r="E6404" s="2">
        <v>6404</v>
      </c>
    </row>
    <row r="6405" spans="1:5" ht="13.5" x14ac:dyDescent="0.25">
      <c r="A6405" s="2"/>
      <c r="B6405" s="2" t="s">
        <v>6647</v>
      </c>
      <c r="C6405" s="116">
        <v>255077</v>
      </c>
      <c r="D6405" s="117">
        <v>1110</v>
      </c>
      <c r="E6405" s="2">
        <v>6405</v>
      </c>
    </row>
    <row r="6406" spans="1:5" ht="13.5" x14ac:dyDescent="0.25">
      <c r="A6406" s="2"/>
      <c r="B6406" s="2" t="s">
        <v>6642</v>
      </c>
      <c r="C6406" s="116">
        <v>254996</v>
      </c>
      <c r="D6406" s="117">
        <v>1110</v>
      </c>
      <c r="E6406" s="2">
        <v>6406</v>
      </c>
    </row>
    <row r="6407" spans="1:5" ht="13.5" x14ac:dyDescent="0.25">
      <c r="A6407" s="2"/>
      <c r="B6407" s="2" t="s">
        <v>6640</v>
      </c>
      <c r="C6407" s="116">
        <v>254962</v>
      </c>
      <c r="D6407" s="117">
        <v>1110</v>
      </c>
      <c r="E6407" s="2">
        <v>6407</v>
      </c>
    </row>
    <row r="6408" spans="1:5" ht="13.5" x14ac:dyDescent="0.25">
      <c r="A6408" s="2"/>
      <c r="B6408" s="2" t="s">
        <v>6641</v>
      </c>
      <c r="C6408" s="116">
        <v>254981</v>
      </c>
      <c r="D6408" s="117">
        <v>1110</v>
      </c>
      <c r="E6408" s="2">
        <v>6408</v>
      </c>
    </row>
    <row r="6409" spans="1:5" ht="13.5" x14ac:dyDescent="0.25">
      <c r="A6409" s="2"/>
      <c r="B6409" s="2" t="s">
        <v>6643</v>
      </c>
      <c r="C6409" s="116">
        <v>255013</v>
      </c>
      <c r="D6409" s="117">
        <v>1110</v>
      </c>
      <c r="E6409" s="2">
        <v>6409</v>
      </c>
    </row>
    <row r="6410" spans="1:5" ht="13.5" x14ac:dyDescent="0.25">
      <c r="A6410" s="2"/>
      <c r="B6410" s="2" t="s">
        <v>6644</v>
      </c>
      <c r="C6410" s="116">
        <v>255039</v>
      </c>
      <c r="D6410" s="117">
        <v>1110</v>
      </c>
      <c r="E6410" s="2">
        <v>6410</v>
      </c>
    </row>
    <row r="6411" spans="1:5" ht="13.5" x14ac:dyDescent="0.25">
      <c r="A6411" s="2"/>
      <c r="B6411" s="2" t="s">
        <v>6646</v>
      </c>
      <c r="C6411" s="116">
        <v>255062</v>
      </c>
      <c r="D6411" s="117">
        <v>1110</v>
      </c>
      <c r="E6411" s="2">
        <v>6411</v>
      </c>
    </row>
    <row r="6412" spans="1:5" ht="13.5" x14ac:dyDescent="0.25">
      <c r="A6412" s="2"/>
      <c r="B6412" s="2" t="s">
        <v>6649</v>
      </c>
      <c r="C6412" s="116">
        <v>255132</v>
      </c>
      <c r="D6412" s="117">
        <v>1110</v>
      </c>
      <c r="E6412" s="2">
        <v>6412</v>
      </c>
    </row>
    <row r="6413" spans="1:5" ht="13.5" x14ac:dyDescent="0.25">
      <c r="A6413" s="2"/>
      <c r="B6413" s="2" t="s">
        <v>6650</v>
      </c>
      <c r="C6413" s="116">
        <v>255166</v>
      </c>
      <c r="D6413" s="117">
        <v>1110</v>
      </c>
      <c r="E6413" s="2">
        <v>6413</v>
      </c>
    </row>
    <row r="6414" spans="1:5" ht="13.5" x14ac:dyDescent="0.25">
      <c r="A6414" s="2"/>
      <c r="B6414" s="2" t="s">
        <v>6651</v>
      </c>
      <c r="C6414" s="116">
        <v>255202</v>
      </c>
      <c r="D6414" s="117">
        <v>1110</v>
      </c>
      <c r="E6414" s="2">
        <v>6414</v>
      </c>
    </row>
    <row r="6415" spans="1:5" ht="13.5" x14ac:dyDescent="0.25">
      <c r="A6415" s="2"/>
      <c r="B6415" s="2" t="s">
        <v>6652</v>
      </c>
      <c r="C6415" s="116">
        <v>255310</v>
      </c>
      <c r="D6415" s="117">
        <v>2444</v>
      </c>
      <c r="E6415" s="2">
        <v>6415</v>
      </c>
    </row>
    <row r="6416" spans="1:5" ht="13.5" x14ac:dyDescent="0.25">
      <c r="A6416" s="2"/>
      <c r="B6416" s="2" t="s">
        <v>3423</v>
      </c>
      <c r="C6416" s="116">
        <v>164802</v>
      </c>
      <c r="D6416" s="117">
        <v>7324</v>
      </c>
      <c r="E6416" s="2">
        <v>6416</v>
      </c>
    </row>
    <row r="6417" spans="1:5" ht="13.5" x14ac:dyDescent="0.25">
      <c r="A6417" s="2"/>
      <c r="B6417" s="2" t="s">
        <v>3424</v>
      </c>
      <c r="C6417" s="116">
        <v>164821</v>
      </c>
      <c r="D6417" s="117">
        <v>7324</v>
      </c>
      <c r="E6417" s="2">
        <v>6417</v>
      </c>
    </row>
    <row r="6418" spans="1:5" ht="13.5" x14ac:dyDescent="0.25">
      <c r="A6418" s="2"/>
      <c r="B6418" s="2" t="s">
        <v>3425</v>
      </c>
      <c r="C6418" s="116">
        <v>164840</v>
      </c>
      <c r="D6418" s="117">
        <v>7324</v>
      </c>
      <c r="E6418" s="2">
        <v>6418</v>
      </c>
    </row>
    <row r="6419" spans="1:5" ht="13.5" x14ac:dyDescent="0.25">
      <c r="A6419" s="2"/>
      <c r="B6419" s="2" t="s">
        <v>8528</v>
      </c>
      <c r="C6419" s="116">
        <v>255344</v>
      </c>
      <c r="D6419" s="117">
        <v>2444</v>
      </c>
      <c r="E6419" s="2">
        <v>6419</v>
      </c>
    </row>
    <row r="6420" spans="1:5" ht="13.5" x14ac:dyDescent="0.25">
      <c r="A6420" s="2"/>
      <c r="B6420" s="2" t="s">
        <v>6654</v>
      </c>
      <c r="C6420" s="116">
        <v>255359</v>
      </c>
      <c r="D6420" s="117">
        <v>2444</v>
      </c>
      <c r="E6420" s="2">
        <v>6420</v>
      </c>
    </row>
    <row r="6421" spans="1:5" ht="13.5" x14ac:dyDescent="0.25">
      <c r="A6421" s="2"/>
      <c r="B6421" s="2" t="s">
        <v>3426</v>
      </c>
      <c r="C6421" s="116">
        <v>164865</v>
      </c>
      <c r="D6421" s="117">
        <v>7341</v>
      </c>
      <c r="E6421" s="2">
        <v>6421</v>
      </c>
    </row>
    <row r="6422" spans="1:5" ht="13.5" x14ac:dyDescent="0.25">
      <c r="A6422" s="2"/>
      <c r="B6422" s="2" t="s">
        <v>8199</v>
      </c>
      <c r="C6422" s="116">
        <v>255360</v>
      </c>
      <c r="D6422" s="117">
        <v>2444</v>
      </c>
      <c r="E6422" s="2">
        <v>6422</v>
      </c>
    </row>
    <row r="6423" spans="1:5" ht="13.5" x14ac:dyDescent="0.25">
      <c r="A6423" s="2"/>
      <c r="B6423" s="2" t="s">
        <v>8200</v>
      </c>
      <c r="C6423" s="116">
        <v>255361</v>
      </c>
      <c r="D6423" s="117">
        <v>2444</v>
      </c>
      <c r="E6423" s="2">
        <v>6423</v>
      </c>
    </row>
    <row r="6424" spans="1:5" ht="13.5" x14ac:dyDescent="0.25">
      <c r="A6424" s="2"/>
      <c r="B6424" s="2" t="s">
        <v>8201</v>
      </c>
      <c r="C6424" s="116">
        <v>255362</v>
      </c>
      <c r="D6424" s="117">
        <v>2444</v>
      </c>
      <c r="E6424" s="2">
        <v>6424</v>
      </c>
    </row>
    <row r="6425" spans="1:5" ht="13.5" x14ac:dyDescent="0.25">
      <c r="A6425" s="2"/>
      <c r="B6425" s="2" t="s">
        <v>3427</v>
      </c>
      <c r="C6425" s="116">
        <v>164889</v>
      </c>
      <c r="D6425" s="117">
        <v>7270</v>
      </c>
      <c r="E6425" s="2">
        <v>6425</v>
      </c>
    </row>
    <row r="6426" spans="1:5" ht="13.5" x14ac:dyDescent="0.25">
      <c r="A6426" s="2"/>
      <c r="B6426" s="2" t="s">
        <v>3428</v>
      </c>
      <c r="C6426" s="116">
        <v>164906</v>
      </c>
      <c r="D6426" s="117">
        <v>8225</v>
      </c>
      <c r="E6426" s="2">
        <v>6426</v>
      </c>
    </row>
    <row r="6427" spans="1:5" ht="13.5" x14ac:dyDescent="0.25">
      <c r="A6427" s="2"/>
      <c r="B6427" s="2" t="s">
        <v>3429</v>
      </c>
      <c r="C6427" s="116">
        <v>164925</v>
      </c>
      <c r="D6427" s="117">
        <v>8284</v>
      </c>
      <c r="E6427" s="2">
        <v>6427</v>
      </c>
    </row>
    <row r="6428" spans="1:5" ht="13.5" x14ac:dyDescent="0.25">
      <c r="A6428" s="2"/>
      <c r="B6428" s="2" t="s">
        <v>3430</v>
      </c>
      <c r="C6428" s="116">
        <v>164944</v>
      </c>
      <c r="D6428" s="117">
        <v>8233</v>
      </c>
      <c r="E6428" s="2">
        <v>6428</v>
      </c>
    </row>
    <row r="6429" spans="1:5" ht="13.5" x14ac:dyDescent="0.25">
      <c r="A6429" s="2"/>
      <c r="B6429" s="2" t="s">
        <v>3431</v>
      </c>
      <c r="C6429" s="116">
        <v>164959</v>
      </c>
      <c r="D6429" s="117">
        <v>8228</v>
      </c>
      <c r="E6429" s="2">
        <v>6429</v>
      </c>
    </row>
    <row r="6430" spans="1:5" ht="13.5" x14ac:dyDescent="0.25">
      <c r="A6430" s="2"/>
      <c r="B6430" s="2" t="s">
        <v>3432</v>
      </c>
      <c r="C6430" s="116">
        <v>164978</v>
      </c>
      <c r="D6430" s="117">
        <v>9321</v>
      </c>
      <c r="E6430" s="2">
        <v>6430</v>
      </c>
    </row>
    <row r="6431" spans="1:5" ht="13.5" x14ac:dyDescent="0.25">
      <c r="A6431" s="2"/>
      <c r="B6431" s="2" t="s">
        <v>3433</v>
      </c>
      <c r="C6431" s="116">
        <v>164997</v>
      </c>
      <c r="D6431" s="117">
        <v>7450</v>
      </c>
      <c r="E6431" s="2">
        <v>6431</v>
      </c>
    </row>
    <row r="6432" spans="1:5" ht="13.5" x14ac:dyDescent="0.25">
      <c r="A6432" s="2"/>
      <c r="B6432" s="2" t="s">
        <v>3434</v>
      </c>
      <c r="C6432" s="116">
        <v>165010</v>
      </c>
      <c r="D6432" s="117">
        <v>9321</v>
      </c>
      <c r="E6432" s="2">
        <v>6432</v>
      </c>
    </row>
    <row r="6433" spans="1:5" ht="13.5" x14ac:dyDescent="0.25">
      <c r="A6433" s="2"/>
      <c r="B6433" s="2" t="s">
        <v>5295</v>
      </c>
      <c r="C6433" s="116">
        <v>165037</v>
      </c>
      <c r="D6433" s="117">
        <v>8142</v>
      </c>
      <c r="E6433" s="2">
        <v>6433</v>
      </c>
    </row>
    <row r="6434" spans="1:5" ht="13.5" x14ac:dyDescent="0.25">
      <c r="A6434" s="2"/>
      <c r="B6434" s="2" t="s">
        <v>5296</v>
      </c>
      <c r="C6434" s="116">
        <v>165059</v>
      </c>
      <c r="D6434" s="117">
        <v>7431</v>
      </c>
      <c r="E6434" s="2">
        <v>6434</v>
      </c>
    </row>
    <row r="6435" spans="1:5" ht="13.5" x14ac:dyDescent="0.25">
      <c r="A6435" s="2"/>
      <c r="B6435" s="2" t="s">
        <v>5296</v>
      </c>
      <c r="C6435" s="116">
        <v>165044</v>
      </c>
      <c r="D6435" s="117">
        <v>8122</v>
      </c>
      <c r="E6435" s="2">
        <v>6435</v>
      </c>
    </row>
    <row r="6436" spans="1:5" ht="13.5" x14ac:dyDescent="0.25">
      <c r="A6436" s="2"/>
      <c r="B6436" s="2" t="s">
        <v>5297</v>
      </c>
      <c r="C6436" s="116">
        <v>165078</v>
      </c>
      <c r="D6436" s="117">
        <v>8228</v>
      </c>
      <c r="E6436" s="2">
        <v>6436</v>
      </c>
    </row>
    <row r="6437" spans="1:5" ht="13.5" x14ac:dyDescent="0.25">
      <c r="A6437" s="2"/>
      <c r="B6437" s="2" t="s">
        <v>5298</v>
      </c>
      <c r="C6437" s="116">
        <v>165097</v>
      </c>
      <c r="D6437" s="117">
        <v>7431</v>
      </c>
      <c r="E6437" s="2">
        <v>6437</v>
      </c>
    </row>
    <row r="6438" spans="1:5" ht="13.5" x14ac:dyDescent="0.25">
      <c r="A6438" s="2"/>
      <c r="B6438" s="2" t="s">
        <v>5299</v>
      </c>
      <c r="C6438" s="116">
        <v>165114</v>
      </c>
      <c r="D6438" s="117">
        <v>7214</v>
      </c>
      <c r="E6438" s="2">
        <v>6438</v>
      </c>
    </row>
    <row r="6439" spans="1:5" ht="13.5" x14ac:dyDescent="0.25">
      <c r="A6439" s="2"/>
      <c r="B6439" s="2" t="s">
        <v>5301</v>
      </c>
      <c r="C6439" s="116">
        <v>165152</v>
      </c>
      <c r="D6439" s="117">
        <v>8261</v>
      </c>
      <c r="E6439" s="2">
        <v>6439</v>
      </c>
    </row>
    <row r="6440" spans="1:5" ht="13.5" x14ac:dyDescent="0.25">
      <c r="A6440" s="2"/>
      <c r="B6440" s="2" t="s">
        <v>5302</v>
      </c>
      <c r="C6440" s="116">
        <v>165171</v>
      </c>
      <c r="D6440" s="117">
        <v>9321</v>
      </c>
      <c r="E6440" s="2">
        <v>6440</v>
      </c>
    </row>
    <row r="6441" spans="1:5" ht="13.5" x14ac:dyDescent="0.25">
      <c r="A6441" s="2"/>
      <c r="B6441" s="2" t="s">
        <v>5300</v>
      </c>
      <c r="C6441" s="116">
        <v>165133</v>
      </c>
      <c r="D6441" s="117">
        <v>8226</v>
      </c>
      <c r="E6441" s="2">
        <v>6441</v>
      </c>
    </row>
    <row r="6442" spans="1:5" ht="13.5" x14ac:dyDescent="0.25">
      <c r="A6442" s="2"/>
      <c r="B6442" s="2" t="s">
        <v>6655</v>
      </c>
      <c r="C6442" s="116">
        <v>255397</v>
      </c>
      <c r="D6442" s="117">
        <v>4144</v>
      </c>
      <c r="E6442" s="2">
        <v>6442</v>
      </c>
    </row>
    <row r="6443" spans="1:5" ht="13.5" x14ac:dyDescent="0.25">
      <c r="A6443" s="2"/>
      <c r="B6443" s="2" t="s">
        <v>6656</v>
      </c>
      <c r="C6443" s="116">
        <v>255414</v>
      </c>
      <c r="D6443" s="117">
        <v>4144</v>
      </c>
      <c r="E6443" s="2">
        <v>6443</v>
      </c>
    </row>
    <row r="6444" spans="1:5" ht="13.5" x14ac:dyDescent="0.25">
      <c r="A6444" s="2"/>
      <c r="B6444" s="2" t="s">
        <v>288</v>
      </c>
      <c r="C6444" s="116">
        <v>165190</v>
      </c>
      <c r="D6444" s="117">
        <v>7344</v>
      </c>
      <c r="E6444" s="2">
        <v>6444</v>
      </c>
    </row>
    <row r="6445" spans="1:5" ht="13.5" x14ac:dyDescent="0.25">
      <c r="A6445" s="2"/>
      <c r="B6445" s="2" t="s">
        <v>5303</v>
      </c>
      <c r="C6445" s="116">
        <v>165218</v>
      </c>
      <c r="D6445" s="117">
        <v>7344</v>
      </c>
      <c r="E6445" s="2">
        <v>6445</v>
      </c>
    </row>
    <row r="6446" spans="1:5" ht="13.5" x14ac:dyDescent="0.25">
      <c r="A6446" s="2"/>
      <c r="B6446" s="2" t="s">
        <v>5304</v>
      </c>
      <c r="C6446" s="116">
        <v>165237</v>
      </c>
      <c r="D6446" s="117">
        <v>8159</v>
      </c>
      <c r="E6446" s="2">
        <v>6446</v>
      </c>
    </row>
    <row r="6447" spans="1:5" ht="13.5" x14ac:dyDescent="0.25">
      <c r="A6447" s="2"/>
      <c r="B6447" s="2" t="s">
        <v>5305</v>
      </c>
      <c r="C6447" s="116">
        <v>165256</v>
      </c>
      <c r="D6447" s="117">
        <v>7438</v>
      </c>
      <c r="E6447" s="2">
        <v>6447</v>
      </c>
    </row>
    <row r="6448" spans="1:5" ht="13.5" x14ac:dyDescent="0.25">
      <c r="A6448" s="2"/>
      <c r="B6448" s="2" t="s">
        <v>5306</v>
      </c>
      <c r="C6448" s="116">
        <v>165275</v>
      </c>
      <c r="D6448" s="117">
        <v>7442</v>
      </c>
      <c r="E6448" s="2">
        <v>6448</v>
      </c>
    </row>
    <row r="6449" spans="1:5" ht="13.5" x14ac:dyDescent="0.25">
      <c r="A6449" s="2"/>
      <c r="B6449" s="2" t="s">
        <v>289</v>
      </c>
      <c r="C6449" s="116">
        <v>165307</v>
      </c>
      <c r="D6449" s="117">
        <v>8143</v>
      </c>
      <c r="E6449" s="2">
        <v>6449</v>
      </c>
    </row>
    <row r="6450" spans="1:5" ht="13.5" x14ac:dyDescent="0.25">
      <c r="A6450" s="2"/>
      <c r="B6450" s="2" t="s">
        <v>5308</v>
      </c>
      <c r="C6450" s="116">
        <v>165311</v>
      </c>
      <c r="D6450" s="117">
        <v>7341</v>
      </c>
      <c r="E6450" s="2">
        <v>6450</v>
      </c>
    </row>
    <row r="6451" spans="1:5" ht="13.5" x14ac:dyDescent="0.25">
      <c r="A6451" s="2"/>
      <c r="B6451" s="2" t="s">
        <v>5307</v>
      </c>
      <c r="C6451" s="116">
        <v>165294</v>
      </c>
      <c r="D6451" s="117">
        <v>7450</v>
      </c>
      <c r="E6451" s="2">
        <v>6451</v>
      </c>
    </row>
    <row r="6452" spans="1:5" ht="13.5" x14ac:dyDescent="0.25">
      <c r="A6452" s="2"/>
      <c r="B6452" s="2" t="s">
        <v>5309</v>
      </c>
      <c r="C6452" s="116">
        <v>165326</v>
      </c>
      <c r="D6452" s="117">
        <v>8224</v>
      </c>
      <c r="E6452" s="2">
        <v>6452</v>
      </c>
    </row>
    <row r="6453" spans="1:5" ht="13.5" x14ac:dyDescent="0.25">
      <c r="A6453" s="2"/>
      <c r="B6453" s="2" t="s">
        <v>5310</v>
      </c>
      <c r="C6453" s="116">
        <v>165345</v>
      </c>
      <c r="D6453" s="117">
        <v>8284</v>
      </c>
      <c r="E6453" s="2">
        <v>6453</v>
      </c>
    </row>
    <row r="6454" spans="1:5" ht="13.5" x14ac:dyDescent="0.25">
      <c r="A6454" s="2"/>
      <c r="B6454" s="2" t="s">
        <v>5311</v>
      </c>
      <c r="C6454" s="116">
        <v>165364</v>
      </c>
      <c r="D6454" s="117">
        <v>7214</v>
      </c>
      <c r="E6454" s="2">
        <v>6454</v>
      </c>
    </row>
    <row r="6455" spans="1:5" ht="13.5" x14ac:dyDescent="0.25">
      <c r="A6455" s="2"/>
      <c r="B6455" s="2" t="s">
        <v>5312</v>
      </c>
      <c r="C6455" s="116">
        <v>165383</v>
      </c>
      <c r="D6455" s="117">
        <v>7232</v>
      </c>
      <c r="E6455" s="2">
        <v>6455</v>
      </c>
    </row>
    <row r="6456" spans="1:5" ht="13.5" x14ac:dyDescent="0.25">
      <c r="A6456" s="2"/>
      <c r="B6456" s="2" t="s">
        <v>290</v>
      </c>
      <c r="C6456" s="116">
        <v>165400</v>
      </c>
      <c r="D6456" s="117">
        <v>7138</v>
      </c>
      <c r="E6456" s="2">
        <v>6456</v>
      </c>
    </row>
    <row r="6457" spans="1:5" ht="13.5" x14ac:dyDescent="0.25">
      <c r="A6457" s="2"/>
      <c r="B6457" s="2" t="s">
        <v>290</v>
      </c>
      <c r="C6457" s="116">
        <v>365417</v>
      </c>
      <c r="D6457" s="117">
        <v>8290</v>
      </c>
      <c r="E6457" s="2">
        <v>6457</v>
      </c>
    </row>
    <row r="6458" spans="1:5" ht="13.5" x14ac:dyDescent="0.25">
      <c r="A6458" s="2"/>
      <c r="B6458" s="2" t="s">
        <v>5313</v>
      </c>
      <c r="C6458" s="116">
        <v>165422</v>
      </c>
      <c r="D6458" s="117">
        <v>8132</v>
      </c>
      <c r="E6458" s="2">
        <v>6458</v>
      </c>
    </row>
    <row r="6459" spans="1:5" ht="13.5" x14ac:dyDescent="0.25">
      <c r="A6459" s="2"/>
      <c r="B6459" s="2" t="s">
        <v>6657</v>
      </c>
      <c r="C6459" s="116">
        <v>255448</v>
      </c>
      <c r="D6459" s="117">
        <v>2114</v>
      </c>
      <c r="E6459" s="2">
        <v>6459</v>
      </c>
    </row>
    <row r="6460" spans="1:5" ht="13.5" x14ac:dyDescent="0.25">
      <c r="A6460" s="2"/>
      <c r="B6460" s="2" t="s">
        <v>291</v>
      </c>
      <c r="C6460" s="116">
        <v>165450</v>
      </c>
      <c r="D6460" s="117">
        <v>7341</v>
      </c>
      <c r="E6460" s="2">
        <v>6460</v>
      </c>
    </row>
    <row r="6461" spans="1:5" ht="13.5" x14ac:dyDescent="0.25">
      <c r="A6461" s="2"/>
      <c r="B6461" s="2" t="s">
        <v>5314</v>
      </c>
      <c r="C6461" s="116">
        <v>165449</v>
      </c>
      <c r="D6461" s="117">
        <v>7341</v>
      </c>
      <c r="E6461" s="2">
        <v>6461</v>
      </c>
    </row>
    <row r="6462" spans="1:5" ht="13.5" x14ac:dyDescent="0.25">
      <c r="A6462" s="2"/>
      <c r="B6462" s="2" t="s">
        <v>292</v>
      </c>
      <c r="C6462" s="116">
        <v>165468</v>
      </c>
      <c r="D6462" s="117">
        <v>7341</v>
      </c>
      <c r="E6462" s="2">
        <v>6462</v>
      </c>
    </row>
    <row r="6463" spans="1:5" ht="13.5" x14ac:dyDescent="0.25">
      <c r="A6463" s="2"/>
      <c r="B6463" s="2" t="s">
        <v>5315</v>
      </c>
      <c r="C6463" s="116">
        <v>165487</v>
      </c>
      <c r="D6463" s="117">
        <v>7341</v>
      </c>
      <c r="E6463" s="2">
        <v>6463</v>
      </c>
    </row>
    <row r="6464" spans="1:5" ht="13.5" x14ac:dyDescent="0.25">
      <c r="A6464" s="2"/>
      <c r="B6464" s="2" t="s">
        <v>5316</v>
      </c>
      <c r="C6464" s="116">
        <v>165504</v>
      </c>
      <c r="D6464" s="117">
        <v>7341</v>
      </c>
      <c r="E6464" s="2">
        <v>6464</v>
      </c>
    </row>
    <row r="6465" spans="1:5" ht="13.5" x14ac:dyDescent="0.25">
      <c r="A6465" s="2"/>
      <c r="B6465" s="2" t="s">
        <v>5317</v>
      </c>
      <c r="C6465" s="116">
        <v>165523</v>
      </c>
      <c r="D6465" s="117">
        <v>7345</v>
      </c>
      <c r="E6465" s="2">
        <v>6465</v>
      </c>
    </row>
    <row r="6466" spans="1:5" ht="13.5" x14ac:dyDescent="0.25">
      <c r="A6466" s="2"/>
      <c r="B6466" s="2" t="s">
        <v>5318</v>
      </c>
      <c r="C6466" s="116">
        <v>165542</v>
      </c>
      <c r="D6466" s="117">
        <v>7341</v>
      </c>
      <c r="E6466" s="2">
        <v>6466</v>
      </c>
    </row>
    <row r="6467" spans="1:5" ht="13.5" x14ac:dyDescent="0.25">
      <c r="A6467" s="2"/>
      <c r="B6467" s="2" t="s">
        <v>5319</v>
      </c>
      <c r="C6467" s="116">
        <v>165561</v>
      </c>
      <c r="D6467" s="117">
        <v>7341</v>
      </c>
      <c r="E6467" s="2">
        <v>6467</v>
      </c>
    </row>
    <row r="6468" spans="1:5" ht="13.5" x14ac:dyDescent="0.25">
      <c r="A6468" s="2"/>
      <c r="B6468" s="2" t="s">
        <v>5320</v>
      </c>
      <c r="C6468" s="116">
        <v>165580</v>
      </c>
      <c r="D6468" s="117">
        <v>8234</v>
      </c>
      <c r="E6468" s="2">
        <v>6468</v>
      </c>
    </row>
    <row r="6469" spans="1:5" ht="13.5" x14ac:dyDescent="0.25">
      <c r="A6469" s="2"/>
      <c r="B6469" s="2" t="s">
        <v>5321</v>
      </c>
      <c r="C6469" s="116">
        <v>165608</v>
      </c>
      <c r="D6469" s="117">
        <v>7341</v>
      </c>
      <c r="E6469" s="2">
        <v>6469</v>
      </c>
    </row>
    <row r="6470" spans="1:5" ht="13.5" x14ac:dyDescent="0.25">
      <c r="A6470" s="2"/>
      <c r="B6470" s="2" t="s">
        <v>1510</v>
      </c>
      <c r="C6470" s="116">
        <v>165611</v>
      </c>
      <c r="D6470" s="117">
        <v>7341</v>
      </c>
      <c r="E6470" s="2">
        <v>6470</v>
      </c>
    </row>
    <row r="6471" spans="1:5" ht="13.5" x14ac:dyDescent="0.25">
      <c r="A6471" s="2"/>
      <c r="B6471" s="2" t="s">
        <v>5322</v>
      </c>
      <c r="C6471" s="116">
        <v>165627</v>
      </c>
      <c r="D6471" s="117">
        <v>7341</v>
      </c>
      <c r="E6471" s="2">
        <v>6471</v>
      </c>
    </row>
    <row r="6472" spans="1:5" ht="13.5" x14ac:dyDescent="0.25">
      <c r="A6472" s="2"/>
      <c r="B6472" s="2" t="s">
        <v>5323</v>
      </c>
      <c r="C6472" s="116">
        <v>165646</v>
      </c>
      <c r="D6472" s="117">
        <v>7341</v>
      </c>
      <c r="E6472" s="2">
        <v>6472</v>
      </c>
    </row>
    <row r="6473" spans="1:5" ht="13.5" x14ac:dyDescent="0.25">
      <c r="A6473" s="2"/>
      <c r="B6473" s="2" t="s">
        <v>5324</v>
      </c>
      <c r="C6473" s="116">
        <v>165665</v>
      </c>
      <c r="D6473" s="117">
        <v>7341</v>
      </c>
      <c r="E6473" s="2">
        <v>6473</v>
      </c>
    </row>
    <row r="6474" spans="1:5" ht="13.5" x14ac:dyDescent="0.25">
      <c r="A6474" s="2"/>
      <c r="B6474" s="2" t="s">
        <v>5325</v>
      </c>
      <c r="C6474" s="116">
        <v>165684</v>
      </c>
      <c r="D6474" s="117">
        <v>5410</v>
      </c>
      <c r="E6474" s="2">
        <v>6474</v>
      </c>
    </row>
    <row r="6475" spans="1:5" ht="13.5" x14ac:dyDescent="0.25">
      <c r="A6475" s="2"/>
      <c r="B6475" s="2" t="s">
        <v>5327</v>
      </c>
      <c r="C6475" s="116">
        <v>165720</v>
      </c>
      <c r="D6475" s="117">
        <v>7341</v>
      </c>
      <c r="E6475" s="2">
        <v>6475</v>
      </c>
    </row>
    <row r="6476" spans="1:5" ht="13.5" x14ac:dyDescent="0.25">
      <c r="A6476" s="2"/>
      <c r="B6476" s="2" t="s">
        <v>5328</v>
      </c>
      <c r="C6476" s="116">
        <v>165735</v>
      </c>
      <c r="D6476" s="117">
        <v>7341</v>
      </c>
      <c r="E6476" s="2">
        <v>6476</v>
      </c>
    </row>
    <row r="6477" spans="1:5" ht="13.5" x14ac:dyDescent="0.25">
      <c r="A6477" s="2"/>
      <c r="B6477" s="2" t="s">
        <v>5329</v>
      </c>
      <c r="C6477" s="116">
        <v>165754</v>
      </c>
      <c r="D6477" s="117">
        <v>7311</v>
      </c>
      <c r="E6477" s="2">
        <v>6477</v>
      </c>
    </row>
    <row r="6478" spans="1:5" ht="13.5" x14ac:dyDescent="0.25">
      <c r="A6478" s="2"/>
      <c r="B6478" s="2" t="s">
        <v>5330</v>
      </c>
      <c r="C6478" s="116">
        <v>165773</v>
      </c>
      <c r="D6478" s="117">
        <v>7341</v>
      </c>
      <c r="E6478" s="2">
        <v>6478</v>
      </c>
    </row>
    <row r="6479" spans="1:5" ht="13.5" x14ac:dyDescent="0.25">
      <c r="A6479" s="2"/>
      <c r="B6479" s="2" t="s">
        <v>5326</v>
      </c>
      <c r="C6479" s="116">
        <v>165701</v>
      </c>
      <c r="D6479" s="117">
        <v>7341</v>
      </c>
      <c r="E6479" s="2">
        <v>6479</v>
      </c>
    </row>
    <row r="6480" spans="1:5" ht="13.5" x14ac:dyDescent="0.25">
      <c r="A6480" s="2"/>
      <c r="B6480" s="2" t="s">
        <v>5332</v>
      </c>
      <c r="C6480" s="116">
        <v>165818</v>
      </c>
      <c r="D6480" s="117">
        <v>8122</v>
      </c>
      <c r="E6480" s="2">
        <v>6480</v>
      </c>
    </row>
    <row r="6481" spans="1:5" ht="13.5" x14ac:dyDescent="0.25">
      <c r="A6481" s="2"/>
      <c r="B6481" s="2" t="s">
        <v>5331</v>
      </c>
      <c r="C6481" s="116">
        <v>165805</v>
      </c>
      <c r="D6481" s="117">
        <v>8122</v>
      </c>
      <c r="E6481" s="2">
        <v>6481</v>
      </c>
    </row>
    <row r="6482" spans="1:5" ht="13.5" x14ac:dyDescent="0.25">
      <c r="A6482" s="2"/>
      <c r="B6482" s="2" t="s">
        <v>5333</v>
      </c>
      <c r="C6482" s="116">
        <v>165839</v>
      </c>
      <c r="D6482" s="117">
        <v>8122</v>
      </c>
      <c r="E6482" s="2">
        <v>6482</v>
      </c>
    </row>
    <row r="6483" spans="1:5" ht="13.5" x14ac:dyDescent="0.25">
      <c r="A6483" s="2"/>
      <c r="B6483" s="2" t="s">
        <v>5333</v>
      </c>
      <c r="C6483" s="116">
        <v>365845</v>
      </c>
      <c r="D6483" s="117">
        <v>8122</v>
      </c>
      <c r="E6483" s="2">
        <v>6483</v>
      </c>
    </row>
    <row r="6484" spans="1:5" ht="13.5" x14ac:dyDescent="0.25">
      <c r="A6484" s="2"/>
      <c r="B6484" s="2" t="s">
        <v>5334</v>
      </c>
      <c r="C6484" s="116">
        <v>165858</v>
      </c>
      <c r="D6484" s="117">
        <v>8122</v>
      </c>
      <c r="E6484" s="2">
        <v>6484</v>
      </c>
    </row>
    <row r="6485" spans="1:5" ht="13.5" x14ac:dyDescent="0.25">
      <c r="A6485" s="2"/>
      <c r="B6485" s="2" t="s">
        <v>5335</v>
      </c>
      <c r="C6485" s="116">
        <v>165877</v>
      </c>
      <c r="D6485" s="117">
        <v>8122</v>
      </c>
      <c r="E6485" s="2">
        <v>6485</v>
      </c>
    </row>
    <row r="6486" spans="1:5" ht="13.5" x14ac:dyDescent="0.25">
      <c r="A6486" s="2"/>
      <c r="B6486" s="2" t="s">
        <v>9034</v>
      </c>
      <c r="C6486" s="116">
        <v>365883</v>
      </c>
      <c r="D6486" s="117">
        <v>8122</v>
      </c>
      <c r="E6486" s="2">
        <v>6486</v>
      </c>
    </row>
    <row r="6487" spans="1:5" ht="13.5" x14ac:dyDescent="0.25">
      <c r="A6487" s="2"/>
      <c r="B6487" s="2" t="s">
        <v>5336</v>
      </c>
      <c r="C6487" s="116">
        <v>165896</v>
      </c>
      <c r="D6487" s="117">
        <v>8122</v>
      </c>
      <c r="E6487" s="2">
        <v>6487</v>
      </c>
    </row>
    <row r="6488" spans="1:5" ht="13.5" x14ac:dyDescent="0.25">
      <c r="A6488" s="2"/>
      <c r="B6488" s="2" t="s">
        <v>7358</v>
      </c>
      <c r="C6488" s="116">
        <v>165910</v>
      </c>
      <c r="D6488" s="117">
        <v>8122</v>
      </c>
      <c r="E6488" s="2">
        <v>6488</v>
      </c>
    </row>
    <row r="6489" spans="1:5" ht="13.5" x14ac:dyDescent="0.25">
      <c r="A6489" s="2"/>
      <c r="B6489" s="2" t="s">
        <v>5337</v>
      </c>
      <c r="C6489" s="116">
        <v>165932</v>
      </c>
      <c r="D6489" s="117">
        <v>8122</v>
      </c>
      <c r="E6489" s="2">
        <v>6489</v>
      </c>
    </row>
    <row r="6490" spans="1:5" ht="13.5" x14ac:dyDescent="0.25">
      <c r="A6490" s="2"/>
      <c r="B6490" s="2" t="s">
        <v>5338</v>
      </c>
      <c r="C6490" s="116">
        <v>165947</v>
      </c>
      <c r="D6490" s="117">
        <v>8123</v>
      </c>
      <c r="E6490" s="2">
        <v>6490</v>
      </c>
    </row>
    <row r="6491" spans="1:5" ht="13.5" x14ac:dyDescent="0.25">
      <c r="A6491" s="2"/>
      <c r="B6491" s="2" t="s">
        <v>9035</v>
      </c>
      <c r="C6491" s="116">
        <v>365953</v>
      </c>
      <c r="D6491" s="117">
        <v>8122</v>
      </c>
      <c r="E6491" s="2">
        <v>6491</v>
      </c>
    </row>
    <row r="6492" spans="1:5" ht="13.5" x14ac:dyDescent="0.25">
      <c r="A6492" s="2"/>
      <c r="B6492" s="2" t="s">
        <v>9036</v>
      </c>
      <c r="C6492" s="116">
        <v>365972</v>
      </c>
      <c r="D6492" s="117">
        <v>8122</v>
      </c>
      <c r="E6492" s="2">
        <v>6492</v>
      </c>
    </row>
    <row r="6493" spans="1:5" ht="13.5" x14ac:dyDescent="0.25">
      <c r="A6493" s="2"/>
      <c r="B6493" s="2" t="s">
        <v>3479</v>
      </c>
      <c r="C6493" s="116">
        <v>165966</v>
      </c>
      <c r="D6493" s="117">
        <v>8122</v>
      </c>
      <c r="E6493" s="2">
        <v>6493</v>
      </c>
    </row>
    <row r="6494" spans="1:5" ht="13.5" x14ac:dyDescent="0.25">
      <c r="A6494" s="2"/>
      <c r="B6494" s="2" t="s">
        <v>3480</v>
      </c>
      <c r="C6494" s="116">
        <v>165985</v>
      </c>
      <c r="D6494" s="117">
        <v>8122</v>
      </c>
      <c r="E6494" s="2">
        <v>6494</v>
      </c>
    </row>
    <row r="6495" spans="1:5" ht="13.5" x14ac:dyDescent="0.25">
      <c r="A6495" s="2"/>
      <c r="B6495" s="2" t="s">
        <v>17</v>
      </c>
      <c r="C6495" s="116">
        <v>166009</v>
      </c>
      <c r="D6495" s="117">
        <v>7122</v>
      </c>
      <c r="E6495" s="2">
        <v>6495</v>
      </c>
    </row>
    <row r="6496" spans="1:5" ht="13.5" x14ac:dyDescent="0.25">
      <c r="A6496" s="2"/>
      <c r="B6496" s="2" t="s">
        <v>18</v>
      </c>
      <c r="C6496" s="116">
        <v>166012</v>
      </c>
      <c r="D6496" s="117">
        <v>7415</v>
      </c>
      <c r="E6496" s="2">
        <v>6496</v>
      </c>
    </row>
    <row r="6497" spans="1:5" ht="13.5" x14ac:dyDescent="0.25">
      <c r="A6497" s="2"/>
      <c r="B6497" s="2" t="s">
        <v>3481</v>
      </c>
      <c r="C6497" s="116">
        <v>166028</v>
      </c>
      <c r="D6497" s="117">
        <v>6141</v>
      </c>
      <c r="E6497" s="2">
        <v>6497</v>
      </c>
    </row>
    <row r="6498" spans="1:5" ht="13.5" x14ac:dyDescent="0.25">
      <c r="A6498" s="2"/>
      <c r="B6498" s="2" t="s">
        <v>19</v>
      </c>
      <c r="C6498" s="116">
        <v>166029</v>
      </c>
      <c r="D6498" s="117">
        <v>8141</v>
      </c>
      <c r="E6498" s="2">
        <v>6498</v>
      </c>
    </row>
    <row r="6499" spans="1:5" ht="13.5" x14ac:dyDescent="0.25">
      <c r="A6499" s="2"/>
      <c r="B6499" s="2" t="s">
        <v>6658</v>
      </c>
      <c r="C6499" s="116">
        <v>255471</v>
      </c>
      <c r="D6499" s="117">
        <v>3143</v>
      </c>
      <c r="E6499" s="2">
        <v>6499</v>
      </c>
    </row>
    <row r="6500" spans="1:5" ht="13.5" x14ac:dyDescent="0.25">
      <c r="A6500" s="2"/>
      <c r="B6500" s="2" t="s">
        <v>20</v>
      </c>
      <c r="C6500" s="116">
        <v>166066</v>
      </c>
      <c r="D6500" s="117">
        <v>6141</v>
      </c>
      <c r="E6500" s="2">
        <v>6500</v>
      </c>
    </row>
    <row r="6501" spans="1:5" ht="13.5" x14ac:dyDescent="0.25">
      <c r="A6501" s="2"/>
      <c r="B6501" s="2" t="s">
        <v>8202</v>
      </c>
      <c r="C6501" s="116">
        <v>255472</v>
      </c>
      <c r="D6501" s="117">
        <v>3330</v>
      </c>
      <c r="E6501" s="2">
        <v>6501</v>
      </c>
    </row>
    <row r="6502" spans="1:5" ht="13.5" x14ac:dyDescent="0.25">
      <c r="A6502" s="2"/>
      <c r="B6502" s="2" t="s">
        <v>3482</v>
      </c>
      <c r="C6502" s="116">
        <v>166085</v>
      </c>
      <c r="D6502" s="117">
        <v>8122</v>
      </c>
      <c r="E6502" s="2">
        <v>6502</v>
      </c>
    </row>
    <row r="6503" spans="1:5" ht="13.5" x14ac:dyDescent="0.25">
      <c r="A6503" s="2"/>
      <c r="B6503" s="2" t="s">
        <v>3483</v>
      </c>
      <c r="C6503" s="116">
        <v>166117</v>
      </c>
      <c r="D6503" s="117">
        <v>5410</v>
      </c>
      <c r="E6503" s="2">
        <v>6503</v>
      </c>
    </row>
    <row r="6504" spans="1:5" ht="13.5" x14ac:dyDescent="0.25">
      <c r="A6504" s="2"/>
      <c r="B6504" s="2" t="s">
        <v>21</v>
      </c>
      <c r="C6504" s="116">
        <v>166136</v>
      </c>
      <c r="D6504" s="117">
        <v>8122</v>
      </c>
      <c r="E6504" s="2">
        <v>6504</v>
      </c>
    </row>
    <row r="6505" spans="1:5" ht="13.5" x14ac:dyDescent="0.25">
      <c r="A6505" s="2"/>
      <c r="B6505" s="2" t="s">
        <v>21</v>
      </c>
      <c r="C6505" s="116">
        <v>366123</v>
      </c>
      <c r="D6505" s="117">
        <v>8122</v>
      </c>
      <c r="E6505" s="2">
        <v>6505</v>
      </c>
    </row>
    <row r="6506" spans="1:5" ht="13.5" x14ac:dyDescent="0.25">
      <c r="A6506" s="2"/>
      <c r="B6506" s="2" t="s">
        <v>3485</v>
      </c>
      <c r="C6506" s="116">
        <v>166155</v>
      </c>
      <c r="D6506" s="117">
        <v>7270</v>
      </c>
      <c r="E6506" s="2">
        <v>6506</v>
      </c>
    </row>
    <row r="6507" spans="1:5" ht="13.5" x14ac:dyDescent="0.25">
      <c r="A6507" s="2"/>
      <c r="B6507" s="2" t="s">
        <v>3486</v>
      </c>
      <c r="C6507" s="116">
        <v>166174</v>
      </c>
      <c r="D6507" s="117">
        <v>8122</v>
      </c>
      <c r="E6507" s="2">
        <v>6507</v>
      </c>
    </row>
    <row r="6508" spans="1:5" ht="13.5" x14ac:dyDescent="0.25">
      <c r="A6508" s="2"/>
      <c r="B6508" s="2" t="s">
        <v>3487</v>
      </c>
      <c r="C6508" s="116">
        <v>166193</v>
      </c>
      <c r="D6508" s="117">
        <v>8122</v>
      </c>
      <c r="E6508" s="2">
        <v>6508</v>
      </c>
    </row>
    <row r="6509" spans="1:5" ht="13.5" x14ac:dyDescent="0.25">
      <c r="A6509" s="2"/>
      <c r="B6509" s="2" t="s">
        <v>3488</v>
      </c>
      <c r="C6509" s="116">
        <v>166210</v>
      </c>
      <c r="D6509" s="117">
        <v>7260</v>
      </c>
      <c r="E6509" s="2">
        <v>6509</v>
      </c>
    </row>
    <row r="6510" spans="1:5" ht="13.5" x14ac:dyDescent="0.25">
      <c r="A6510" s="2"/>
      <c r="B6510" s="2" t="s">
        <v>7359</v>
      </c>
      <c r="C6510" s="116">
        <v>166232</v>
      </c>
      <c r="D6510" s="117">
        <v>8290</v>
      </c>
      <c r="E6510" s="2">
        <v>6510</v>
      </c>
    </row>
    <row r="6511" spans="1:5" ht="13.5" x14ac:dyDescent="0.25">
      <c r="A6511" s="2"/>
      <c r="B6511" s="2" t="s">
        <v>3490</v>
      </c>
      <c r="C6511" s="116">
        <v>166263</v>
      </c>
      <c r="D6511" s="117">
        <v>8122</v>
      </c>
      <c r="E6511" s="2">
        <v>6511</v>
      </c>
    </row>
    <row r="6512" spans="1:5" ht="13.5" x14ac:dyDescent="0.25">
      <c r="A6512" s="2"/>
      <c r="B6512" s="2" t="s">
        <v>3491</v>
      </c>
      <c r="C6512" s="116">
        <v>166282</v>
      </c>
      <c r="D6512" s="117">
        <v>8122</v>
      </c>
      <c r="E6512" s="2">
        <v>6512</v>
      </c>
    </row>
    <row r="6513" spans="1:5" ht="13.5" x14ac:dyDescent="0.25">
      <c r="A6513" s="2"/>
      <c r="B6513" s="2" t="s">
        <v>3492</v>
      </c>
      <c r="C6513" s="116">
        <v>166309</v>
      </c>
      <c r="D6513" s="117">
        <v>8265</v>
      </c>
      <c r="E6513" s="2">
        <v>6513</v>
      </c>
    </row>
    <row r="6514" spans="1:5" ht="13.5" x14ac:dyDescent="0.25">
      <c r="A6514" s="2"/>
      <c r="B6514" s="2" t="s">
        <v>3493</v>
      </c>
      <c r="C6514" s="116">
        <v>166329</v>
      </c>
      <c r="D6514" s="117">
        <v>7260</v>
      </c>
      <c r="E6514" s="2">
        <v>6514</v>
      </c>
    </row>
    <row r="6515" spans="1:5" ht="13.5" x14ac:dyDescent="0.25">
      <c r="A6515" s="2"/>
      <c r="B6515" s="2" t="s">
        <v>3494</v>
      </c>
      <c r="C6515" s="116">
        <v>166348</v>
      </c>
      <c r="D6515" s="117">
        <v>8139</v>
      </c>
      <c r="E6515" s="2">
        <v>6515</v>
      </c>
    </row>
    <row r="6516" spans="1:5" ht="13.5" x14ac:dyDescent="0.25">
      <c r="A6516" s="2"/>
      <c r="B6516" s="2" t="s">
        <v>3495</v>
      </c>
      <c r="C6516" s="116">
        <v>166367</v>
      </c>
      <c r="D6516" s="117">
        <v>8271</v>
      </c>
      <c r="E6516" s="2">
        <v>6516</v>
      </c>
    </row>
    <row r="6517" spans="1:5" ht="13.5" x14ac:dyDescent="0.25">
      <c r="A6517" s="2"/>
      <c r="B6517" s="2" t="s">
        <v>3496</v>
      </c>
      <c r="C6517" s="116">
        <v>166386</v>
      </c>
      <c r="D6517" s="117">
        <v>8121</v>
      </c>
      <c r="E6517" s="2">
        <v>6517</v>
      </c>
    </row>
    <row r="6518" spans="1:5" ht="13.5" x14ac:dyDescent="0.25">
      <c r="A6518" s="2"/>
      <c r="B6518" s="2" t="s">
        <v>3497</v>
      </c>
      <c r="C6518" s="116">
        <v>166403</v>
      </c>
      <c r="D6518" s="117">
        <v>8122</v>
      </c>
      <c r="E6518" s="2">
        <v>6518</v>
      </c>
    </row>
    <row r="6519" spans="1:5" ht="13.5" x14ac:dyDescent="0.25">
      <c r="A6519" s="2"/>
      <c r="B6519" s="2" t="s">
        <v>3498</v>
      </c>
      <c r="C6519" s="116">
        <v>166422</v>
      </c>
      <c r="D6519" s="117">
        <v>8121</v>
      </c>
      <c r="E6519" s="2">
        <v>6519</v>
      </c>
    </row>
    <row r="6520" spans="1:5" ht="13.5" x14ac:dyDescent="0.25">
      <c r="A6520" s="2"/>
      <c r="B6520" s="2" t="s">
        <v>3499</v>
      </c>
      <c r="C6520" s="116">
        <v>166441</v>
      </c>
      <c r="D6520" s="117">
        <v>8227</v>
      </c>
      <c r="E6520" s="2">
        <v>6520</v>
      </c>
    </row>
    <row r="6521" spans="1:5" ht="13.5" x14ac:dyDescent="0.25">
      <c r="A6521" s="2"/>
      <c r="B6521" s="2" t="s">
        <v>3500</v>
      </c>
      <c r="C6521" s="116">
        <v>166456</v>
      </c>
      <c r="D6521" s="117">
        <v>8125</v>
      </c>
      <c r="E6521" s="2">
        <v>6521</v>
      </c>
    </row>
    <row r="6522" spans="1:5" ht="13.5" x14ac:dyDescent="0.25">
      <c r="A6522" s="2"/>
      <c r="B6522" s="2" t="s">
        <v>3501</v>
      </c>
      <c r="C6522" s="116">
        <v>166475</v>
      </c>
      <c r="D6522" s="117">
        <v>8122</v>
      </c>
      <c r="E6522" s="2">
        <v>6522</v>
      </c>
    </row>
    <row r="6523" spans="1:5" ht="13.5" x14ac:dyDescent="0.25">
      <c r="A6523" s="2"/>
      <c r="B6523" s="2" t="s">
        <v>3502</v>
      </c>
      <c r="C6523" s="116">
        <v>166494</v>
      </c>
      <c r="D6523" s="117">
        <v>8122</v>
      </c>
      <c r="E6523" s="2">
        <v>6523</v>
      </c>
    </row>
    <row r="6524" spans="1:5" ht="13.5" x14ac:dyDescent="0.25">
      <c r="A6524" s="2"/>
      <c r="B6524" s="2" t="s">
        <v>3503</v>
      </c>
      <c r="C6524" s="116">
        <v>166511</v>
      </c>
      <c r="D6524" s="117">
        <v>8122</v>
      </c>
      <c r="E6524" s="2">
        <v>6524</v>
      </c>
    </row>
    <row r="6525" spans="1:5" ht="13.5" x14ac:dyDescent="0.25">
      <c r="A6525" s="2"/>
      <c r="B6525" s="2" t="s">
        <v>3503</v>
      </c>
      <c r="C6525" s="116">
        <v>366528</v>
      </c>
      <c r="D6525" s="117">
        <v>8122</v>
      </c>
      <c r="E6525" s="2">
        <v>6525</v>
      </c>
    </row>
    <row r="6526" spans="1:5" ht="13.5" x14ac:dyDescent="0.25">
      <c r="A6526" s="2"/>
      <c r="B6526" s="2" t="s">
        <v>3504</v>
      </c>
      <c r="C6526" s="116">
        <v>166530</v>
      </c>
      <c r="D6526" s="117">
        <v>8226</v>
      </c>
      <c r="E6526" s="2">
        <v>6526</v>
      </c>
    </row>
    <row r="6527" spans="1:5" ht="13.5" x14ac:dyDescent="0.25">
      <c r="A6527" s="2"/>
      <c r="B6527" s="2" t="s">
        <v>3489</v>
      </c>
      <c r="C6527" s="116">
        <v>166244</v>
      </c>
      <c r="D6527" s="117">
        <v>8122</v>
      </c>
      <c r="E6527" s="2">
        <v>6527</v>
      </c>
    </row>
    <row r="6528" spans="1:5" ht="13.5" x14ac:dyDescent="0.25">
      <c r="A6528" s="2"/>
      <c r="B6528" s="2" t="s">
        <v>3505</v>
      </c>
      <c r="C6528" s="116">
        <v>166551</v>
      </c>
      <c r="D6528" s="117">
        <v>7270</v>
      </c>
      <c r="E6528" s="2">
        <v>6528</v>
      </c>
    </row>
    <row r="6529" spans="1:5" ht="13.5" x14ac:dyDescent="0.25">
      <c r="A6529" s="2"/>
      <c r="B6529" s="2" t="s">
        <v>3506</v>
      </c>
      <c r="C6529" s="116">
        <v>166579</v>
      </c>
      <c r="D6529" s="117">
        <v>8223</v>
      </c>
      <c r="E6529" s="2">
        <v>6529</v>
      </c>
    </row>
    <row r="6530" spans="1:5" ht="13.5" x14ac:dyDescent="0.25">
      <c r="A6530" s="2"/>
      <c r="B6530" s="2" t="s">
        <v>3507</v>
      </c>
      <c r="C6530" s="116">
        <v>166598</v>
      </c>
      <c r="D6530" s="117">
        <v>8223</v>
      </c>
      <c r="E6530" s="2">
        <v>6530</v>
      </c>
    </row>
    <row r="6531" spans="1:5" ht="13.5" x14ac:dyDescent="0.25">
      <c r="A6531" s="2"/>
      <c r="B6531" s="2" t="s">
        <v>22</v>
      </c>
      <c r="C6531" s="116">
        <v>166615</v>
      </c>
      <c r="D6531" s="117">
        <v>8159</v>
      </c>
      <c r="E6531" s="2">
        <v>6531</v>
      </c>
    </row>
    <row r="6532" spans="1:5" ht="13.5" x14ac:dyDescent="0.25">
      <c r="A6532" s="2"/>
      <c r="B6532" s="2" t="s">
        <v>6660</v>
      </c>
      <c r="C6532" s="116">
        <v>255522</v>
      </c>
      <c r="D6532" s="117">
        <v>4190</v>
      </c>
      <c r="E6532" s="2">
        <v>6532</v>
      </c>
    </row>
    <row r="6533" spans="1:5" ht="13.5" x14ac:dyDescent="0.25">
      <c r="A6533" s="2"/>
      <c r="B6533" s="2" t="s">
        <v>3508</v>
      </c>
      <c r="C6533" s="116">
        <v>166634</v>
      </c>
      <c r="D6533" s="117">
        <v>8233</v>
      </c>
      <c r="E6533" s="2">
        <v>6533</v>
      </c>
    </row>
    <row r="6534" spans="1:5" ht="13.5" x14ac:dyDescent="0.25">
      <c r="A6534" s="2"/>
      <c r="B6534" s="2" t="s">
        <v>9037</v>
      </c>
      <c r="C6534" s="116">
        <v>366640</v>
      </c>
      <c r="D6534" s="117">
        <v>8290</v>
      </c>
      <c r="E6534" s="2">
        <v>6534</v>
      </c>
    </row>
    <row r="6535" spans="1:5" ht="13.5" x14ac:dyDescent="0.25">
      <c r="A6535" s="2"/>
      <c r="B6535" s="2" t="s">
        <v>3509</v>
      </c>
      <c r="C6535" s="116">
        <v>166653</v>
      </c>
      <c r="D6535" s="117">
        <v>7424</v>
      </c>
      <c r="E6535" s="2">
        <v>6535</v>
      </c>
    </row>
    <row r="6536" spans="1:5" ht="13.5" x14ac:dyDescent="0.25">
      <c r="A6536" s="2"/>
      <c r="B6536" s="2" t="s">
        <v>3510</v>
      </c>
      <c r="C6536" s="116">
        <v>166672</v>
      </c>
      <c r="D6536" s="117">
        <v>7443</v>
      </c>
      <c r="E6536" s="2">
        <v>6536</v>
      </c>
    </row>
    <row r="6537" spans="1:5" ht="13.5" x14ac:dyDescent="0.25">
      <c r="A6537" s="2"/>
      <c r="B6537" s="2" t="s">
        <v>23</v>
      </c>
      <c r="C6537" s="116">
        <v>166687</v>
      </c>
      <c r="D6537" s="117">
        <v>6112</v>
      </c>
      <c r="E6537" s="2">
        <v>6537</v>
      </c>
    </row>
    <row r="6538" spans="1:5" ht="13.5" x14ac:dyDescent="0.25">
      <c r="A6538" s="2"/>
      <c r="B6538" s="2" t="s">
        <v>3511</v>
      </c>
      <c r="C6538" s="116">
        <v>166691</v>
      </c>
      <c r="D6538" s="117">
        <v>7511</v>
      </c>
      <c r="E6538" s="2">
        <v>6538</v>
      </c>
    </row>
    <row r="6539" spans="1:5" ht="13.5" x14ac:dyDescent="0.25">
      <c r="A6539" s="2"/>
      <c r="B6539" s="2" t="s">
        <v>24</v>
      </c>
      <c r="C6539" s="116">
        <v>166719</v>
      </c>
      <c r="D6539" s="117">
        <v>7124</v>
      </c>
      <c r="E6539" s="2">
        <v>6539</v>
      </c>
    </row>
    <row r="6540" spans="1:5" ht="13.5" x14ac:dyDescent="0.25">
      <c r="A6540" s="2"/>
      <c r="B6540" s="2" t="s">
        <v>3512</v>
      </c>
      <c r="C6540" s="116">
        <v>166738</v>
      </c>
      <c r="D6540" s="117">
        <v>7124</v>
      </c>
      <c r="E6540" s="2">
        <v>6540</v>
      </c>
    </row>
    <row r="6541" spans="1:5" ht="13.5" x14ac:dyDescent="0.25">
      <c r="A6541" s="2"/>
      <c r="B6541" s="2" t="s">
        <v>7361</v>
      </c>
      <c r="C6541" s="116">
        <v>166721</v>
      </c>
      <c r="D6541" s="117">
        <v>7124</v>
      </c>
      <c r="E6541" s="2">
        <v>6541</v>
      </c>
    </row>
    <row r="6542" spans="1:5" ht="13.5" x14ac:dyDescent="0.25">
      <c r="A6542" s="2"/>
      <c r="B6542" s="2" t="s">
        <v>7360</v>
      </c>
      <c r="C6542" s="116">
        <v>166720</v>
      </c>
      <c r="D6542" s="117">
        <v>7124</v>
      </c>
      <c r="E6542" s="2">
        <v>6542</v>
      </c>
    </row>
    <row r="6543" spans="1:5" ht="13.5" x14ac:dyDescent="0.25">
      <c r="A6543" s="2"/>
      <c r="B6543" s="2" t="s">
        <v>7384</v>
      </c>
      <c r="C6543" s="116">
        <v>169720</v>
      </c>
      <c r="D6543" s="117">
        <v>7124</v>
      </c>
      <c r="E6543" s="2">
        <v>6543</v>
      </c>
    </row>
    <row r="6544" spans="1:5" ht="13.5" x14ac:dyDescent="0.25">
      <c r="A6544" s="2"/>
      <c r="B6544" s="2" t="s">
        <v>25</v>
      </c>
      <c r="C6544" s="116">
        <v>166757</v>
      </c>
      <c r="D6544" s="117">
        <v>5122</v>
      </c>
      <c r="E6544" s="2">
        <v>6544</v>
      </c>
    </row>
    <row r="6545" spans="1:5" ht="13.5" x14ac:dyDescent="0.25">
      <c r="A6545" s="2"/>
      <c r="B6545" s="2" t="s">
        <v>7362</v>
      </c>
      <c r="C6545" s="116">
        <v>166776</v>
      </c>
      <c r="D6545" s="117">
        <v>5122</v>
      </c>
      <c r="E6545" s="2">
        <v>6545</v>
      </c>
    </row>
    <row r="6546" spans="1:5" ht="13.5" x14ac:dyDescent="0.25">
      <c r="A6546" s="2"/>
      <c r="B6546" s="2" t="s">
        <v>7362</v>
      </c>
      <c r="C6546" s="116">
        <v>366778</v>
      </c>
      <c r="D6546" s="117">
        <v>5122</v>
      </c>
      <c r="E6546" s="2">
        <v>6546</v>
      </c>
    </row>
    <row r="6547" spans="1:5" ht="13.5" x14ac:dyDescent="0.25">
      <c r="A6547" s="2"/>
      <c r="B6547" s="2" t="s">
        <v>1551</v>
      </c>
      <c r="C6547" s="116">
        <v>166761</v>
      </c>
      <c r="D6547" s="117">
        <v>5122</v>
      </c>
      <c r="E6547" s="2">
        <v>6547</v>
      </c>
    </row>
    <row r="6548" spans="1:5" ht="13.5" x14ac:dyDescent="0.25">
      <c r="A6548" s="2"/>
      <c r="B6548" s="2" t="s">
        <v>26</v>
      </c>
      <c r="C6548" s="116">
        <v>166777</v>
      </c>
      <c r="D6548" s="117">
        <v>5122</v>
      </c>
      <c r="E6548" s="2">
        <v>6548</v>
      </c>
    </row>
    <row r="6549" spans="1:5" ht="13.5" x14ac:dyDescent="0.25">
      <c r="A6549" s="2"/>
      <c r="B6549" s="2" t="s">
        <v>6661</v>
      </c>
      <c r="C6549" s="116">
        <v>255556</v>
      </c>
      <c r="D6549" s="117">
        <v>1120</v>
      </c>
      <c r="E6549" s="2">
        <v>6549</v>
      </c>
    </row>
    <row r="6550" spans="1:5" ht="13.5" x14ac:dyDescent="0.25">
      <c r="A6550" s="2"/>
      <c r="B6550" s="2" t="s">
        <v>3513</v>
      </c>
      <c r="C6550" s="116">
        <v>166808</v>
      </c>
      <c r="D6550" s="117">
        <v>9321</v>
      </c>
      <c r="E6550" s="2">
        <v>6550</v>
      </c>
    </row>
    <row r="6551" spans="1:5" ht="13.5" x14ac:dyDescent="0.25">
      <c r="A6551" s="2"/>
      <c r="B6551" s="2" t="s">
        <v>3514</v>
      </c>
      <c r="C6551" s="116">
        <v>166827</v>
      </c>
      <c r="D6551" s="117">
        <v>8261</v>
      </c>
      <c r="E6551" s="2">
        <v>6551</v>
      </c>
    </row>
    <row r="6552" spans="1:5" ht="13.5" x14ac:dyDescent="0.25">
      <c r="A6552" s="2"/>
      <c r="B6552" s="2" t="s">
        <v>3515</v>
      </c>
      <c r="C6552" s="116">
        <v>166846</v>
      </c>
      <c r="D6552" s="117">
        <v>8261</v>
      </c>
      <c r="E6552" s="2">
        <v>6552</v>
      </c>
    </row>
    <row r="6553" spans="1:5" ht="13.5" x14ac:dyDescent="0.25">
      <c r="A6553" s="2"/>
      <c r="B6553" s="2" t="s">
        <v>3516</v>
      </c>
      <c r="C6553" s="116">
        <v>166865</v>
      </c>
      <c r="D6553" s="117">
        <v>8262</v>
      </c>
      <c r="E6553" s="2">
        <v>6553</v>
      </c>
    </row>
    <row r="6554" spans="1:5" ht="13.5" x14ac:dyDescent="0.25">
      <c r="A6554" s="2"/>
      <c r="B6554" s="2" t="s">
        <v>3517</v>
      </c>
      <c r="C6554" s="116">
        <v>166884</v>
      </c>
      <c r="D6554" s="117">
        <v>7443</v>
      </c>
      <c r="E6554" s="2">
        <v>6554</v>
      </c>
    </row>
    <row r="6555" spans="1:5" ht="13.5" x14ac:dyDescent="0.25">
      <c r="A6555" s="2"/>
      <c r="B6555" s="2" t="s">
        <v>7363</v>
      </c>
      <c r="C6555" s="116">
        <v>166969</v>
      </c>
      <c r="D6555" s="117">
        <v>4190</v>
      </c>
      <c r="E6555" s="2">
        <v>6555</v>
      </c>
    </row>
    <row r="6556" spans="1:5" ht="13.5" x14ac:dyDescent="0.25">
      <c r="A6556" s="2"/>
      <c r="B6556" s="2" t="s">
        <v>3518</v>
      </c>
      <c r="C6556" s="116">
        <v>166901</v>
      </c>
      <c r="D6556" s="117">
        <v>7313</v>
      </c>
      <c r="E6556" s="2">
        <v>6556</v>
      </c>
    </row>
    <row r="6557" spans="1:5" ht="13.5" x14ac:dyDescent="0.25">
      <c r="A6557" s="2"/>
      <c r="B6557" s="2" t="s">
        <v>3519</v>
      </c>
      <c r="C6557" s="116">
        <v>166920</v>
      </c>
      <c r="D6557" s="117">
        <v>9321</v>
      </c>
      <c r="E6557" s="2">
        <v>6557</v>
      </c>
    </row>
    <row r="6558" spans="1:5" ht="13.5" x14ac:dyDescent="0.25">
      <c r="A6558" s="2"/>
      <c r="B6558" s="2" t="s">
        <v>3520</v>
      </c>
      <c r="C6558" s="116">
        <v>166947</v>
      </c>
      <c r="D6558" s="117">
        <v>7311</v>
      </c>
      <c r="E6558" s="2">
        <v>6558</v>
      </c>
    </row>
    <row r="6559" spans="1:5" ht="13.5" x14ac:dyDescent="0.25">
      <c r="A6559" s="2"/>
      <c r="B6559" s="2" t="s">
        <v>3521</v>
      </c>
      <c r="C6559" s="116">
        <v>166988</v>
      </c>
      <c r="D6559" s="117">
        <v>8261</v>
      </c>
      <c r="E6559" s="2">
        <v>6559</v>
      </c>
    </row>
    <row r="6560" spans="1:5" ht="13.5" x14ac:dyDescent="0.25">
      <c r="A6560" s="2"/>
      <c r="B6560" s="2" t="s">
        <v>3522</v>
      </c>
      <c r="C6560" s="116">
        <v>167001</v>
      </c>
      <c r="D6560" s="117">
        <v>9321</v>
      </c>
      <c r="E6560" s="2">
        <v>6560</v>
      </c>
    </row>
    <row r="6561" spans="1:5" ht="13.5" x14ac:dyDescent="0.25">
      <c r="A6561" s="2"/>
      <c r="B6561" s="2" t="s">
        <v>5376</v>
      </c>
      <c r="C6561" s="116">
        <v>167016</v>
      </c>
      <c r="D6561" s="117">
        <v>7270</v>
      </c>
      <c r="E6561" s="2">
        <v>6561</v>
      </c>
    </row>
    <row r="6562" spans="1:5" ht="13.5" x14ac:dyDescent="0.25">
      <c r="A6562" s="2"/>
      <c r="B6562" s="2" t="s">
        <v>5377</v>
      </c>
      <c r="C6562" s="116">
        <v>167054</v>
      </c>
      <c r="D6562" s="117">
        <v>7241</v>
      </c>
      <c r="E6562" s="2">
        <v>6562</v>
      </c>
    </row>
    <row r="6563" spans="1:5" ht="13.5" x14ac:dyDescent="0.25">
      <c r="A6563" s="2"/>
      <c r="B6563" s="2" t="s">
        <v>7364</v>
      </c>
      <c r="C6563" s="116">
        <v>167055</v>
      </c>
      <c r="D6563" s="117">
        <v>7241</v>
      </c>
      <c r="E6563" s="2">
        <v>6563</v>
      </c>
    </row>
    <row r="6564" spans="1:5" ht="13.5" x14ac:dyDescent="0.25">
      <c r="A6564" s="2"/>
      <c r="B6564" s="2" t="s">
        <v>5378</v>
      </c>
      <c r="C6564" s="116">
        <v>167073</v>
      </c>
      <c r="D6564" s="117">
        <v>7241</v>
      </c>
      <c r="E6564" s="2">
        <v>6564</v>
      </c>
    </row>
    <row r="6565" spans="1:5" ht="13.5" x14ac:dyDescent="0.25">
      <c r="A6565" s="2"/>
      <c r="B6565" s="2" t="s">
        <v>5379</v>
      </c>
      <c r="C6565" s="116">
        <v>167092</v>
      </c>
      <c r="D6565" s="117">
        <v>8273</v>
      </c>
      <c r="E6565" s="2">
        <v>6565</v>
      </c>
    </row>
    <row r="6566" spans="1:5" ht="13.5" x14ac:dyDescent="0.25">
      <c r="A6566" s="2"/>
      <c r="B6566" s="2" t="s">
        <v>5380</v>
      </c>
      <c r="C6566" s="116">
        <v>167119</v>
      </c>
      <c r="D6566" s="117">
        <v>5145</v>
      </c>
      <c r="E6566" s="2">
        <v>6566</v>
      </c>
    </row>
    <row r="6567" spans="1:5" ht="13.5" x14ac:dyDescent="0.25">
      <c r="A6567" s="2"/>
      <c r="B6567" s="2" t="s">
        <v>5381</v>
      </c>
      <c r="C6567" s="116">
        <v>167139</v>
      </c>
      <c r="D6567" s="117">
        <v>7411</v>
      </c>
      <c r="E6567" s="2">
        <v>6567</v>
      </c>
    </row>
    <row r="6568" spans="1:5" ht="13.5" x14ac:dyDescent="0.25">
      <c r="A6568" s="2"/>
      <c r="B6568" s="2" t="s">
        <v>5382</v>
      </c>
      <c r="C6568" s="116">
        <v>167158</v>
      </c>
      <c r="D6568" s="117">
        <v>7411</v>
      </c>
      <c r="E6568" s="2">
        <v>6568</v>
      </c>
    </row>
    <row r="6569" spans="1:5" ht="13.5" x14ac:dyDescent="0.25">
      <c r="A6569" s="2"/>
      <c r="B6569" s="2" t="s">
        <v>5383</v>
      </c>
      <c r="C6569" s="116">
        <v>167177</v>
      </c>
      <c r="D6569" s="117">
        <v>8122</v>
      </c>
      <c r="E6569" s="2">
        <v>6569</v>
      </c>
    </row>
    <row r="6570" spans="1:5" ht="13.5" x14ac:dyDescent="0.25">
      <c r="A6570" s="2"/>
      <c r="B6570" s="2" t="s">
        <v>5384</v>
      </c>
      <c r="C6570" s="116">
        <v>167196</v>
      </c>
      <c r="D6570" s="117">
        <v>8122</v>
      </c>
      <c r="E6570" s="2">
        <v>6570</v>
      </c>
    </row>
    <row r="6571" spans="1:5" ht="13.5" x14ac:dyDescent="0.25">
      <c r="A6571" s="2"/>
      <c r="B6571" s="2" t="s">
        <v>5385</v>
      </c>
      <c r="C6571" s="116">
        <v>167213</v>
      </c>
      <c r="D6571" s="117">
        <v>8122</v>
      </c>
      <c r="E6571" s="2">
        <v>6571</v>
      </c>
    </row>
    <row r="6572" spans="1:5" ht="13.5" x14ac:dyDescent="0.25">
      <c r="A6572" s="2"/>
      <c r="B6572" s="2" t="s">
        <v>9038</v>
      </c>
      <c r="C6572" s="116">
        <v>367226</v>
      </c>
      <c r="D6572" s="117">
        <v>8290</v>
      </c>
      <c r="E6572" s="2">
        <v>6572</v>
      </c>
    </row>
    <row r="6573" spans="1:5" ht="13.5" x14ac:dyDescent="0.25">
      <c r="A6573" s="2"/>
      <c r="B6573" s="2" t="s">
        <v>5386</v>
      </c>
      <c r="C6573" s="116">
        <v>167232</v>
      </c>
      <c r="D6573" s="117">
        <v>8223</v>
      </c>
      <c r="E6573" s="2">
        <v>6573</v>
      </c>
    </row>
    <row r="6574" spans="1:5" ht="13.5" x14ac:dyDescent="0.25">
      <c r="A6574" s="2"/>
      <c r="B6574" s="2" t="s">
        <v>5387</v>
      </c>
      <c r="C6574" s="116">
        <v>167251</v>
      </c>
      <c r="D6574" s="117">
        <v>9321</v>
      </c>
      <c r="E6574" s="2">
        <v>6574</v>
      </c>
    </row>
    <row r="6575" spans="1:5" ht="13.5" x14ac:dyDescent="0.25">
      <c r="A6575" s="2"/>
      <c r="B6575" s="2" t="s">
        <v>5388</v>
      </c>
      <c r="C6575" s="116">
        <v>167270</v>
      </c>
      <c r="D6575" s="117">
        <v>7422</v>
      </c>
      <c r="E6575" s="2">
        <v>6575</v>
      </c>
    </row>
    <row r="6576" spans="1:5" ht="13.5" x14ac:dyDescent="0.25">
      <c r="A6576" s="2"/>
      <c r="B6576" s="2" t="s">
        <v>5389</v>
      </c>
      <c r="C6576" s="116">
        <v>167295</v>
      </c>
      <c r="D6576" s="117">
        <v>5410</v>
      </c>
      <c r="E6576" s="2">
        <v>6576</v>
      </c>
    </row>
    <row r="6577" spans="1:5" ht="13.5" x14ac:dyDescent="0.25">
      <c r="A6577" s="2"/>
      <c r="B6577" s="2" t="s">
        <v>5390</v>
      </c>
      <c r="C6577" s="116">
        <v>167317</v>
      </c>
      <c r="D6577" s="117">
        <v>8228</v>
      </c>
      <c r="E6577" s="2">
        <v>6577</v>
      </c>
    </row>
    <row r="6578" spans="1:5" ht="13.5" x14ac:dyDescent="0.25">
      <c r="A6578" s="2"/>
      <c r="B6578" s="2" t="s">
        <v>5391</v>
      </c>
      <c r="C6578" s="116">
        <v>167336</v>
      </c>
      <c r="D6578" s="117">
        <v>7442</v>
      </c>
      <c r="E6578" s="2">
        <v>6578</v>
      </c>
    </row>
    <row r="6579" spans="1:5" ht="13.5" x14ac:dyDescent="0.25">
      <c r="A6579" s="2"/>
      <c r="B6579" s="2" t="s">
        <v>5392</v>
      </c>
      <c r="C6579" s="116">
        <v>167355</v>
      </c>
      <c r="D6579" s="117">
        <v>7438</v>
      </c>
      <c r="E6579" s="2">
        <v>6579</v>
      </c>
    </row>
    <row r="6580" spans="1:5" ht="13.5" x14ac:dyDescent="0.25">
      <c r="A6580" s="2"/>
      <c r="B6580" s="2" t="s">
        <v>5393</v>
      </c>
      <c r="C6580" s="116">
        <v>167361</v>
      </c>
      <c r="D6580" s="117">
        <v>9350</v>
      </c>
      <c r="E6580" s="2">
        <v>6580</v>
      </c>
    </row>
    <row r="6581" spans="1:5" ht="13.5" x14ac:dyDescent="0.25">
      <c r="A6581" s="2"/>
      <c r="B6581" s="2" t="s">
        <v>9039</v>
      </c>
      <c r="C6581" s="116">
        <v>367376</v>
      </c>
      <c r="D6581" s="117">
        <v>8290</v>
      </c>
      <c r="E6581" s="2">
        <v>6581</v>
      </c>
    </row>
    <row r="6582" spans="1:5" ht="13.5" x14ac:dyDescent="0.25">
      <c r="A6582" s="2"/>
      <c r="B6582" s="2" t="s">
        <v>5394</v>
      </c>
      <c r="C6582" s="116">
        <v>167389</v>
      </c>
      <c r="D6582" s="117">
        <v>9321</v>
      </c>
      <c r="E6582" s="2">
        <v>6582</v>
      </c>
    </row>
    <row r="6583" spans="1:5" ht="13.5" x14ac:dyDescent="0.25">
      <c r="A6583" s="2"/>
      <c r="B6583" s="2" t="s">
        <v>5395</v>
      </c>
      <c r="C6583" s="116">
        <v>167406</v>
      </c>
      <c r="D6583" s="117">
        <v>7270</v>
      </c>
      <c r="E6583" s="2">
        <v>6583</v>
      </c>
    </row>
    <row r="6584" spans="1:5" ht="13.5" x14ac:dyDescent="0.25">
      <c r="A6584" s="2"/>
      <c r="B6584" s="2" t="s">
        <v>5396</v>
      </c>
      <c r="C6584" s="116">
        <v>167425</v>
      </c>
      <c r="D6584" s="117">
        <v>8227</v>
      </c>
      <c r="E6584" s="2">
        <v>6584</v>
      </c>
    </row>
    <row r="6585" spans="1:5" ht="13.5" x14ac:dyDescent="0.25">
      <c r="A6585" s="2"/>
      <c r="B6585" s="2" t="s">
        <v>5397</v>
      </c>
      <c r="C6585" s="116">
        <v>167444</v>
      </c>
      <c r="D6585" s="117">
        <v>7441</v>
      </c>
      <c r="E6585" s="2">
        <v>6585</v>
      </c>
    </row>
    <row r="6586" spans="1:5" ht="13.5" x14ac:dyDescent="0.25">
      <c r="A6586" s="2"/>
      <c r="B6586" s="2" t="s">
        <v>5398</v>
      </c>
      <c r="C6586" s="116">
        <v>167463</v>
      </c>
      <c r="D6586" s="117">
        <v>7441</v>
      </c>
      <c r="E6586" s="2">
        <v>6586</v>
      </c>
    </row>
    <row r="6587" spans="1:5" ht="13.5" x14ac:dyDescent="0.25">
      <c r="A6587" s="2"/>
      <c r="B6587" s="2" t="s">
        <v>5399</v>
      </c>
      <c r="C6587" s="116">
        <v>167482</v>
      </c>
      <c r="D6587" s="117">
        <v>8122</v>
      </c>
      <c r="E6587" s="2">
        <v>6587</v>
      </c>
    </row>
    <row r="6588" spans="1:5" ht="13.5" x14ac:dyDescent="0.25">
      <c r="A6588" s="2"/>
      <c r="B6588" s="2" t="s">
        <v>5400</v>
      </c>
      <c r="C6588" s="116">
        <v>167504</v>
      </c>
      <c r="D6588" s="117">
        <v>8122</v>
      </c>
      <c r="E6588" s="2">
        <v>6588</v>
      </c>
    </row>
    <row r="6589" spans="1:5" ht="13.5" x14ac:dyDescent="0.25">
      <c r="A6589" s="2"/>
      <c r="B6589" s="2" t="s">
        <v>5401</v>
      </c>
      <c r="C6589" s="116">
        <v>167529</v>
      </c>
      <c r="D6589" s="117">
        <v>8122</v>
      </c>
      <c r="E6589" s="2">
        <v>6589</v>
      </c>
    </row>
    <row r="6590" spans="1:5" ht="13.5" x14ac:dyDescent="0.25">
      <c r="A6590" s="2"/>
      <c r="B6590" s="2" t="s">
        <v>5402</v>
      </c>
      <c r="C6590" s="116">
        <v>167548</v>
      </c>
      <c r="D6590" s="117">
        <v>8122</v>
      </c>
      <c r="E6590" s="2">
        <v>6590</v>
      </c>
    </row>
    <row r="6591" spans="1:5" ht="13.5" x14ac:dyDescent="0.25">
      <c r="A6591" s="2"/>
      <c r="B6591" s="2" t="s">
        <v>5403</v>
      </c>
      <c r="C6591" s="116">
        <v>167567</v>
      </c>
      <c r="D6591" s="117">
        <v>8121</v>
      </c>
      <c r="E6591" s="2">
        <v>6591</v>
      </c>
    </row>
    <row r="6592" spans="1:5" ht="13.5" x14ac:dyDescent="0.25">
      <c r="A6592" s="2"/>
      <c r="B6592" s="2" t="s">
        <v>5404</v>
      </c>
      <c r="C6592" s="116">
        <v>167586</v>
      </c>
      <c r="D6592" s="117">
        <v>8121</v>
      </c>
      <c r="E6592" s="2">
        <v>6592</v>
      </c>
    </row>
    <row r="6593" spans="1:5" ht="13.5" x14ac:dyDescent="0.25">
      <c r="A6593" s="2"/>
      <c r="B6593" s="2" t="s">
        <v>5405</v>
      </c>
      <c r="C6593" s="116">
        <v>167603</v>
      </c>
      <c r="D6593" s="117">
        <v>8121</v>
      </c>
      <c r="E6593" s="2">
        <v>6593</v>
      </c>
    </row>
    <row r="6594" spans="1:5" ht="13.5" x14ac:dyDescent="0.25">
      <c r="A6594" s="2"/>
      <c r="B6594" s="2" t="s">
        <v>5406</v>
      </c>
      <c r="C6594" s="116">
        <v>167622</v>
      </c>
      <c r="D6594" s="117">
        <v>8121</v>
      </c>
      <c r="E6594" s="2">
        <v>6594</v>
      </c>
    </row>
    <row r="6595" spans="1:5" ht="13.5" x14ac:dyDescent="0.25">
      <c r="A6595" s="2"/>
      <c r="B6595" s="2" t="s">
        <v>5407</v>
      </c>
      <c r="C6595" s="116">
        <v>167641</v>
      </c>
      <c r="D6595" s="117">
        <v>8121</v>
      </c>
      <c r="E6595" s="2">
        <v>6595</v>
      </c>
    </row>
    <row r="6596" spans="1:5" ht="13.5" x14ac:dyDescent="0.25">
      <c r="A6596" s="2"/>
      <c r="B6596" s="2" t="s">
        <v>5408</v>
      </c>
      <c r="C6596" s="116">
        <v>167656</v>
      </c>
      <c r="D6596" s="117">
        <v>8121</v>
      </c>
      <c r="E6596" s="2">
        <v>6596</v>
      </c>
    </row>
    <row r="6597" spans="1:5" ht="13.5" x14ac:dyDescent="0.25">
      <c r="A6597" s="2"/>
      <c r="B6597" s="2" t="s">
        <v>5409</v>
      </c>
      <c r="C6597" s="116">
        <v>167675</v>
      </c>
      <c r="D6597" s="117">
        <v>8121</v>
      </c>
      <c r="E6597" s="2">
        <v>6597</v>
      </c>
    </row>
    <row r="6598" spans="1:5" ht="13.5" x14ac:dyDescent="0.25">
      <c r="A6598" s="2"/>
      <c r="B6598" s="2" t="s">
        <v>3557</v>
      </c>
      <c r="C6598" s="116">
        <v>167711</v>
      </c>
      <c r="D6598" s="117">
        <v>9413</v>
      </c>
      <c r="E6598" s="2">
        <v>6598</v>
      </c>
    </row>
    <row r="6599" spans="1:5" ht="13.5" x14ac:dyDescent="0.25">
      <c r="A6599" s="2"/>
      <c r="B6599" s="2" t="s">
        <v>7365</v>
      </c>
      <c r="C6599" s="116">
        <v>167713</v>
      </c>
      <c r="D6599" s="117">
        <v>7411</v>
      </c>
      <c r="E6599" s="2">
        <v>6599</v>
      </c>
    </row>
    <row r="6600" spans="1:5" ht="13.5" x14ac:dyDescent="0.25">
      <c r="A6600" s="2"/>
      <c r="B6600" s="2" t="s">
        <v>3558</v>
      </c>
      <c r="C6600" s="116">
        <v>167730</v>
      </c>
      <c r="D6600" s="117">
        <v>9413</v>
      </c>
      <c r="E6600" s="2">
        <v>6600</v>
      </c>
    </row>
    <row r="6601" spans="1:5" ht="13.5" x14ac:dyDescent="0.25">
      <c r="A6601" s="2"/>
      <c r="B6601" s="2" t="s">
        <v>7366</v>
      </c>
      <c r="C6601" s="116">
        <v>167757</v>
      </c>
      <c r="D6601" s="117">
        <v>9413</v>
      </c>
      <c r="E6601" s="2">
        <v>6601</v>
      </c>
    </row>
    <row r="6602" spans="1:5" ht="13.5" x14ac:dyDescent="0.25">
      <c r="A6602" s="2"/>
      <c r="B6602" s="2" t="s">
        <v>3560</v>
      </c>
      <c r="C6602" s="116">
        <v>167779</v>
      </c>
      <c r="D6602" s="117">
        <v>9413</v>
      </c>
      <c r="E6602" s="2">
        <v>6602</v>
      </c>
    </row>
    <row r="6603" spans="1:5" ht="13.5" x14ac:dyDescent="0.25">
      <c r="A6603" s="2"/>
      <c r="B6603" s="2" t="s">
        <v>3561</v>
      </c>
      <c r="C6603" s="116">
        <v>167798</v>
      </c>
      <c r="D6603" s="117">
        <v>8340</v>
      </c>
      <c r="E6603" s="2">
        <v>6603</v>
      </c>
    </row>
    <row r="6604" spans="1:5" ht="13.5" x14ac:dyDescent="0.25">
      <c r="A6604" s="2"/>
      <c r="B6604" s="2" t="s">
        <v>3562</v>
      </c>
      <c r="C6604" s="116">
        <v>167834</v>
      </c>
      <c r="D6604" s="117">
        <v>7511</v>
      </c>
      <c r="E6604" s="2">
        <v>6604</v>
      </c>
    </row>
    <row r="6605" spans="1:5" ht="13.5" x14ac:dyDescent="0.25">
      <c r="A6605" s="2"/>
      <c r="B6605" s="2" t="s">
        <v>27</v>
      </c>
      <c r="C6605" s="116">
        <v>167815</v>
      </c>
      <c r="D6605" s="117">
        <v>5161</v>
      </c>
      <c r="E6605" s="2">
        <v>6605</v>
      </c>
    </row>
    <row r="6606" spans="1:5" ht="13.5" x14ac:dyDescent="0.25">
      <c r="A6606" s="2"/>
      <c r="B6606" s="2" t="s">
        <v>3563</v>
      </c>
      <c r="C6606" s="116">
        <v>167853</v>
      </c>
      <c r="D6606" s="117">
        <v>7313</v>
      </c>
      <c r="E6606" s="2">
        <v>6606</v>
      </c>
    </row>
    <row r="6607" spans="1:5" ht="13.5" x14ac:dyDescent="0.25">
      <c r="A6607" s="2"/>
      <c r="B6607" s="2" t="s">
        <v>3564</v>
      </c>
      <c r="C6607" s="116">
        <v>167868</v>
      </c>
      <c r="D6607" s="117">
        <v>9350</v>
      </c>
      <c r="E6607" s="2">
        <v>6607</v>
      </c>
    </row>
    <row r="6608" spans="1:5" ht="13.5" x14ac:dyDescent="0.25">
      <c r="A6608" s="2"/>
      <c r="B6608" s="2" t="s">
        <v>3566</v>
      </c>
      <c r="C6608" s="116">
        <v>167891</v>
      </c>
      <c r="D6608" s="117">
        <v>8224</v>
      </c>
      <c r="E6608" s="2">
        <v>6608</v>
      </c>
    </row>
    <row r="6609" spans="1:5" ht="13.5" x14ac:dyDescent="0.25">
      <c r="A6609" s="2"/>
      <c r="B6609" s="2" t="s">
        <v>3567</v>
      </c>
      <c r="C6609" s="116">
        <v>167919</v>
      </c>
      <c r="D6609" s="117">
        <v>8224</v>
      </c>
      <c r="E6609" s="2">
        <v>6609</v>
      </c>
    </row>
    <row r="6610" spans="1:5" ht="13.5" x14ac:dyDescent="0.25">
      <c r="A6610" s="2"/>
      <c r="B6610" s="2" t="s">
        <v>3565</v>
      </c>
      <c r="C6610" s="116">
        <v>167872</v>
      </c>
      <c r="D6610" s="117">
        <v>8224</v>
      </c>
      <c r="E6610" s="2">
        <v>6610</v>
      </c>
    </row>
    <row r="6611" spans="1:5" ht="13.5" x14ac:dyDescent="0.25">
      <c r="A6611" s="2"/>
      <c r="B6611" s="2" t="s">
        <v>3568</v>
      </c>
      <c r="C6611" s="116">
        <v>167957</v>
      </c>
      <c r="D6611" s="117">
        <v>8139</v>
      </c>
      <c r="E6611" s="2">
        <v>6611</v>
      </c>
    </row>
    <row r="6612" spans="1:5" ht="13.5" x14ac:dyDescent="0.25">
      <c r="A6612" s="2"/>
      <c r="B6612" s="2" t="s">
        <v>3569</v>
      </c>
      <c r="C6612" s="116">
        <v>167976</v>
      </c>
      <c r="D6612" s="117">
        <v>8139</v>
      </c>
      <c r="E6612" s="2">
        <v>6612</v>
      </c>
    </row>
    <row r="6613" spans="1:5" ht="13.5" x14ac:dyDescent="0.25">
      <c r="A6613" s="2"/>
      <c r="B6613" s="2" t="s">
        <v>3570</v>
      </c>
      <c r="C6613" s="116">
        <v>167995</v>
      </c>
      <c r="D6613" s="117">
        <v>7224</v>
      </c>
      <c r="E6613" s="2">
        <v>6613</v>
      </c>
    </row>
    <row r="6614" spans="1:5" ht="13.5" x14ac:dyDescent="0.25">
      <c r="A6614" s="2"/>
      <c r="B6614" s="2" t="s">
        <v>3571</v>
      </c>
      <c r="C6614" s="116">
        <v>168004</v>
      </c>
      <c r="D6614" s="117">
        <v>7431</v>
      </c>
      <c r="E6614" s="2">
        <v>6614</v>
      </c>
    </row>
    <row r="6615" spans="1:5" ht="13.5" x14ac:dyDescent="0.25">
      <c r="A6615" s="2"/>
      <c r="B6615" s="2" t="s">
        <v>3572</v>
      </c>
      <c r="C6615" s="116">
        <v>168019</v>
      </c>
      <c r="D6615" s="117">
        <v>7322</v>
      </c>
      <c r="E6615" s="2">
        <v>6615</v>
      </c>
    </row>
    <row r="6616" spans="1:5" ht="13.5" x14ac:dyDescent="0.25">
      <c r="A6616" s="2"/>
      <c r="B6616" s="2" t="s">
        <v>3573</v>
      </c>
      <c r="C6616" s="116">
        <v>168038</v>
      </c>
      <c r="D6616" s="117">
        <v>7224</v>
      </c>
      <c r="E6616" s="2">
        <v>6616</v>
      </c>
    </row>
    <row r="6617" spans="1:5" ht="13.5" x14ac:dyDescent="0.25">
      <c r="A6617" s="2"/>
      <c r="B6617" s="2" t="s">
        <v>3574</v>
      </c>
      <c r="C6617" s="116">
        <v>168042</v>
      </c>
      <c r="D6617" s="117">
        <v>7224</v>
      </c>
      <c r="E6617" s="2">
        <v>6617</v>
      </c>
    </row>
    <row r="6618" spans="1:5" ht="13.5" x14ac:dyDescent="0.25">
      <c r="A6618" s="2"/>
      <c r="B6618" s="2" t="s">
        <v>3575</v>
      </c>
      <c r="C6618" s="116">
        <v>168061</v>
      </c>
      <c r="D6618" s="117">
        <v>8142</v>
      </c>
      <c r="E6618" s="2">
        <v>6618</v>
      </c>
    </row>
    <row r="6619" spans="1:5" ht="13.5" x14ac:dyDescent="0.25">
      <c r="A6619" s="2"/>
      <c r="B6619" s="2" t="s">
        <v>3576</v>
      </c>
      <c r="C6619" s="116">
        <v>168080</v>
      </c>
      <c r="D6619" s="117">
        <v>7441</v>
      </c>
      <c r="E6619" s="2">
        <v>6619</v>
      </c>
    </row>
    <row r="6620" spans="1:5" ht="13.5" x14ac:dyDescent="0.25">
      <c r="A6620" s="2"/>
      <c r="B6620" s="2" t="s">
        <v>3577</v>
      </c>
      <c r="C6620" s="116">
        <v>168108</v>
      </c>
      <c r="D6620" s="117">
        <v>7224</v>
      </c>
      <c r="E6620" s="2">
        <v>6620</v>
      </c>
    </row>
    <row r="6621" spans="1:5" ht="13.5" x14ac:dyDescent="0.25">
      <c r="A6621" s="2"/>
      <c r="B6621" s="2" t="s">
        <v>3578</v>
      </c>
      <c r="C6621" s="116">
        <v>168127</v>
      </c>
      <c r="D6621" s="117">
        <v>7224</v>
      </c>
      <c r="E6621" s="2">
        <v>6621</v>
      </c>
    </row>
    <row r="6622" spans="1:5" ht="13.5" x14ac:dyDescent="0.25">
      <c r="A6622" s="2"/>
      <c r="B6622" s="2" t="s">
        <v>3579</v>
      </c>
      <c r="C6622" s="116">
        <v>168146</v>
      </c>
      <c r="D6622" s="117">
        <v>7312</v>
      </c>
      <c r="E6622" s="2">
        <v>6622</v>
      </c>
    </row>
    <row r="6623" spans="1:5" ht="13.5" x14ac:dyDescent="0.25">
      <c r="A6623" s="2"/>
      <c r="B6623" s="2" t="s">
        <v>3580</v>
      </c>
      <c r="C6623" s="116">
        <v>168165</v>
      </c>
      <c r="D6623" s="117">
        <v>7260</v>
      </c>
      <c r="E6623" s="2">
        <v>6623</v>
      </c>
    </row>
    <row r="6624" spans="1:5" ht="13.5" x14ac:dyDescent="0.25">
      <c r="A6624" s="2"/>
      <c r="B6624" s="2" t="s">
        <v>3581</v>
      </c>
      <c r="C6624" s="116">
        <v>168184</v>
      </c>
      <c r="D6624" s="117">
        <v>7322</v>
      </c>
      <c r="E6624" s="2">
        <v>6624</v>
      </c>
    </row>
    <row r="6625" spans="1:5" ht="13.5" x14ac:dyDescent="0.25">
      <c r="A6625" s="2"/>
      <c r="B6625" s="2" t="s">
        <v>3582</v>
      </c>
      <c r="C6625" s="116">
        <v>168199</v>
      </c>
      <c r="D6625" s="117">
        <v>7322</v>
      </c>
      <c r="E6625" s="2">
        <v>6625</v>
      </c>
    </row>
    <row r="6626" spans="1:5" ht="13.5" x14ac:dyDescent="0.25">
      <c r="A6626" s="2"/>
      <c r="B6626" s="2" t="s">
        <v>3583</v>
      </c>
      <c r="C6626" s="116">
        <v>168216</v>
      </c>
      <c r="D6626" s="117">
        <v>7311</v>
      </c>
      <c r="E6626" s="2">
        <v>6626</v>
      </c>
    </row>
    <row r="6627" spans="1:5" ht="13.5" x14ac:dyDescent="0.25">
      <c r="A6627" s="2"/>
      <c r="B6627" s="2" t="s">
        <v>3584</v>
      </c>
      <c r="C6627" s="116">
        <v>168235</v>
      </c>
      <c r="D6627" s="117">
        <v>7224</v>
      </c>
      <c r="E6627" s="2">
        <v>6627</v>
      </c>
    </row>
    <row r="6628" spans="1:5" ht="13.5" x14ac:dyDescent="0.25">
      <c r="A6628" s="2"/>
      <c r="B6628" s="2" t="s">
        <v>3585</v>
      </c>
      <c r="C6628" s="116">
        <v>168254</v>
      </c>
      <c r="D6628" s="117">
        <v>7224</v>
      </c>
      <c r="E6628" s="2">
        <v>6628</v>
      </c>
    </row>
    <row r="6629" spans="1:5" ht="13.5" x14ac:dyDescent="0.25">
      <c r="A6629" s="2"/>
      <c r="B6629" s="2" t="s">
        <v>3586</v>
      </c>
      <c r="C6629" s="116">
        <v>168273</v>
      </c>
      <c r="D6629" s="117">
        <v>7331</v>
      </c>
      <c r="E6629" s="2">
        <v>6629</v>
      </c>
    </row>
    <row r="6630" spans="1:5" ht="13.5" x14ac:dyDescent="0.25">
      <c r="A6630" s="2"/>
      <c r="B6630" s="2" t="s">
        <v>3587</v>
      </c>
      <c r="C6630" s="116">
        <v>168292</v>
      </c>
      <c r="D6630" s="117">
        <v>8271</v>
      </c>
      <c r="E6630" s="2">
        <v>6630</v>
      </c>
    </row>
    <row r="6631" spans="1:5" ht="13.5" x14ac:dyDescent="0.25">
      <c r="A6631" s="2"/>
      <c r="B6631" s="2" t="s">
        <v>8530</v>
      </c>
      <c r="C6631" s="116">
        <v>255601</v>
      </c>
      <c r="D6631" s="117">
        <v>2443</v>
      </c>
      <c r="E6631" s="2">
        <v>6631</v>
      </c>
    </row>
    <row r="6632" spans="1:5" ht="13.5" x14ac:dyDescent="0.25">
      <c r="A6632" s="2"/>
      <c r="B6632" s="2" t="s">
        <v>9325</v>
      </c>
      <c r="C6632" s="116">
        <v>642203</v>
      </c>
      <c r="D6632" s="117">
        <v>3450</v>
      </c>
      <c r="E6632" s="2">
        <v>6632</v>
      </c>
    </row>
    <row r="6633" spans="1:5" ht="13.5" x14ac:dyDescent="0.25">
      <c r="A6633" s="2"/>
      <c r="B6633" s="2" t="s">
        <v>8529</v>
      </c>
      <c r="C6633" s="116">
        <v>255594</v>
      </c>
      <c r="D6633" s="117">
        <v>1120</v>
      </c>
      <c r="E6633" s="2">
        <v>6633</v>
      </c>
    </row>
    <row r="6634" spans="1:5" ht="13.5" x14ac:dyDescent="0.25">
      <c r="A6634" s="2"/>
      <c r="B6634" s="2" t="s">
        <v>6662</v>
      </c>
      <c r="C6634" s="116">
        <v>255607</v>
      </c>
      <c r="D6634" s="117">
        <v>1110</v>
      </c>
      <c r="E6634" s="2">
        <v>6634</v>
      </c>
    </row>
    <row r="6635" spans="1:5" ht="13.5" x14ac:dyDescent="0.25">
      <c r="A6635" s="2"/>
      <c r="B6635" s="2" t="s">
        <v>3588</v>
      </c>
      <c r="C6635" s="116">
        <v>168314</v>
      </c>
      <c r="D6635" s="117">
        <v>7132</v>
      </c>
      <c r="E6635" s="2">
        <v>6635</v>
      </c>
    </row>
    <row r="6636" spans="1:5" ht="13.5" x14ac:dyDescent="0.25">
      <c r="A6636" s="2"/>
      <c r="B6636" s="2" t="s">
        <v>3589</v>
      </c>
      <c r="C6636" s="116">
        <v>168339</v>
      </c>
      <c r="D6636" s="117">
        <v>8290</v>
      </c>
      <c r="E6636" s="2">
        <v>6636</v>
      </c>
    </row>
    <row r="6637" spans="1:5" ht="13.5" x14ac:dyDescent="0.25">
      <c r="A6637" s="2"/>
      <c r="B6637" s="2" t="s">
        <v>6666</v>
      </c>
      <c r="C6637" s="116">
        <v>255734</v>
      </c>
      <c r="D6637" s="117">
        <v>1120</v>
      </c>
      <c r="E6637" s="2">
        <v>6637</v>
      </c>
    </row>
    <row r="6638" spans="1:5" ht="13.5" x14ac:dyDescent="0.25">
      <c r="A6638" s="2"/>
      <c r="B6638" s="2" t="s">
        <v>6669</v>
      </c>
      <c r="C6638" s="116">
        <v>255768</v>
      </c>
      <c r="D6638" s="117">
        <v>1120</v>
      </c>
      <c r="E6638" s="2">
        <v>6638</v>
      </c>
    </row>
    <row r="6639" spans="1:5" ht="13.5" x14ac:dyDescent="0.25">
      <c r="A6639" s="2"/>
      <c r="B6639" s="2" t="s">
        <v>6670</v>
      </c>
      <c r="C6639" s="116">
        <v>255772</v>
      </c>
      <c r="D6639" s="117">
        <v>1120</v>
      </c>
      <c r="E6639" s="2">
        <v>6639</v>
      </c>
    </row>
    <row r="6640" spans="1:5" ht="13.5" x14ac:dyDescent="0.25">
      <c r="A6640" s="2"/>
      <c r="B6640" s="2" t="s">
        <v>6664</v>
      </c>
      <c r="C6640" s="116">
        <v>255715</v>
      </c>
      <c r="D6640" s="117">
        <v>1120</v>
      </c>
      <c r="E6640" s="2">
        <v>6640</v>
      </c>
    </row>
    <row r="6641" spans="1:5" ht="13.5" x14ac:dyDescent="0.25">
      <c r="A6641" s="2"/>
      <c r="B6641" s="2" t="s">
        <v>6665</v>
      </c>
      <c r="C6641" s="116">
        <v>255728</v>
      </c>
      <c r="D6641" s="117">
        <v>1120</v>
      </c>
      <c r="E6641" s="2">
        <v>6641</v>
      </c>
    </row>
    <row r="6642" spans="1:5" ht="13.5" x14ac:dyDescent="0.25">
      <c r="A6642" s="2"/>
      <c r="B6642" s="2" t="s">
        <v>6667</v>
      </c>
      <c r="C6642" s="116">
        <v>255749</v>
      </c>
      <c r="D6642" s="117">
        <v>1120</v>
      </c>
      <c r="E6642" s="2">
        <v>6642</v>
      </c>
    </row>
    <row r="6643" spans="1:5" ht="13.5" x14ac:dyDescent="0.25">
      <c r="A6643" s="2"/>
      <c r="B6643" s="2" t="s">
        <v>6668</v>
      </c>
      <c r="C6643" s="116">
        <v>255753</v>
      </c>
      <c r="D6643" s="117">
        <v>1120</v>
      </c>
      <c r="E6643" s="2">
        <v>6643</v>
      </c>
    </row>
    <row r="6644" spans="1:5" ht="13.5" x14ac:dyDescent="0.25">
      <c r="A6644" s="2"/>
      <c r="B6644" s="2" t="s">
        <v>6671</v>
      </c>
      <c r="C6644" s="116">
        <v>255838</v>
      </c>
      <c r="D6644" s="117">
        <v>1120</v>
      </c>
      <c r="E6644" s="2">
        <v>6644</v>
      </c>
    </row>
    <row r="6645" spans="1:5" ht="13.5" x14ac:dyDescent="0.25">
      <c r="A6645" s="2"/>
      <c r="B6645" s="2" t="s">
        <v>6672</v>
      </c>
      <c r="C6645" s="116">
        <v>255842</v>
      </c>
      <c r="D6645" s="117">
        <v>1120</v>
      </c>
      <c r="E6645" s="2">
        <v>6645</v>
      </c>
    </row>
    <row r="6646" spans="1:5" ht="13.5" x14ac:dyDescent="0.25">
      <c r="A6646" s="2"/>
      <c r="B6646" s="2" t="s">
        <v>6673</v>
      </c>
      <c r="C6646" s="116">
        <v>255857</v>
      </c>
      <c r="D6646" s="117">
        <v>1120</v>
      </c>
      <c r="E6646" s="2">
        <v>6646</v>
      </c>
    </row>
    <row r="6647" spans="1:5" ht="13.5" x14ac:dyDescent="0.25">
      <c r="A6647" s="2"/>
      <c r="B6647" s="2" t="s">
        <v>6674</v>
      </c>
      <c r="C6647" s="116">
        <v>255861</v>
      </c>
      <c r="D6647" s="117">
        <v>1120</v>
      </c>
      <c r="E6647" s="2">
        <v>6647</v>
      </c>
    </row>
    <row r="6648" spans="1:5" ht="13.5" x14ac:dyDescent="0.25">
      <c r="A6648" s="2"/>
      <c r="B6648" s="2" t="s">
        <v>6675</v>
      </c>
      <c r="C6648" s="116">
        <v>255927</v>
      </c>
      <c r="D6648" s="117">
        <v>1120</v>
      </c>
      <c r="E6648" s="2">
        <v>6648</v>
      </c>
    </row>
    <row r="6649" spans="1:5" ht="13.5" x14ac:dyDescent="0.25">
      <c r="A6649" s="2"/>
      <c r="B6649" s="2" t="s">
        <v>6676</v>
      </c>
      <c r="C6649" s="116">
        <v>255931</v>
      </c>
      <c r="D6649" s="117">
        <v>1120</v>
      </c>
      <c r="E6649" s="2">
        <v>6649</v>
      </c>
    </row>
    <row r="6650" spans="1:5" ht="13.5" x14ac:dyDescent="0.25">
      <c r="A6650" s="2"/>
      <c r="B6650" s="2" t="s">
        <v>6677</v>
      </c>
      <c r="C6650" s="116">
        <v>255946</v>
      </c>
      <c r="D6650" s="117">
        <v>1120</v>
      </c>
      <c r="E6650" s="2">
        <v>6650</v>
      </c>
    </row>
    <row r="6651" spans="1:5" ht="13.5" x14ac:dyDescent="0.25">
      <c r="A6651" s="2"/>
      <c r="B6651" s="2" t="s">
        <v>6678</v>
      </c>
      <c r="C6651" s="116">
        <v>255950</v>
      </c>
      <c r="D6651" s="117">
        <v>1120</v>
      </c>
      <c r="E6651" s="2">
        <v>6651</v>
      </c>
    </row>
    <row r="6652" spans="1:5" ht="13.5" x14ac:dyDescent="0.25">
      <c r="A6652" s="2"/>
      <c r="B6652" s="2" t="s">
        <v>6679</v>
      </c>
      <c r="C6652" s="116">
        <v>255965</v>
      </c>
      <c r="D6652" s="117">
        <v>1120</v>
      </c>
      <c r="E6652" s="2">
        <v>6652</v>
      </c>
    </row>
    <row r="6653" spans="1:5" ht="13.5" x14ac:dyDescent="0.25">
      <c r="A6653" s="2"/>
      <c r="B6653" s="2" t="s">
        <v>6680</v>
      </c>
      <c r="C6653" s="116">
        <v>255970</v>
      </c>
      <c r="D6653" s="117">
        <v>1120</v>
      </c>
      <c r="E6653" s="2">
        <v>6653</v>
      </c>
    </row>
    <row r="6654" spans="1:5" ht="13.5" x14ac:dyDescent="0.25">
      <c r="A6654" s="2"/>
      <c r="B6654" s="2" t="s">
        <v>8532</v>
      </c>
      <c r="C6654" s="116">
        <v>256008</v>
      </c>
      <c r="D6654" s="117">
        <v>1120</v>
      </c>
      <c r="E6654" s="2">
        <v>6654</v>
      </c>
    </row>
    <row r="6655" spans="1:5" ht="13.5" x14ac:dyDescent="0.25">
      <c r="A6655" s="2"/>
      <c r="B6655" s="2" t="s">
        <v>6681</v>
      </c>
      <c r="C6655" s="116">
        <v>255984</v>
      </c>
      <c r="D6655" s="117">
        <v>1120</v>
      </c>
      <c r="E6655" s="2">
        <v>6655</v>
      </c>
    </row>
    <row r="6656" spans="1:5" ht="13.5" x14ac:dyDescent="0.25">
      <c r="A6656" s="2"/>
      <c r="B6656" s="2" t="s">
        <v>6682</v>
      </c>
      <c r="C6656" s="116">
        <v>256046</v>
      </c>
      <c r="D6656" s="117">
        <v>1120</v>
      </c>
      <c r="E6656" s="2">
        <v>6656</v>
      </c>
    </row>
    <row r="6657" spans="1:5" ht="13.5" x14ac:dyDescent="0.25">
      <c r="A6657" s="2"/>
      <c r="B6657" s="2" t="s">
        <v>8533</v>
      </c>
      <c r="C6657" s="116">
        <v>256076</v>
      </c>
      <c r="D6657" s="117">
        <v>1120</v>
      </c>
      <c r="E6657" s="2">
        <v>6657</v>
      </c>
    </row>
    <row r="6658" spans="1:5" ht="13.5" x14ac:dyDescent="0.25">
      <c r="A6658" s="2"/>
      <c r="B6658" s="2" t="s">
        <v>8534</v>
      </c>
      <c r="C6658" s="116">
        <v>256099</v>
      </c>
      <c r="D6658" s="117">
        <v>1120</v>
      </c>
      <c r="E6658" s="2">
        <v>6658</v>
      </c>
    </row>
    <row r="6659" spans="1:5" ht="13.5" x14ac:dyDescent="0.25">
      <c r="A6659" s="2"/>
      <c r="B6659" s="2" t="s">
        <v>6683</v>
      </c>
      <c r="C6659" s="116">
        <v>256101</v>
      </c>
      <c r="D6659" s="117">
        <v>1120</v>
      </c>
      <c r="E6659" s="2">
        <v>6659</v>
      </c>
    </row>
    <row r="6660" spans="1:5" ht="13.5" x14ac:dyDescent="0.25">
      <c r="A6660" s="2"/>
      <c r="B6660" s="2" t="s">
        <v>6684</v>
      </c>
      <c r="C6660" s="116">
        <v>256116</v>
      </c>
      <c r="D6660" s="117">
        <v>1120</v>
      </c>
      <c r="E6660" s="2">
        <v>6660</v>
      </c>
    </row>
    <row r="6661" spans="1:5" ht="13.5" x14ac:dyDescent="0.25">
      <c r="A6661" s="2"/>
      <c r="B6661" s="2" t="s">
        <v>6685</v>
      </c>
      <c r="C6661" s="116">
        <v>256173</v>
      </c>
      <c r="D6661" s="117">
        <v>1120</v>
      </c>
      <c r="E6661" s="2">
        <v>6661</v>
      </c>
    </row>
    <row r="6662" spans="1:5" ht="13.5" x14ac:dyDescent="0.25">
      <c r="A6662" s="2"/>
      <c r="B6662" s="2" t="s">
        <v>7367</v>
      </c>
      <c r="C6662" s="116">
        <v>168340</v>
      </c>
      <c r="D6662" s="117">
        <v>6121</v>
      </c>
      <c r="E6662" s="2">
        <v>6662</v>
      </c>
    </row>
    <row r="6663" spans="1:5" ht="13.5" x14ac:dyDescent="0.25">
      <c r="A6663" s="2"/>
      <c r="B6663" s="2" t="s">
        <v>7368</v>
      </c>
      <c r="C6663" s="116">
        <v>168345</v>
      </c>
      <c r="D6663" s="117">
        <v>6114</v>
      </c>
      <c r="E6663" s="2">
        <v>6663</v>
      </c>
    </row>
    <row r="6664" spans="1:5" ht="13.5" x14ac:dyDescent="0.25">
      <c r="A6664" s="2"/>
      <c r="B6664" s="2" t="s">
        <v>8209</v>
      </c>
      <c r="C6664" s="116">
        <v>256174</v>
      </c>
      <c r="D6664" s="117">
        <v>3411</v>
      </c>
      <c r="E6664" s="2">
        <v>6664</v>
      </c>
    </row>
    <row r="6665" spans="1:5" ht="13.5" x14ac:dyDescent="0.25">
      <c r="A6665" s="2"/>
      <c r="B6665" s="2" t="s">
        <v>7369</v>
      </c>
      <c r="C6665" s="116">
        <v>168446</v>
      </c>
      <c r="D6665" s="117">
        <v>7111</v>
      </c>
      <c r="E6665" s="2">
        <v>6665</v>
      </c>
    </row>
    <row r="6666" spans="1:5" ht="13.5" x14ac:dyDescent="0.25">
      <c r="A6666" s="2"/>
      <c r="B6666" s="2" t="s">
        <v>3590</v>
      </c>
      <c r="C6666" s="116">
        <v>168358</v>
      </c>
      <c r="D6666" s="117">
        <v>8113</v>
      </c>
      <c r="E6666" s="2">
        <v>6666</v>
      </c>
    </row>
    <row r="6667" spans="1:5" ht="13.5" x14ac:dyDescent="0.25">
      <c r="A6667" s="2"/>
      <c r="B6667" s="2" t="s">
        <v>3591</v>
      </c>
      <c r="C6667" s="116">
        <v>168377</v>
      </c>
      <c r="D6667" s="117">
        <v>8113</v>
      </c>
      <c r="E6667" s="2">
        <v>6667</v>
      </c>
    </row>
    <row r="6668" spans="1:5" ht="13.5" x14ac:dyDescent="0.25">
      <c r="A6668" s="2"/>
      <c r="B6668" s="2" t="s">
        <v>3592</v>
      </c>
      <c r="C6668" s="116">
        <v>168396</v>
      </c>
      <c r="D6668" s="117">
        <v>8113</v>
      </c>
      <c r="E6668" s="2">
        <v>6668</v>
      </c>
    </row>
    <row r="6669" spans="1:5" ht="13.5" x14ac:dyDescent="0.25">
      <c r="A6669" s="2"/>
      <c r="B6669" s="2" t="s">
        <v>3593</v>
      </c>
      <c r="C6669" s="116">
        <v>168409</v>
      </c>
      <c r="D6669" s="117">
        <v>8113</v>
      </c>
      <c r="E6669" s="2">
        <v>6669</v>
      </c>
    </row>
    <row r="6670" spans="1:5" ht="13.5" x14ac:dyDescent="0.25">
      <c r="A6670" s="2"/>
      <c r="B6670" s="2" t="s">
        <v>3594</v>
      </c>
      <c r="C6670" s="116">
        <v>168428</v>
      </c>
      <c r="D6670" s="117">
        <v>8113</v>
      </c>
      <c r="E6670" s="2">
        <v>6670</v>
      </c>
    </row>
    <row r="6671" spans="1:5" ht="13.5" x14ac:dyDescent="0.25">
      <c r="A6671" s="2"/>
      <c r="B6671" s="2" t="s">
        <v>7370</v>
      </c>
      <c r="C6671" s="116">
        <v>168450</v>
      </c>
      <c r="D6671" s="117">
        <v>8311</v>
      </c>
      <c r="E6671" s="2">
        <v>6671</v>
      </c>
    </row>
    <row r="6672" spans="1:5" ht="13.5" x14ac:dyDescent="0.25">
      <c r="A6672" s="2"/>
      <c r="B6672" s="2" t="s">
        <v>3595</v>
      </c>
      <c r="C6672" s="116">
        <v>168447</v>
      </c>
      <c r="D6672" s="117">
        <v>5131</v>
      </c>
      <c r="E6672" s="2">
        <v>6672</v>
      </c>
    </row>
    <row r="6673" spans="1:5" ht="13.5" x14ac:dyDescent="0.25">
      <c r="A6673" s="2"/>
      <c r="B6673" s="2" t="s">
        <v>9387</v>
      </c>
      <c r="C6673" s="116">
        <v>630812</v>
      </c>
      <c r="D6673" s="118">
        <v>3221</v>
      </c>
      <c r="E6673" s="2">
        <v>6673</v>
      </c>
    </row>
    <row r="6674" spans="1:5" ht="13.5" x14ac:dyDescent="0.25">
      <c r="A6674" s="2"/>
      <c r="B6674" s="2" t="s">
        <v>8754</v>
      </c>
      <c r="C6674" s="116">
        <v>255645</v>
      </c>
      <c r="D6674" s="117">
        <v>3221</v>
      </c>
      <c r="E6674" s="2">
        <v>6674</v>
      </c>
    </row>
    <row r="6675" spans="1:5" ht="13.5" x14ac:dyDescent="0.25">
      <c r="A6675" s="2"/>
      <c r="B6675" s="2" t="s">
        <v>8203</v>
      </c>
      <c r="C6675" s="116">
        <v>255609</v>
      </c>
      <c r="D6675" s="117">
        <v>4115</v>
      </c>
      <c r="E6675" s="2">
        <v>6675</v>
      </c>
    </row>
    <row r="6676" spans="1:5" ht="13.5" x14ac:dyDescent="0.25">
      <c r="A6676" s="2"/>
      <c r="B6676" s="2" t="s">
        <v>8210</v>
      </c>
      <c r="C6676" s="116">
        <v>256175</v>
      </c>
      <c r="D6676" s="117">
        <v>3142</v>
      </c>
      <c r="E6676" s="2">
        <v>6676</v>
      </c>
    </row>
    <row r="6677" spans="1:5" ht="13.5" x14ac:dyDescent="0.25">
      <c r="A6677" s="2"/>
      <c r="B6677" s="2" t="s">
        <v>7371</v>
      </c>
      <c r="C6677" s="116">
        <v>168460</v>
      </c>
      <c r="D6677" s="117">
        <v>8331</v>
      </c>
      <c r="E6677" s="2">
        <v>6677</v>
      </c>
    </row>
    <row r="6678" spans="1:5" ht="13.5" x14ac:dyDescent="0.25">
      <c r="A6678" s="2"/>
      <c r="B6678" s="2" t="s">
        <v>7372</v>
      </c>
      <c r="C6678" s="116">
        <v>168470</v>
      </c>
      <c r="D6678" s="117">
        <v>6141</v>
      </c>
      <c r="E6678" s="2">
        <v>6678</v>
      </c>
    </row>
    <row r="6679" spans="1:5" ht="13.5" x14ac:dyDescent="0.25">
      <c r="A6679" s="2"/>
      <c r="B6679" s="2" t="s">
        <v>3596</v>
      </c>
      <c r="C6679" s="116">
        <v>168485</v>
      </c>
      <c r="D6679" s="117">
        <v>8229</v>
      </c>
      <c r="E6679" s="2">
        <v>6679</v>
      </c>
    </row>
    <row r="6680" spans="1:5" ht="13.5" x14ac:dyDescent="0.25">
      <c r="A6680" s="2"/>
      <c r="B6680" s="2" t="s">
        <v>3597</v>
      </c>
      <c r="C6680" s="116">
        <v>168490</v>
      </c>
      <c r="D6680" s="117">
        <v>8269</v>
      </c>
      <c r="E6680" s="2">
        <v>6680</v>
      </c>
    </row>
    <row r="6681" spans="1:5" ht="13.5" x14ac:dyDescent="0.25">
      <c r="A6681" s="2"/>
      <c r="B6681" s="2" t="s">
        <v>7373</v>
      </c>
      <c r="C6681" s="116">
        <v>168502</v>
      </c>
      <c r="D6681" s="117">
        <v>8269</v>
      </c>
      <c r="E6681" s="2">
        <v>6681</v>
      </c>
    </row>
    <row r="6682" spans="1:5" ht="13.5" x14ac:dyDescent="0.25">
      <c r="A6682" s="2"/>
      <c r="B6682" s="2" t="s">
        <v>7374</v>
      </c>
      <c r="C6682" s="116">
        <v>168521</v>
      </c>
      <c r="D6682" s="117">
        <v>8269</v>
      </c>
      <c r="E6682" s="2">
        <v>6682</v>
      </c>
    </row>
    <row r="6683" spans="1:5" ht="13.5" x14ac:dyDescent="0.25">
      <c r="A6683" s="2"/>
      <c r="B6683" s="2" t="s">
        <v>3599</v>
      </c>
      <c r="C6683" s="116">
        <v>168606</v>
      </c>
      <c r="D6683" s="117">
        <v>7450</v>
      </c>
      <c r="E6683" s="2">
        <v>6683</v>
      </c>
    </row>
    <row r="6684" spans="1:5" ht="13.5" x14ac:dyDescent="0.25">
      <c r="A6684" s="2"/>
      <c r="B6684" s="2" t="s">
        <v>3600</v>
      </c>
      <c r="C6684" s="116">
        <v>168610</v>
      </c>
      <c r="D6684" s="117">
        <v>7450</v>
      </c>
      <c r="E6684" s="2">
        <v>6684</v>
      </c>
    </row>
    <row r="6685" spans="1:5" ht="13.5" x14ac:dyDescent="0.25">
      <c r="A6685" s="2"/>
      <c r="B6685" s="2" t="s">
        <v>3598</v>
      </c>
      <c r="C6685" s="116">
        <v>168567</v>
      </c>
      <c r="D6685" s="117">
        <v>8311</v>
      </c>
      <c r="E6685" s="2">
        <v>6685</v>
      </c>
    </row>
    <row r="6686" spans="1:5" ht="13.5" x14ac:dyDescent="0.25">
      <c r="A6686" s="2"/>
      <c r="B6686" s="2" t="s">
        <v>9392</v>
      </c>
      <c r="C6686" s="116">
        <v>551207</v>
      </c>
      <c r="D6686" s="118">
        <v>8311</v>
      </c>
      <c r="E6686" s="2">
        <v>6686</v>
      </c>
    </row>
    <row r="6687" spans="1:5" ht="13.5" x14ac:dyDescent="0.25">
      <c r="A6687" s="2"/>
      <c r="B6687" s="2" t="s">
        <v>3601</v>
      </c>
      <c r="C6687" s="116">
        <v>168633</v>
      </c>
      <c r="D6687" s="117">
        <v>8311</v>
      </c>
      <c r="E6687" s="2">
        <v>6687</v>
      </c>
    </row>
    <row r="6688" spans="1:5" ht="13.5" x14ac:dyDescent="0.25">
      <c r="A6688" s="2"/>
      <c r="B6688" s="2" t="s">
        <v>9040</v>
      </c>
      <c r="C6688" s="116">
        <v>368646</v>
      </c>
      <c r="D6688" s="117">
        <v>8290</v>
      </c>
      <c r="E6688" s="2">
        <v>6688</v>
      </c>
    </row>
    <row r="6689" spans="1:5" ht="13.5" x14ac:dyDescent="0.25">
      <c r="A6689" s="2"/>
      <c r="B6689" s="2" t="s">
        <v>3602</v>
      </c>
      <c r="C6689" s="116">
        <v>168767</v>
      </c>
      <c r="D6689" s="117">
        <v>7450</v>
      </c>
      <c r="E6689" s="2">
        <v>6689</v>
      </c>
    </row>
    <row r="6690" spans="1:5" ht="13.5" x14ac:dyDescent="0.25">
      <c r="A6690" s="2"/>
      <c r="B6690" s="2" t="s">
        <v>3603</v>
      </c>
      <c r="C6690" s="116">
        <v>168786</v>
      </c>
      <c r="D6690" s="117">
        <v>8311</v>
      </c>
      <c r="E6690" s="2">
        <v>6690</v>
      </c>
    </row>
    <row r="6691" spans="1:5" ht="13.5" x14ac:dyDescent="0.25">
      <c r="A6691" s="2"/>
      <c r="B6691" s="2" t="s">
        <v>3604</v>
      </c>
      <c r="C6691" s="116">
        <v>168803</v>
      </c>
      <c r="D6691" s="117">
        <v>8322</v>
      </c>
      <c r="E6691" s="2">
        <v>6691</v>
      </c>
    </row>
    <row r="6692" spans="1:5" ht="13.5" x14ac:dyDescent="0.25">
      <c r="A6692" s="2"/>
      <c r="B6692" s="2" t="s">
        <v>3605</v>
      </c>
      <c r="C6692" s="116">
        <v>168822</v>
      </c>
      <c r="D6692" s="117">
        <v>7450</v>
      </c>
      <c r="E6692" s="2">
        <v>6692</v>
      </c>
    </row>
    <row r="6693" spans="1:5" ht="13.5" x14ac:dyDescent="0.25">
      <c r="A6693" s="2"/>
      <c r="B6693" s="2" t="s">
        <v>3606</v>
      </c>
      <c r="C6693" s="116">
        <v>168837</v>
      </c>
      <c r="D6693" s="117">
        <v>8212</v>
      </c>
      <c r="E6693" s="2">
        <v>6693</v>
      </c>
    </row>
    <row r="6694" spans="1:5" ht="13.5" x14ac:dyDescent="0.25">
      <c r="A6694" s="2"/>
      <c r="B6694" s="2" t="s">
        <v>7376</v>
      </c>
      <c r="C6694" s="116">
        <v>169050</v>
      </c>
      <c r="D6694" s="117">
        <v>8332</v>
      </c>
      <c r="E6694" s="2">
        <v>6694</v>
      </c>
    </row>
    <row r="6695" spans="1:5" ht="13.5" x14ac:dyDescent="0.25">
      <c r="A6695" s="2"/>
      <c r="B6695" s="2" t="s">
        <v>3607</v>
      </c>
      <c r="C6695" s="116">
        <v>168856</v>
      </c>
      <c r="D6695" s="117">
        <v>8311</v>
      </c>
      <c r="E6695" s="2">
        <v>6695</v>
      </c>
    </row>
    <row r="6696" spans="1:5" ht="13.5" x14ac:dyDescent="0.25">
      <c r="A6696" s="2"/>
      <c r="B6696" s="2" t="s">
        <v>3608</v>
      </c>
      <c r="C6696" s="116">
        <v>168875</v>
      </c>
      <c r="D6696" s="117">
        <v>8311</v>
      </c>
      <c r="E6696" s="2">
        <v>6696</v>
      </c>
    </row>
    <row r="6697" spans="1:5" ht="13.5" x14ac:dyDescent="0.25">
      <c r="A6697" s="2"/>
      <c r="B6697" s="2" t="s">
        <v>3609</v>
      </c>
      <c r="C6697" s="116">
        <v>168911</v>
      </c>
      <c r="D6697" s="117">
        <v>8340</v>
      </c>
      <c r="E6697" s="2">
        <v>6697</v>
      </c>
    </row>
    <row r="6698" spans="1:5" ht="13.5" x14ac:dyDescent="0.25">
      <c r="A6698" s="2"/>
      <c r="B6698" s="2" t="s">
        <v>8230</v>
      </c>
      <c r="C6698" s="116">
        <v>257771</v>
      </c>
      <c r="D6698" s="117">
        <v>1210</v>
      </c>
      <c r="E6698" s="2">
        <v>6698</v>
      </c>
    </row>
    <row r="6699" spans="1:5" ht="13.5" x14ac:dyDescent="0.25">
      <c r="A6699" s="2"/>
      <c r="B6699" s="2" t="s">
        <v>8206</v>
      </c>
      <c r="C6699" s="116">
        <v>255660</v>
      </c>
      <c r="D6699" s="117">
        <v>3432</v>
      </c>
      <c r="E6699" s="2">
        <v>6699</v>
      </c>
    </row>
    <row r="6700" spans="1:5" ht="13.5" x14ac:dyDescent="0.25">
      <c r="A6700" s="2"/>
      <c r="B6700" s="2" t="s">
        <v>8207</v>
      </c>
      <c r="C6700" s="116">
        <v>255700</v>
      </c>
      <c r="D6700" s="117">
        <v>1120</v>
      </c>
      <c r="E6700" s="2">
        <v>6700</v>
      </c>
    </row>
    <row r="6701" spans="1:5" ht="13.5" x14ac:dyDescent="0.25">
      <c r="A6701" s="2"/>
      <c r="B6701" s="2" t="s">
        <v>8207</v>
      </c>
      <c r="C6701" s="116">
        <v>255620</v>
      </c>
      <c r="D6701" s="117">
        <v>2412</v>
      </c>
      <c r="E6701" s="2">
        <v>6701</v>
      </c>
    </row>
    <row r="6702" spans="1:5" ht="13.5" x14ac:dyDescent="0.25">
      <c r="A6702" s="2"/>
      <c r="B6702" s="2" t="s">
        <v>7378</v>
      </c>
      <c r="C6702" s="116">
        <v>169095</v>
      </c>
      <c r="D6702" s="117">
        <v>5122</v>
      </c>
      <c r="E6702" s="2">
        <v>6702</v>
      </c>
    </row>
    <row r="6703" spans="1:5" ht="13.5" x14ac:dyDescent="0.25">
      <c r="A6703" s="2"/>
      <c r="B6703" s="2" t="s">
        <v>8531</v>
      </c>
      <c r="C6703" s="116">
        <v>255651</v>
      </c>
      <c r="D6703" s="117">
        <v>1120</v>
      </c>
      <c r="E6703" s="2">
        <v>6703</v>
      </c>
    </row>
    <row r="6704" spans="1:5" ht="13.5" x14ac:dyDescent="0.25">
      <c r="A6704" s="2"/>
      <c r="B6704" s="2" t="s">
        <v>6663</v>
      </c>
      <c r="C6704" s="116">
        <v>255664</v>
      </c>
      <c r="D6704" s="117">
        <v>1120</v>
      </c>
      <c r="E6704" s="2">
        <v>6704</v>
      </c>
    </row>
    <row r="6705" spans="1:5" ht="13.5" x14ac:dyDescent="0.25">
      <c r="A6705" s="2"/>
      <c r="B6705" s="2" t="s">
        <v>8204</v>
      </c>
      <c r="C6705" s="116">
        <v>255610</v>
      </c>
      <c r="D6705" s="117">
        <v>2455</v>
      </c>
      <c r="E6705" s="2">
        <v>6705</v>
      </c>
    </row>
    <row r="6706" spans="1:5" ht="13.5" x14ac:dyDescent="0.25">
      <c r="A6706" s="2"/>
      <c r="B6706" s="2" t="s">
        <v>7375</v>
      </c>
      <c r="C6706" s="116">
        <v>169000</v>
      </c>
      <c r="D6706" s="117">
        <v>7511</v>
      </c>
      <c r="E6706" s="2">
        <v>6706</v>
      </c>
    </row>
    <row r="6707" spans="1:5" ht="13.5" x14ac:dyDescent="0.25">
      <c r="A6707" s="2"/>
      <c r="B6707" s="2" t="s">
        <v>8208</v>
      </c>
      <c r="C6707" s="116">
        <v>255703</v>
      </c>
      <c r="D6707" s="117">
        <v>3152</v>
      </c>
      <c r="E6707" s="2">
        <v>6707</v>
      </c>
    </row>
    <row r="6708" spans="1:5" ht="13.5" x14ac:dyDescent="0.25">
      <c r="A6708" s="2"/>
      <c r="B6708" s="2" t="s">
        <v>3610</v>
      </c>
      <c r="C6708" s="116">
        <v>169079</v>
      </c>
      <c r="D6708" s="117">
        <v>8340</v>
      </c>
      <c r="E6708" s="2">
        <v>6708</v>
      </c>
    </row>
    <row r="6709" spans="1:5" ht="13.5" x14ac:dyDescent="0.25">
      <c r="A6709" s="2"/>
      <c r="B6709" s="2" t="s">
        <v>8756</v>
      </c>
      <c r="C6709" s="116">
        <v>256205</v>
      </c>
      <c r="D6709" s="117">
        <v>3221</v>
      </c>
      <c r="E6709" s="2">
        <v>6709</v>
      </c>
    </row>
    <row r="6710" spans="1:5" ht="13.5" x14ac:dyDescent="0.25">
      <c r="A6710" s="2"/>
      <c r="B6710" s="2" t="s">
        <v>7377</v>
      </c>
      <c r="C6710" s="116">
        <v>169080</v>
      </c>
      <c r="D6710" s="117">
        <v>7313</v>
      </c>
      <c r="E6710" s="2">
        <v>6710</v>
      </c>
    </row>
    <row r="6711" spans="1:5" ht="13.5" x14ac:dyDescent="0.25">
      <c r="A6711" s="2"/>
      <c r="B6711" s="2" t="s">
        <v>8205</v>
      </c>
      <c r="C6711" s="116">
        <v>255630</v>
      </c>
      <c r="D6711" s="117">
        <v>4115</v>
      </c>
      <c r="E6711" s="2">
        <v>6711</v>
      </c>
    </row>
    <row r="6712" spans="1:5" ht="13.5" x14ac:dyDescent="0.25">
      <c r="A6712" s="2"/>
      <c r="B6712" s="2" t="s">
        <v>8755</v>
      </c>
      <c r="C6712" s="116">
        <v>256084</v>
      </c>
      <c r="D6712" s="117">
        <v>1120</v>
      </c>
      <c r="E6712" s="2">
        <v>6712</v>
      </c>
    </row>
    <row r="6713" spans="1:5" ht="13.5" x14ac:dyDescent="0.25">
      <c r="A6713" s="2"/>
      <c r="B6713" s="2" t="s">
        <v>28</v>
      </c>
      <c r="C6713" s="116">
        <v>169098</v>
      </c>
      <c r="D6713" s="117">
        <v>5146</v>
      </c>
      <c r="E6713" s="2">
        <v>6713</v>
      </c>
    </row>
    <row r="6714" spans="1:5" ht="13.5" x14ac:dyDescent="0.25">
      <c r="A6714" s="2"/>
      <c r="B6714" s="2" t="s">
        <v>7382</v>
      </c>
      <c r="C6714" s="116">
        <v>169105</v>
      </c>
      <c r="D6714" s="117">
        <v>5146</v>
      </c>
      <c r="E6714" s="2">
        <v>6714</v>
      </c>
    </row>
    <row r="6715" spans="1:5" ht="13.5" x14ac:dyDescent="0.25">
      <c r="A6715" s="2"/>
      <c r="B6715" s="2" t="s">
        <v>7383</v>
      </c>
      <c r="C6715" s="116">
        <v>169118</v>
      </c>
      <c r="D6715" s="117">
        <v>5146</v>
      </c>
      <c r="E6715" s="2">
        <v>6715</v>
      </c>
    </row>
    <row r="6716" spans="1:5" ht="13.5" x14ac:dyDescent="0.25">
      <c r="A6716" s="2"/>
      <c r="B6716" s="2" t="s">
        <v>9041</v>
      </c>
      <c r="C6716" s="116">
        <v>369102</v>
      </c>
      <c r="D6716" s="117">
        <v>8290</v>
      </c>
      <c r="E6716" s="2">
        <v>6716</v>
      </c>
    </row>
    <row r="6717" spans="1:5" ht="13.5" x14ac:dyDescent="0.25">
      <c r="A6717" s="2"/>
      <c r="B6717" s="2" t="s">
        <v>7381</v>
      </c>
      <c r="C6717" s="116">
        <v>169101</v>
      </c>
      <c r="D6717" s="117">
        <v>5146</v>
      </c>
      <c r="E6717" s="2">
        <v>6717</v>
      </c>
    </row>
    <row r="6718" spans="1:5" ht="13.5" x14ac:dyDescent="0.25">
      <c r="A6718" s="2"/>
      <c r="B6718" s="2" t="s">
        <v>7379</v>
      </c>
      <c r="C6718" s="116">
        <v>169099</v>
      </c>
      <c r="D6718" s="117">
        <v>5146</v>
      </c>
      <c r="E6718" s="2">
        <v>6718</v>
      </c>
    </row>
    <row r="6719" spans="1:5" ht="13.5" x14ac:dyDescent="0.25">
      <c r="A6719" s="2"/>
      <c r="B6719" s="2" t="s">
        <v>7380</v>
      </c>
      <c r="C6719" s="116">
        <v>169100</v>
      </c>
      <c r="D6719" s="117">
        <v>5146</v>
      </c>
      <c r="E6719" s="2">
        <v>6719</v>
      </c>
    </row>
    <row r="6720" spans="1:5" ht="13.5" x14ac:dyDescent="0.25">
      <c r="A6720" s="2"/>
      <c r="B6720" s="2" t="s">
        <v>6686</v>
      </c>
      <c r="C6720" s="116">
        <v>256277</v>
      </c>
      <c r="D6720" s="117">
        <v>4224</v>
      </c>
      <c r="E6720" s="2">
        <v>6720</v>
      </c>
    </row>
    <row r="6721" spans="1:5" ht="13.5" x14ac:dyDescent="0.25">
      <c r="A6721" s="2"/>
      <c r="B6721" s="2" t="s">
        <v>3611</v>
      </c>
      <c r="C6721" s="116">
        <v>169115</v>
      </c>
      <c r="D6721" s="117">
        <v>9350</v>
      </c>
      <c r="E6721" s="2">
        <v>6721</v>
      </c>
    </row>
    <row r="6722" spans="1:5" ht="13.5" x14ac:dyDescent="0.25">
      <c r="A6722" s="2"/>
      <c r="B6722" s="2" t="s">
        <v>3612</v>
      </c>
      <c r="C6722" s="116">
        <v>169134</v>
      </c>
      <c r="D6722" s="117">
        <v>8122</v>
      </c>
      <c r="E6722" s="2">
        <v>6722</v>
      </c>
    </row>
    <row r="6723" spans="1:5" ht="13.5" x14ac:dyDescent="0.25">
      <c r="A6723" s="2"/>
      <c r="B6723" s="2" t="s">
        <v>29</v>
      </c>
      <c r="C6723" s="116">
        <v>169153</v>
      </c>
      <c r="D6723" s="117">
        <v>7442</v>
      </c>
      <c r="E6723" s="2">
        <v>6723</v>
      </c>
    </row>
    <row r="6724" spans="1:5" ht="13.5" x14ac:dyDescent="0.25">
      <c r="A6724" s="2"/>
      <c r="B6724" s="2" t="s">
        <v>6687</v>
      </c>
      <c r="C6724" s="116">
        <v>256332</v>
      </c>
      <c r="D6724" s="117">
        <v>1120</v>
      </c>
      <c r="E6724" s="2">
        <v>6724</v>
      </c>
    </row>
    <row r="6725" spans="1:5" ht="13.5" x14ac:dyDescent="0.25">
      <c r="A6725" s="2"/>
      <c r="B6725" s="2" t="s">
        <v>6688</v>
      </c>
      <c r="C6725" s="116">
        <v>256385</v>
      </c>
      <c r="D6725" s="117">
        <v>1120</v>
      </c>
      <c r="E6725" s="2">
        <v>6725</v>
      </c>
    </row>
    <row r="6726" spans="1:5" ht="13.5" x14ac:dyDescent="0.25">
      <c r="A6726" s="2"/>
      <c r="B6726" s="2" t="s">
        <v>6689</v>
      </c>
      <c r="C6726" s="116">
        <v>256402</v>
      </c>
      <c r="D6726" s="117">
        <v>1120</v>
      </c>
      <c r="E6726" s="2">
        <v>6726</v>
      </c>
    </row>
    <row r="6727" spans="1:5" ht="13.5" x14ac:dyDescent="0.25">
      <c r="A6727" s="2"/>
      <c r="B6727" s="2" t="s">
        <v>8535</v>
      </c>
      <c r="C6727" s="116">
        <v>256421</v>
      </c>
      <c r="D6727" s="117">
        <v>3475</v>
      </c>
      <c r="E6727" s="2">
        <v>6727</v>
      </c>
    </row>
    <row r="6728" spans="1:5" ht="13.5" x14ac:dyDescent="0.25">
      <c r="A6728" s="2"/>
      <c r="B6728" s="2" t="s">
        <v>3613</v>
      </c>
      <c r="C6728" s="116">
        <v>169172</v>
      </c>
      <c r="D6728" s="117">
        <v>7270</v>
      </c>
      <c r="E6728" s="2">
        <v>6728</v>
      </c>
    </row>
    <row r="6729" spans="1:5" ht="13.5" x14ac:dyDescent="0.25">
      <c r="A6729" s="2"/>
      <c r="B6729" s="2" t="s">
        <v>3614</v>
      </c>
      <c r="C6729" s="116">
        <v>169191</v>
      </c>
      <c r="D6729" s="117">
        <v>8340</v>
      </c>
      <c r="E6729" s="2">
        <v>6729</v>
      </c>
    </row>
    <row r="6730" spans="1:5" ht="13.5" x14ac:dyDescent="0.25">
      <c r="A6730" s="2"/>
      <c r="B6730" s="2" t="s">
        <v>3615</v>
      </c>
      <c r="C6730" s="116">
        <v>169219</v>
      </c>
      <c r="D6730" s="117">
        <v>9322</v>
      </c>
      <c r="E6730" s="2">
        <v>6730</v>
      </c>
    </row>
    <row r="6731" spans="1:5" ht="13.5" x14ac:dyDescent="0.25">
      <c r="A6731" s="2"/>
      <c r="B6731" s="2" t="s">
        <v>6690</v>
      </c>
      <c r="C6731" s="116">
        <v>256455</v>
      </c>
      <c r="D6731" s="117">
        <v>2213</v>
      </c>
      <c r="E6731" s="2">
        <v>6731</v>
      </c>
    </row>
    <row r="6732" spans="1:5" ht="13.5" x14ac:dyDescent="0.25">
      <c r="A6732" s="2"/>
      <c r="B6732" s="2" t="s">
        <v>6691</v>
      </c>
      <c r="C6732" s="116">
        <v>256461</v>
      </c>
      <c r="D6732" s="117">
        <v>3212</v>
      </c>
      <c r="E6732" s="2">
        <v>6732</v>
      </c>
    </row>
    <row r="6733" spans="1:5" ht="13.5" x14ac:dyDescent="0.25">
      <c r="A6733" s="2"/>
      <c r="B6733" s="2" t="s">
        <v>3616</v>
      </c>
      <c r="C6733" s="116">
        <v>169238</v>
      </c>
      <c r="D6733" s="117">
        <v>8144</v>
      </c>
      <c r="E6733" s="2">
        <v>6733</v>
      </c>
    </row>
    <row r="6734" spans="1:5" ht="13.5" x14ac:dyDescent="0.25">
      <c r="A6734" s="2"/>
      <c r="B6734" s="2" t="s">
        <v>30</v>
      </c>
      <c r="C6734" s="116">
        <v>169257</v>
      </c>
      <c r="D6734" s="117">
        <v>7521</v>
      </c>
      <c r="E6734" s="2">
        <v>6734</v>
      </c>
    </row>
    <row r="6735" spans="1:5" ht="13.5" x14ac:dyDescent="0.25">
      <c r="A6735" s="2"/>
      <c r="B6735" s="2" t="s">
        <v>9314</v>
      </c>
      <c r="C6735" s="116">
        <v>169261</v>
      </c>
      <c r="D6735" s="117">
        <v>7442</v>
      </c>
      <c r="E6735" s="2">
        <v>6735</v>
      </c>
    </row>
    <row r="6736" spans="1:5" ht="13.5" x14ac:dyDescent="0.25">
      <c r="A6736" s="2"/>
      <c r="B6736" s="2" t="s">
        <v>3617</v>
      </c>
      <c r="C6736" s="116">
        <v>169276</v>
      </c>
      <c r="D6736" s="117">
        <v>7442</v>
      </c>
      <c r="E6736" s="2">
        <v>6736</v>
      </c>
    </row>
    <row r="6737" spans="1:5" ht="13.5" x14ac:dyDescent="0.25">
      <c r="A6737" s="2"/>
      <c r="B6737" s="2" t="s">
        <v>3618</v>
      </c>
      <c r="C6737" s="116">
        <v>169295</v>
      </c>
      <c r="D6737" s="117">
        <v>7442</v>
      </c>
      <c r="E6737" s="2">
        <v>6737</v>
      </c>
    </row>
    <row r="6738" spans="1:5" ht="13.5" x14ac:dyDescent="0.25">
      <c r="A6738" s="2"/>
      <c r="B6738" s="2" t="s">
        <v>3619</v>
      </c>
      <c r="C6738" s="116">
        <v>169308</v>
      </c>
      <c r="D6738" s="117">
        <v>7442</v>
      </c>
      <c r="E6738" s="2">
        <v>6738</v>
      </c>
    </row>
    <row r="6739" spans="1:5" ht="13.5" x14ac:dyDescent="0.25">
      <c r="A6739" s="2"/>
      <c r="B6739" s="2" t="s">
        <v>3620</v>
      </c>
      <c r="C6739" s="116">
        <v>169327</v>
      </c>
      <c r="D6739" s="117">
        <v>7217</v>
      </c>
      <c r="E6739" s="2">
        <v>6739</v>
      </c>
    </row>
    <row r="6740" spans="1:5" ht="13.5" x14ac:dyDescent="0.25">
      <c r="A6740" s="2"/>
      <c r="B6740" s="2" t="s">
        <v>3621</v>
      </c>
      <c r="C6740" s="116">
        <v>169346</v>
      </c>
      <c r="D6740" s="117">
        <v>7217</v>
      </c>
      <c r="E6740" s="2">
        <v>6740</v>
      </c>
    </row>
    <row r="6741" spans="1:5" ht="13.5" x14ac:dyDescent="0.25">
      <c r="A6741" s="2"/>
      <c r="B6741" s="2" t="s">
        <v>3622</v>
      </c>
      <c r="C6741" s="116">
        <v>169365</v>
      </c>
      <c r="D6741" s="117">
        <v>7322</v>
      </c>
      <c r="E6741" s="2">
        <v>6741</v>
      </c>
    </row>
    <row r="6742" spans="1:5" ht="13.5" x14ac:dyDescent="0.25">
      <c r="A6742" s="2"/>
      <c r="B6742" s="2" t="s">
        <v>3623</v>
      </c>
      <c r="C6742" s="116">
        <v>169384</v>
      </c>
      <c r="D6742" s="117">
        <v>8122</v>
      </c>
      <c r="E6742" s="2">
        <v>6742</v>
      </c>
    </row>
    <row r="6743" spans="1:5" ht="13.5" x14ac:dyDescent="0.25">
      <c r="A6743" s="2"/>
      <c r="B6743" s="2" t="s">
        <v>3623</v>
      </c>
      <c r="C6743" s="116">
        <v>369390</v>
      </c>
      <c r="D6743" s="117">
        <v>8122</v>
      </c>
      <c r="E6743" s="2">
        <v>6743</v>
      </c>
    </row>
    <row r="6744" spans="1:5" ht="13.5" x14ac:dyDescent="0.25">
      <c r="A6744" s="2"/>
      <c r="B6744" s="2" t="s">
        <v>3624</v>
      </c>
      <c r="C6744" s="116">
        <v>169401</v>
      </c>
      <c r="D6744" s="117">
        <v>7334</v>
      </c>
      <c r="E6744" s="2">
        <v>6744</v>
      </c>
    </row>
    <row r="6745" spans="1:5" ht="13.5" x14ac:dyDescent="0.25">
      <c r="A6745" s="2"/>
      <c r="B6745" s="2" t="s">
        <v>3625</v>
      </c>
      <c r="C6745" s="116">
        <v>169420</v>
      </c>
      <c r="D6745" s="117">
        <v>7270</v>
      </c>
      <c r="E6745" s="2">
        <v>6745</v>
      </c>
    </row>
    <row r="6746" spans="1:5" ht="13.5" x14ac:dyDescent="0.25">
      <c r="A6746" s="2"/>
      <c r="B6746" s="2" t="s">
        <v>3626</v>
      </c>
      <c r="C6746" s="116">
        <v>169443</v>
      </c>
      <c r="D6746" s="117">
        <v>7441</v>
      </c>
      <c r="E6746" s="2">
        <v>6746</v>
      </c>
    </row>
    <row r="6747" spans="1:5" ht="13.5" x14ac:dyDescent="0.25">
      <c r="A6747" s="2"/>
      <c r="B6747" s="2" t="s">
        <v>3627</v>
      </c>
      <c r="C6747" s="116">
        <v>169469</v>
      </c>
      <c r="D6747" s="117">
        <v>9321</v>
      </c>
      <c r="E6747" s="2">
        <v>6747</v>
      </c>
    </row>
    <row r="6748" spans="1:5" ht="13.5" x14ac:dyDescent="0.25">
      <c r="A6748" s="2"/>
      <c r="B6748" s="2" t="s">
        <v>3628</v>
      </c>
      <c r="C6748" s="116">
        <v>169488</v>
      </c>
      <c r="D6748" s="117">
        <v>7431</v>
      </c>
      <c r="E6748" s="2">
        <v>6748</v>
      </c>
    </row>
    <row r="6749" spans="1:5" ht="13.5" x14ac:dyDescent="0.25">
      <c r="A6749" s="2"/>
      <c r="B6749" s="2" t="s">
        <v>8211</v>
      </c>
      <c r="C6749" s="116">
        <v>256462</v>
      </c>
      <c r="D6749" s="117">
        <v>3419</v>
      </c>
      <c r="E6749" s="2">
        <v>6749</v>
      </c>
    </row>
    <row r="6750" spans="1:5" ht="13.5" x14ac:dyDescent="0.25">
      <c r="A6750" s="2"/>
      <c r="B6750" s="2" t="s">
        <v>8212</v>
      </c>
      <c r="C6750" s="116">
        <v>256470</v>
      </c>
      <c r="D6750" s="117">
        <v>1110</v>
      </c>
      <c r="E6750" s="2">
        <v>6750</v>
      </c>
    </row>
    <row r="6751" spans="1:5" ht="13.5" x14ac:dyDescent="0.25">
      <c r="A6751" s="2"/>
      <c r="B6751" s="2" t="s">
        <v>8213</v>
      </c>
      <c r="C6751" s="116">
        <v>256475</v>
      </c>
      <c r="D6751" s="117">
        <v>1143</v>
      </c>
      <c r="E6751" s="2">
        <v>6751</v>
      </c>
    </row>
    <row r="6752" spans="1:5" ht="13.5" x14ac:dyDescent="0.25">
      <c r="A6752" s="2"/>
      <c r="B6752" s="2" t="s">
        <v>6693</v>
      </c>
      <c r="C6752" s="116">
        <v>256563</v>
      </c>
      <c r="D6752" s="117">
        <v>1143</v>
      </c>
      <c r="E6752" s="2">
        <v>6752</v>
      </c>
    </row>
    <row r="6753" spans="1:5" ht="13.5" x14ac:dyDescent="0.25">
      <c r="A6753" s="2"/>
      <c r="B6753" s="2" t="s">
        <v>6692</v>
      </c>
      <c r="C6753" s="116">
        <v>256559</v>
      </c>
      <c r="D6753" s="117">
        <v>1142</v>
      </c>
      <c r="E6753" s="2">
        <v>6753</v>
      </c>
    </row>
    <row r="6754" spans="1:5" ht="13.5" x14ac:dyDescent="0.25">
      <c r="A6754" s="2"/>
      <c r="B6754" s="2" t="s">
        <v>8214</v>
      </c>
      <c r="C6754" s="116">
        <v>256560</v>
      </c>
      <c r="D6754" s="117">
        <v>1143</v>
      </c>
      <c r="E6754" s="2">
        <v>6754</v>
      </c>
    </row>
    <row r="6755" spans="1:5" ht="13.5" x14ac:dyDescent="0.25">
      <c r="A6755" s="2"/>
      <c r="B6755" s="2" t="s">
        <v>8215</v>
      </c>
      <c r="C6755" s="116">
        <v>256561</v>
      </c>
      <c r="D6755" s="117">
        <v>1110</v>
      </c>
      <c r="E6755" s="2">
        <v>6755</v>
      </c>
    </row>
    <row r="6756" spans="1:5" ht="13.5" x14ac:dyDescent="0.25">
      <c r="A6756" s="2"/>
      <c r="B6756" s="2" t="s">
        <v>6694</v>
      </c>
      <c r="C6756" s="116">
        <v>256604</v>
      </c>
      <c r="D6756" s="117">
        <v>1110</v>
      </c>
      <c r="E6756" s="2">
        <v>6756</v>
      </c>
    </row>
    <row r="6757" spans="1:5" ht="13.5" x14ac:dyDescent="0.25">
      <c r="A6757" s="2"/>
      <c r="B6757" s="2" t="s">
        <v>8216</v>
      </c>
      <c r="C6757" s="116">
        <v>256605</v>
      </c>
      <c r="D6757" s="117">
        <v>1142</v>
      </c>
      <c r="E6757" s="2">
        <v>6757</v>
      </c>
    </row>
    <row r="6758" spans="1:5" ht="13.5" x14ac:dyDescent="0.25">
      <c r="A6758" s="2"/>
      <c r="B6758" s="2" t="s">
        <v>6695</v>
      </c>
      <c r="C6758" s="116">
        <v>256633</v>
      </c>
      <c r="D6758" s="117">
        <v>1110</v>
      </c>
      <c r="E6758" s="2">
        <v>6758</v>
      </c>
    </row>
    <row r="6759" spans="1:5" ht="13.5" x14ac:dyDescent="0.25">
      <c r="A6759" s="2"/>
      <c r="B6759" s="2" t="s">
        <v>8217</v>
      </c>
      <c r="C6759" s="116">
        <v>256634</v>
      </c>
      <c r="D6759" s="117">
        <v>1110</v>
      </c>
      <c r="E6759" s="2">
        <v>6759</v>
      </c>
    </row>
    <row r="6760" spans="1:5" ht="13.5" x14ac:dyDescent="0.25">
      <c r="A6760" s="2"/>
      <c r="B6760" s="2" t="s">
        <v>6696</v>
      </c>
      <c r="C6760" s="116">
        <v>256652</v>
      </c>
      <c r="D6760" s="117">
        <v>1120</v>
      </c>
      <c r="E6760" s="2">
        <v>6760</v>
      </c>
    </row>
    <row r="6761" spans="1:5" ht="13.5" x14ac:dyDescent="0.25">
      <c r="A6761" s="2"/>
      <c r="B6761" s="2" t="s">
        <v>6697</v>
      </c>
      <c r="C6761" s="116">
        <v>256690</v>
      </c>
      <c r="D6761" s="117">
        <v>1110</v>
      </c>
      <c r="E6761" s="2">
        <v>6761</v>
      </c>
    </row>
    <row r="6762" spans="1:5" ht="13.5" x14ac:dyDescent="0.25">
      <c r="A6762" s="2"/>
      <c r="B6762" s="2" t="s">
        <v>8218</v>
      </c>
      <c r="C6762" s="116">
        <v>256691</v>
      </c>
      <c r="D6762" s="117">
        <v>1110</v>
      </c>
      <c r="E6762" s="2">
        <v>6762</v>
      </c>
    </row>
    <row r="6763" spans="1:5" ht="13.5" x14ac:dyDescent="0.25">
      <c r="A6763" s="2"/>
      <c r="B6763" s="2" t="s">
        <v>6698</v>
      </c>
      <c r="C6763" s="116">
        <v>256741</v>
      </c>
      <c r="D6763" s="117">
        <v>1210</v>
      </c>
      <c r="E6763" s="2">
        <v>6763</v>
      </c>
    </row>
    <row r="6764" spans="1:5" ht="13.5" x14ac:dyDescent="0.25">
      <c r="A6764" s="2"/>
      <c r="B6764" s="2" t="s">
        <v>8219</v>
      </c>
      <c r="C6764" s="116">
        <v>256742</v>
      </c>
      <c r="D6764" s="117">
        <v>1110</v>
      </c>
      <c r="E6764" s="2">
        <v>6764</v>
      </c>
    </row>
    <row r="6765" spans="1:5" ht="13.5" x14ac:dyDescent="0.25">
      <c r="A6765" s="2"/>
      <c r="B6765" s="2" t="s">
        <v>8220</v>
      </c>
      <c r="C6765" s="116">
        <v>256743</v>
      </c>
      <c r="D6765" s="117">
        <v>1143</v>
      </c>
      <c r="E6765" s="2">
        <v>6765</v>
      </c>
    </row>
    <row r="6766" spans="1:5" ht="13.5" x14ac:dyDescent="0.25">
      <c r="A6766" s="2"/>
      <c r="B6766" s="2" t="s">
        <v>8221</v>
      </c>
      <c r="C6766" s="116">
        <v>256744</v>
      </c>
      <c r="D6766" s="117">
        <v>1110</v>
      </c>
      <c r="E6766" s="2">
        <v>6766</v>
      </c>
    </row>
    <row r="6767" spans="1:5" ht="13.5" x14ac:dyDescent="0.25">
      <c r="A6767" s="2"/>
      <c r="B6767" s="2" t="s">
        <v>8222</v>
      </c>
      <c r="C6767" s="116">
        <v>256745</v>
      </c>
      <c r="D6767" s="117">
        <v>1110</v>
      </c>
      <c r="E6767" s="2">
        <v>6767</v>
      </c>
    </row>
    <row r="6768" spans="1:5" ht="13.5" x14ac:dyDescent="0.25">
      <c r="A6768" s="2"/>
      <c r="B6768" s="2" t="s">
        <v>6699</v>
      </c>
      <c r="C6768" s="116">
        <v>256780</v>
      </c>
      <c r="D6768" s="117">
        <v>1229</v>
      </c>
      <c r="E6768" s="2">
        <v>6768</v>
      </c>
    </row>
    <row r="6769" spans="1:5" ht="13.5" x14ac:dyDescent="0.25">
      <c r="A6769" s="2"/>
      <c r="B6769" s="2" t="s">
        <v>6700</v>
      </c>
      <c r="C6769" s="116">
        <v>256826</v>
      </c>
      <c r="D6769" s="117">
        <v>1110</v>
      </c>
      <c r="E6769" s="2">
        <v>6769</v>
      </c>
    </row>
    <row r="6770" spans="1:5" ht="13.5" x14ac:dyDescent="0.25">
      <c r="A6770" s="2"/>
      <c r="B6770" s="2" t="s">
        <v>6701</v>
      </c>
      <c r="C6770" s="116">
        <v>256830</v>
      </c>
      <c r="D6770" s="117">
        <v>1110</v>
      </c>
      <c r="E6770" s="2">
        <v>6770</v>
      </c>
    </row>
    <row r="6771" spans="1:5" ht="13.5" x14ac:dyDescent="0.25">
      <c r="A6771" s="2"/>
      <c r="B6771" s="2" t="s">
        <v>6702</v>
      </c>
      <c r="C6771" s="116">
        <v>256857</v>
      </c>
      <c r="D6771" s="117">
        <v>1110</v>
      </c>
      <c r="E6771" s="2">
        <v>6771</v>
      </c>
    </row>
    <row r="6772" spans="1:5" ht="13.5" x14ac:dyDescent="0.25">
      <c r="A6772" s="2"/>
      <c r="B6772" s="2" t="s">
        <v>6708</v>
      </c>
      <c r="C6772" s="116">
        <v>256953</v>
      </c>
      <c r="D6772" s="117">
        <v>1316</v>
      </c>
      <c r="E6772" s="2">
        <v>6772</v>
      </c>
    </row>
    <row r="6773" spans="1:5" ht="13.5" x14ac:dyDescent="0.25">
      <c r="A6773" s="2"/>
      <c r="B6773" s="2" t="s">
        <v>6709</v>
      </c>
      <c r="C6773" s="116">
        <v>256968</v>
      </c>
      <c r="D6773" s="117">
        <v>1317</v>
      </c>
      <c r="E6773" s="2">
        <v>6773</v>
      </c>
    </row>
    <row r="6774" spans="1:5" ht="13.5" x14ac:dyDescent="0.25">
      <c r="A6774" s="2"/>
      <c r="B6774" s="2" t="s">
        <v>6707</v>
      </c>
      <c r="C6774" s="116">
        <v>256949</v>
      </c>
      <c r="D6774" s="117">
        <v>1315</v>
      </c>
      <c r="E6774" s="2">
        <v>6774</v>
      </c>
    </row>
    <row r="6775" spans="1:5" ht="13.5" x14ac:dyDescent="0.25">
      <c r="A6775" s="2"/>
      <c r="B6775" s="2" t="s">
        <v>6704</v>
      </c>
      <c r="C6775" s="116">
        <v>256915</v>
      </c>
      <c r="D6775" s="117">
        <v>1312</v>
      </c>
      <c r="E6775" s="2">
        <v>6775</v>
      </c>
    </row>
    <row r="6776" spans="1:5" ht="13.5" x14ac:dyDescent="0.25">
      <c r="A6776" s="2"/>
      <c r="B6776" s="2" t="s">
        <v>6711</v>
      </c>
      <c r="C6776" s="116">
        <v>256987</v>
      </c>
      <c r="D6776" s="117">
        <v>1319</v>
      </c>
      <c r="E6776" s="2">
        <v>6776</v>
      </c>
    </row>
    <row r="6777" spans="1:5" ht="13.5" x14ac:dyDescent="0.25">
      <c r="A6777" s="2"/>
      <c r="B6777" s="2" t="s">
        <v>6710</v>
      </c>
      <c r="C6777" s="116">
        <v>256972</v>
      </c>
      <c r="D6777" s="117">
        <v>1318</v>
      </c>
      <c r="E6777" s="2">
        <v>6777</v>
      </c>
    </row>
    <row r="6778" spans="1:5" ht="13.5" x14ac:dyDescent="0.25">
      <c r="A6778" s="2"/>
      <c r="B6778" s="2" t="s">
        <v>6705</v>
      </c>
      <c r="C6778" s="116">
        <v>256923</v>
      </c>
      <c r="D6778" s="117">
        <v>1313</v>
      </c>
      <c r="E6778" s="2">
        <v>6778</v>
      </c>
    </row>
    <row r="6779" spans="1:5" ht="13.5" x14ac:dyDescent="0.25">
      <c r="A6779" s="2"/>
      <c r="B6779" s="2" t="s">
        <v>6706</v>
      </c>
      <c r="C6779" s="116">
        <v>256934</v>
      </c>
      <c r="D6779" s="117">
        <v>1314</v>
      </c>
      <c r="E6779" s="2">
        <v>6779</v>
      </c>
    </row>
    <row r="6780" spans="1:5" ht="13.5" x14ac:dyDescent="0.25">
      <c r="A6780" s="2"/>
      <c r="B6780" s="2" t="s">
        <v>6703</v>
      </c>
      <c r="C6780" s="116">
        <v>256900</v>
      </c>
      <c r="D6780" s="117">
        <v>1311</v>
      </c>
      <c r="E6780" s="2">
        <v>6780</v>
      </c>
    </row>
    <row r="6781" spans="1:5" ht="13.5" x14ac:dyDescent="0.25">
      <c r="A6781" s="2"/>
      <c r="B6781" s="2" t="s">
        <v>8223</v>
      </c>
      <c r="C6781" s="116">
        <v>256954</v>
      </c>
      <c r="D6781" s="117">
        <v>1120</v>
      </c>
      <c r="E6781" s="2">
        <v>6781</v>
      </c>
    </row>
    <row r="6782" spans="1:5" ht="13.5" x14ac:dyDescent="0.25">
      <c r="A6782" s="2"/>
      <c r="B6782" s="2" t="s">
        <v>6712</v>
      </c>
      <c r="C6782" s="116">
        <v>257034</v>
      </c>
      <c r="D6782" s="117">
        <v>1142</v>
      </c>
      <c r="E6782" s="2">
        <v>6782</v>
      </c>
    </row>
    <row r="6783" spans="1:5" ht="13.5" x14ac:dyDescent="0.25">
      <c r="A6783" s="2"/>
      <c r="B6783" s="2" t="s">
        <v>6713</v>
      </c>
      <c r="C6783" s="116">
        <v>257068</v>
      </c>
      <c r="D6783" s="117">
        <v>1143</v>
      </c>
      <c r="E6783" s="2">
        <v>6783</v>
      </c>
    </row>
    <row r="6784" spans="1:5" ht="13.5" x14ac:dyDescent="0.25">
      <c r="A6784" s="2"/>
      <c r="B6784" s="2" t="s">
        <v>6714</v>
      </c>
      <c r="C6784" s="116">
        <v>257119</v>
      </c>
      <c r="D6784" s="117">
        <v>1110</v>
      </c>
      <c r="E6784" s="2">
        <v>6784</v>
      </c>
    </row>
    <row r="6785" spans="1:5" ht="13.5" x14ac:dyDescent="0.25">
      <c r="A6785" s="2"/>
      <c r="B6785" s="2" t="s">
        <v>8224</v>
      </c>
      <c r="C6785" s="116">
        <v>257120</v>
      </c>
      <c r="D6785" s="117">
        <v>1110</v>
      </c>
      <c r="E6785" s="2">
        <v>6785</v>
      </c>
    </row>
    <row r="6786" spans="1:5" ht="13.5" x14ac:dyDescent="0.25">
      <c r="A6786" s="2"/>
      <c r="B6786" s="2" t="s">
        <v>6715</v>
      </c>
      <c r="C6786" s="116">
        <v>257142</v>
      </c>
      <c r="D6786" s="117">
        <v>1110</v>
      </c>
      <c r="E6786" s="2">
        <v>6786</v>
      </c>
    </row>
    <row r="6787" spans="1:5" ht="13.5" x14ac:dyDescent="0.25">
      <c r="A6787" s="2"/>
      <c r="B6787" s="2" t="s">
        <v>6716</v>
      </c>
      <c r="C6787" s="116">
        <v>257208</v>
      </c>
      <c r="D6787" s="117">
        <v>1210</v>
      </c>
      <c r="E6787" s="2">
        <v>6787</v>
      </c>
    </row>
    <row r="6788" spans="1:5" ht="13.5" x14ac:dyDescent="0.25">
      <c r="A6788" s="2"/>
      <c r="B6788" s="2" t="s">
        <v>6717</v>
      </c>
      <c r="C6788" s="116">
        <v>257231</v>
      </c>
      <c r="D6788" s="117">
        <v>1143</v>
      </c>
      <c r="E6788" s="2">
        <v>6788</v>
      </c>
    </row>
    <row r="6789" spans="1:5" ht="13.5" x14ac:dyDescent="0.25">
      <c r="A6789" s="2"/>
      <c r="B6789" s="2" t="s">
        <v>6718</v>
      </c>
      <c r="C6789" s="116">
        <v>257265</v>
      </c>
      <c r="D6789" s="117">
        <v>1210</v>
      </c>
      <c r="E6789" s="2">
        <v>6789</v>
      </c>
    </row>
    <row r="6790" spans="1:5" ht="13.5" x14ac:dyDescent="0.25">
      <c r="A6790" s="2"/>
      <c r="B6790" s="2" t="s">
        <v>8757</v>
      </c>
      <c r="C6790" s="116">
        <v>257284</v>
      </c>
      <c r="D6790" s="117">
        <v>1210</v>
      </c>
      <c r="E6790" s="2">
        <v>6790</v>
      </c>
    </row>
    <row r="6791" spans="1:5" ht="13.5" x14ac:dyDescent="0.25">
      <c r="A6791" s="2"/>
      <c r="B6791" s="2" t="s">
        <v>6719</v>
      </c>
      <c r="C6791" s="116">
        <v>257299</v>
      </c>
      <c r="D6791" s="117">
        <v>1143</v>
      </c>
      <c r="E6791" s="2">
        <v>6791</v>
      </c>
    </row>
    <row r="6792" spans="1:5" ht="13.5" x14ac:dyDescent="0.25">
      <c r="A6792" s="2"/>
      <c r="B6792" s="2" t="s">
        <v>6720</v>
      </c>
      <c r="C6792" s="116">
        <v>257335</v>
      </c>
      <c r="D6792" s="117">
        <v>1229</v>
      </c>
      <c r="E6792" s="2">
        <v>6792</v>
      </c>
    </row>
    <row r="6793" spans="1:5" ht="13.5" x14ac:dyDescent="0.25">
      <c r="A6793" s="2"/>
      <c r="B6793" s="2" t="s">
        <v>8225</v>
      </c>
      <c r="C6793" s="116">
        <v>257336</v>
      </c>
      <c r="D6793" s="117">
        <v>1110</v>
      </c>
      <c r="E6793" s="2">
        <v>6793</v>
      </c>
    </row>
    <row r="6794" spans="1:5" ht="13.5" x14ac:dyDescent="0.25">
      <c r="A6794" s="2"/>
      <c r="B6794" s="2" t="s">
        <v>6722</v>
      </c>
      <c r="C6794" s="116">
        <v>257392</v>
      </c>
      <c r="D6794" s="117">
        <v>1110</v>
      </c>
      <c r="E6794" s="2">
        <v>6794</v>
      </c>
    </row>
    <row r="6795" spans="1:5" ht="13.5" x14ac:dyDescent="0.25">
      <c r="A6795" s="2"/>
      <c r="B6795" s="2" t="s">
        <v>8226</v>
      </c>
      <c r="C6795" s="116">
        <v>257393</v>
      </c>
      <c r="D6795" s="117">
        <v>1130</v>
      </c>
      <c r="E6795" s="2">
        <v>6795</v>
      </c>
    </row>
    <row r="6796" spans="1:5" ht="13.5" x14ac:dyDescent="0.25">
      <c r="A6796" s="2"/>
      <c r="B6796" s="2" t="s">
        <v>6721</v>
      </c>
      <c r="C6796" s="116">
        <v>257369</v>
      </c>
      <c r="D6796" s="117">
        <v>1110</v>
      </c>
      <c r="E6796" s="2">
        <v>6796</v>
      </c>
    </row>
    <row r="6797" spans="1:5" ht="13.5" x14ac:dyDescent="0.25">
      <c r="A6797" s="2"/>
      <c r="B6797" s="2" t="s">
        <v>6723</v>
      </c>
      <c r="C6797" s="116">
        <v>257443</v>
      </c>
      <c r="D6797" s="117">
        <v>1143</v>
      </c>
      <c r="E6797" s="2">
        <v>6797</v>
      </c>
    </row>
    <row r="6798" spans="1:5" ht="13.5" x14ac:dyDescent="0.25">
      <c r="A6798" s="2"/>
      <c r="B6798" s="2" t="s">
        <v>6724</v>
      </c>
      <c r="C6798" s="116">
        <v>257477</v>
      </c>
      <c r="D6798" s="117">
        <v>1120</v>
      </c>
      <c r="E6798" s="2">
        <v>6798</v>
      </c>
    </row>
    <row r="6799" spans="1:5" ht="13.5" x14ac:dyDescent="0.25">
      <c r="A6799" s="2"/>
      <c r="B6799" s="2" t="s">
        <v>8227</v>
      </c>
      <c r="C6799" s="116">
        <v>257478</v>
      </c>
      <c r="D6799" s="117">
        <v>1120</v>
      </c>
      <c r="E6799" s="2">
        <v>6799</v>
      </c>
    </row>
    <row r="6800" spans="1:5" ht="13.5" x14ac:dyDescent="0.25">
      <c r="A6800" s="2"/>
      <c r="B6800" s="2" t="s">
        <v>6725</v>
      </c>
      <c r="C6800" s="116">
        <v>257509</v>
      </c>
      <c r="D6800" s="117">
        <v>1110</v>
      </c>
      <c r="E6800" s="2">
        <v>6800</v>
      </c>
    </row>
    <row r="6801" spans="1:5" ht="13.5" x14ac:dyDescent="0.25">
      <c r="A6801" s="2"/>
      <c r="B6801" s="2" t="s">
        <v>6726</v>
      </c>
      <c r="C6801" s="116">
        <v>257532</v>
      </c>
      <c r="D6801" s="117">
        <v>1110</v>
      </c>
      <c r="E6801" s="2">
        <v>6801</v>
      </c>
    </row>
    <row r="6802" spans="1:5" ht="13.5" x14ac:dyDescent="0.25">
      <c r="A6802" s="2"/>
      <c r="B6802" s="2" t="s">
        <v>6727</v>
      </c>
      <c r="C6802" s="116">
        <v>257570</v>
      </c>
      <c r="D6802" s="117">
        <v>1110</v>
      </c>
      <c r="E6802" s="2">
        <v>6802</v>
      </c>
    </row>
    <row r="6803" spans="1:5" ht="13.5" x14ac:dyDescent="0.25">
      <c r="A6803" s="2"/>
      <c r="B6803" s="2" t="s">
        <v>8536</v>
      </c>
      <c r="C6803" s="116">
        <v>257585</v>
      </c>
      <c r="D6803" s="117">
        <v>1120</v>
      </c>
      <c r="E6803" s="2">
        <v>6803</v>
      </c>
    </row>
    <row r="6804" spans="1:5" ht="13.5" x14ac:dyDescent="0.25">
      <c r="A6804" s="2"/>
      <c r="B6804" s="2" t="s">
        <v>8228</v>
      </c>
      <c r="C6804" s="116">
        <v>257571</v>
      </c>
      <c r="D6804" s="117">
        <v>1110</v>
      </c>
      <c r="E6804" s="2">
        <v>6804</v>
      </c>
    </row>
    <row r="6805" spans="1:5" ht="13.5" x14ac:dyDescent="0.25">
      <c r="A6805" s="2"/>
      <c r="B6805" s="2" t="s">
        <v>6728</v>
      </c>
      <c r="C6805" s="116">
        <v>257602</v>
      </c>
      <c r="D6805" s="117">
        <v>1110</v>
      </c>
      <c r="E6805" s="2">
        <v>6805</v>
      </c>
    </row>
    <row r="6806" spans="1:5" ht="13.5" x14ac:dyDescent="0.25">
      <c r="A6806" s="2"/>
      <c r="B6806" s="2" t="s">
        <v>6729</v>
      </c>
      <c r="C6806" s="116">
        <v>257636</v>
      </c>
      <c r="D6806" s="117">
        <v>1110</v>
      </c>
      <c r="E6806" s="2">
        <v>6806</v>
      </c>
    </row>
    <row r="6807" spans="1:5" ht="13.5" x14ac:dyDescent="0.25">
      <c r="A6807" s="2"/>
      <c r="B6807" s="2" t="s">
        <v>8758</v>
      </c>
      <c r="C6807" s="116">
        <v>257733</v>
      </c>
      <c r="D6807" s="117">
        <v>2149</v>
      </c>
      <c r="E6807" s="2">
        <v>6807</v>
      </c>
    </row>
    <row r="6808" spans="1:5" ht="13.5" x14ac:dyDescent="0.25">
      <c r="A6808" s="2"/>
      <c r="B6808" s="2" t="s">
        <v>6730</v>
      </c>
      <c r="C6808" s="116">
        <v>257759</v>
      </c>
      <c r="D6808" s="117">
        <v>1120</v>
      </c>
      <c r="E6808" s="2">
        <v>6808</v>
      </c>
    </row>
    <row r="6809" spans="1:5" ht="13.5" x14ac:dyDescent="0.25">
      <c r="A6809" s="2"/>
      <c r="B6809" s="2" t="s">
        <v>8229</v>
      </c>
      <c r="C6809" s="116">
        <v>257760</v>
      </c>
      <c r="D6809" s="117">
        <v>1120</v>
      </c>
      <c r="E6809" s="2">
        <v>6809</v>
      </c>
    </row>
    <row r="6810" spans="1:5" ht="13.5" x14ac:dyDescent="0.25">
      <c r="A6810" s="2"/>
      <c r="B6810" s="2" t="s">
        <v>6731</v>
      </c>
      <c r="C6810" s="116">
        <v>257778</v>
      </c>
      <c r="D6810" s="117">
        <v>1120</v>
      </c>
      <c r="E6810" s="2">
        <v>6810</v>
      </c>
    </row>
    <row r="6811" spans="1:5" ht="13.5" x14ac:dyDescent="0.25">
      <c r="A6811" s="2"/>
      <c r="B6811" s="2" t="s">
        <v>6732</v>
      </c>
      <c r="C6811" s="116">
        <v>257797</v>
      </c>
      <c r="D6811" s="117">
        <v>1120</v>
      </c>
      <c r="E6811" s="2">
        <v>6811</v>
      </c>
    </row>
    <row r="6812" spans="1:5" ht="13.5" x14ac:dyDescent="0.25">
      <c r="A6812" s="2"/>
      <c r="B6812" s="2" t="s">
        <v>8537</v>
      </c>
      <c r="C6812" s="116">
        <v>257814</v>
      </c>
      <c r="D6812" s="117">
        <v>1120</v>
      </c>
      <c r="E6812" s="2">
        <v>6812</v>
      </c>
    </row>
    <row r="6813" spans="1:5" ht="13.5" x14ac:dyDescent="0.25">
      <c r="A6813" s="2"/>
      <c r="B6813" s="2" t="s">
        <v>6733</v>
      </c>
      <c r="C6813" s="116">
        <v>257903</v>
      </c>
      <c r="D6813" s="117">
        <v>1110</v>
      </c>
      <c r="E6813" s="2">
        <v>6813</v>
      </c>
    </row>
    <row r="6814" spans="1:5" ht="13.5" x14ac:dyDescent="0.25">
      <c r="A6814" s="2"/>
      <c r="B6814" s="2" t="s">
        <v>6734</v>
      </c>
      <c r="C6814" s="116">
        <v>257937</v>
      </c>
      <c r="D6814" s="117">
        <v>1143</v>
      </c>
      <c r="E6814" s="2">
        <v>6814</v>
      </c>
    </row>
    <row r="6815" spans="1:5" ht="13.5" x14ac:dyDescent="0.25">
      <c r="A6815" s="2"/>
      <c r="B6815" s="2" t="s">
        <v>6736</v>
      </c>
      <c r="C6815" s="116">
        <v>257960</v>
      </c>
      <c r="D6815" s="117">
        <v>1143</v>
      </c>
      <c r="E6815" s="2">
        <v>6815</v>
      </c>
    </row>
    <row r="6816" spans="1:5" ht="13.5" x14ac:dyDescent="0.25">
      <c r="A6816" s="2"/>
      <c r="B6816" s="2" t="s">
        <v>6735</v>
      </c>
      <c r="C6816" s="116">
        <v>257956</v>
      </c>
      <c r="D6816" s="117">
        <v>1142</v>
      </c>
      <c r="E6816" s="2">
        <v>6816</v>
      </c>
    </row>
    <row r="6817" spans="1:5" ht="13.5" x14ac:dyDescent="0.25">
      <c r="A6817" s="2"/>
      <c r="B6817" s="2" t="s">
        <v>6737</v>
      </c>
      <c r="C6817" s="116">
        <v>258003</v>
      </c>
      <c r="D6817" s="117">
        <v>1110</v>
      </c>
      <c r="E6817" s="2">
        <v>6817</v>
      </c>
    </row>
    <row r="6818" spans="1:5" ht="13.5" x14ac:dyDescent="0.25">
      <c r="A6818" s="2"/>
      <c r="B6818" s="2" t="s">
        <v>8231</v>
      </c>
      <c r="C6818" s="116">
        <v>258004</v>
      </c>
      <c r="D6818" s="117">
        <v>1110</v>
      </c>
      <c r="E6818" s="2">
        <v>6818</v>
      </c>
    </row>
    <row r="6819" spans="1:5" ht="13.5" x14ac:dyDescent="0.25">
      <c r="A6819" s="2"/>
      <c r="B6819" s="2" t="s">
        <v>3629</v>
      </c>
      <c r="C6819" s="116">
        <v>169505</v>
      </c>
      <c r="D6819" s="117">
        <v>8229</v>
      </c>
      <c r="E6819" s="2">
        <v>6819</v>
      </c>
    </row>
    <row r="6820" spans="1:5" ht="13.5" x14ac:dyDescent="0.25">
      <c r="A6820" s="2"/>
      <c r="B6820" s="2" t="s">
        <v>3630</v>
      </c>
      <c r="C6820" s="116">
        <v>169539</v>
      </c>
      <c r="D6820" s="117">
        <v>7460</v>
      </c>
      <c r="E6820" s="2">
        <v>6820</v>
      </c>
    </row>
    <row r="6821" spans="1:5" ht="13.5" x14ac:dyDescent="0.25">
      <c r="A6821" s="2"/>
      <c r="B6821" s="2" t="s">
        <v>3631</v>
      </c>
      <c r="C6821" s="116">
        <v>169558</v>
      </c>
      <c r="D6821" s="117">
        <v>7460</v>
      </c>
      <c r="E6821" s="2">
        <v>6821</v>
      </c>
    </row>
    <row r="6822" spans="1:5" ht="13.5" x14ac:dyDescent="0.25">
      <c r="A6822" s="2"/>
      <c r="B6822" s="2" t="s">
        <v>3632</v>
      </c>
      <c r="C6822" s="116">
        <v>169577</v>
      </c>
      <c r="D6822" s="117">
        <v>7460</v>
      </c>
      <c r="E6822" s="2">
        <v>6822</v>
      </c>
    </row>
    <row r="6823" spans="1:5" ht="13.5" x14ac:dyDescent="0.25">
      <c r="A6823" s="2"/>
      <c r="B6823" s="2" t="s">
        <v>3633</v>
      </c>
      <c r="C6823" s="116">
        <v>169596</v>
      </c>
      <c r="D6823" s="117">
        <v>7460</v>
      </c>
      <c r="E6823" s="2">
        <v>6823</v>
      </c>
    </row>
    <row r="6824" spans="1:5" ht="13.5" x14ac:dyDescent="0.25">
      <c r="A6824" s="2"/>
      <c r="B6824" s="2" t="s">
        <v>3634</v>
      </c>
      <c r="C6824" s="116">
        <v>169613</v>
      </c>
      <c r="D6824" s="117">
        <v>8221</v>
      </c>
      <c r="E6824" s="2">
        <v>6824</v>
      </c>
    </row>
    <row r="6825" spans="1:5" ht="13.5" x14ac:dyDescent="0.25">
      <c r="A6825" s="2"/>
      <c r="B6825" s="2" t="s">
        <v>3635</v>
      </c>
      <c r="C6825" s="116">
        <v>169632</v>
      </c>
      <c r="D6825" s="117">
        <v>8221</v>
      </c>
      <c r="E6825" s="2">
        <v>6825</v>
      </c>
    </row>
    <row r="6826" spans="1:5" ht="13.5" x14ac:dyDescent="0.25">
      <c r="A6826" s="2"/>
      <c r="B6826" s="2" t="s">
        <v>3636</v>
      </c>
      <c r="C6826" s="116">
        <v>169651</v>
      </c>
      <c r="D6826" s="117">
        <v>7460</v>
      </c>
      <c r="E6826" s="2">
        <v>6826</v>
      </c>
    </row>
    <row r="6827" spans="1:5" ht="13.5" x14ac:dyDescent="0.25">
      <c r="A6827" s="2"/>
      <c r="B6827" s="2" t="s">
        <v>3637</v>
      </c>
      <c r="C6827" s="116">
        <v>169666</v>
      </c>
      <c r="D6827" s="117">
        <v>7460</v>
      </c>
      <c r="E6827" s="2">
        <v>6827</v>
      </c>
    </row>
    <row r="6828" spans="1:5" ht="13.5" x14ac:dyDescent="0.25">
      <c r="A6828" s="2"/>
      <c r="B6828" s="2" t="s">
        <v>3638</v>
      </c>
      <c r="C6828" s="116">
        <v>169685</v>
      </c>
      <c r="D6828" s="117">
        <v>8229</v>
      </c>
      <c r="E6828" s="2">
        <v>6828</v>
      </c>
    </row>
    <row r="6829" spans="1:5" ht="13.5" x14ac:dyDescent="0.25">
      <c r="A6829" s="2"/>
      <c r="B6829" s="2" t="s">
        <v>6738</v>
      </c>
      <c r="C6829" s="116">
        <v>258126</v>
      </c>
      <c r="D6829" s="117">
        <v>2310</v>
      </c>
      <c r="E6829" s="2">
        <v>6829</v>
      </c>
    </row>
    <row r="6830" spans="1:5" ht="13.5" x14ac:dyDescent="0.25">
      <c r="A6830" s="2"/>
      <c r="B6830" s="2" t="s">
        <v>8548</v>
      </c>
      <c r="C6830" s="116">
        <v>258164</v>
      </c>
      <c r="D6830" s="117">
        <v>3310</v>
      </c>
      <c r="E6830" s="2">
        <v>6830</v>
      </c>
    </row>
    <row r="6831" spans="1:5" ht="13.5" x14ac:dyDescent="0.25">
      <c r="A6831" s="2"/>
      <c r="B6831" s="2" t="s">
        <v>8549</v>
      </c>
      <c r="C6831" s="116">
        <v>258179</v>
      </c>
      <c r="D6831" s="117">
        <v>3320</v>
      </c>
      <c r="E6831" s="2">
        <v>6831</v>
      </c>
    </row>
    <row r="6832" spans="1:5" ht="13.5" x14ac:dyDescent="0.25">
      <c r="A6832" s="2"/>
      <c r="B6832" s="2" t="s">
        <v>8546</v>
      </c>
      <c r="C6832" s="116">
        <v>258145</v>
      </c>
      <c r="D6832" s="117">
        <v>2340</v>
      </c>
      <c r="E6832" s="2">
        <v>6832</v>
      </c>
    </row>
    <row r="6833" spans="1:5" ht="13.5" x14ac:dyDescent="0.25">
      <c r="A6833" s="2"/>
      <c r="B6833" s="2" t="s">
        <v>6739</v>
      </c>
      <c r="C6833" s="116">
        <v>258130</v>
      </c>
      <c r="D6833" s="117">
        <v>2320</v>
      </c>
      <c r="E6833" s="2">
        <v>6833</v>
      </c>
    </row>
    <row r="6834" spans="1:5" ht="13.5" x14ac:dyDescent="0.25">
      <c r="A6834" s="2"/>
      <c r="B6834" s="2" t="s">
        <v>8547</v>
      </c>
      <c r="C6834" s="116">
        <v>258158</v>
      </c>
      <c r="D6834" s="117">
        <v>3330</v>
      </c>
      <c r="E6834" s="2">
        <v>6834</v>
      </c>
    </row>
    <row r="6835" spans="1:5" ht="13.5" x14ac:dyDescent="0.25">
      <c r="A6835" s="2"/>
      <c r="B6835" s="2" t="s">
        <v>8538</v>
      </c>
      <c r="C6835" s="116">
        <v>258135</v>
      </c>
      <c r="D6835" s="117">
        <v>2351</v>
      </c>
      <c r="E6835" s="2">
        <v>6835</v>
      </c>
    </row>
    <row r="6836" spans="1:5" ht="13.5" x14ac:dyDescent="0.25">
      <c r="A6836" s="2"/>
      <c r="B6836" s="2" t="s">
        <v>8539</v>
      </c>
      <c r="C6836" s="116">
        <v>258168</v>
      </c>
      <c r="D6836" s="117">
        <v>2310</v>
      </c>
      <c r="E6836" s="2">
        <v>6836</v>
      </c>
    </row>
    <row r="6837" spans="1:5" ht="13.5" x14ac:dyDescent="0.25">
      <c r="A6837" s="2"/>
      <c r="B6837" s="2" t="s">
        <v>8550</v>
      </c>
      <c r="C6837" s="116">
        <v>258198</v>
      </c>
      <c r="D6837" s="117">
        <v>2310</v>
      </c>
      <c r="E6837" s="2">
        <v>6837</v>
      </c>
    </row>
    <row r="6838" spans="1:5" ht="13.5" x14ac:dyDescent="0.25">
      <c r="A6838" s="2"/>
      <c r="B6838" s="2" t="s">
        <v>8552</v>
      </c>
      <c r="C6838" s="116">
        <v>258215</v>
      </c>
      <c r="D6838" s="117">
        <v>2340</v>
      </c>
      <c r="E6838" s="2">
        <v>6838</v>
      </c>
    </row>
    <row r="6839" spans="1:5" ht="13.5" x14ac:dyDescent="0.25">
      <c r="A6839" s="2"/>
      <c r="B6839" s="2" t="s">
        <v>8551</v>
      </c>
      <c r="C6839" s="116">
        <v>258200</v>
      </c>
      <c r="D6839" s="117">
        <v>2320</v>
      </c>
      <c r="E6839" s="2">
        <v>6839</v>
      </c>
    </row>
    <row r="6840" spans="1:5" ht="13.5" x14ac:dyDescent="0.25">
      <c r="A6840" s="2"/>
      <c r="B6840" s="2" t="s">
        <v>8232</v>
      </c>
      <c r="C6840" s="116">
        <v>258201</v>
      </c>
      <c r="D6840" s="117">
        <v>2359</v>
      </c>
      <c r="E6840" s="2">
        <v>6840</v>
      </c>
    </row>
    <row r="6841" spans="1:5" ht="13.5" x14ac:dyDescent="0.25">
      <c r="A6841" s="2"/>
      <c r="B6841" s="2" t="s">
        <v>8553</v>
      </c>
      <c r="C6841" s="116">
        <v>258249</v>
      </c>
      <c r="D6841" s="117">
        <v>2310</v>
      </c>
      <c r="E6841" s="2">
        <v>6841</v>
      </c>
    </row>
    <row r="6842" spans="1:5" ht="13.5" x14ac:dyDescent="0.25">
      <c r="A6842" s="2"/>
      <c r="B6842" s="2" t="s">
        <v>8557</v>
      </c>
      <c r="C6842" s="116">
        <v>258287</v>
      </c>
      <c r="D6842" s="117">
        <v>3310</v>
      </c>
      <c r="E6842" s="2">
        <v>6842</v>
      </c>
    </row>
    <row r="6843" spans="1:5" ht="13.5" x14ac:dyDescent="0.25">
      <c r="A6843" s="2"/>
      <c r="B6843" s="2" t="s">
        <v>8558</v>
      </c>
      <c r="C6843" s="116">
        <v>258291</v>
      </c>
      <c r="D6843" s="117">
        <v>3320</v>
      </c>
      <c r="E6843" s="2">
        <v>6843</v>
      </c>
    </row>
    <row r="6844" spans="1:5" ht="13.5" x14ac:dyDescent="0.25">
      <c r="A6844" s="2"/>
      <c r="B6844" s="2" t="s">
        <v>8555</v>
      </c>
      <c r="C6844" s="116">
        <v>258268</v>
      </c>
      <c r="D6844" s="117">
        <v>2340</v>
      </c>
      <c r="E6844" s="2">
        <v>6844</v>
      </c>
    </row>
    <row r="6845" spans="1:5" ht="13.5" x14ac:dyDescent="0.25">
      <c r="A6845" s="2"/>
      <c r="B6845" s="2" t="s">
        <v>8554</v>
      </c>
      <c r="C6845" s="116">
        <v>258253</v>
      </c>
      <c r="D6845" s="117">
        <v>2320</v>
      </c>
      <c r="E6845" s="2">
        <v>6845</v>
      </c>
    </row>
    <row r="6846" spans="1:5" ht="13.5" x14ac:dyDescent="0.25">
      <c r="A6846" s="2"/>
      <c r="B6846" s="2" t="s">
        <v>8556</v>
      </c>
      <c r="C6846" s="116">
        <v>258272</v>
      </c>
      <c r="D6846" s="117">
        <v>3330</v>
      </c>
      <c r="E6846" s="2">
        <v>6846</v>
      </c>
    </row>
    <row r="6847" spans="1:5" ht="13.5" x14ac:dyDescent="0.25">
      <c r="A6847" s="2"/>
      <c r="B6847" s="2" t="s">
        <v>31</v>
      </c>
      <c r="C6847" s="116">
        <v>169696</v>
      </c>
      <c r="D6847" s="117">
        <v>8229</v>
      </c>
      <c r="E6847" s="2">
        <v>6847</v>
      </c>
    </row>
    <row r="6848" spans="1:5" ht="13.5" x14ac:dyDescent="0.25">
      <c r="A6848" s="2"/>
      <c r="B6848" s="2" t="s">
        <v>31</v>
      </c>
      <c r="C6848" s="116">
        <v>369738</v>
      </c>
      <c r="D6848" s="117">
        <v>8290</v>
      </c>
      <c r="E6848" s="2">
        <v>6848</v>
      </c>
    </row>
    <row r="6849" spans="1:5" ht="13.5" x14ac:dyDescent="0.25">
      <c r="A6849" s="2"/>
      <c r="B6849" s="2" t="s">
        <v>3639</v>
      </c>
      <c r="C6849" s="116">
        <v>169702</v>
      </c>
      <c r="D6849" s="117">
        <v>7441</v>
      </c>
      <c r="E6849" s="2">
        <v>6849</v>
      </c>
    </row>
    <row r="6850" spans="1:5" ht="13.5" x14ac:dyDescent="0.25">
      <c r="A6850" s="2"/>
      <c r="B6850" s="2" t="s">
        <v>3640</v>
      </c>
      <c r="C6850" s="116">
        <v>169717</v>
      </c>
      <c r="D6850" s="117">
        <v>7341</v>
      </c>
      <c r="E6850" s="2">
        <v>6850</v>
      </c>
    </row>
    <row r="6851" spans="1:5" ht="13.5" x14ac:dyDescent="0.25">
      <c r="A6851" s="2"/>
      <c r="B6851" s="2" t="s">
        <v>3641</v>
      </c>
      <c r="C6851" s="116">
        <v>169721</v>
      </c>
      <c r="D6851" s="117">
        <v>8212</v>
      </c>
      <c r="E6851" s="2">
        <v>6851</v>
      </c>
    </row>
    <row r="6852" spans="1:5" ht="13.5" x14ac:dyDescent="0.25">
      <c r="A6852" s="2"/>
      <c r="B6852" s="2" t="s">
        <v>3642</v>
      </c>
      <c r="C6852" s="116">
        <v>169740</v>
      </c>
      <c r="D6852" s="117">
        <v>8212</v>
      </c>
      <c r="E6852" s="2">
        <v>6852</v>
      </c>
    </row>
    <row r="6853" spans="1:5" ht="13.5" x14ac:dyDescent="0.25">
      <c r="A6853" s="2"/>
      <c r="B6853" s="2" t="s">
        <v>3643</v>
      </c>
      <c r="C6853" s="116">
        <v>169755</v>
      </c>
      <c r="D6853" s="117">
        <v>7450</v>
      </c>
      <c r="E6853" s="2">
        <v>6853</v>
      </c>
    </row>
    <row r="6854" spans="1:5" ht="13.5" x14ac:dyDescent="0.25">
      <c r="A6854" s="2"/>
      <c r="B6854" s="2" t="s">
        <v>3644</v>
      </c>
      <c r="C6854" s="116">
        <v>169774</v>
      </c>
      <c r="D6854" s="117">
        <v>8232</v>
      </c>
      <c r="E6854" s="2">
        <v>6854</v>
      </c>
    </row>
    <row r="6855" spans="1:5" ht="13.5" x14ac:dyDescent="0.25">
      <c r="A6855" s="2"/>
      <c r="B6855" s="2" t="s">
        <v>9042</v>
      </c>
      <c r="C6855" s="116">
        <v>369780</v>
      </c>
      <c r="D6855" s="117">
        <v>8290</v>
      </c>
      <c r="E6855" s="2">
        <v>6855</v>
      </c>
    </row>
    <row r="6856" spans="1:5" ht="13.5" x14ac:dyDescent="0.25">
      <c r="A6856" s="2"/>
      <c r="B6856" s="2" t="s">
        <v>3645</v>
      </c>
      <c r="C6856" s="116">
        <v>169793</v>
      </c>
      <c r="D6856" s="117">
        <v>8143</v>
      </c>
      <c r="E6856" s="2">
        <v>6856</v>
      </c>
    </row>
    <row r="6857" spans="1:5" ht="13.5" x14ac:dyDescent="0.25">
      <c r="A6857" s="2"/>
      <c r="B6857" s="2" t="s">
        <v>3646</v>
      </c>
      <c r="C6857" s="116">
        <v>169810</v>
      </c>
      <c r="D6857" s="117">
        <v>7439</v>
      </c>
      <c r="E6857" s="2">
        <v>6857</v>
      </c>
    </row>
    <row r="6858" spans="1:5" ht="13.5" x14ac:dyDescent="0.25">
      <c r="A6858" s="2"/>
      <c r="B6858" s="2" t="s">
        <v>9043</v>
      </c>
      <c r="C6858" s="116">
        <v>369827</v>
      </c>
      <c r="D6858" s="117">
        <v>8290</v>
      </c>
      <c r="E6858" s="2">
        <v>6858</v>
      </c>
    </row>
    <row r="6859" spans="1:5" ht="13.5" x14ac:dyDescent="0.25">
      <c r="A6859" s="2"/>
      <c r="B6859" s="2" t="s">
        <v>3647</v>
      </c>
      <c r="C6859" s="116">
        <v>169839</v>
      </c>
      <c r="D6859" s="117">
        <v>7431</v>
      </c>
      <c r="E6859" s="2">
        <v>6859</v>
      </c>
    </row>
    <row r="6860" spans="1:5" ht="13.5" x14ac:dyDescent="0.25">
      <c r="A6860" s="2"/>
      <c r="B6860" s="2" t="s">
        <v>3648</v>
      </c>
      <c r="C6860" s="116">
        <v>169859</v>
      </c>
      <c r="D6860" s="117">
        <v>7431</v>
      </c>
      <c r="E6860" s="2">
        <v>6860</v>
      </c>
    </row>
    <row r="6861" spans="1:5" ht="13.5" x14ac:dyDescent="0.25">
      <c r="A6861" s="2"/>
      <c r="B6861" s="2" t="s">
        <v>3651</v>
      </c>
      <c r="C6861" s="116">
        <v>169914</v>
      </c>
      <c r="D6861" s="117">
        <v>7322</v>
      </c>
      <c r="E6861" s="2">
        <v>6861</v>
      </c>
    </row>
    <row r="6862" spans="1:5" ht="13.5" x14ac:dyDescent="0.25">
      <c r="A6862" s="2"/>
      <c r="B6862" s="2" t="s">
        <v>3652</v>
      </c>
      <c r="C6862" s="116">
        <v>169933</v>
      </c>
      <c r="D6862" s="117">
        <v>8212</v>
      </c>
      <c r="E6862" s="2">
        <v>6862</v>
      </c>
    </row>
    <row r="6863" spans="1:5" ht="13.5" x14ac:dyDescent="0.25">
      <c r="A6863" s="2"/>
      <c r="B6863" s="2" t="s">
        <v>3653</v>
      </c>
      <c r="C6863" s="116">
        <v>169952</v>
      </c>
      <c r="D6863" s="117">
        <v>8124</v>
      </c>
      <c r="E6863" s="2">
        <v>6863</v>
      </c>
    </row>
    <row r="6864" spans="1:5" ht="13.5" x14ac:dyDescent="0.25">
      <c r="A6864" s="2"/>
      <c r="B6864" s="2" t="s">
        <v>3654</v>
      </c>
      <c r="C6864" s="116">
        <v>169971</v>
      </c>
      <c r="D6864" s="117">
        <v>7432</v>
      </c>
      <c r="E6864" s="2">
        <v>6864</v>
      </c>
    </row>
    <row r="6865" spans="1:5" ht="13.5" x14ac:dyDescent="0.25">
      <c r="A6865" s="2"/>
      <c r="B6865" s="2" t="s">
        <v>3655</v>
      </c>
      <c r="C6865" s="116">
        <v>169990</v>
      </c>
      <c r="D6865" s="117">
        <v>7460</v>
      </c>
      <c r="E6865" s="2">
        <v>6865</v>
      </c>
    </row>
    <row r="6866" spans="1:5" ht="13.5" x14ac:dyDescent="0.25">
      <c r="A6866" s="2"/>
      <c r="B6866" s="2" t="s">
        <v>3656</v>
      </c>
      <c r="C6866" s="116">
        <v>170019</v>
      </c>
      <c r="D6866" s="117">
        <v>7422</v>
      </c>
      <c r="E6866" s="2">
        <v>6866</v>
      </c>
    </row>
    <row r="6867" spans="1:5" ht="13.5" x14ac:dyDescent="0.25">
      <c r="A6867" s="2"/>
      <c r="B6867" s="2" t="s">
        <v>3657</v>
      </c>
      <c r="C6867" s="116">
        <v>170023</v>
      </c>
      <c r="D6867" s="117">
        <v>7221</v>
      </c>
      <c r="E6867" s="2">
        <v>6867</v>
      </c>
    </row>
    <row r="6868" spans="1:5" ht="13.5" x14ac:dyDescent="0.25">
      <c r="A6868" s="2"/>
      <c r="B6868" s="2" t="s">
        <v>3658</v>
      </c>
      <c r="C6868" s="116">
        <v>170042</v>
      </c>
      <c r="D6868" s="117">
        <v>7422</v>
      </c>
      <c r="E6868" s="2">
        <v>6868</v>
      </c>
    </row>
    <row r="6869" spans="1:5" ht="13.5" x14ac:dyDescent="0.25">
      <c r="A6869" s="2"/>
      <c r="B6869" s="2" t="s">
        <v>9315</v>
      </c>
      <c r="C6869" s="116">
        <v>170057</v>
      </c>
      <c r="D6869" s="117">
        <v>7322</v>
      </c>
      <c r="E6869" s="2">
        <v>6869</v>
      </c>
    </row>
    <row r="6870" spans="1:5" ht="13.5" x14ac:dyDescent="0.25">
      <c r="A6870" s="2"/>
      <c r="B6870" s="2" t="s">
        <v>3659</v>
      </c>
      <c r="C6870" s="116">
        <v>170061</v>
      </c>
      <c r="D6870" s="117">
        <v>7322</v>
      </c>
      <c r="E6870" s="2">
        <v>6870</v>
      </c>
    </row>
    <row r="6871" spans="1:5" ht="13.5" x14ac:dyDescent="0.25">
      <c r="A6871" s="2"/>
      <c r="B6871" s="2" t="s">
        <v>3660</v>
      </c>
      <c r="C6871" s="116">
        <v>170080</v>
      </c>
      <c r="D6871" s="117">
        <v>8232</v>
      </c>
      <c r="E6871" s="2">
        <v>6871</v>
      </c>
    </row>
    <row r="6872" spans="1:5" ht="13.5" x14ac:dyDescent="0.25">
      <c r="A6872" s="2"/>
      <c r="B6872" s="2" t="s">
        <v>3661</v>
      </c>
      <c r="C6872" s="116">
        <v>170108</v>
      </c>
      <c r="D6872" s="117">
        <v>7334</v>
      </c>
      <c r="E6872" s="2">
        <v>6872</v>
      </c>
    </row>
    <row r="6873" spans="1:5" ht="13.5" x14ac:dyDescent="0.25">
      <c r="A6873" s="2"/>
      <c r="B6873" s="2" t="s">
        <v>3662</v>
      </c>
      <c r="C6873" s="116">
        <v>170127</v>
      </c>
      <c r="D6873" s="117">
        <v>7322</v>
      </c>
      <c r="E6873" s="2">
        <v>6873</v>
      </c>
    </row>
    <row r="6874" spans="1:5" ht="13.5" x14ac:dyDescent="0.25">
      <c r="A6874" s="2"/>
      <c r="B6874" s="2" t="s">
        <v>3663</v>
      </c>
      <c r="C6874" s="116">
        <v>170146</v>
      </c>
      <c r="D6874" s="117">
        <v>7321</v>
      </c>
      <c r="E6874" s="2">
        <v>6874</v>
      </c>
    </row>
    <row r="6875" spans="1:5" ht="13.5" x14ac:dyDescent="0.25">
      <c r="A6875" s="2"/>
      <c r="B6875" s="2" t="s">
        <v>3664</v>
      </c>
      <c r="C6875" s="116">
        <v>170165</v>
      </c>
      <c r="D6875" s="117">
        <v>7242</v>
      </c>
      <c r="E6875" s="2">
        <v>6875</v>
      </c>
    </row>
    <row r="6876" spans="1:5" ht="13.5" x14ac:dyDescent="0.25">
      <c r="A6876" s="2"/>
      <c r="B6876" s="2" t="s">
        <v>3665</v>
      </c>
      <c r="C6876" s="116">
        <v>170184</v>
      </c>
      <c r="D6876" s="117">
        <v>7217</v>
      </c>
      <c r="E6876" s="2">
        <v>6876</v>
      </c>
    </row>
    <row r="6877" spans="1:5" ht="13.5" x14ac:dyDescent="0.25">
      <c r="A6877" s="2"/>
      <c r="B6877" s="2" t="s">
        <v>3666</v>
      </c>
      <c r="C6877" s="116">
        <v>170201</v>
      </c>
      <c r="D6877" s="117">
        <v>7270</v>
      </c>
      <c r="E6877" s="2">
        <v>6877</v>
      </c>
    </row>
    <row r="6878" spans="1:5" ht="13.5" x14ac:dyDescent="0.25">
      <c r="A6878" s="2"/>
      <c r="B6878" s="2" t="s">
        <v>3667</v>
      </c>
      <c r="C6878" s="116">
        <v>170220</v>
      </c>
      <c r="D6878" s="117">
        <v>8144</v>
      </c>
      <c r="E6878" s="2">
        <v>6878</v>
      </c>
    </row>
    <row r="6879" spans="1:5" ht="13.5" x14ac:dyDescent="0.25">
      <c r="A6879" s="2"/>
      <c r="B6879" s="2" t="s">
        <v>3669</v>
      </c>
      <c r="C6879" s="116">
        <v>170269</v>
      </c>
      <c r="D6879" s="117">
        <v>8143</v>
      </c>
      <c r="E6879" s="2">
        <v>6879</v>
      </c>
    </row>
    <row r="6880" spans="1:5" ht="13.5" x14ac:dyDescent="0.25">
      <c r="A6880" s="2"/>
      <c r="B6880" s="2" t="s">
        <v>3668</v>
      </c>
      <c r="C6880" s="116">
        <v>170245</v>
      </c>
      <c r="D6880" s="117">
        <v>8143</v>
      </c>
      <c r="E6880" s="2">
        <v>6880</v>
      </c>
    </row>
    <row r="6881" spans="1:5" ht="13.5" x14ac:dyDescent="0.25">
      <c r="A6881" s="2"/>
      <c r="B6881" s="2" t="s">
        <v>9044</v>
      </c>
      <c r="C6881" s="116">
        <v>370275</v>
      </c>
      <c r="D6881" s="117">
        <v>8290</v>
      </c>
      <c r="E6881" s="2">
        <v>6881</v>
      </c>
    </row>
    <row r="6882" spans="1:5" ht="13.5" x14ac:dyDescent="0.25">
      <c r="A6882" s="2"/>
      <c r="B6882" s="2" t="s">
        <v>3670</v>
      </c>
      <c r="C6882" s="116">
        <v>170288</v>
      </c>
      <c r="D6882" s="117">
        <v>8277</v>
      </c>
      <c r="E6882" s="2">
        <v>6882</v>
      </c>
    </row>
    <row r="6883" spans="1:5" ht="13.5" x14ac:dyDescent="0.25">
      <c r="A6883" s="2"/>
      <c r="B6883" s="2" t="s">
        <v>3671</v>
      </c>
      <c r="C6883" s="116">
        <v>170305</v>
      </c>
      <c r="D6883" s="117">
        <v>8143</v>
      </c>
      <c r="E6883" s="2">
        <v>6883</v>
      </c>
    </row>
    <row r="6884" spans="1:5" ht="13.5" x14ac:dyDescent="0.25">
      <c r="A6884" s="2"/>
      <c r="B6884" s="2" t="s">
        <v>3672</v>
      </c>
      <c r="C6884" s="116">
        <v>170324</v>
      </c>
      <c r="D6884" s="117">
        <v>7441</v>
      </c>
      <c r="E6884" s="2">
        <v>6884</v>
      </c>
    </row>
    <row r="6885" spans="1:5" ht="13.5" x14ac:dyDescent="0.25">
      <c r="A6885" s="2"/>
      <c r="B6885" s="2" t="s">
        <v>3673</v>
      </c>
      <c r="C6885" s="116">
        <v>170343</v>
      </c>
      <c r="D6885" s="117">
        <v>7217</v>
      </c>
      <c r="E6885" s="2">
        <v>6885</v>
      </c>
    </row>
    <row r="6886" spans="1:5" ht="13.5" x14ac:dyDescent="0.25">
      <c r="A6886" s="2"/>
      <c r="B6886" s="2" t="s">
        <v>3674</v>
      </c>
      <c r="C6886" s="116">
        <v>170358</v>
      </c>
      <c r="D6886" s="117">
        <v>7217</v>
      </c>
      <c r="E6886" s="2">
        <v>6886</v>
      </c>
    </row>
    <row r="6887" spans="1:5" ht="13.5" x14ac:dyDescent="0.25">
      <c r="A6887" s="2"/>
      <c r="B6887" s="2" t="s">
        <v>3675</v>
      </c>
      <c r="C6887" s="116">
        <v>170377</v>
      </c>
      <c r="D6887" s="117">
        <v>7411</v>
      </c>
      <c r="E6887" s="2">
        <v>6887</v>
      </c>
    </row>
    <row r="6888" spans="1:5" ht="13.5" x14ac:dyDescent="0.25">
      <c r="A6888" s="2"/>
      <c r="B6888" s="2" t="s">
        <v>3676</v>
      </c>
      <c r="C6888" s="116">
        <v>170396</v>
      </c>
      <c r="D6888" s="117">
        <v>7421</v>
      </c>
      <c r="E6888" s="2">
        <v>6888</v>
      </c>
    </row>
    <row r="6889" spans="1:5" ht="13.5" x14ac:dyDescent="0.25">
      <c r="A6889" s="2"/>
      <c r="B6889" s="2" t="s">
        <v>3677</v>
      </c>
      <c r="C6889" s="116">
        <v>170428</v>
      </c>
      <c r="D6889" s="117">
        <v>8232</v>
      </c>
      <c r="E6889" s="2">
        <v>6889</v>
      </c>
    </row>
    <row r="6890" spans="1:5" ht="13.5" x14ac:dyDescent="0.25">
      <c r="A6890" s="2"/>
      <c r="B6890" s="2" t="s">
        <v>3678</v>
      </c>
      <c r="C6890" s="116">
        <v>170447</v>
      </c>
      <c r="D6890" s="117">
        <v>8142</v>
      </c>
      <c r="E6890" s="2">
        <v>6890</v>
      </c>
    </row>
    <row r="6891" spans="1:5" ht="13.5" x14ac:dyDescent="0.25">
      <c r="A6891" s="2"/>
      <c r="B6891" s="2" t="s">
        <v>3679</v>
      </c>
      <c r="C6891" s="116">
        <v>170466</v>
      </c>
      <c r="D6891" s="117">
        <v>7217</v>
      </c>
      <c r="E6891" s="2">
        <v>6891</v>
      </c>
    </row>
    <row r="6892" spans="1:5" ht="13.5" x14ac:dyDescent="0.25">
      <c r="A6892" s="2"/>
      <c r="B6892" s="2" t="s">
        <v>3680</v>
      </c>
      <c r="C6892" s="116">
        <v>170485</v>
      </c>
      <c r="D6892" s="117">
        <v>7414</v>
      </c>
      <c r="E6892" s="2">
        <v>6892</v>
      </c>
    </row>
    <row r="6893" spans="1:5" ht="13.5" x14ac:dyDescent="0.25">
      <c r="A6893" s="2"/>
      <c r="B6893" s="2" t="s">
        <v>3681</v>
      </c>
      <c r="C6893" s="116">
        <v>170502</v>
      </c>
      <c r="D6893" s="117">
        <v>8212</v>
      </c>
      <c r="E6893" s="2">
        <v>6893</v>
      </c>
    </row>
    <row r="6894" spans="1:5" ht="13.5" x14ac:dyDescent="0.25">
      <c r="A6894" s="2"/>
      <c r="B6894" s="2" t="s">
        <v>3682</v>
      </c>
      <c r="C6894" s="116">
        <v>170521</v>
      </c>
      <c r="D6894" s="117">
        <v>8269</v>
      </c>
      <c r="E6894" s="2">
        <v>6894</v>
      </c>
    </row>
    <row r="6895" spans="1:5" ht="13.5" x14ac:dyDescent="0.25">
      <c r="A6895" s="2"/>
      <c r="B6895" s="2" t="s">
        <v>3683</v>
      </c>
      <c r="C6895" s="116">
        <v>170540</v>
      </c>
      <c r="D6895" s="117">
        <v>7211</v>
      </c>
      <c r="E6895" s="2">
        <v>6895</v>
      </c>
    </row>
    <row r="6896" spans="1:5" ht="13.5" x14ac:dyDescent="0.25">
      <c r="A6896" s="2"/>
      <c r="B6896" s="2" t="s">
        <v>3683</v>
      </c>
      <c r="C6896" s="116">
        <v>370557</v>
      </c>
      <c r="D6896" s="117">
        <v>8290</v>
      </c>
      <c r="E6896" s="2">
        <v>6896</v>
      </c>
    </row>
    <row r="6897" spans="1:5" ht="13.5" x14ac:dyDescent="0.25">
      <c r="A6897" s="2"/>
      <c r="B6897" s="2" t="s">
        <v>3684</v>
      </c>
      <c r="C6897" s="116">
        <v>170564</v>
      </c>
      <c r="D6897" s="117">
        <v>7217</v>
      </c>
      <c r="E6897" s="2">
        <v>6897</v>
      </c>
    </row>
    <row r="6898" spans="1:5" ht="13.5" x14ac:dyDescent="0.25">
      <c r="A6898" s="2"/>
      <c r="B6898" s="2" t="s">
        <v>3685</v>
      </c>
      <c r="C6898" s="116">
        <v>170589</v>
      </c>
      <c r="D6898" s="117">
        <v>7217</v>
      </c>
      <c r="E6898" s="2">
        <v>6898</v>
      </c>
    </row>
    <row r="6899" spans="1:5" ht="13.5" x14ac:dyDescent="0.25">
      <c r="A6899" s="2"/>
      <c r="B6899" s="2" t="s">
        <v>9045</v>
      </c>
      <c r="C6899" s="116">
        <v>370595</v>
      </c>
      <c r="D6899" s="117">
        <v>8290</v>
      </c>
      <c r="E6899" s="2">
        <v>6899</v>
      </c>
    </row>
    <row r="6900" spans="1:5" ht="13.5" x14ac:dyDescent="0.25">
      <c r="A6900" s="2"/>
      <c r="B6900" s="2" t="s">
        <v>3686</v>
      </c>
      <c r="C6900" s="116">
        <v>170606</v>
      </c>
      <c r="D6900" s="117">
        <v>8159</v>
      </c>
      <c r="E6900" s="2">
        <v>6900</v>
      </c>
    </row>
    <row r="6901" spans="1:5" ht="13.5" x14ac:dyDescent="0.25">
      <c r="A6901" s="2"/>
      <c r="B6901" s="2" t="s">
        <v>3687</v>
      </c>
      <c r="C6901" s="116">
        <v>170625</v>
      </c>
      <c r="D6901" s="117">
        <v>7217</v>
      </c>
      <c r="E6901" s="2">
        <v>6901</v>
      </c>
    </row>
    <row r="6902" spans="1:5" ht="13.5" x14ac:dyDescent="0.25">
      <c r="A6902" s="2"/>
      <c r="B6902" s="2" t="s">
        <v>3688</v>
      </c>
      <c r="C6902" s="116">
        <v>170644</v>
      </c>
      <c r="D6902" s="117">
        <v>7321</v>
      </c>
      <c r="E6902" s="2">
        <v>6902</v>
      </c>
    </row>
    <row r="6903" spans="1:5" ht="13.5" x14ac:dyDescent="0.25">
      <c r="A6903" s="2"/>
      <c r="B6903" s="2" t="s">
        <v>3689</v>
      </c>
      <c r="C6903" s="116">
        <v>170659</v>
      </c>
      <c r="D6903" s="117">
        <v>7260</v>
      </c>
      <c r="E6903" s="2">
        <v>6903</v>
      </c>
    </row>
    <row r="6904" spans="1:5" ht="13.5" x14ac:dyDescent="0.25">
      <c r="A6904" s="2"/>
      <c r="B6904" s="2" t="s">
        <v>3691</v>
      </c>
      <c r="C6904" s="116">
        <v>170697</v>
      </c>
      <c r="D6904" s="117">
        <v>8143</v>
      </c>
      <c r="E6904" s="2">
        <v>6904</v>
      </c>
    </row>
    <row r="6905" spans="1:5" ht="13.5" x14ac:dyDescent="0.25">
      <c r="A6905" s="2"/>
      <c r="B6905" s="2" t="s">
        <v>3693</v>
      </c>
      <c r="C6905" s="116">
        <v>170733</v>
      </c>
      <c r="D6905" s="117">
        <v>7431</v>
      </c>
      <c r="E6905" s="2">
        <v>6905</v>
      </c>
    </row>
    <row r="6906" spans="1:5" ht="13.5" x14ac:dyDescent="0.25">
      <c r="A6906" s="2"/>
      <c r="B6906" s="2" t="s">
        <v>3693</v>
      </c>
      <c r="C6906" s="116">
        <v>170729</v>
      </c>
      <c r="D6906" s="117">
        <v>8143</v>
      </c>
      <c r="E6906" s="2">
        <v>6906</v>
      </c>
    </row>
    <row r="6907" spans="1:5" ht="13.5" x14ac:dyDescent="0.25">
      <c r="A6907" s="2"/>
      <c r="B6907" s="2" t="s">
        <v>3694</v>
      </c>
      <c r="C6907" s="116">
        <v>170752</v>
      </c>
      <c r="D6907" s="117">
        <v>8143</v>
      </c>
      <c r="E6907" s="2">
        <v>6907</v>
      </c>
    </row>
    <row r="6908" spans="1:5" ht="13.5" x14ac:dyDescent="0.25">
      <c r="A6908" s="2"/>
      <c r="B6908" s="2" t="s">
        <v>3695</v>
      </c>
      <c r="C6908" s="116">
        <v>170771</v>
      </c>
      <c r="D6908" s="117">
        <v>8221</v>
      </c>
      <c r="E6908" s="2">
        <v>6908</v>
      </c>
    </row>
    <row r="6909" spans="1:5" ht="13.5" x14ac:dyDescent="0.25">
      <c r="A6909" s="2"/>
      <c r="B6909" s="2" t="s">
        <v>3696</v>
      </c>
      <c r="C6909" s="116">
        <v>170790</v>
      </c>
      <c r="D6909" s="117">
        <v>8232</v>
      </c>
      <c r="E6909" s="2">
        <v>6909</v>
      </c>
    </row>
    <row r="6910" spans="1:5" ht="13.5" x14ac:dyDescent="0.25">
      <c r="A6910" s="2"/>
      <c r="B6910" s="2" t="s">
        <v>3697</v>
      </c>
      <c r="C6910" s="116">
        <v>170818</v>
      </c>
      <c r="D6910" s="117">
        <v>7424</v>
      </c>
      <c r="E6910" s="2">
        <v>6910</v>
      </c>
    </row>
    <row r="6911" spans="1:5" ht="13.5" x14ac:dyDescent="0.25">
      <c r="A6911" s="2"/>
      <c r="B6911" s="2" t="s">
        <v>3698</v>
      </c>
      <c r="C6911" s="116">
        <v>170837</v>
      </c>
      <c r="D6911" s="117">
        <v>8277</v>
      </c>
      <c r="E6911" s="2">
        <v>6911</v>
      </c>
    </row>
    <row r="6912" spans="1:5" ht="13.5" x14ac:dyDescent="0.25">
      <c r="A6912" s="2"/>
      <c r="B6912" s="2" t="s">
        <v>3699</v>
      </c>
      <c r="C6912" s="116">
        <v>170856</v>
      </c>
      <c r="D6912" s="117">
        <v>7412</v>
      </c>
      <c r="E6912" s="2">
        <v>6912</v>
      </c>
    </row>
    <row r="6913" spans="1:5" ht="13.5" x14ac:dyDescent="0.25">
      <c r="A6913" s="2"/>
      <c r="B6913" s="2" t="s">
        <v>9046</v>
      </c>
      <c r="C6913" s="116">
        <v>370862</v>
      </c>
      <c r="D6913" s="117">
        <v>8290</v>
      </c>
      <c r="E6913" s="2">
        <v>6913</v>
      </c>
    </row>
    <row r="6914" spans="1:5" ht="13.5" x14ac:dyDescent="0.25">
      <c r="A6914" s="2"/>
      <c r="B6914" s="2" t="s">
        <v>3700</v>
      </c>
      <c r="C6914" s="116">
        <v>170875</v>
      </c>
      <c r="D6914" s="117">
        <v>8143</v>
      </c>
      <c r="E6914" s="2">
        <v>6914</v>
      </c>
    </row>
    <row r="6915" spans="1:5" ht="13.5" x14ac:dyDescent="0.25">
      <c r="A6915" s="2"/>
      <c r="B6915" s="2" t="s">
        <v>3702</v>
      </c>
      <c r="C6915" s="116">
        <v>170911</v>
      </c>
      <c r="D6915" s="117">
        <v>7267</v>
      </c>
      <c r="E6915" s="2">
        <v>6915</v>
      </c>
    </row>
    <row r="6916" spans="1:5" ht="13.5" x14ac:dyDescent="0.25">
      <c r="A6916" s="2"/>
      <c r="B6916" s="2" t="s">
        <v>3703</v>
      </c>
      <c r="C6916" s="116">
        <v>170930</v>
      </c>
      <c r="D6916" s="117">
        <v>9322</v>
      </c>
      <c r="E6916" s="2">
        <v>6916</v>
      </c>
    </row>
    <row r="6917" spans="1:5" ht="13.5" x14ac:dyDescent="0.25">
      <c r="A6917" s="2"/>
      <c r="B6917" s="2" t="s">
        <v>3704</v>
      </c>
      <c r="C6917" s="116">
        <v>170964</v>
      </c>
      <c r="D6917" s="117">
        <v>7411</v>
      </c>
      <c r="E6917" s="2">
        <v>6917</v>
      </c>
    </row>
    <row r="6918" spans="1:5" ht="13.5" x14ac:dyDescent="0.25">
      <c r="A6918" s="2"/>
      <c r="B6918" s="2" t="s">
        <v>3705</v>
      </c>
      <c r="C6918" s="116">
        <v>170983</v>
      </c>
      <c r="D6918" s="117">
        <v>7414</v>
      </c>
      <c r="E6918" s="2">
        <v>6918</v>
      </c>
    </row>
    <row r="6919" spans="1:5" ht="13.5" x14ac:dyDescent="0.25">
      <c r="A6919" s="2"/>
      <c r="B6919" s="2" t="s">
        <v>3706</v>
      </c>
      <c r="C6919" s="116">
        <v>171007</v>
      </c>
      <c r="D6919" s="117">
        <v>7241</v>
      </c>
      <c r="E6919" s="2">
        <v>6919</v>
      </c>
    </row>
    <row r="6920" spans="1:5" ht="13.5" x14ac:dyDescent="0.25">
      <c r="A6920" s="2"/>
      <c r="B6920" s="2" t="s">
        <v>3707</v>
      </c>
      <c r="C6920" s="116">
        <v>171026</v>
      </c>
      <c r="D6920" s="117">
        <v>8212</v>
      </c>
      <c r="E6920" s="2">
        <v>6920</v>
      </c>
    </row>
    <row r="6921" spans="1:5" ht="13.5" x14ac:dyDescent="0.25">
      <c r="A6921" s="2"/>
      <c r="B6921" s="2" t="s">
        <v>3708</v>
      </c>
      <c r="C6921" s="116">
        <v>171045</v>
      </c>
      <c r="D6921" s="117">
        <v>7217</v>
      </c>
      <c r="E6921" s="2">
        <v>6921</v>
      </c>
    </row>
    <row r="6922" spans="1:5" ht="13.5" x14ac:dyDescent="0.25">
      <c r="A6922" s="2"/>
      <c r="B6922" s="2" t="s">
        <v>3709</v>
      </c>
      <c r="C6922" s="116">
        <v>171064</v>
      </c>
      <c r="D6922" s="117">
        <v>7322</v>
      </c>
      <c r="E6922" s="2">
        <v>6922</v>
      </c>
    </row>
    <row r="6923" spans="1:5" ht="13.5" x14ac:dyDescent="0.25">
      <c r="A6923" s="2"/>
      <c r="B6923" s="2" t="s">
        <v>3710</v>
      </c>
      <c r="C6923" s="116">
        <v>171083</v>
      </c>
      <c r="D6923" s="117">
        <v>7322</v>
      </c>
      <c r="E6923" s="2">
        <v>6923</v>
      </c>
    </row>
    <row r="6924" spans="1:5" ht="13.5" x14ac:dyDescent="0.25">
      <c r="A6924" s="2"/>
      <c r="B6924" s="2" t="s">
        <v>3711</v>
      </c>
      <c r="C6924" s="116">
        <v>171100</v>
      </c>
      <c r="D6924" s="117">
        <v>7321</v>
      </c>
      <c r="E6924" s="2">
        <v>6924</v>
      </c>
    </row>
    <row r="6925" spans="1:5" ht="13.5" x14ac:dyDescent="0.25">
      <c r="A6925" s="2"/>
      <c r="B6925" s="2" t="s">
        <v>3712</v>
      </c>
      <c r="C6925" s="116">
        <v>171121</v>
      </c>
      <c r="D6925" s="117">
        <v>7422</v>
      </c>
      <c r="E6925" s="2">
        <v>6925</v>
      </c>
    </row>
    <row r="6926" spans="1:5" ht="13.5" x14ac:dyDescent="0.25">
      <c r="A6926" s="2"/>
      <c r="B6926" s="2" t="s">
        <v>3713</v>
      </c>
      <c r="C6926" s="116">
        <v>171149</v>
      </c>
      <c r="D6926" s="117">
        <v>7416</v>
      </c>
      <c r="E6926" s="2">
        <v>6926</v>
      </c>
    </row>
    <row r="6927" spans="1:5" ht="13.5" x14ac:dyDescent="0.25">
      <c r="A6927" s="2"/>
      <c r="B6927" s="2" t="s">
        <v>3714</v>
      </c>
      <c r="C6927" s="116">
        <v>171153</v>
      </c>
      <c r="D6927" s="117">
        <v>7431</v>
      </c>
      <c r="E6927" s="2">
        <v>6927</v>
      </c>
    </row>
    <row r="6928" spans="1:5" ht="13.5" x14ac:dyDescent="0.25">
      <c r="A6928" s="2"/>
      <c r="B6928" s="2" t="s">
        <v>3715</v>
      </c>
      <c r="C6928" s="116">
        <v>171172</v>
      </c>
      <c r="D6928" s="117">
        <v>7211</v>
      </c>
      <c r="E6928" s="2">
        <v>6928</v>
      </c>
    </row>
    <row r="6929" spans="1:5" ht="13.5" x14ac:dyDescent="0.25">
      <c r="A6929" s="2"/>
      <c r="B6929" s="2" t="s">
        <v>3715</v>
      </c>
      <c r="C6929" s="116">
        <v>371189</v>
      </c>
      <c r="D6929" s="117">
        <v>8290</v>
      </c>
      <c r="E6929" s="2">
        <v>6929</v>
      </c>
    </row>
    <row r="6930" spans="1:5" ht="13.5" x14ac:dyDescent="0.25">
      <c r="A6930" s="2"/>
      <c r="B6930" s="2" t="s">
        <v>3716</v>
      </c>
      <c r="C6930" s="116">
        <v>171191</v>
      </c>
      <c r="D6930" s="117">
        <v>8212</v>
      </c>
      <c r="E6930" s="2">
        <v>6930</v>
      </c>
    </row>
    <row r="6931" spans="1:5" ht="13.5" x14ac:dyDescent="0.25">
      <c r="A6931" s="2"/>
      <c r="B6931" s="2" t="s">
        <v>3717</v>
      </c>
      <c r="C6931" s="116">
        <v>171219</v>
      </c>
      <c r="D6931" s="117">
        <v>8269</v>
      </c>
      <c r="E6931" s="2">
        <v>6931</v>
      </c>
    </row>
    <row r="6932" spans="1:5" ht="13.5" x14ac:dyDescent="0.25">
      <c r="A6932" s="2"/>
      <c r="B6932" s="2" t="s">
        <v>3718</v>
      </c>
      <c r="C6932" s="116">
        <v>171238</v>
      </c>
      <c r="D6932" s="117">
        <v>8114</v>
      </c>
      <c r="E6932" s="2">
        <v>6932</v>
      </c>
    </row>
    <row r="6933" spans="1:5" ht="13.5" x14ac:dyDescent="0.25">
      <c r="A6933" s="2"/>
      <c r="B6933" s="2" t="s">
        <v>3719</v>
      </c>
      <c r="C6933" s="116">
        <v>171257</v>
      </c>
      <c r="D6933" s="117">
        <v>8232</v>
      </c>
      <c r="E6933" s="2">
        <v>6933</v>
      </c>
    </row>
    <row r="6934" spans="1:5" ht="13.5" x14ac:dyDescent="0.25">
      <c r="A6934" s="2"/>
      <c r="B6934" s="2" t="s">
        <v>3720</v>
      </c>
      <c r="C6934" s="116">
        <v>171276</v>
      </c>
      <c r="D6934" s="117">
        <v>8290</v>
      </c>
      <c r="E6934" s="2">
        <v>6934</v>
      </c>
    </row>
    <row r="6935" spans="1:5" ht="13.5" x14ac:dyDescent="0.25">
      <c r="A6935" s="2"/>
      <c r="B6935" s="2" t="s">
        <v>3721</v>
      </c>
      <c r="C6935" s="116">
        <v>171295</v>
      </c>
      <c r="D6935" s="117">
        <v>7321</v>
      </c>
      <c r="E6935" s="2">
        <v>6935</v>
      </c>
    </row>
    <row r="6936" spans="1:5" ht="13.5" x14ac:dyDescent="0.25">
      <c r="A6936" s="2"/>
      <c r="B6936" s="2" t="s">
        <v>9047</v>
      </c>
      <c r="C6936" s="116">
        <v>371314</v>
      </c>
      <c r="D6936" s="117">
        <v>8290</v>
      </c>
      <c r="E6936" s="2">
        <v>6936</v>
      </c>
    </row>
    <row r="6937" spans="1:5" ht="13.5" x14ac:dyDescent="0.25">
      <c r="A6937" s="2"/>
      <c r="B6937" s="2" t="s">
        <v>3723</v>
      </c>
      <c r="C6937" s="116">
        <v>171327</v>
      </c>
      <c r="D6937" s="117">
        <v>8228</v>
      </c>
      <c r="E6937" s="2">
        <v>6937</v>
      </c>
    </row>
    <row r="6938" spans="1:5" ht="13.5" x14ac:dyDescent="0.25">
      <c r="A6938" s="2"/>
      <c r="B6938" s="2" t="s">
        <v>3724</v>
      </c>
      <c r="C6938" s="116">
        <v>171346</v>
      </c>
      <c r="D6938" s="117">
        <v>8142</v>
      </c>
      <c r="E6938" s="2">
        <v>6938</v>
      </c>
    </row>
    <row r="6939" spans="1:5" ht="13.5" x14ac:dyDescent="0.25">
      <c r="A6939" s="2"/>
      <c r="B6939" s="2" t="s">
        <v>3725</v>
      </c>
      <c r="C6939" s="116">
        <v>171365</v>
      </c>
      <c r="D6939" s="117">
        <v>7217</v>
      </c>
      <c r="E6939" s="2">
        <v>6939</v>
      </c>
    </row>
    <row r="6940" spans="1:5" ht="13.5" x14ac:dyDescent="0.25">
      <c r="A6940" s="2"/>
      <c r="B6940" s="2" t="s">
        <v>3726</v>
      </c>
      <c r="C6940" s="116">
        <v>171384</v>
      </c>
      <c r="D6940" s="117">
        <v>7241</v>
      </c>
      <c r="E6940" s="2">
        <v>6940</v>
      </c>
    </row>
    <row r="6941" spans="1:5" ht="13.5" x14ac:dyDescent="0.25">
      <c r="A6941" s="2"/>
      <c r="B6941" s="2" t="s">
        <v>3727</v>
      </c>
      <c r="C6941" s="116">
        <v>171401</v>
      </c>
      <c r="D6941" s="117">
        <v>7321</v>
      </c>
      <c r="E6941" s="2">
        <v>6941</v>
      </c>
    </row>
    <row r="6942" spans="1:5" ht="13.5" x14ac:dyDescent="0.25">
      <c r="A6942" s="2"/>
      <c r="B6942" s="2" t="s">
        <v>3728</v>
      </c>
      <c r="C6942" s="116">
        <v>171420</v>
      </c>
      <c r="D6942" s="117">
        <v>7321</v>
      </c>
      <c r="E6942" s="2">
        <v>6942</v>
      </c>
    </row>
    <row r="6943" spans="1:5" ht="13.5" x14ac:dyDescent="0.25">
      <c r="A6943" s="2"/>
      <c r="B6943" s="2" t="s">
        <v>3729</v>
      </c>
      <c r="C6943" s="116">
        <v>171440</v>
      </c>
      <c r="D6943" s="117">
        <v>7321</v>
      </c>
      <c r="E6943" s="2">
        <v>6943</v>
      </c>
    </row>
    <row r="6944" spans="1:5" ht="13.5" x14ac:dyDescent="0.25">
      <c r="A6944" s="2"/>
      <c r="B6944" s="2" t="s">
        <v>3730</v>
      </c>
      <c r="C6944" s="116">
        <v>171469</v>
      </c>
      <c r="D6944" s="117">
        <v>7241</v>
      </c>
      <c r="E6944" s="2">
        <v>6944</v>
      </c>
    </row>
    <row r="6945" spans="1:5" ht="13.5" x14ac:dyDescent="0.25">
      <c r="A6945" s="2"/>
      <c r="B6945" s="2" t="s">
        <v>3731</v>
      </c>
      <c r="C6945" s="116">
        <v>171488</v>
      </c>
      <c r="D6945" s="117">
        <v>8212</v>
      </c>
      <c r="E6945" s="2">
        <v>6945</v>
      </c>
    </row>
    <row r="6946" spans="1:5" ht="13.5" x14ac:dyDescent="0.25">
      <c r="A6946" s="2"/>
      <c r="B6946" s="2" t="s">
        <v>3649</v>
      </c>
      <c r="C6946" s="116">
        <v>169878</v>
      </c>
      <c r="D6946" s="117">
        <v>8231</v>
      </c>
      <c r="E6946" s="2">
        <v>6946</v>
      </c>
    </row>
    <row r="6947" spans="1:5" ht="13.5" x14ac:dyDescent="0.25">
      <c r="A6947" s="2"/>
      <c r="B6947" s="2" t="s">
        <v>3650</v>
      </c>
      <c r="C6947" s="116">
        <v>169897</v>
      </c>
      <c r="D6947" s="117">
        <v>8231</v>
      </c>
      <c r="E6947" s="2">
        <v>6947</v>
      </c>
    </row>
    <row r="6948" spans="1:5" ht="13.5" x14ac:dyDescent="0.25">
      <c r="A6948" s="2"/>
      <c r="B6948" s="2" t="s">
        <v>3690</v>
      </c>
      <c r="C6948" s="116">
        <v>170678</v>
      </c>
      <c r="D6948" s="117">
        <v>8231</v>
      </c>
      <c r="E6948" s="2">
        <v>6948</v>
      </c>
    </row>
    <row r="6949" spans="1:5" ht="13.5" x14ac:dyDescent="0.25">
      <c r="A6949" s="2"/>
      <c r="B6949" s="2" t="s">
        <v>3692</v>
      </c>
      <c r="C6949" s="116">
        <v>170714</v>
      </c>
      <c r="D6949" s="117">
        <v>8275</v>
      </c>
      <c r="E6949" s="2">
        <v>6949</v>
      </c>
    </row>
    <row r="6950" spans="1:5" ht="13.5" x14ac:dyDescent="0.25">
      <c r="A6950" s="2"/>
      <c r="B6950" s="2" t="s">
        <v>3701</v>
      </c>
      <c r="C6950" s="116">
        <v>170894</v>
      </c>
      <c r="D6950" s="117">
        <v>7217</v>
      </c>
      <c r="E6950" s="2">
        <v>6950</v>
      </c>
    </row>
    <row r="6951" spans="1:5" ht="13.5" x14ac:dyDescent="0.25">
      <c r="A6951" s="2"/>
      <c r="B6951" s="2" t="s">
        <v>3722</v>
      </c>
      <c r="C6951" s="116">
        <v>171308</v>
      </c>
      <c r="D6951" s="117">
        <v>7411</v>
      </c>
      <c r="E6951" s="2">
        <v>6951</v>
      </c>
    </row>
    <row r="6952" spans="1:5" ht="13.5" x14ac:dyDescent="0.25">
      <c r="A6952" s="2"/>
      <c r="B6952" s="2" t="s">
        <v>8559</v>
      </c>
      <c r="C6952" s="116">
        <v>258357</v>
      </c>
      <c r="D6952" s="117">
        <v>1110</v>
      </c>
      <c r="E6952" s="2">
        <v>6952</v>
      </c>
    </row>
    <row r="6953" spans="1:5" ht="13.5" x14ac:dyDescent="0.25">
      <c r="A6953" s="2"/>
      <c r="B6953" s="2" t="s">
        <v>8560</v>
      </c>
      <c r="C6953" s="116">
        <v>258376</v>
      </c>
      <c r="D6953" s="117">
        <v>1110</v>
      </c>
      <c r="E6953" s="2">
        <v>6953</v>
      </c>
    </row>
    <row r="6954" spans="1:5" ht="13.5" x14ac:dyDescent="0.25">
      <c r="A6954" s="2"/>
      <c r="B6954" s="2" t="s">
        <v>6405</v>
      </c>
      <c r="C6954" s="116">
        <v>258420</v>
      </c>
      <c r="D6954" s="117">
        <v>2419</v>
      </c>
      <c r="E6954" s="2">
        <v>6954</v>
      </c>
    </row>
    <row r="6955" spans="1:5" ht="13.5" x14ac:dyDescent="0.25">
      <c r="A6955" s="2"/>
      <c r="B6955" s="2" t="s">
        <v>8561</v>
      </c>
      <c r="C6955" s="116">
        <v>258431</v>
      </c>
      <c r="D6955" s="117">
        <v>1120</v>
      </c>
      <c r="E6955" s="2">
        <v>6955</v>
      </c>
    </row>
    <row r="6956" spans="1:5" ht="13.5" x14ac:dyDescent="0.25">
      <c r="A6956" s="2"/>
      <c r="B6956" s="2" t="s">
        <v>32</v>
      </c>
      <c r="C6956" s="116">
        <v>171492</v>
      </c>
      <c r="D6956" s="117">
        <v>7223</v>
      </c>
      <c r="E6956" s="2">
        <v>6956</v>
      </c>
    </row>
    <row r="6957" spans="1:5" ht="13.5" x14ac:dyDescent="0.25">
      <c r="A6957" s="2"/>
      <c r="B6957" s="2" t="s">
        <v>9048</v>
      </c>
      <c r="C6957" s="116">
        <v>371511</v>
      </c>
      <c r="D6957" s="117">
        <v>8290</v>
      </c>
      <c r="E6957" s="2">
        <v>6957</v>
      </c>
    </row>
    <row r="6958" spans="1:5" ht="13.5" x14ac:dyDescent="0.25">
      <c r="A6958" s="2"/>
      <c r="B6958" s="2" t="s">
        <v>9252</v>
      </c>
      <c r="C6958" s="116">
        <v>458448</v>
      </c>
      <c r="D6958" s="117">
        <v>2144</v>
      </c>
      <c r="E6958" s="2">
        <v>6958</v>
      </c>
    </row>
    <row r="6959" spans="1:5" ht="13.5" x14ac:dyDescent="0.25">
      <c r="A6959" s="2"/>
      <c r="B6959" s="2" t="s">
        <v>3733</v>
      </c>
      <c r="C6959" s="116">
        <v>171524</v>
      </c>
      <c r="D6959" s="117">
        <v>8261</v>
      </c>
      <c r="E6959" s="2">
        <v>6959</v>
      </c>
    </row>
    <row r="6960" spans="1:5" ht="13.5" x14ac:dyDescent="0.25">
      <c r="A6960" s="2"/>
      <c r="B6960" s="2" t="s">
        <v>3734</v>
      </c>
      <c r="C6960" s="116">
        <v>171543</v>
      </c>
      <c r="D6960" s="117">
        <v>7270</v>
      </c>
      <c r="E6960" s="2">
        <v>6960</v>
      </c>
    </row>
    <row r="6961" spans="1:5" ht="13.5" x14ac:dyDescent="0.25">
      <c r="A6961" s="2"/>
      <c r="B6961" s="2" t="s">
        <v>3735</v>
      </c>
      <c r="C6961" s="116">
        <v>171562</v>
      </c>
      <c r="D6961" s="117">
        <v>7241</v>
      </c>
      <c r="E6961" s="2">
        <v>6961</v>
      </c>
    </row>
    <row r="6962" spans="1:5" ht="13.5" x14ac:dyDescent="0.25">
      <c r="A6962" s="2"/>
      <c r="B6962" s="2" t="s">
        <v>3736</v>
      </c>
      <c r="C6962" s="116">
        <v>171581</v>
      </c>
      <c r="D6962" s="117">
        <v>7324</v>
      </c>
      <c r="E6962" s="2">
        <v>6962</v>
      </c>
    </row>
    <row r="6963" spans="1:5" ht="13.5" x14ac:dyDescent="0.25">
      <c r="A6963" s="2"/>
      <c r="B6963" s="2" t="s">
        <v>3737</v>
      </c>
      <c r="C6963" s="116">
        <v>171609</v>
      </c>
      <c r="D6963" s="117">
        <v>7412</v>
      </c>
      <c r="E6963" s="2">
        <v>6963</v>
      </c>
    </row>
    <row r="6964" spans="1:5" ht="13.5" x14ac:dyDescent="0.25">
      <c r="A6964" s="2"/>
      <c r="B6964" s="2" t="s">
        <v>3738</v>
      </c>
      <c r="C6964" s="116">
        <v>171628</v>
      </c>
      <c r="D6964" s="117">
        <v>8113</v>
      </c>
      <c r="E6964" s="2">
        <v>6964</v>
      </c>
    </row>
    <row r="6965" spans="1:5" ht="13.5" x14ac:dyDescent="0.25">
      <c r="A6965" s="2"/>
      <c r="B6965" s="2" t="s">
        <v>3739</v>
      </c>
      <c r="C6965" s="116">
        <v>171647</v>
      </c>
      <c r="D6965" s="117">
        <v>7411</v>
      </c>
      <c r="E6965" s="2">
        <v>6965</v>
      </c>
    </row>
    <row r="6966" spans="1:5" ht="13.5" x14ac:dyDescent="0.25">
      <c r="A6966" s="2"/>
      <c r="B6966" s="2" t="s">
        <v>3740</v>
      </c>
      <c r="C6966" s="116">
        <v>171666</v>
      </c>
      <c r="D6966" s="117">
        <v>7431</v>
      </c>
      <c r="E6966" s="2">
        <v>6966</v>
      </c>
    </row>
    <row r="6967" spans="1:5" ht="13.5" x14ac:dyDescent="0.25">
      <c r="A6967" s="2"/>
      <c r="B6967" s="2" t="s">
        <v>3741</v>
      </c>
      <c r="C6967" s="116">
        <v>171685</v>
      </c>
      <c r="D6967" s="117">
        <v>7331</v>
      </c>
      <c r="E6967" s="2">
        <v>6967</v>
      </c>
    </row>
    <row r="6968" spans="1:5" ht="13.5" x14ac:dyDescent="0.25">
      <c r="A6968" s="2"/>
      <c r="B6968" s="2" t="s">
        <v>3742</v>
      </c>
      <c r="C6968" s="116">
        <v>171693</v>
      </c>
      <c r="D6968" s="117">
        <v>6111</v>
      </c>
      <c r="E6968" s="2">
        <v>6968</v>
      </c>
    </row>
    <row r="6969" spans="1:5" ht="13.5" x14ac:dyDescent="0.25">
      <c r="A6969" s="2"/>
      <c r="B6969" s="2" t="s">
        <v>3743</v>
      </c>
      <c r="C6969" s="116">
        <v>171702</v>
      </c>
      <c r="D6969" s="117">
        <v>8121</v>
      </c>
      <c r="E6969" s="2">
        <v>6969</v>
      </c>
    </row>
    <row r="6970" spans="1:5" ht="13.5" x14ac:dyDescent="0.25">
      <c r="A6970" s="2"/>
      <c r="B6970" s="2" t="s">
        <v>3744</v>
      </c>
      <c r="C6970" s="116">
        <v>171721</v>
      </c>
      <c r="D6970" s="117">
        <v>8285</v>
      </c>
      <c r="E6970" s="2">
        <v>6970</v>
      </c>
    </row>
    <row r="6971" spans="1:5" ht="13.5" x14ac:dyDescent="0.25">
      <c r="A6971" s="2"/>
      <c r="B6971" s="2" t="s">
        <v>33</v>
      </c>
      <c r="C6971" s="116">
        <v>171740</v>
      </c>
      <c r="D6971" s="117">
        <v>6121</v>
      </c>
      <c r="E6971" s="2">
        <v>6971</v>
      </c>
    </row>
    <row r="6972" spans="1:5" ht="13.5" x14ac:dyDescent="0.25">
      <c r="A6972" s="2"/>
      <c r="B6972" s="2" t="s">
        <v>3745</v>
      </c>
      <c r="C6972" s="116">
        <v>171774</v>
      </c>
      <c r="D6972" s="117">
        <v>7412</v>
      </c>
      <c r="E6972" s="2">
        <v>6972</v>
      </c>
    </row>
    <row r="6973" spans="1:5" ht="13.5" x14ac:dyDescent="0.25">
      <c r="A6973" s="2"/>
      <c r="B6973" s="2" t="s">
        <v>3746</v>
      </c>
      <c r="C6973" s="116">
        <v>171789</v>
      </c>
      <c r="D6973" s="117">
        <v>8227</v>
      </c>
      <c r="E6973" s="2">
        <v>6973</v>
      </c>
    </row>
    <row r="6974" spans="1:5" ht="13.5" x14ac:dyDescent="0.25">
      <c r="A6974" s="2"/>
      <c r="B6974" s="2" t="s">
        <v>3747</v>
      </c>
      <c r="C6974" s="116">
        <v>171806</v>
      </c>
      <c r="D6974" s="117">
        <v>5122</v>
      </c>
      <c r="E6974" s="2">
        <v>6974</v>
      </c>
    </row>
    <row r="6975" spans="1:5" ht="13.5" x14ac:dyDescent="0.25">
      <c r="A6975" s="2"/>
      <c r="B6975" s="2" t="s">
        <v>3748</v>
      </c>
      <c r="C6975" s="116">
        <v>171825</v>
      </c>
      <c r="D6975" s="117">
        <v>8226</v>
      </c>
      <c r="E6975" s="2">
        <v>6975</v>
      </c>
    </row>
    <row r="6976" spans="1:5" ht="13.5" x14ac:dyDescent="0.25">
      <c r="A6976" s="2"/>
      <c r="B6976" s="2" t="s">
        <v>34</v>
      </c>
      <c r="C6976" s="116">
        <v>171844</v>
      </c>
      <c r="D6976" s="117">
        <v>7321</v>
      </c>
      <c r="E6976" s="2">
        <v>6976</v>
      </c>
    </row>
    <row r="6977" spans="1:5" ht="13.5" x14ac:dyDescent="0.25">
      <c r="A6977" s="2"/>
      <c r="B6977" s="2" t="s">
        <v>3749</v>
      </c>
      <c r="C6977" s="116">
        <v>171863</v>
      </c>
      <c r="D6977" s="117">
        <v>7415</v>
      </c>
      <c r="E6977" s="2">
        <v>6977</v>
      </c>
    </row>
    <row r="6978" spans="1:5" ht="13.5" x14ac:dyDescent="0.25">
      <c r="A6978" s="2"/>
      <c r="B6978" s="2" t="s">
        <v>3750</v>
      </c>
      <c r="C6978" s="116">
        <v>171882</v>
      </c>
      <c r="D6978" s="117">
        <v>5123</v>
      </c>
      <c r="E6978" s="2">
        <v>6978</v>
      </c>
    </row>
    <row r="6979" spans="1:5" ht="13.5" x14ac:dyDescent="0.25">
      <c r="A6979" s="2"/>
      <c r="B6979" s="2" t="s">
        <v>3751</v>
      </c>
      <c r="C6979" s="116">
        <v>171902</v>
      </c>
      <c r="D6979" s="117">
        <v>5123</v>
      </c>
      <c r="E6979" s="2">
        <v>6979</v>
      </c>
    </row>
    <row r="6980" spans="1:5" ht="13.5" x14ac:dyDescent="0.25">
      <c r="A6980" s="2"/>
      <c r="B6980" s="2" t="s">
        <v>3752</v>
      </c>
      <c r="C6980" s="116">
        <v>171929</v>
      </c>
      <c r="D6980" s="117">
        <v>5123</v>
      </c>
      <c r="E6980" s="2">
        <v>6980</v>
      </c>
    </row>
    <row r="6981" spans="1:5" ht="13.5" x14ac:dyDescent="0.25">
      <c r="A6981" s="2"/>
      <c r="B6981" s="2" t="s">
        <v>3753</v>
      </c>
      <c r="C6981" s="116">
        <v>171948</v>
      </c>
      <c r="D6981" s="117">
        <v>7414</v>
      </c>
      <c r="E6981" s="2">
        <v>6981</v>
      </c>
    </row>
    <row r="6982" spans="1:5" ht="13.5" x14ac:dyDescent="0.25">
      <c r="A6982" s="2"/>
      <c r="B6982" s="2" t="s">
        <v>3754</v>
      </c>
      <c r="C6982" s="116">
        <v>171967</v>
      </c>
      <c r="D6982" s="117">
        <v>7260</v>
      </c>
      <c r="E6982" s="2">
        <v>6982</v>
      </c>
    </row>
    <row r="6983" spans="1:5" ht="13.5" x14ac:dyDescent="0.25">
      <c r="A6983" s="2"/>
      <c r="B6983" s="2" t="s">
        <v>9049</v>
      </c>
      <c r="C6983" s="116">
        <v>371973</v>
      </c>
      <c r="D6983" s="117">
        <v>8290</v>
      </c>
      <c r="E6983" s="2">
        <v>6983</v>
      </c>
    </row>
    <row r="6984" spans="1:5" ht="13.5" x14ac:dyDescent="0.25">
      <c r="A6984" s="2"/>
      <c r="B6984" s="2" t="s">
        <v>3755</v>
      </c>
      <c r="C6984" s="116">
        <v>171986</v>
      </c>
      <c r="D6984" s="117">
        <v>9350</v>
      </c>
      <c r="E6984" s="2">
        <v>6984</v>
      </c>
    </row>
    <row r="6985" spans="1:5" ht="13.5" x14ac:dyDescent="0.25">
      <c r="A6985" s="2"/>
      <c r="B6985" s="2" t="s">
        <v>3756</v>
      </c>
      <c r="C6985" s="116">
        <v>172008</v>
      </c>
      <c r="D6985" s="117">
        <v>8285</v>
      </c>
      <c r="E6985" s="2">
        <v>6985</v>
      </c>
    </row>
    <row r="6986" spans="1:5" ht="13.5" x14ac:dyDescent="0.25">
      <c r="A6986" s="2"/>
      <c r="B6986" s="2" t="s">
        <v>3757</v>
      </c>
      <c r="C6986" s="116">
        <v>172029</v>
      </c>
      <c r="D6986" s="117">
        <v>7431</v>
      </c>
      <c r="E6986" s="2">
        <v>6986</v>
      </c>
    </row>
    <row r="6987" spans="1:5" ht="13.5" x14ac:dyDescent="0.25">
      <c r="A6987" s="2"/>
      <c r="B6987" s="2" t="s">
        <v>3758</v>
      </c>
      <c r="C6987" s="116">
        <v>172033</v>
      </c>
      <c r="D6987" s="117">
        <v>7322</v>
      </c>
      <c r="E6987" s="2">
        <v>6987</v>
      </c>
    </row>
    <row r="6988" spans="1:5" ht="13.5" x14ac:dyDescent="0.25">
      <c r="A6988" s="2"/>
      <c r="B6988" s="2" t="s">
        <v>3759</v>
      </c>
      <c r="C6988" s="116">
        <v>172052</v>
      </c>
      <c r="D6988" s="117">
        <v>9322</v>
      </c>
      <c r="E6988" s="2">
        <v>6988</v>
      </c>
    </row>
    <row r="6989" spans="1:5" ht="13.5" x14ac:dyDescent="0.25">
      <c r="A6989" s="2"/>
      <c r="B6989" s="2" t="s">
        <v>3760</v>
      </c>
      <c r="C6989" s="116">
        <v>172071</v>
      </c>
      <c r="D6989" s="117">
        <v>7450</v>
      </c>
      <c r="E6989" s="2">
        <v>6989</v>
      </c>
    </row>
    <row r="6990" spans="1:5" ht="13.5" x14ac:dyDescent="0.25">
      <c r="A6990" s="2"/>
      <c r="B6990" s="2" t="s">
        <v>3761</v>
      </c>
      <c r="C6990" s="116">
        <v>172090</v>
      </c>
      <c r="D6990" s="117">
        <v>8229</v>
      </c>
      <c r="E6990" s="2">
        <v>6990</v>
      </c>
    </row>
    <row r="6991" spans="1:5" ht="13.5" x14ac:dyDescent="0.25">
      <c r="A6991" s="2"/>
      <c r="B6991" s="2" t="s">
        <v>3762</v>
      </c>
      <c r="C6991" s="116">
        <v>172118</v>
      </c>
      <c r="D6991" s="117">
        <v>8229</v>
      </c>
      <c r="E6991" s="2">
        <v>6991</v>
      </c>
    </row>
    <row r="6992" spans="1:5" ht="13.5" x14ac:dyDescent="0.25">
      <c r="A6992" s="2"/>
      <c r="B6992" s="2" t="s">
        <v>3763</v>
      </c>
      <c r="C6992" s="116">
        <v>172137</v>
      </c>
      <c r="D6992" s="117">
        <v>8226</v>
      </c>
      <c r="E6992" s="2">
        <v>6992</v>
      </c>
    </row>
    <row r="6993" spans="1:5" ht="13.5" x14ac:dyDescent="0.25">
      <c r="A6993" s="2"/>
      <c r="B6993" s="2" t="s">
        <v>3764</v>
      </c>
      <c r="C6993" s="116">
        <v>172156</v>
      </c>
      <c r="D6993" s="117">
        <v>9311</v>
      </c>
      <c r="E6993" s="2">
        <v>6993</v>
      </c>
    </row>
    <row r="6994" spans="1:5" ht="13.5" x14ac:dyDescent="0.25">
      <c r="A6994" s="2"/>
      <c r="B6994" s="2" t="s">
        <v>3765</v>
      </c>
      <c r="C6994" s="116">
        <v>172175</v>
      </c>
      <c r="D6994" s="117">
        <v>9321</v>
      </c>
      <c r="E6994" s="2">
        <v>6994</v>
      </c>
    </row>
    <row r="6995" spans="1:5" ht="13.5" x14ac:dyDescent="0.25">
      <c r="A6995" s="2"/>
      <c r="B6995" s="2" t="s">
        <v>3766</v>
      </c>
      <c r="C6995" s="116">
        <v>172194</v>
      </c>
      <c r="D6995" s="117">
        <v>8221</v>
      </c>
      <c r="E6995" s="2">
        <v>6995</v>
      </c>
    </row>
    <row r="6996" spans="1:5" ht="13.5" x14ac:dyDescent="0.25">
      <c r="A6996" s="2"/>
      <c r="B6996" s="2" t="s">
        <v>3767</v>
      </c>
      <c r="C6996" s="116">
        <v>172211</v>
      </c>
      <c r="D6996" s="117">
        <v>8229</v>
      </c>
      <c r="E6996" s="2">
        <v>6996</v>
      </c>
    </row>
    <row r="6997" spans="1:5" ht="13.5" x14ac:dyDescent="0.25">
      <c r="A6997" s="2"/>
      <c r="B6997" s="2" t="s">
        <v>3768</v>
      </c>
      <c r="C6997" s="116">
        <v>172230</v>
      </c>
      <c r="D6997" s="117">
        <v>5145</v>
      </c>
      <c r="E6997" s="2">
        <v>6997</v>
      </c>
    </row>
    <row r="6998" spans="1:5" ht="13.5" x14ac:dyDescent="0.25">
      <c r="A6998" s="2"/>
      <c r="B6998" s="2" t="s">
        <v>3769</v>
      </c>
      <c r="C6998" s="116">
        <v>172250</v>
      </c>
      <c r="D6998" s="117">
        <v>7415</v>
      </c>
      <c r="E6998" s="2">
        <v>6998</v>
      </c>
    </row>
    <row r="6999" spans="1:5" ht="13.5" x14ac:dyDescent="0.25">
      <c r="A6999" s="2"/>
      <c r="B6999" s="2" t="s">
        <v>3770</v>
      </c>
      <c r="C6999" s="116">
        <v>172279</v>
      </c>
      <c r="D6999" s="117">
        <v>9322</v>
      </c>
      <c r="E6999" s="2">
        <v>6999</v>
      </c>
    </row>
    <row r="7000" spans="1:5" ht="13.5" x14ac:dyDescent="0.25">
      <c r="A7000" s="2"/>
      <c r="B7000" s="2" t="s">
        <v>3771</v>
      </c>
      <c r="C7000" s="116">
        <v>172298</v>
      </c>
      <c r="D7000" s="117">
        <v>7431</v>
      </c>
      <c r="E7000" s="2">
        <v>7000</v>
      </c>
    </row>
    <row r="7001" spans="1:5" ht="13.5" x14ac:dyDescent="0.25">
      <c r="A7001" s="2"/>
      <c r="B7001" s="2" t="s">
        <v>3772</v>
      </c>
      <c r="C7001" s="116">
        <v>172315</v>
      </c>
      <c r="D7001" s="117">
        <v>7280</v>
      </c>
      <c r="E7001" s="2">
        <v>7001</v>
      </c>
    </row>
    <row r="7002" spans="1:5" ht="13.5" x14ac:dyDescent="0.25">
      <c r="A7002" s="2"/>
      <c r="B7002" s="2" t="s">
        <v>3773</v>
      </c>
      <c r="C7002" s="116">
        <v>172334</v>
      </c>
      <c r="D7002" s="117">
        <v>7415</v>
      </c>
      <c r="E7002" s="2">
        <v>7002</v>
      </c>
    </row>
    <row r="7003" spans="1:5" ht="13.5" x14ac:dyDescent="0.25">
      <c r="A7003" s="2"/>
      <c r="B7003" s="2" t="s">
        <v>3774</v>
      </c>
      <c r="C7003" s="116">
        <v>172349</v>
      </c>
      <c r="D7003" s="117">
        <v>8122</v>
      </c>
      <c r="E7003" s="2">
        <v>7003</v>
      </c>
    </row>
    <row r="7004" spans="1:5" ht="13.5" x14ac:dyDescent="0.25">
      <c r="A7004" s="2"/>
      <c r="B7004" s="2" t="s">
        <v>3775</v>
      </c>
      <c r="C7004" s="116">
        <v>172368</v>
      </c>
      <c r="D7004" s="117">
        <v>8223</v>
      </c>
      <c r="E7004" s="2">
        <v>7004</v>
      </c>
    </row>
    <row r="7005" spans="1:5" ht="13.5" x14ac:dyDescent="0.25">
      <c r="A7005" s="2"/>
      <c r="B7005" s="2" t="s">
        <v>3776</v>
      </c>
      <c r="C7005" s="116">
        <v>172387</v>
      </c>
      <c r="D7005" s="117">
        <v>8229</v>
      </c>
      <c r="E7005" s="2">
        <v>7005</v>
      </c>
    </row>
    <row r="7006" spans="1:5" ht="13.5" x14ac:dyDescent="0.25">
      <c r="A7006" s="2"/>
      <c r="B7006" s="2" t="s">
        <v>3777</v>
      </c>
      <c r="C7006" s="116">
        <v>172404</v>
      </c>
      <c r="D7006" s="117">
        <v>7250</v>
      </c>
      <c r="E7006" s="2">
        <v>7006</v>
      </c>
    </row>
    <row r="7007" spans="1:5" ht="13.5" x14ac:dyDescent="0.25">
      <c r="A7007" s="2"/>
      <c r="B7007" s="2" t="s">
        <v>3778</v>
      </c>
      <c r="C7007" s="116">
        <v>172423</v>
      </c>
      <c r="D7007" s="117">
        <v>8226</v>
      </c>
      <c r="E7007" s="2">
        <v>7007</v>
      </c>
    </row>
    <row r="7008" spans="1:5" ht="13.5" x14ac:dyDescent="0.25">
      <c r="A7008" s="2"/>
      <c r="B7008" s="2" t="s">
        <v>35</v>
      </c>
      <c r="C7008" s="116">
        <v>172440</v>
      </c>
      <c r="D7008" s="117">
        <v>7511</v>
      </c>
      <c r="E7008" s="2">
        <v>7008</v>
      </c>
    </row>
    <row r="7009" spans="1:5" ht="13.5" x14ac:dyDescent="0.25">
      <c r="A7009" s="2"/>
      <c r="B7009" s="2" t="s">
        <v>36</v>
      </c>
      <c r="C7009" s="116">
        <v>172442</v>
      </c>
      <c r="D7009" s="117">
        <v>9332</v>
      </c>
      <c r="E7009" s="2">
        <v>7009</v>
      </c>
    </row>
    <row r="7010" spans="1:5" ht="13.5" x14ac:dyDescent="0.25">
      <c r="A7010" s="2"/>
      <c r="B7010" s="2" t="s">
        <v>3779</v>
      </c>
      <c r="C7010" s="116">
        <v>172461</v>
      </c>
      <c r="D7010" s="117">
        <v>9332</v>
      </c>
      <c r="E7010" s="2">
        <v>7010</v>
      </c>
    </row>
    <row r="7011" spans="1:5" ht="13.5" x14ac:dyDescent="0.25">
      <c r="A7011" s="2"/>
      <c r="B7011" s="2" t="s">
        <v>7387</v>
      </c>
      <c r="C7011" s="116">
        <v>172966</v>
      </c>
      <c r="D7011" s="117">
        <v>9170</v>
      </c>
      <c r="E7011" s="2">
        <v>7011</v>
      </c>
    </row>
    <row r="7012" spans="1:5" ht="13.5" x14ac:dyDescent="0.25">
      <c r="A7012" s="2"/>
      <c r="B7012" s="2" t="s">
        <v>3780</v>
      </c>
      <c r="C7012" s="116">
        <v>172480</v>
      </c>
      <c r="D7012" s="117">
        <v>9322</v>
      </c>
      <c r="E7012" s="2">
        <v>7012</v>
      </c>
    </row>
    <row r="7013" spans="1:5" ht="13.5" x14ac:dyDescent="0.25">
      <c r="A7013" s="2"/>
      <c r="B7013" s="2" t="s">
        <v>7385</v>
      </c>
      <c r="C7013" s="116">
        <v>172490</v>
      </c>
      <c r="D7013" s="117">
        <v>5145</v>
      </c>
      <c r="E7013" s="2">
        <v>7013</v>
      </c>
    </row>
    <row r="7014" spans="1:5" ht="13.5" x14ac:dyDescent="0.25">
      <c r="A7014" s="2"/>
      <c r="B7014" s="2" t="s">
        <v>3781</v>
      </c>
      <c r="C7014" s="116">
        <v>172508</v>
      </c>
      <c r="D7014" s="117">
        <v>7460</v>
      </c>
      <c r="E7014" s="2">
        <v>7014</v>
      </c>
    </row>
    <row r="7015" spans="1:5" ht="13.5" x14ac:dyDescent="0.25">
      <c r="A7015" s="2"/>
      <c r="B7015" s="2" t="s">
        <v>3782</v>
      </c>
      <c r="C7015" s="116">
        <v>172527</v>
      </c>
      <c r="D7015" s="117">
        <v>7214</v>
      </c>
      <c r="E7015" s="2">
        <v>7015</v>
      </c>
    </row>
    <row r="7016" spans="1:5" ht="13.5" x14ac:dyDescent="0.25">
      <c r="A7016" s="2"/>
      <c r="B7016" s="2" t="s">
        <v>3782</v>
      </c>
      <c r="C7016" s="116">
        <v>372533</v>
      </c>
      <c r="D7016" s="117">
        <v>8290</v>
      </c>
      <c r="E7016" s="2">
        <v>7016</v>
      </c>
    </row>
    <row r="7017" spans="1:5" ht="13.5" x14ac:dyDescent="0.25">
      <c r="A7017" s="2"/>
      <c r="B7017" s="2" t="s">
        <v>3783</v>
      </c>
      <c r="C7017" s="116">
        <v>172546</v>
      </c>
      <c r="D7017" s="117">
        <v>9170</v>
      </c>
      <c r="E7017" s="2">
        <v>7017</v>
      </c>
    </row>
    <row r="7018" spans="1:5" ht="13.5" x14ac:dyDescent="0.25">
      <c r="A7018" s="2"/>
      <c r="B7018" s="2" t="s">
        <v>3784</v>
      </c>
      <c r="C7018" s="116">
        <v>172565</v>
      </c>
      <c r="D7018" s="117">
        <v>7311</v>
      </c>
      <c r="E7018" s="2">
        <v>7018</v>
      </c>
    </row>
    <row r="7019" spans="1:5" ht="13.5" x14ac:dyDescent="0.25">
      <c r="A7019" s="2"/>
      <c r="B7019" s="2" t="s">
        <v>3786</v>
      </c>
      <c r="C7019" s="116">
        <v>172599</v>
      </c>
      <c r="D7019" s="117">
        <v>7443</v>
      </c>
      <c r="E7019" s="2">
        <v>7019</v>
      </c>
    </row>
    <row r="7020" spans="1:5" ht="13.5" x14ac:dyDescent="0.25">
      <c r="A7020" s="2"/>
      <c r="B7020" s="2" t="s">
        <v>3787</v>
      </c>
      <c r="C7020" s="116">
        <v>172616</v>
      </c>
      <c r="D7020" s="117">
        <v>8272</v>
      </c>
      <c r="E7020" s="2">
        <v>7020</v>
      </c>
    </row>
    <row r="7021" spans="1:5" ht="13.5" x14ac:dyDescent="0.25">
      <c r="A7021" s="2"/>
      <c r="B7021" s="2" t="s">
        <v>3788</v>
      </c>
      <c r="C7021" s="116">
        <v>172635</v>
      </c>
      <c r="D7021" s="117">
        <v>9350</v>
      </c>
      <c r="E7021" s="2">
        <v>7021</v>
      </c>
    </row>
    <row r="7022" spans="1:5" ht="13.5" x14ac:dyDescent="0.25">
      <c r="A7022" s="2"/>
      <c r="B7022" s="2" t="s">
        <v>3790</v>
      </c>
      <c r="C7022" s="116">
        <v>172669</v>
      </c>
      <c r="D7022" s="117">
        <v>7411</v>
      </c>
      <c r="E7022" s="2">
        <v>7022</v>
      </c>
    </row>
    <row r="7023" spans="1:5" ht="13.5" x14ac:dyDescent="0.25">
      <c r="A7023" s="2"/>
      <c r="B7023" s="2" t="s">
        <v>3791</v>
      </c>
      <c r="C7023" s="116">
        <v>172688</v>
      </c>
      <c r="D7023" s="117">
        <v>6153</v>
      </c>
      <c r="E7023" s="2">
        <v>7023</v>
      </c>
    </row>
    <row r="7024" spans="1:5" ht="13.5" x14ac:dyDescent="0.25">
      <c r="A7024" s="2"/>
      <c r="B7024" s="2" t="s">
        <v>37</v>
      </c>
      <c r="C7024" s="116">
        <v>172705</v>
      </c>
      <c r="D7024" s="117">
        <v>7511</v>
      </c>
      <c r="E7024" s="2">
        <v>7024</v>
      </c>
    </row>
    <row r="7025" spans="1:5" ht="13.5" x14ac:dyDescent="0.25">
      <c r="A7025" s="2"/>
      <c r="B7025" s="2" t="s">
        <v>3792</v>
      </c>
      <c r="C7025" s="116">
        <v>172724</v>
      </c>
      <c r="D7025" s="117">
        <v>8284</v>
      </c>
      <c r="E7025" s="2">
        <v>7025</v>
      </c>
    </row>
    <row r="7026" spans="1:5" ht="13.5" x14ac:dyDescent="0.25">
      <c r="A7026" s="2"/>
      <c r="B7026" s="2" t="s">
        <v>3793</v>
      </c>
      <c r="C7026" s="116">
        <v>172743</v>
      </c>
      <c r="D7026" s="117">
        <v>9170</v>
      </c>
      <c r="E7026" s="2">
        <v>7026</v>
      </c>
    </row>
    <row r="7027" spans="1:5" ht="13.5" x14ac:dyDescent="0.25">
      <c r="A7027" s="2"/>
      <c r="B7027" s="2" t="s">
        <v>3795</v>
      </c>
      <c r="C7027" s="116">
        <v>172781</v>
      </c>
      <c r="D7027" s="117">
        <v>9311</v>
      </c>
      <c r="E7027" s="2">
        <v>7027</v>
      </c>
    </row>
    <row r="7028" spans="1:5" ht="13.5" x14ac:dyDescent="0.25">
      <c r="A7028" s="2"/>
      <c r="B7028" s="2" t="s">
        <v>3797</v>
      </c>
      <c r="C7028" s="116">
        <v>172828</v>
      </c>
      <c r="D7028" s="117">
        <v>9211</v>
      </c>
      <c r="E7028" s="2">
        <v>7028</v>
      </c>
    </row>
    <row r="7029" spans="1:5" ht="13.5" x14ac:dyDescent="0.25">
      <c r="A7029" s="2"/>
      <c r="B7029" s="2" t="s">
        <v>3798</v>
      </c>
      <c r="C7029" s="116">
        <v>172847</v>
      </c>
      <c r="D7029" s="117">
        <v>7411</v>
      </c>
      <c r="E7029" s="2">
        <v>7029</v>
      </c>
    </row>
    <row r="7030" spans="1:5" ht="13.5" x14ac:dyDescent="0.25">
      <c r="A7030" s="2"/>
      <c r="B7030" s="2" t="s">
        <v>3799</v>
      </c>
      <c r="C7030" s="116">
        <v>172866</v>
      </c>
      <c r="D7030" s="117">
        <v>7415</v>
      </c>
      <c r="E7030" s="2">
        <v>7030</v>
      </c>
    </row>
    <row r="7031" spans="1:5" ht="13.5" x14ac:dyDescent="0.25">
      <c r="A7031" s="2"/>
      <c r="B7031" s="2" t="s">
        <v>7386</v>
      </c>
      <c r="C7031" s="116">
        <v>172870</v>
      </c>
      <c r="D7031" s="117">
        <v>9111</v>
      </c>
      <c r="E7031" s="2">
        <v>7031</v>
      </c>
    </row>
    <row r="7032" spans="1:5" ht="13.5" x14ac:dyDescent="0.25">
      <c r="A7032" s="2"/>
      <c r="B7032" s="2" t="s">
        <v>3801</v>
      </c>
      <c r="C7032" s="116">
        <v>172902</v>
      </c>
      <c r="D7032" s="117">
        <v>7441</v>
      </c>
      <c r="E7032" s="2">
        <v>7032</v>
      </c>
    </row>
    <row r="7033" spans="1:5" ht="13.5" x14ac:dyDescent="0.25">
      <c r="A7033" s="2"/>
      <c r="B7033" s="2" t="s">
        <v>3802</v>
      </c>
      <c r="C7033" s="116">
        <v>172921</v>
      </c>
      <c r="D7033" s="117">
        <v>8271</v>
      </c>
      <c r="E7033" s="2">
        <v>7033</v>
      </c>
    </row>
    <row r="7034" spans="1:5" ht="13.5" x14ac:dyDescent="0.25">
      <c r="A7034" s="2"/>
      <c r="B7034" s="2" t="s">
        <v>3803</v>
      </c>
      <c r="C7034" s="116">
        <v>172940</v>
      </c>
      <c r="D7034" s="117">
        <v>8229</v>
      </c>
      <c r="E7034" s="2">
        <v>7034</v>
      </c>
    </row>
    <row r="7035" spans="1:5" ht="13.5" x14ac:dyDescent="0.25">
      <c r="A7035" s="2"/>
      <c r="B7035" s="2" t="s">
        <v>3804</v>
      </c>
      <c r="C7035" s="116">
        <v>172965</v>
      </c>
      <c r="D7035" s="117">
        <v>9350</v>
      </c>
      <c r="E7035" s="2">
        <v>7035</v>
      </c>
    </row>
    <row r="7036" spans="1:5" ht="13.5" x14ac:dyDescent="0.25">
      <c r="A7036" s="2"/>
      <c r="B7036" s="2" t="s">
        <v>3805</v>
      </c>
      <c r="C7036" s="116">
        <v>172989</v>
      </c>
      <c r="D7036" s="117">
        <v>8323</v>
      </c>
      <c r="E7036" s="2">
        <v>7036</v>
      </c>
    </row>
    <row r="7037" spans="1:5" ht="13.5" x14ac:dyDescent="0.25">
      <c r="A7037" s="2"/>
      <c r="B7037" s="2" t="s">
        <v>3806</v>
      </c>
      <c r="C7037" s="116">
        <v>173002</v>
      </c>
      <c r="D7037" s="117">
        <v>7411</v>
      </c>
      <c r="E7037" s="2">
        <v>7037</v>
      </c>
    </row>
    <row r="7038" spans="1:5" ht="13.5" x14ac:dyDescent="0.25">
      <c r="A7038" s="2"/>
      <c r="B7038" s="2" t="s">
        <v>3789</v>
      </c>
      <c r="C7038" s="116">
        <v>172654</v>
      </c>
      <c r="D7038" s="117">
        <v>9350</v>
      </c>
      <c r="E7038" s="2">
        <v>7038</v>
      </c>
    </row>
    <row r="7039" spans="1:5" ht="13.5" x14ac:dyDescent="0.25">
      <c r="A7039" s="2"/>
      <c r="B7039" s="2" t="s">
        <v>3794</v>
      </c>
      <c r="C7039" s="116">
        <v>172762</v>
      </c>
      <c r="D7039" s="117">
        <v>7324</v>
      </c>
      <c r="E7039" s="2">
        <v>7039</v>
      </c>
    </row>
    <row r="7040" spans="1:5" ht="13.5" x14ac:dyDescent="0.25">
      <c r="A7040" s="2"/>
      <c r="B7040" s="2" t="s">
        <v>3796</v>
      </c>
      <c r="C7040" s="116">
        <v>172809</v>
      </c>
      <c r="D7040" s="117">
        <v>7411</v>
      </c>
      <c r="E7040" s="2">
        <v>7040</v>
      </c>
    </row>
    <row r="7041" spans="1:5" ht="13.5" x14ac:dyDescent="0.25">
      <c r="A7041" s="2"/>
      <c r="B7041" s="2" t="s">
        <v>3800</v>
      </c>
      <c r="C7041" s="116">
        <v>172885</v>
      </c>
      <c r="D7041" s="117">
        <v>7411</v>
      </c>
      <c r="E7041" s="2">
        <v>7041</v>
      </c>
    </row>
    <row r="7042" spans="1:5" ht="13.5" x14ac:dyDescent="0.25">
      <c r="A7042" s="2"/>
      <c r="B7042" s="2" t="s">
        <v>3807</v>
      </c>
      <c r="C7042" s="116">
        <v>173021</v>
      </c>
      <c r="D7042" s="117">
        <v>8228</v>
      </c>
      <c r="E7042" s="2">
        <v>7042</v>
      </c>
    </row>
    <row r="7043" spans="1:5" ht="13.5" x14ac:dyDescent="0.25">
      <c r="A7043" s="2"/>
      <c r="B7043" s="2" t="s">
        <v>3808</v>
      </c>
      <c r="C7043" s="116">
        <v>173040</v>
      </c>
      <c r="D7043" s="117">
        <v>9350</v>
      </c>
      <c r="E7043" s="2">
        <v>7043</v>
      </c>
    </row>
    <row r="7044" spans="1:5" ht="13.5" x14ac:dyDescent="0.25">
      <c r="A7044" s="2"/>
      <c r="B7044" s="2" t="s">
        <v>3809</v>
      </c>
      <c r="C7044" s="116">
        <v>173060</v>
      </c>
      <c r="D7044" s="117">
        <v>8132</v>
      </c>
      <c r="E7044" s="2">
        <v>7044</v>
      </c>
    </row>
    <row r="7045" spans="1:5" ht="13.5" x14ac:dyDescent="0.25">
      <c r="A7045" s="2"/>
      <c r="B7045" s="2" t="s">
        <v>3810</v>
      </c>
      <c r="C7045" s="116">
        <v>173089</v>
      </c>
      <c r="D7045" s="117">
        <v>9332</v>
      </c>
      <c r="E7045" s="2">
        <v>7045</v>
      </c>
    </row>
    <row r="7046" spans="1:5" ht="13.5" x14ac:dyDescent="0.25">
      <c r="A7046" s="2"/>
      <c r="B7046" s="2" t="s">
        <v>8562</v>
      </c>
      <c r="C7046" s="116">
        <v>258477</v>
      </c>
      <c r="D7046" s="117">
        <v>2147</v>
      </c>
      <c r="E7046" s="2">
        <v>7046</v>
      </c>
    </row>
    <row r="7047" spans="1:5" ht="13.5" x14ac:dyDescent="0.25">
      <c r="A7047" s="2"/>
      <c r="B7047" s="2" t="s">
        <v>3811</v>
      </c>
      <c r="C7047" s="116">
        <v>173106</v>
      </c>
      <c r="D7047" s="117">
        <v>7341</v>
      </c>
      <c r="E7047" s="2">
        <v>7047</v>
      </c>
    </row>
    <row r="7048" spans="1:5" ht="13.5" x14ac:dyDescent="0.25">
      <c r="A7048" s="2"/>
      <c r="B7048" s="2" t="s">
        <v>3812</v>
      </c>
      <c r="C7048" s="116">
        <v>173125</v>
      </c>
      <c r="D7048" s="117">
        <v>7341</v>
      </c>
      <c r="E7048" s="2">
        <v>7048</v>
      </c>
    </row>
    <row r="7049" spans="1:5" ht="13.5" x14ac:dyDescent="0.25">
      <c r="A7049" s="2"/>
      <c r="B7049" s="2" t="s">
        <v>38</v>
      </c>
      <c r="C7049" s="116">
        <v>173144</v>
      </c>
      <c r="D7049" s="117">
        <v>7214</v>
      </c>
      <c r="E7049" s="2">
        <v>7049</v>
      </c>
    </row>
    <row r="7050" spans="1:5" ht="13.5" x14ac:dyDescent="0.25">
      <c r="A7050" s="2"/>
      <c r="B7050" s="2" t="s">
        <v>3813</v>
      </c>
      <c r="C7050" s="116">
        <v>173163</v>
      </c>
      <c r="D7050" s="117">
        <v>8262</v>
      </c>
      <c r="E7050" s="2">
        <v>7050</v>
      </c>
    </row>
    <row r="7051" spans="1:5" ht="13.5" x14ac:dyDescent="0.25">
      <c r="A7051" s="2"/>
      <c r="B7051" s="2" t="s">
        <v>7388</v>
      </c>
      <c r="C7051" s="116">
        <v>173197</v>
      </c>
      <c r="D7051" s="117">
        <v>7431</v>
      </c>
      <c r="E7051" s="2">
        <v>7051</v>
      </c>
    </row>
    <row r="7052" spans="1:5" ht="13.5" x14ac:dyDescent="0.25">
      <c r="A7052" s="2"/>
      <c r="B7052" s="2" t="s">
        <v>3814</v>
      </c>
      <c r="C7052" s="116">
        <v>173182</v>
      </c>
      <c r="D7052" s="117">
        <v>7280</v>
      </c>
      <c r="E7052" s="2">
        <v>7052</v>
      </c>
    </row>
    <row r="7053" spans="1:5" ht="13.5" x14ac:dyDescent="0.25">
      <c r="A7053" s="2"/>
      <c r="B7053" s="2" t="s">
        <v>3815</v>
      </c>
      <c r="C7053" s="116">
        <v>173203</v>
      </c>
      <c r="D7053" s="117">
        <v>9311</v>
      </c>
      <c r="E7053" s="2">
        <v>7053</v>
      </c>
    </row>
    <row r="7054" spans="1:5" ht="13.5" x14ac:dyDescent="0.25">
      <c r="A7054" s="2"/>
      <c r="B7054" s="2" t="s">
        <v>3816</v>
      </c>
      <c r="C7054" s="116">
        <v>173229</v>
      </c>
      <c r="D7054" s="117">
        <v>7232</v>
      </c>
      <c r="E7054" s="2">
        <v>7054</v>
      </c>
    </row>
    <row r="7055" spans="1:5" ht="13.5" x14ac:dyDescent="0.25">
      <c r="A7055" s="2"/>
      <c r="B7055" s="2" t="s">
        <v>8563</v>
      </c>
      <c r="C7055" s="116">
        <v>258501</v>
      </c>
      <c r="D7055" s="117">
        <v>2224</v>
      </c>
      <c r="E7055" s="2">
        <v>7055</v>
      </c>
    </row>
    <row r="7056" spans="1:5" ht="13.5" x14ac:dyDescent="0.25">
      <c r="A7056" s="2"/>
      <c r="B7056" s="2" t="s">
        <v>8564</v>
      </c>
      <c r="C7056" s="116">
        <v>258516</v>
      </c>
      <c r="D7056" s="117">
        <v>3228</v>
      </c>
      <c r="E7056" s="2">
        <v>7056</v>
      </c>
    </row>
    <row r="7057" spans="1:5" ht="13.5" x14ac:dyDescent="0.25">
      <c r="A7057" s="2"/>
      <c r="B7057" s="2" t="s">
        <v>8759</v>
      </c>
      <c r="C7057" s="116">
        <v>258543</v>
      </c>
      <c r="D7057" s="117">
        <v>2224</v>
      </c>
      <c r="E7057" s="2">
        <v>7057</v>
      </c>
    </row>
    <row r="7058" spans="1:5" ht="13.5" x14ac:dyDescent="0.25">
      <c r="A7058" s="2"/>
      <c r="B7058" s="2" t="s">
        <v>8565</v>
      </c>
      <c r="C7058" s="116">
        <v>258520</v>
      </c>
      <c r="D7058" s="117">
        <v>2224</v>
      </c>
      <c r="E7058" s="2">
        <v>7058</v>
      </c>
    </row>
    <row r="7059" spans="1:5" ht="13.5" x14ac:dyDescent="0.25">
      <c r="A7059" s="2"/>
      <c r="B7059" s="2" t="s">
        <v>8566</v>
      </c>
      <c r="C7059" s="116">
        <v>258535</v>
      </c>
      <c r="D7059" s="117">
        <v>3228</v>
      </c>
      <c r="E7059" s="2">
        <v>7059</v>
      </c>
    </row>
    <row r="7060" spans="1:5" ht="13.5" x14ac:dyDescent="0.25">
      <c r="A7060" s="2"/>
      <c r="B7060" s="2" t="s">
        <v>15577</v>
      </c>
      <c r="C7060" s="116">
        <v>218992</v>
      </c>
      <c r="D7060" s="117">
        <v>1210</v>
      </c>
      <c r="E7060" s="2">
        <v>7060</v>
      </c>
    </row>
    <row r="7061" spans="1:5" ht="13.5" x14ac:dyDescent="0.25">
      <c r="A7061" s="2"/>
      <c r="B7061" s="2" t="s">
        <v>15576</v>
      </c>
      <c r="C7061" s="116">
        <v>218985</v>
      </c>
      <c r="D7061" s="117">
        <v>1210</v>
      </c>
      <c r="E7061" s="2">
        <v>7061</v>
      </c>
    </row>
    <row r="7062" spans="1:5" ht="13.5" x14ac:dyDescent="0.25">
      <c r="A7062" s="2"/>
      <c r="B7062" s="2" t="s">
        <v>8760</v>
      </c>
      <c r="C7062" s="116">
        <v>258554</v>
      </c>
      <c r="D7062" s="117">
        <v>2224</v>
      </c>
      <c r="E7062" s="2">
        <v>7062</v>
      </c>
    </row>
    <row r="7063" spans="1:5" ht="13.5" x14ac:dyDescent="0.25">
      <c r="A7063" s="2"/>
      <c r="B7063" s="2" t="s">
        <v>8761</v>
      </c>
      <c r="C7063" s="116">
        <v>258569</v>
      </c>
      <c r="D7063" s="117">
        <v>2224</v>
      </c>
      <c r="E7063" s="2">
        <v>7063</v>
      </c>
    </row>
    <row r="7064" spans="1:5" ht="13.5" x14ac:dyDescent="0.25">
      <c r="A7064" s="2"/>
      <c r="B7064" s="2" t="s">
        <v>39</v>
      </c>
      <c r="C7064" s="116">
        <v>173248</v>
      </c>
      <c r="D7064" s="117">
        <v>5111</v>
      </c>
      <c r="E7064" s="2">
        <v>7064</v>
      </c>
    </row>
    <row r="7065" spans="1:5" ht="13.5" x14ac:dyDescent="0.25">
      <c r="A7065" s="2"/>
      <c r="B7065" s="2" t="s">
        <v>3817</v>
      </c>
      <c r="C7065" s="116">
        <v>173286</v>
      </c>
      <c r="D7065" s="117">
        <v>5169</v>
      </c>
      <c r="E7065" s="2">
        <v>7065</v>
      </c>
    </row>
    <row r="7066" spans="1:5" ht="13.5" x14ac:dyDescent="0.25">
      <c r="A7066" s="2"/>
      <c r="B7066" s="2" t="s">
        <v>3818</v>
      </c>
      <c r="C7066" s="116">
        <v>173303</v>
      </c>
      <c r="D7066" s="117">
        <v>7610</v>
      </c>
      <c r="E7066" s="2">
        <v>7066</v>
      </c>
    </row>
    <row r="7067" spans="1:5" ht="13.5" x14ac:dyDescent="0.25">
      <c r="A7067" s="2"/>
      <c r="B7067" s="2" t="s">
        <v>7389</v>
      </c>
      <c r="C7067" s="116">
        <v>173322</v>
      </c>
      <c r="D7067" s="117">
        <v>5111</v>
      </c>
      <c r="E7067" s="2">
        <v>7067</v>
      </c>
    </row>
    <row r="7068" spans="1:5" ht="13.5" x14ac:dyDescent="0.25">
      <c r="A7068" s="2"/>
      <c r="B7068" s="2" t="s">
        <v>40</v>
      </c>
      <c r="C7068" s="116">
        <v>173341</v>
      </c>
      <c r="D7068" s="117">
        <v>5111</v>
      </c>
      <c r="E7068" s="2">
        <v>7068</v>
      </c>
    </row>
    <row r="7069" spans="1:5" ht="13.5" x14ac:dyDescent="0.25">
      <c r="A7069" s="2"/>
      <c r="B7069" s="2" t="s">
        <v>3821</v>
      </c>
      <c r="C7069" s="116">
        <v>173411</v>
      </c>
      <c r="D7069" s="117">
        <v>5111</v>
      </c>
      <c r="E7069" s="2">
        <v>7069</v>
      </c>
    </row>
    <row r="7070" spans="1:5" ht="13.5" x14ac:dyDescent="0.25">
      <c r="A7070" s="2"/>
      <c r="B7070" s="2" t="s">
        <v>3819</v>
      </c>
      <c r="C7070" s="116">
        <v>173360</v>
      </c>
      <c r="D7070" s="117">
        <v>5111</v>
      </c>
      <c r="E7070" s="2">
        <v>7070</v>
      </c>
    </row>
    <row r="7071" spans="1:5" ht="13.5" x14ac:dyDescent="0.25">
      <c r="A7071" s="2"/>
      <c r="B7071" s="2" t="s">
        <v>3820</v>
      </c>
      <c r="C7071" s="116">
        <v>173394</v>
      </c>
      <c r="D7071" s="117">
        <v>6121</v>
      </c>
      <c r="E7071" s="2">
        <v>7071</v>
      </c>
    </row>
    <row r="7072" spans="1:5" ht="13.5" x14ac:dyDescent="0.25">
      <c r="A7072" s="2"/>
      <c r="B7072" s="2" t="s">
        <v>7390</v>
      </c>
      <c r="C7072" s="116">
        <v>173430</v>
      </c>
      <c r="D7072" s="117">
        <v>5111</v>
      </c>
      <c r="E7072" s="2">
        <v>7072</v>
      </c>
    </row>
    <row r="7073" spans="1:5" ht="13.5" x14ac:dyDescent="0.25">
      <c r="A7073" s="2"/>
      <c r="B7073" s="2" t="s">
        <v>7391</v>
      </c>
      <c r="C7073" s="116">
        <v>173456</v>
      </c>
      <c r="D7073" s="117">
        <v>5169</v>
      </c>
      <c r="E7073" s="2">
        <v>7073</v>
      </c>
    </row>
    <row r="7074" spans="1:5" ht="13.5" x14ac:dyDescent="0.25">
      <c r="A7074" s="2"/>
      <c r="B7074" s="2" t="s">
        <v>3822</v>
      </c>
      <c r="C7074" s="116">
        <v>173479</v>
      </c>
      <c r="D7074" s="117">
        <v>7511</v>
      </c>
      <c r="E7074" s="2">
        <v>7074</v>
      </c>
    </row>
    <row r="7075" spans="1:5" ht="13.5" x14ac:dyDescent="0.25">
      <c r="A7075" s="2"/>
      <c r="B7075" s="2" t="s">
        <v>3823</v>
      </c>
      <c r="C7075" s="116">
        <v>173498</v>
      </c>
      <c r="D7075" s="117">
        <v>9350</v>
      </c>
      <c r="E7075" s="2">
        <v>7075</v>
      </c>
    </row>
    <row r="7076" spans="1:5" ht="13.5" x14ac:dyDescent="0.25">
      <c r="A7076" s="2"/>
      <c r="B7076" s="2" t="s">
        <v>8567</v>
      </c>
      <c r="C7076" s="116">
        <v>258573</v>
      </c>
      <c r="D7076" s="117">
        <v>2132</v>
      </c>
      <c r="E7076" s="2">
        <v>7076</v>
      </c>
    </row>
    <row r="7077" spans="1:5" ht="13.5" x14ac:dyDescent="0.25">
      <c r="A7077" s="2"/>
      <c r="B7077" s="2" t="s">
        <v>41</v>
      </c>
      <c r="C7077" s="116">
        <v>173515</v>
      </c>
      <c r="D7077" s="117">
        <v>5210</v>
      </c>
      <c r="E7077" s="2">
        <v>7077</v>
      </c>
    </row>
    <row r="7078" spans="1:5" ht="13.5" x14ac:dyDescent="0.25">
      <c r="A7078" s="2"/>
      <c r="B7078" s="2" t="s">
        <v>43</v>
      </c>
      <c r="C7078" s="116">
        <v>173534</v>
      </c>
      <c r="D7078" s="117">
        <v>5210</v>
      </c>
      <c r="E7078" s="2">
        <v>7078</v>
      </c>
    </row>
    <row r="7079" spans="1:5" ht="13.5" x14ac:dyDescent="0.25">
      <c r="A7079" s="2"/>
      <c r="B7079" s="2" t="s">
        <v>44</v>
      </c>
      <c r="C7079" s="116">
        <v>173540</v>
      </c>
      <c r="D7079" s="117">
        <v>5210</v>
      </c>
      <c r="E7079" s="2">
        <v>7079</v>
      </c>
    </row>
    <row r="7080" spans="1:5" ht="13.5" x14ac:dyDescent="0.25">
      <c r="A7080" s="2"/>
      <c r="B7080" s="2" t="s">
        <v>8233</v>
      </c>
      <c r="C7080" s="116">
        <v>258580</v>
      </c>
      <c r="D7080" s="117">
        <v>3433</v>
      </c>
      <c r="E7080" s="2">
        <v>7080</v>
      </c>
    </row>
    <row r="7081" spans="1:5" ht="13.5" x14ac:dyDescent="0.25">
      <c r="A7081" s="2"/>
      <c r="B7081" s="2" t="s">
        <v>42</v>
      </c>
      <c r="C7081" s="116">
        <v>173518</v>
      </c>
      <c r="D7081" s="117">
        <v>5210</v>
      </c>
      <c r="E7081" s="2">
        <v>7081</v>
      </c>
    </row>
    <row r="7082" spans="1:5" ht="13.5" x14ac:dyDescent="0.25">
      <c r="A7082" s="2"/>
      <c r="B7082" s="2" t="s">
        <v>8762</v>
      </c>
      <c r="C7082" s="116">
        <v>258588</v>
      </c>
      <c r="D7082" s="117">
        <v>1229</v>
      </c>
      <c r="E7082" s="2">
        <v>7082</v>
      </c>
    </row>
    <row r="7083" spans="1:5" ht="13.5" x14ac:dyDescent="0.25">
      <c r="A7083" s="2"/>
      <c r="B7083" s="2" t="s">
        <v>8568</v>
      </c>
      <c r="C7083" s="116">
        <v>258605</v>
      </c>
      <c r="D7083" s="117">
        <v>1239</v>
      </c>
      <c r="E7083" s="2">
        <v>7083</v>
      </c>
    </row>
    <row r="7084" spans="1:5" ht="13.5" x14ac:dyDescent="0.25">
      <c r="A7084" s="2"/>
      <c r="B7084" s="2" t="s">
        <v>3824</v>
      </c>
      <c r="C7084" s="116">
        <v>173553</v>
      </c>
      <c r="D7084" s="117">
        <v>5139</v>
      </c>
      <c r="E7084" s="2">
        <v>7084</v>
      </c>
    </row>
    <row r="7085" spans="1:5" ht="13.5" x14ac:dyDescent="0.25">
      <c r="A7085" s="2"/>
      <c r="B7085" s="2" t="s">
        <v>3825</v>
      </c>
      <c r="C7085" s="116">
        <v>173572</v>
      </c>
      <c r="D7085" s="117">
        <v>8284</v>
      </c>
      <c r="E7085" s="2">
        <v>7085</v>
      </c>
    </row>
    <row r="7086" spans="1:5" ht="13.5" x14ac:dyDescent="0.25">
      <c r="A7086" s="2"/>
      <c r="B7086" s="2" t="s">
        <v>6524</v>
      </c>
      <c r="C7086" s="116">
        <v>258624</v>
      </c>
      <c r="D7086" s="117">
        <v>1226</v>
      </c>
      <c r="E7086" s="2">
        <v>7086</v>
      </c>
    </row>
    <row r="7087" spans="1:5" ht="13.5" x14ac:dyDescent="0.25">
      <c r="A7087" s="2"/>
      <c r="B7087" s="2" t="s">
        <v>8234</v>
      </c>
      <c r="C7087" s="116">
        <v>258606</v>
      </c>
      <c r="D7087" s="117">
        <v>2142</v>
      </c>
      <c r="E7087" s="2">
        <v>7087</v>
      </c>
    </row>
    <row r="7088" spans="1:5" ht="13.5" x14ac:dyDescent="0.25">
      <c r="A7088" s="2"/>
      <c r="B7088" s="2" t="s">
        <v>8235</v>
      </c>
      <c r="C7088" s="116">
        <v>258639</v>
      </c>
      <c r="D7088" s="117">
        <v>1226</v>
      </c>
      <c r="E7088" s="2">
        <v>7088</v>
      </c>
    </row>
    <row r="7089" spans="1:5" ht="13.5" x14ac:dyDescent="0.25">
      <c r="A7089" s="2"/>
      <c r="B7089" s="2" t="s">
        <v>8236</v>
      </c>
      <c r="C7089" s="116">
        <v>258608</v>
      </c>
      <c r="D7089" s="117">
        <v>2149</v>
      </c>
      <c r="E7089" s="2">
        <v>7089</v>
      </c>
    </row>
    <row r="7090" spans="1:5" ht="13.5" x14ac:dyDescent="0.25">
      <c r="A7090" s="2"/>
      <c r="B7090" s="2" t="s">
        <v>8569</v>
      </c>
      <c r="C7090" s="116">
        <v>258643</v>
      </c>
      <c r="D7090" s="117">
        <v>1222</v>
      </c>
      <c r="E7090" s="2">
        <v>7090</v>
      </c>
    </row>
    <row r="7091" spans="1:5" ht="13.5" x14ac:dyDescent="0.25">
      <c r="A7091" s="2"/>
      <c r="B7091" s="2" t="s">
        <v>8570</v>
      </c>
      <c r="C7091" s="116">
        <v>258658</v>
      </c>
      <c r="D7091" s="117">
        <v>1223</v>
      </c>
      <c r="E7091" s="2">
        <v>7091</v>
      </c>
    </row>
    <row r="7092" spans="1:5" ht="13.5" x14ac:dyDescent="0.25">
      <c r="A7092" s="2"/>
      <c r="B7092" s="2" t="s">
        <v>8237</v>
      </c>
      <c r="C7092" s="116">
        <v>258609</v>
      </c>
      <c r="D7092" s="117">
        <v>2142</v>
      </c>
      <c r="E7092" s="2">
        <v>7092</v>
      </c>
    </row>
    <row r="7093" spans="1:5" ht="13.5" x14ac:dyDescent="0.25">
      <c r="A7093" s="2"/>
      <c r="B7093" s="2" t="s">
        <v>8238</v>
      </c>
      <c r="C7093" s="116">
        <v>258610</v>
      </c>
      <c r="D7093" s="117">
        <v>2143</v>
      </c>
      <c r="E7093" s="2">
        <v>7093</v>
      </c>
    </row>
    <row r="7094" spans="1:5" ht="13.5" x14ac:dyDescent="0.25">
      <c r="A7094" s="2"/>
      <c r="B7094" s="2" t="s">
        <v>6427</v>
      </c>
      <c r="C7094" s="116">
        <v>258592</v>
      </c>
      <c r="D7094" s="117">
        <v>1226</v>
      </c>
      <c r="E7094" s="2">
        <v>7094</v>
      </c>
    </row>
    <row r="7095" spans="1:5" ht="13.5" x14ac:dyDescent="0.25">
      <c r="A7095" s="2"/>
      <c r="B7095" s="2" t="s">
        <v>3826</v>
      </c>
      <c r="C7095" s="116">
        <v>173591</v>
      </c>
      <c r="D7095" s="117">
        <v>8123</v>
      </c>
      <c r="E7095" s="2">
        <v>7095</v>
      </c>
    </row>
    <row r="7096" spans="1:5" ht="13.5" x14ac:dyDescent="0.25">
      <c r="A7096" s="2"/>
      <c r="B7096" s="2" t="s">
        <v>3826</v>
      </c>
      <c r="C7096" s="116">
        <v>373606</v>
      </c>
      <c r="D7096" s="117">
        <v>8123</v>
      </c>
      <c r="E7096" s="2">
        <v>7096</v>
      </c>
    </row>
    <row r="7097" spans="1:5" ht="13.5" x14ac:dyDescent="0.25">
      <c r="A7097" s="2"/>
      <c r="B7097" s="2" t="s">
        <v>3827</v>
      </c>
      <c r="C7097" s="116">
        <v>173619</v>
      </c>
      <c r="D7097" s="117">
        <v>7270</v>
      </c>
      <c r="E7097" s="2">
        <v>7097</v>
      </c>
    </row>
    <row r="7098" spans="1:5" ht="13.5" x14ac:dyDescent="0.25">
      <c r="A7098" s="2"/>
      <c r="B7098" s="2" t="s">
        <v>9050</v>
      </c>
      <c r="C7098" s="116">
        <v>373625</v>
      </c>
      <c r="D7098" s="117">
        <v>8123</v>
      </c>
      <c r="E7098" s="2">
        <v>7098</v>
      </c>
    </row>
    <row r="7099" spans="1:5" ht="13.5" x14ac:dyDescent="0.25">
      <c r="A7099" s="2"/>
      <c r="B7099" s="2" t="s">
        <v>45</v>
      </c>
      <c r="C7099" s="116">
        <v>173638</v>
      </c>
      <c r="D7099" s="117">
        <v>7280</v>
      </c>
      <c r="E7099" s="2">
        <v>7099</v>
      </c>
    </row>
    <row r="7100" spans="1:5" ht="13.5" x14ac:dyDescent="0.25">
      <c r="A7100" s="2"/>
      <c r="B7100" s="2" t="s">
        <v>3828</v>
      </c>
      <c r="C7100" s="116">
        <v>173657</v>
      </c>
      <c r="D7100" s="117">
        <v>8139</v>
      </c>
      <c r="E7100" s="2">
        <v>7100</v>
      </c>
    </row>
    <row r="7101" spans="1:5" ht="13.5" x14ac:dyDescent="0.25">
      <c r="A7101" s="2"/>
      <c r="B7101" s="2" t="s">
        <v>3829</v>
      </c>
      <c r="C7101" s="116">
        <v>173676</v>
      </c>
      <c r="D7101" s="117">
        <v>8139</v>
      </c>
      <c r="E7101" s="2">
        <v>7101</v>
      </c>
    </row>
    <row r="7102" spans="1:5" ht="13.5" x14ac:dyDescent="0.25">
      <c r="A7102" s="2"/>
      <c r="B7102" s="2" t="s">
        <v>3830</v>
      </c>
      <c r="C7102" s="116">
        <v>173695</v>
      </c>
      <c r="D7102" s="117">
        <v>8122</v>
      </c>
      <c r="E7102" s="2">
        <v>7102</v>
      </c>
    </row>
    <row r="7103" spans="1:5" ht="13.5" x14ac:dyDescent="0.25">
      <c r="A7103" s="2"/>
      <c r="B7103" s="2" t="s">
        <v>3830</v>
      </c>
      <c r="C7103" s="116">
        <v>373706</v>
      </c>
      <c r="D7103" s="117">
        <v>8122</v>
      </c>
      <c r="E7103" s="2">
        <v>7103</v>
      </c>
    </row>
    <row r="7104" spans="1:5" ht="13.5" x14ac:dyDescent="0.25">
      <c r="A7104" s="2"/>
      <c r="B7104" s="2" t="s">
        <v>3831</v>
      </c>
      <c r="C7104" s="116">
        <v>173712</v>
      </c>
      <c r="D7104" s="117">
        <v>7441</v>
      </c>
      <c r="E7104" s="2">
        <v>7104</v>
      </c>
    </row>
    <row r="7105" spans="1:5" ht="13.5" x14ac:dyDescent="0.25">
      <c r="A7105" s="2"/>
      <c r="B7105" s="2" t="s">
        <v>9051</v>
      </c>
      <c r="C7105" s="116">
        <v>373729</v>
      </c>
      <c r="D7105" s="117">
        <v>8122</v>
      </c>
      <c r="E7105" s="2">
        <v>7105</v>
      </c>
    </row>
    <row r="7106" spans="1:5" ht="13.5" x14ac:dyDescent="0.25">
      <c r="A7106" s="2"/>
      <c r="B7106" s="2" t="s">
        <v>3832</v>
      </c>
      <c r="C7106" s="116">
        <v>173731</v>
      </c>
      <c r="D7106" s="117">
        <v>8232</v>
      </c>
      <c r="E7106" s="2">
        <v>7106</v>
      </c>
    </row>
    <row r="7107" spans="1:5" ht="13.5" x14ac:dyDescent="0.25">
      <c r="A7107" s="2"/>
      <c r="B7107" s="2" t="s">
        <v>3833</v>
      </c>
      <c r="C7107" s="116">
        <v>173750</v>
      </c>
      <c r="D7107" s="117">
        <v>7450</v>
      </c>
      <c r="E7107" s="2">
        <v>7107</v>
      </c>
    </row>
    <row r="7108" spans="1:5" ht="13.5" x14ac:dyDescent="0.25">
      <c r="A7108" s="2"/>
      <c r="B7108" s="2" t="s">
        <v>3834</v>
      </c>
      <c r="C7108" s="116">
        <v>173775</v>
      </c>
      <c r="D7108" s="117">
        <v>8133</v>
      </c>
      <c r="E7108" s="2">
        <v>7108</v>
      </c>
    </row>
    <row r="7109" spans="1:5" ht="13.5" x14ac:dyDescent="0.25">
      <c r="A7109" s="2"/>
      <c r="B7109" s="2" t="s">
        <v>3835</v>
      </c>
      <c r="C7109" s="116">
        <v>173799</v>
      </c>
      <c r="D7109" s="117">
        <v>8122</v>
      </c>
      <c r="E7109" s="2">
        <v>7109</v>
      </c>
    </row>
    <row r="7110" spans="1:5" ht="13.5" x14ac:dyDescent="0.25">
      <c r="A7110" s="2"/>
      <c r="B7110" s="2" t="s">
        <v>3836</v>
      </c>
      <c r="C7110" s="116">
        <v>173816</v>
      </c>
      <c r="D7110" s="117">
        <v>8269</v>
      </c>
      <c r="E7110" s="2">
        <v>7110</v>
      </c>
    </row>
    <row r="7111" spans="1:5" ht="13.5" x14ac:dyDescent="0.25">
      <c r="A7111" s="2"/>
      <c r="B7111" s="2" t="s">
        <v>3837</v>
      </c>
      <c r="C7111" s="116">
        <v>173835</v>
      </c>
      <c r="D7111" s="117">
        <v>8269</v>
      </c>
      <c r="E7111" s="2">
        <v>7111</v>
      </c>
    </row>
    <row r="7112" spans="1:5" ht="13.5" x14ac:dyDescent="0.25">
      <c r="A7112" s="2"/>
      <c r="B7112" s="2" t="s">
        <v>3838</v>
      </c>
      <c r="C7112" s="116">
        <v>173854</v>
      </c>
      <c r="D7112" s="117">
        <v>7441</v>
      </c>
      <c r="E7112" s="2">
        <v>7112</v>
      </c>
    </row>
    <row r="7113" spans="1:5" ht="13.5" x14ac:dyDescent="0.25">
      <c r="A7113" s="2"/>
      <c r="B7113" s="2" t="s">
        <v>8571</v>
      </c>
      <c r="C7113" s="116">
        <v>258681</v>
      </c>
      <c r="D7113" s="117">
        <v>1110</v>
      </c>
      <c r="E7113" s="2">
        <v>7113</v>
      </c>
    </row>
    <row r="7114" spans="1:5" ht="13.5" x14ac:dyDescent="0.25">
      <c r="A7114" s="2"/>
      <c r="B7114" s="2" t="s">
        <v>8572</v>
      </c>
      <c r="C7114" s="116">
        <v>258696</v>
      </c>
      <c r="D7114" s="117">
        <v>1110</v>
      </c>
      <c r="E7114" s="2">
        <v>7114</v>
      </c>
    </row>
    <row r="7115" spans="1:5" ht="13.5" x14ac:dyDescent="0.25">
      <c r="A7115" s="2"/>
      <c r="B7115" s="2" t="s">
        <v>3839</v>
      </c>
      <c r="C7115" s="116">
        <v>173873</v>
      </c>
      <c r="D7115" s="117">
        <v>7321</v>
      </c>
      <c r="E7115" s="2">
        <v>7115</v>
      </c>
    </row>
    <row r="7116" spans="1:5" ht="13.5" x14ac:dyDescent="0.25">
      <c r="A7116" s="2"/>
      <c r="B7116" s="2" t="s">
        <v>9329</v>
      </c>
      <c r="C7116" s="116">
        <v>542207</v>
      </c>
      <c r="D7116" s="117">
        <v>5510</v>
      </c>
      <c r="E7116" s="2">
        <v>7116</v>
      </c>
    </row>
    <row r="7117" spans="1:5" ht="13.5" x14ac:dyDescent="0.25">
      <c r="A7117" s="2"/>
      <c r="B7117" s="2" t="s">
        <v>3840</v>
      </c>
      <c r="C7117" s="116">
        <v>173892</v>
      </c>
      <c r="D7117" s="117">
        <v>8142</v>
      </c>
      <c r="E7117" s="2">
        <v>7117</v>
      </c>
    </row>
    <row r="7118" spans="1:5" ht="13.5" x14ac:dyDescent="0.25">
      <c r="A7118" s="2"/>
      <c r="B7118" s="2" t="s">
        <v>3841</v>
      </c>
      <c r="C7118" s="116">
        <v>173918</v>
      </c>
      <c r="D7118" s="117">
        <v>7610</v>
      </c>
      <c r="E7118" s="2">
        <v>7118</v>
      </c>
    </row>
    <row r="7119" spans="1:5" ht="13.5" x14ac:dyDescent="0.25">
      <c r="A7119" s="2"/>
      <c r="B7119" s="2" t="s">
        <v>3842</v>
      </c>
      <c r="C7119" s="116">
        <v>173939</v>
      </c>
      <c r="D7119" s="117">
        <v>7511</v>
      </c>
      <c r="E7119" s="2">
        <v>7119</v>
      </c>
    </row>
    <row r="7120" spans="1:5" ht="13.5" x14ac:dyDescent="0.25">
      <c r="A7120" s="2"/>
      <c r="B7120" s="2" t="s">
        <v>9052</v>
      </c>
      <c r="C7120" s="116">
        <v>373945</v>
      </c>
      <c r="D7120" s="117">
        <v>8290</v>
      </c>
      <c r="E7120" s="2">
        <v>7120</v>
      </c>
    </row>
    <row r="7121" spans="1:5" ht="13.5" x14ac:dyDescent="0.25">
      <c r="A7121" s="2"/>
      <c r="B7121" s="2" t="s">
        <v>3844</v>
      </c>
      <c r="C7121" s="116">
        <v>173977</v>
      </c>
      <c r="D7121" s="117">
        <v>7431</v>
      </c>
      <c r="E7121" s="2">
        <v>7121</v>
      </c>
    </row>
    <row r="7122" spans="1:5" ht="13.5" x14ac:dyDescent="0.25">
      <c r="A7122" s="2"/>
      <c r="B7122" s="2" t="s">
        <v>3845</v>
      </c>
      <c r="C7122" s="116">
        <v>173996</v>
      </c>
      <c r="D7122" s="117">
        <v>7431</v>
      </c>
      <c r="E7122" s="2">
        <v>7122</v>
      </c>
    </row>
    <row r="7123" spans="1:5" ht="13.5" x14ac:dyDescent="0.25">
      <c r="A7123" s="2"/>
      <c r="B7123" s="2" t="s">
        <v>3843</v>
      </c>
      <c r="C7123" s="116">
        <v>173958</v>
      </c>
      <c r="D7123" s="117">
        <v>7511</v>
      </c>
      <c r="E7123" s="2">
        <v>7123</v>
      </c>
    </row>
    <row r="7124" spans="1:5" ht="13.5" x14ac:dyDescent="0.25">
      <c r="A7124" s="2"/>
      <c r="B7124" s="2" t="s">
        <v>3846</v>
      </c>
      <c r="C7124" s="116">
        <v>174013</v>
      </c>
      <c r="D7124" s="117">
        <v>7313</v>
      </c>
      <c r="E7124" s="2">
        <v>7124</v>
      </c>
    </row>
    <row r="7125" spans="1:5" ht="13.5" x14ac:dyDescent="0.25">
      <c r="A7125" s="2"/>
      <c r="B7125" s="2" t="s">
        <v>3847</v>
      </c>
      <c r="C7125" s="116">
        <v>174039</v>
      </c>
      <c r="D7125" s="117">
        <v>8221</v>
      </c>
      <c r="E7125" s="2">
        <v>7125</v>
      </c>
    </row>
    <row r="7126" spans="1:5" ht="13.5" x14ac:dyDescent="0.25">
      <c r="A7126" s="2"/>
      <c r="B7126" s="2" t="s">
        <v>3848</v>
      </c>
      <c r="C7126" s="116">
        <v>174058</v>
      </c>
      <c r="D7126" s="117">
        <v>7242</v>
      </c>
      <c r="E7126" s="2">
        <v>7126</v>
      </c>
    </row>
    <row r="7127" spans="1:5" ht="13.5" x14ac:dyDescent="0.25">
      <c r="A7127" s="2"/>
      <c r="B7127" s="2" t="s">
        <v>3849</v>
      </c>
      <c r="C7127" s="116">
        <v>174077</v>
      </c>
      <c r="D7127" s="117">
        <v>7311</v>
      </c>
      <c r="E7127" s="2">
        <v>7127</v>
      </c>
    </row>
    <row r="7128" spans="1:5" ht="13.5" x14ac:dyDescent="0.25">
      <c r="A7128" s="2"/>
      <c r="B7128" s="2" t="s">
        <v>3850</v>
      </c>
      <c r="C7128" s="116">
        <v>174096</v>
      </c>
      <c r="D7128" s="117">
        <v>7260</v>
      </c>
      <c r="E7128" s="2">
        <v>7128</v>
      </c>
    </row>
    <row r="7129" spans="1:5" ht="13.5" x14ac:dyDescent="0.25">
      <c r="A7129" s="2"/>
      <c r="B7129" s="2" t="s">
        <v>3851</v>
      </c>
      <c r="C7129" s="116">
        <v>174113</v>
      </c>
      <c r="D7129" s="117">
        <v>8142</v>
      </c>
      <c r="E7129" s="2">
        <v>7129</v>
      </c>
    </row>
    <row r="7130" spans="1:5" ht="13.5" x14ac:dyDescent="0.25">
      <c r="A7130" s="2"/>
      <c r="B7130" s="2" t="s">
        <v>46</v>
      </c>
      <c r="C7130" s="116">
        <v>174128</v>
      </c>
      <c r="D7130" s="117">
        <v>7121</v>
      </c>
      <c r="E7130" s="2">
        <v>7130</v>
      </c>
    </row>
    <row r="7131" spans="1:5" ht="13.5" x14ac:dyDescent="0.25">
      <c r="A7131" s="2"/>
      <c r="B7131" s="2" t="s">
        <v>47</v>
      </c>
      <c r="C7131" s="116">
        <v>174132</v>
      </c>
      <c r="D7131" s="117">
        <v>8229</v>
      </c>
      <c r="E7131" s="2">
        <v>7131</v>
      </c>
    </row>
    <row r="7132" spans="1:5" ht="13.5" x14ac:dyDescent="0.25">
      <c r="A7132" s="2"/>
      <c r="B7132" s="2" t="s">
        <v>3852</v>
      </c>
      <c r="C7132" s="116">
        <v>174151</v>
      </c>
      <c r="D7132" s="117">
        <v>7450</v>
      </c>
      <c r="E7132" s="2">
        <v>7132</v>
      </c>
    </row>
    <row r="7133" spans="1:5" ht="13.5" x14ac:dyDescent="0.25">
      <c r="A7133" s="2"/>
      <c r="B7133" s="2" t="s">
        <v>3853</v>
      </c>
      <c r="C7133" s="116">
        <v>174170</v>
      </c>
      <c r="D7133" s="117">
        <v>8217</v>
      </c>
      <c r="E7133" s="2">
        <v>7133</v>
      </c>
    </row>
    <row r="7134" spans="1:5" ht="13.5" x14ac:dyDescent="0.25">
      <c r="A7134" s="2"/>
      <c r="B7134" s="2" t="s">
        <v>3855</v>
      </c>
      <c r="C7134" s="116">
        <v>174221</v>
      </c>
      <c r="D7134" s="117">
        <v>8134</v>
      </c>
      <c r="E7134" s="2">
        <v>7134</v>
      </c>
    </row>
    <row r="7135" spans="1:5" ht="13.5" x14ac:dyDescent="0.25">
      <c r="A7135" s="2"/>
      <c r="B7135" s="2" t="s">
        <v>3854</v>
      </c>
      <c r="C7135" s="116">
        <v>174202</v>
      </c>
      <c r="D7135" s="117">
        <v>7421</v>
      </c>
      <c r="E7135" s="2">
        <v>7135</v>
      </c>
    </row>
    <row r="7136" spans="1:5" ht="13.5" x14ac:dyDescent="0.25">
      <c r="A7136" s="2"/>
      <c r="B7136" s="2" t="s">
        <v>3857</v>
      </c>
      <c r="C7136" s="116">
        <v>174240</v>
      </c>
      <c r="D7136" s="117">
        <v>8228</v>
      </c>
      <c r="E7136" s="2">
        <v>7136</v>
      </c>
    </row>
    <row r="7137" spans="1:5" ht="13.5" x14ac:dyDescent="0.25">
      <c r="A7137" s="2"/>
      <c r="B7137" s="2" t="s">
        <v>3858</v>
      </c>
      <c r="C7137" s="116">
        <v>174255</v>
      </c>
      <c r="D7137" s="117">
        <v>7242</v>
      </c>
      <c r="E7137" s="2">
        <v>7137</v>
      </c>
    </row>
    <row r="7138" spans="1:5" ht="13.5" x14ac:dyDescent="0.25">
      <c r="A7138" s="2"/>
      <c r="B7138" s="2" t="s">
        <v>3856</v>
      </c>
      <c r="C7138" s="116">
        <v>174236</v>
      </c>
      <c r="D7138" s="117">
        <v>7214</v>
      </c>
      <c r="E7138" s="2">
        <v>7138</v>
      </c>
    </row>
    <row r="7139" spans="1:5" ht="13.5" x14ac:dyDescent="0.25">
      <c r="A7139" s="2"/>
      <c r="B7139" s="2" t="s">
        <v>3859</v>
      </c>
      <c r="C7139" s="116">
        <v>174266</v>
      </c>
      <c r="D7139" s="117">
        <v>8142</v>
      </c>
      <c r="E7139" s="2">
        <v>7139</v>
      </c>
    </row>
    <row r="7140" spans="1:5" ht="13.5" x14ac:dyDescent="0.25">
      <c r="A7140" s="2"/>
      <c r="B7140" s="2" t="s">
        <v>3860</v>
      </c>
      <c r="C7140" s="116">
        <v>174289</v>
      </c>
      <c r="D7140" s="117">
        <v>7241</v>
      </c>
      <c r="E7140" s="2">
        <v>7140</v>
      </c>
    </row>
    <row r="7141" spans="1:5" ht="13.5" x14ac:dyDescent="0.25">
      <c r="A7141" s="2"/>
      <c r="B7141" s="2" t="s">
        <v>3861</v>
      </c>
      <c r="C7141" s="116">
        <v>174306</v>
      </c>
      <c r="D7141" s="117">
        <v>7241</v>
      </c>
      <c r="E7141" s="2">
        <v>7141</v>
      </c>
    </row>
    <row r="7142" spans="1:5" ht="13.5" x14ac:dyDescent="0.25">
      <c r="A7142" s="2"/>
      <c r="B7142" s="2" t="s">
        <v>3862</v>
      </c>
      <c r="C7142" s="116">
        <v>174325</v>
      </c>
      <c r="D7142" s="117">
        <v>8144</v>
      </c>
      <c r="E7142" s="2">
        <v>7142</v>
      </c>
    </row>
    <row r="7143" spans="1:5" ht="13.5" x14ac:dyDescent="0.25">
      <c r="A7143" s="2"/>
      <c r="B7143" s="2" t="s">
        <v>3863</v>
      </c>
      <c r="C7143" s="116">
        <v>174344</v>
      </c>
      <c r="D7143" s="117">
        <v>8141</v>
      </c>
      <c r="E7143" s="2">
        <v>7143</v>
      </c>
    </row>
    <row r="7144" spans="1:5" ht="13.5" x14ac:dyDescent="0.25">
      <c r="A7144" s="2"/>
      <c r="B7144" s="2" t="s">
        <v>3864</v>
      </c>
      <c r="C7144" s="116">
        <v>174363</v>
      </c>
      <c r="D7144" s="117">
        <v>7250</v>
      </c>
      <c r="E7144" s="2">
        <v>7144</v>
      </c>
    </row>
    <row r="7145" spans="1:5" ht="13.5" x14ac:dyDescent="0.25">
      <c r="A7145" s="2"/>
      <c r="B7145" s="2" t="s">
        <v>3865</v>
      </c>
      <c r="C7145" s="116">
        <v>174382</v>
      </c>
      <c r="D7145" s="117">
        <v>7450</v>
      </c>
      <c r="E7145" s="2">
        <v>7145</v>
      </c>
    </row>
    <row r="7146" spans="1:5" ht="13.5" x14ac:dyDescent="0.25">
      <c r="A7146" s="2"/>
      <c r="B7146" s="2" t="s">
        <v>3866</v>
      </c>
      <c r="C7146" s="116">
        <v>174409</v>
      </c>
      <c r="D7146" s="117">
        <v>8144</v>
      </c>
      <c r="E7146" s="2">
        <v>7146</v>
      </c>
    </row>
    <row r="7147" spans="1:5" ht="13.5" x14ac:dyDescent="0.25">
      <c r="A7147" s="2"/>
      <c r="B7147" s="2" t="s">
        <v>3867</v>
      </c>
      <c r="C7147" s="116">
        <v>174429</v>
      </c>
      <c r="D7147" s="117">
        <v>8141</v>
      </c>
      <c r="E7147" s="2">
        <v>7147</v>
      </c>
    </row>
    <row r="7148" spans="1:5" ht="13.5" x14ac:dyDescent="0.25">
      <c r="A7148" s="2"/>
      <c r="B7148" s="2" t="s">
        <v>3868</v>
      </c>
      <c r="C7148" s="116">
        <v>174448</v>
      </c>
      <c r="D7148" s="117">
        <v>7241</v>
      </c>
      <c r="E7148" s="2">
        <v>7148</v>
      </c>
    </row>
    <row r="7149" spans="1:5" ht="13.5" x14ac:dyDescent="0.25">
      <c r="A7149" s="2"/>
      <c r="B7149" s="2" t="s">
        <v>3869</v>
      </c>
      <c r="C7149" s="116">
        <v>174467</v>
      </c>
      <c r="D7149" s="117">
        <v>8269</v>
      </c>
      <c r="E7149" s="2">
        <v>7149</v>
      </c>
    </row>
    <row r="7150" spans="1:5" ht="13.5" x14ac:dyDescent="0.25">
      <c r="A7150" s="2"/>
      <c r="B7150" s="2" t="s">
        <v>8239</v>
      </c>
      <c r="C7150" s="116">
        <v>258697</v>
      </c>
      <c r="D7150" s="117">
        <v>2142</v>
      </c>
      <c r="E7150" s="2">
        <v>7150</v>
      </c>
    </row>
    <row r="7151" spans="1:5" ht="13.5" x14ac:dyDescent="0.25">
      <c r="A7151" s="2"/>
      <c r="B7151" s="2" t="s">
        <v>8573</v>
      </c>
      <c r="C7151" s="116">
        <v>258732</v>
      </c>
      <c r="D7151" s="117">
        <v>1229</v>
      </c>
      <c r="E7151" s="2">
        <v>7151</v>
      </c>
    </row>
    <row r="7152" spans="1:5" ht="13.5" x14ac:dyDescent="0.25">
      <c r="A7152" s="2"/>
      <c r="B7152" s="2" t="s">
        <v>48</v>
      </c>
      <c r="C7152" s="116">
        <v>174518</v>
      </c>
      <c r="D7152" s="117">
        <v>7441</v>
      </c>
      <c r="E7152" s="2">
        <v>7152</v>
      </c>
    </row>
    <row r="7153" spans="1:5" ht="13.5" x14ac:dyDescent="0.25">
      <c r="A7153" s="2"/>
      <c r="B7153" s="2" t="s">
        <v>3870</v>
      </c>
      <c r="C7153" s="116">
        <v>174486</v>
      </c>
      <c r="D7153" s="117">
        <v>7450</v>
      </c>
      <c r="E7153" s="2">
        <v>7153</v>
      </c>
    </row>
    <row r="7154" spans="1:5" ht="13.5" x14ac:dyDescent="0.25">
      <c r="A7154" s="2"/>
      <c r="B7154" s="2" t="s">
        <v>3871</v>
      </c>
      <c r="C7154" s="116">
        <v>174503</v>
      </c>
      <c r="D7154" s="117">
        <v>9322</v>
      </c>
      <c r="E7154" s="2">
        <v>7154</v>
      </c>
    </row>
    <row r="7155" spans="1:5" ht="13.5" x14ac:dyDescent="0.25">
      <c r="A7155" s="2"/>
      <c r="B7155" s="2" t="s">
        <v>3872</v>
      </c>
      <c r="C7155" s="116">
        <v>174537</v>
      </c>
      <c r="D7155" s="117">
        <v>7241</v>
      </c>
      <c r="E7155" s="2">
        <v>7155</v>
      </c>
    </row>
    <row r="7156" spans="1:5" ht="13.5" x14ac:dyDescent="0.25">
      <c r="A7156" s="2"/>
      <c r="B7156" s="2" t="s">
        <v>3873</v>
      </c>
      <c r="C7156" s="116">
        <v>174556</v>
      </c>
      <c r="D7156" s="117">
        <v>7411</v>
      </c>
      <c r="E7156" s="2">
        <v>7156</v>
      </c>
    </row>
    <row r="7157" spans="1:5" ht="13.5" x14ac:dyDescent="0.25">
      <c r="A7157" s="2"/>
      <c r="B7157" s="2" t="s">
        <v>3874</v>
      </c>
      <c r="C7157" s="116">
        <v>174575</v>
      </c>
      <c r="D7157" s="117">
        <v>7414</v>
      </c>
      <c r="E7157" s="2">
        <v>7157</v>
      </c>
    </row>
    <row r="7158" spans="1:5" ht="13.5" x14ac:dyDescent="0.25">
      <c r="A7158" s="2"/>
      <c r="B7158" s="2" t="s">
        <v>3875</v>
      </c>
      <c r="C7158" s="116">
        <v>174594</v>
      </c>
      <c r="D7158" s="117">
        <v>7411</v>
      </c>
      <c r="E7158" s="2">
        <v>7158</v>
      </c>
    </row>
    <row r="7159" spans="1:5" ht="13.5" x14ac:dyDescent="0.25">
      <c r="A7159" s="2"/>
      <c r="B7159" s="2" t="s">
        <v>3876</v>
      </c>
      <c r="C7159" s="116">
        <v>174611</v>
      </c>
      <c r="D7159" s="117">
        <v>9322</v>
      </c>
      <c r="E7159" s="2">
        <v>7159</v>
      </c>
    </row>
    <row r="7160" spans="1:5" ht="13.5" x14ac:dyDescent="0.25">
      <c r="A7160" s="2"/>
      <c r="B7160" s="2" t="s">
        <v>3877</v>
      </c>
      <c r="C7160" s="116">
        <v>174630</v>
      </c>
      <c r="D7160" s="117">
        <v>9322</v>
      </c>
      <c r="E7160" s="2">
        <v>7160</v>
      </c>
    </row>
    <row r="7161" spans="1:5" ht="13.5" x14ac:dyDescent="0.25">
      <c r="A7161" s="2"/>
      <c r="B7161" s="2" t="s">
        <v>3878</v>
      </c>
      <c r="C7161" s="116">
        <v>174651</v>
      </c>
      <c r="D7161" s="117">
        <v>8125</v>
      </c>
      <c r="E7161" s="2">
        <v>7161</v>
      </c>
    </row>
    <row r="7162" spans="1:5" ht="13.5" x14ac:dyDescent="0.25">
      <c r="A7162" s="2"/>
      <c r="B7162" s="2" t="s">
        <v>3879</v>
      </c>
      <c r="C7162" s="116">
        <v>174679</v>
      </c>
      <c r="D7162" s="117">
        <v>8159</v>
      </c>
      <c r="E7162" s="2">
        <v>7162</v>
      </c>
    </row>
    <row r="7163" spans="1:5" ht="13.5" x14ac:dyDescent="0.25">
      <c r="A7163" s="2"/>
      <c r="B7163" s="2" t="s">
        <v>3880</v>
      </c>
      <c r="C7163" s="116">
        <v>174698</v>
      </c>
      <c r="D7163" s="117">
        <v>8221</v>
      </c>
      <c r="E7163" s="2">
        <v>7163</v>
      </c>
    </row>
    <row r="7164" spans="1:5" ht="13.5" x14ac:dyDescent="0.25">
      <c r="A7164" s="2"/>
      <c r="B7164" s="2" t="s">
        <v>7392</v>
      </c>
      <c r="C7164" s="116">
        <v>174710</v>
      </c>
      <c r="D7164" s="117">
        <v>8286</v>
      </c>
      <c r="E7164" s="2">
        <v>7164</v>
      </c>
    </row>
    <row r="7165" spans="1:5" ht="13.5" x14ac:dyDescent="0.25">
      <c r="A7165" s="2"/>
      <c r="B7165" s="2" t="s">
        <v>3881</v>
      </c>
      <c r="C7165" s="116">
        <v>174715</v>
      </c>
      <c r="D7165" s="117">
        <v>8221</v>
      </c>
      <c r="E7165" s="2">
        <v>7165</v>
      </c>
    </row>
    <row r="7166" spans="1:5" ht="13.5" x14ac:dyDescent="0.25">
      <c r="A7166" s="2"/>
      <c r="B7166" s="2" t="s">
        <v>3882</v>
      </c>
      <c r="C7166" s="116">
        <v>174734</v>
      </c>
      <c r="D7166" s="117">
        <v>9322</v>
      </c>
      <c r="E7166" s="2">
        <v>7166</v>
      </c>
    </row>
    <row r="7167" spans="1:5" ht="13.5" x14ac:dyDescent="0.25">
      <c r="A7167" s="2"/>
      <c r="B7167" s="2" t="s">
        <v>3883</v>
      </c>
      <c r="C7167" s="116">
        <v>174753</v>
      </c>
      <c r="D7167" s="117">
        <v>8232</v>
      </c>
      <c r="E7167" s="2">
        <v>7167</v>
      </c>
    </row>
    <row r="7168" spans="1:5" ht="13.5" x14ac:dyDescent="0.25">
      <c r="A7168" s="2"/>
      <c r="B7168" s="2" t="s">
        <v>3884</v>
      </c>
      <c r="C7168" s="116">
        <v>174772</v>
      </c>
      <c r="D7168" s="117">
        <v>7311</v>
      </c>
      <c r="E7168" s="2">
        <v>7168</v>
      </c>
    </row>
    <row r="7169" spans="1:5" ht="13.5" x14ac:dyDescent="0.25">
      <c r="A7169" s="2"/>
      <c r="B7169" s="2" t="s">
        <v>3885</v>
      </c>
      <c r="C7169" s="116">
        <v>174791</v>
      </c>
      <c r="D7169" s="117">
        <v>9321</v>
      </c>
      <c r="E7169" s="2">
        <v>7169</v>
      </c>
    </row>
    <row r="7170" spans="1:5" ht="13.5" x14ac:dyDescent="0.25">
      <c r="A7170" s="2"/>
      <c r="B7170" s="2" t="s">
        <v>3886</v>
      </c>
      <c r="C7170" s="116">
        <v>174819</v>
      </c>
      <c r="D7170" s="117">
        <v>6111</v>
      </c>
      <c r="E7170" s="2">
        <v>7170</v>
      </c>
    </row>
    <row r="7171" spans="1:5" ht="13.5" x14ac:dyDescent="0.25">
      <c r="A7171" s="2"/>
      <c r="B7171" s="2" t="s">
        <v>3887</v>
      </c>
      <c r="C7171" s="116">
        <v>174838</v>
      </c>
      <c r="D7171" s="117">
        <v>8265</v>
      </c>
      <c r="E7171" s="2">
        <v>7171</v>
      </c>
    </row>
    <row r="7172" spans="1:5" ht="13.5" x14ac:dyDescent="0.25">
      <c r="A7172" s="2"/>
      <c r="B7172" s="2" t="s">
        <v>3888</v>
      </c>
      <c r="C7172" s="116">
        <v>174857</v>
      </c>
      <c r="D7172" s="117">
        <v>7223</v>
      </c>
      <c r="E7172" s="2">
        <v>7172</v>
      </c>
    </row>
    <row r="7173" spans="1:5" ht="13.5" x14ac:dyDescent="0.25">
      <c r="A7173" s="2"/>
      <c r="B7173" s="2" t="s">
        <v>3889</v>
      </c>
      <c r="C7173" s="116">
        <v>174876</v>
      </c>
      <c r="D7173" s="117">
        <v>8232</v>
      </c>
      <c r="E7173" s="2">
        <v>7173</v>
      </c>
    </row>
    <row r="7174" spans="1:5" ht="13.5" x14ac:dyDescent="0.25">
      <c r="A7174" s="2"/>
      <c r="B7174" s="2" t="s">
        <v>6772</v>
      </c>
      <c r="C7174" s="116">
        <v>258766</v>
      </c>
      <c r="D7174" s="117">
        <v>2310</v>
      </c>
      <c r="E7174" s="2">
        <v>7174</v>
      </c>
    </row>
    <row r="7175" spans="1:5" ht="13.5" x14ac:dyDescent="0.25">
      <c r="A7175" s="2"/>
      <c r="B7175" s="2" t="s">
        <v>8240</v>
      </c>
      <c r="C7175" s="116">
        <v>258767</v>
      </c>
      <c r="D7175" s="117">
        <v>2310</v>
      </c>
      <c r="E7175" s="2">
        <v>7175</v>
      </c>
    </row>
    <row r="7176" spans="1:5" ht="13.5" x14ac:dyDescent="0.25">
      <c r="A7176" s="2"/>
      <c r="B7176" s="2" t="s">
        <v>3890</v>
      </c>
      <c r="C7176" s="116">
        <v>174895</v>
      </c>
      <c r="D7176" s="117">
        <v>7213</v>
      </c>
      <c r="E7176" s="2">
        <v>7176</v>
      </c>
    </row>
    <row r="7177" spans="1:5" ht="13.5" x14ac:dyDescent="0.25">
      <c r="A7177" s="2"/>
      <c r="B7177" s="2" t="s">
        <v>6773</v>
      </c>
      <c r="C7177" s="116">
        <v>258796</v>
      </c>
      <c r="D7177" s="117">
        <v>2412</v>
      </c>
      <c r="E7177" s="2">
        <v>7177</v>
      </c>
    </row>
    <row r="7178" spans="1:5" ht="13.5" x14ac:dyDescent="0.25">
      <c r="A7178" s="2"/>
      <c r="B7178" s="2" t="s">
        <v>49</v>
      </c>
      <c r="C7178" s="116">
        <v>174912</v>
      </c>
      <c r="D7178" s="117">
        <v>7111</v>
      </c>
      <c r="E7178" s="2">
        <v>7178</v>
      </c>
    </row>
    <row r="7179" spans="1:5" ht="13.5" x14ac:dyDescent="0.25">
      <c r="A7179" s="2"/>
      <c r="B7179" s="2" t="s">
        <v>3891</v>
      </c>
      <c r="C7179" s="116">
        <v>174931</v>
      </c>
      <c r="D7179" s="117">
        <v>7111</v>
      </c>
      <c r="E7179" s="2">
        <v>7179</v>
      </c>
    </row>
    <row r="7180" spans="1:5" ht="13.5" x14ac:dyDescent="0.25">
      <c r="A7180" s="2"/>
      <c r="B7180" s="2" t="s">
        <v>3892</v>
      </c>
      <c r="C7180" s="116">
        <v>174950</v>
      </c>
      <c r="D7180" s="117">
        <v>7111</v>
      </c>
      <c r="E7180" s="2">
        <v>7180</v>
      </c>
    </row>
    <row r="7181" spans="1:5" ht="13.5" x14ac:dyDescent="0.25">
      <c r="A7181" s="2"/>
      <c r="B7181" s="2" t="s">
        <v>3893</v>
      </c>
      <c r="C7181" s="116">
        <v>174970</v>
      </c>
      <c r="D7181" s="117">
        <v>8224</v>
      </c>
      <c r="E7181" s="2">
        <v>7181</v>
      </c>
    </row>
    <row r="7182" spans="1:5" ht="13.5" x14ac:dyDescent="0.25">
      <c r="A7182" s="2"/>
      <c r="B7182" s="2" t="s">
        <v>3894</v>
      </c>
      <c r="C7182" s="116">
        <v>174999</v>
      </c>
      <c r="D7182" s="117">
        <v>7213</v>
      </c>
      <c r="E7182" s="2">
        <v>7182</v>
      </c>
    </row>
    <row r="7183" spans="1:5" ht="13.5" x14ac:dyDescent="0.25">
      <c r="A7183" s="2"/>
      <c r="B7183" s="2" t="s">
        <v>50</v>
      </c>
      <c r="C7183" s="116">
        <v>175012</v>
      </c>
      <c r="D7183" s="117">
        <v>7431</v>
      </c>
      <c r="E7183" s="2">
        <v>7183</v>
      </c>
    </row>
    <row r="7184" spans="1:5" ht="13.5" x14ac:dyDescent="0.25">
      <c r="A7184" s="2"/>
      <c r="B7184" s="2" t="s">
        <v>15578</v>
      </c>
      <c r="C7184" s="116">
        <v>258836</v>
      </c>
      <c r="D7184" s="117">
        <v>2445</v>
      </c>
      <c r="E7184" s="2">
        <v>7184</v>
      </c>
    </row>
    <row r="7185" spans="1:5" ht="13.5" x14ac:dyDescent="0.25">
      <c r="A7185" s="2"/>
      <c r="B7185" s="2" t="s">
        <v>51</v>
      </c>
      <c r="C7185" s="116">
        <v>175031</v>
      </c>
      <c r="D7185" s="117">
        <v>6122</v>
      </c>
      <c r="E7185" s="2">
        <v>7185</v>
      </c>
    </row>
    <row r="7186" spans="1:5" ht="13.5" x14ac:dyDescent="0.25">
      <c r="A7186" s="2"/>
      <c r="B7186" s="2" t="s">
        <v>3895</v>
      </c>
      <c r="C7186" s="116">
        <v>175050</v>
      </c>
      <c r="D7186" s="117">
        <v>9322</v>
      </c>
      <c r="E7186" s="2">
        <v>7186</v>
      </c>
    </row>
    <row r="7187" spans="1:5" ht="13.5" x14ac:dyDescent="0.25">
      <c r="A7187" s="2"/>
      <c r="B7187" s="2" t="s">
        <v>3896</v>
      </c>
      <c r="C7187" s="116">
        <v>175076</v>
      </c>
      <c r="D7187" s="117">
        <v>8251</v>
      </c>
      <c r="E7187" s="2">
        <v>7187</v>
      </c>
    </row>
    <row r="7188" spans="1:5" ht="13.5" x14ac:dyDescent="0.25">
      <c r="A7188" s="2"/>
      <c r="B7188" s="2" t="s">
        <v>7393</v>
      </c>
      <c r="C7188" s="116">
        <v>175086</v>
      </c>
      <c r="D7188" s="117">
        <v>9322</v>
      </c>
      <c r="E7188" s="2">
        <v>7188</v>
      </c>
    </row>
    <row r="7189" spans="1:5" ht="13.5" x14ac:dyDescent="0.25">
      <c r="A7189" s="2"/>
      <c r="B7189" s="2" t="s">
        <v>3897</v>
      </c>
      <c r="C7189" s="116">
        <v>175099</v>
      </c>
      <c r="D7189" s="117">
        <v>8121</v>
      </c>
      <c r="E7189" s="2">
        <v>7189</v>
      </c>
    </row>
    <row r="7190" spans="1:5" ht="13.5" x14ac:dyDescent="0.25">
      <c r="A7190" s="2"/>
      <c r="B7190" s="2" t="s">
        <v>3898</v>
      </c>
      <c r="C7190" s="116">
        <v>175116</v>
      </c>
      <c r="D7190" s="117">
        <v>8121</v>
      </c>
      <c r="E7190" s="2">
        <v>7190</v>
      </c>
    </row>
    <row r="7191" spans="1:5" ht="13.5" x14ac:dyDescent="0.25">
      <c r="A7191" s="2"/>
      <c r="B7191" s="2" t="s">
        <v>3899</v>
      </c>
      <c r="C7191" s="116">
        <v>175135</v>
      </c>
      <c r="D7191" s="117">
        <v>7322</v>
      </c>
      <c r="E7191" s="2">
        <v>7191</v>
      </c>
    </row>
    <row r="7192" spans="1:5" ht="13.5" x14ac:dyDescent="0.25">
      <c r="A7192" s="2"/>
      <c r="B7192" s="2" t="s">
        <v>3900</v>
      </c>
      <c r="C7192" s="116">
        <v>175173</v>
      </c>
      <c r="D7192" s="117">
        <v>8273</v>
      </c>
      <c r="E7192" s="2">
        <v>7192</v>
      </c>
    </row>
    <row r="7193" spans="1:5" ht="13.5" x14ac:dyDescent="0.25">
      <c r="A7193" s="2"/>
      <c r="B7193" s="2" t="s">
        <v>3901</v>
      </c>
      <c r="C7193" s="116">
        <v>175192</v>
      </c>
      <c r="D7193" s="117">
        <v>8340</v>
      </c>
      <c r="E7193" s="2">
        <v>7193</v>
      </c>
    </row>
    <row r="7194" spans="1:5" ht="13.5" x14ac:dyDescent="0.25">
      <c r="A7194" s="2"/>
      <c r="B7194" s="2" t="s">
        <v>52</v>
      </c>
      <c r="C7194" s="116">
        <v>175219</v>
      </c>
      <c r="D7194" s="117">
        <v>6123</v>
      </c>
      <c r="E7194" s="2">
        <v>7194</v>
      </c>
    </row>
    <row r="7195" spans="1:5" ht="13.5" x14ac:dyDescent="0.25">
      <c r="A7195" s="2"/>
      <c r="B7195" s="2" t="s">
        <v>3902</v>
      </c>
      <c r="C7195" s="116">
        <v>175239</v>
      </c>
      <c r="D7195" s="117">
        <v>5144</v>
      </c>
      <c r="E7195" s="2">
        <v>7195</v>
      </c>
    </row>
    <row r="7196" spans="1:5" ht="13.5" x14ac:dyDescent="0.25">
      <c r="A7196" s="2"/>
      <c r="B7196" s="2" t="s">
        <v>53</v>
      </c>
      <c r="C7196" s="116">
        <v>175260</v>
      </c>
      <c r="D7196" s="117">
        <v>7412</v>
      </c>
      <c r="E7196" s="2">
        <v>7196</v>
      </c>
    </row>
    <row r="7197" spans="1:5" ht="13.5" x14ac:dyDescent="0.25">
      <c r="A7197" s="2"/>
      <c r="B7197" s="2" t="s">
        <v>54</v>
      </c>
      <c r="C7197" s="116">
        <v>175457</v>
      </c>
      <c r="D7197" s="117">
        <v>7443</v>
      </c>
      <c r="E7197" s="2">
        <v>7197</v>
      </c>
    </row>
    <row r="7198" spans="1:5" ht="13.5" x14ac:dyDescent="0.25">
      <c r="A7198" s="2"/>
      <c r="B7198" s="2" t="s">
        <v>7404</v>
      </c>
      <c r="C7198" s="116">
        <v>175438</v>
      </c>
      <c r="D7198" s="117">
        <v>7450</v>
      </c>
      <c r="E7198" s="2">
        <v>7198</v>
      </c>
    </row>
    <row r="7199" spans="1:5" ht="13.5" x14ac:dyDescent="0.25">
      <c r="A7199" s="2"/>
      <c r="B7199" s="2" t="s">
        <v>7394</v>
      </c>
      <c r="C7199" s="116">
        <v>175251</v>
      </c>
      <c r="D7199" s="117">
        <v>7415</v>
      </c>
      <c r="E7199" s="2">
        <v>7199</v>
      </c>
    </row>
    <row r="7200" spans="1:5" ht="13.5" x14ac:dyDescent="0.25">
      <c r="A7200" s="2"/>
      <c r="B7200" s="2" t="s">
        <v>3903</v>
      </c>
      <c r="C7200" s="116">
        <v>175243</v>
      </c>
      <c r="D7200" s="117">
        <v>8340</v>
      </c>
      <c r="E7200" s="2">
        <v>7200</v>
      </c>
    </row>
    <row r="7201" spans="1:5" ht="13.5" x14ac:dyDescent="0.25">
      <c r="A7201" s="2"/>
      <c r="B7201" s="2" t="s">
        <v>3904</v>
      </c>
      <c r="C7201" s="116">
        <v>175258</v>
      </c>
      <c r="D7201" s="117">
        <v>5133</v>
      </c>
      <c r="E7201" s="2">
        <v>7201</v>
      </c>
    </row>
    <row r="7202" spans="1:5" ht="13.5" x14ac:dyDescent="0.25">
      <c r="A7202" s="2"/>
      <c r="B7202" s="2" t="s">
        <v>3905</v>
      </c>
      <c r="C7202" s="116">
        <v>175309</v>
      </c>
      <c r="D7202" s="117">
        <v>6113</v>
      </c>
      <c r="E7202" s="2">
        <v>7202</v>
      </c>
    </row>
    <row r="7203" spans="1:5" ht="13.5" x14ac:dyDescent="0.25">
      <c r="A7203" s="2"/>
      <c r="B7203" s="2" t="s">
        <v>966</v>
      </c>
      <c r="C7203" s="116">
        <v>175313</v>
      </c>
      <c r="D7203" s="117">
        <v>5330</v>
      </c>
      <c r="E7203" s="2">
        <v>7203</v>
      </c>
    </row>
    <row r="7204" spans="1:5" ht="13.5" x14ac:dyDescent="0.25">
      <c r="A7204" s="2"/>
      <c r="B7204" s="2" t="s">
        <v>7412</v>
      </c>
      <c r="C7204" s="116">
        <v>175511</v>
      </c>
      <c r="D7204" s="117">
        <v>8273</v>
      </c>
      <c r="E7204" s="2">
        <v>7204</v>
      </c>
    </row>
    <row r="7205" spans="1:5" ht="13.5" x14ac:dyDescent="0.25">
      <c r="A7205" s="2"/>
      <c r="B7205" s="2" t="s">
        <v>3906</v>
      </c>
      <c r="C7205" s="116">
        <v>175328</v>
      </c>
      <c r="D7205" s="117">
        <v>7129</v>
      </c>
      <c r="E7205" s="2">
        <v>7205</v>
      </c>
    </row>
    <row r="7206" spans="1:5" ht="13.5" x14ac:dyDescent="0.25">
      <c r="A7206" s="2"/>
      <c r="B7206" s="2" t="s">
        <v>7395</v>
      </c>
      <c r="C7206" s="116">
        <v>175262</v>
      </c>
      <c r="D7206" s="117">
        <v>7415</v>
      </c>
      <c r="E7206" s="2">
        <v>7206</v>
      </c>
    </row>
    <row r="7207" spans="1:5" ht="13.5" x14ac:dyDescent="0.25">
      <c r="A7207" s="2"/>
      <c r="B7207" s="2" t="s">
        <v>7411</v>
      </c>
      <c r="C7207" s="116">
        <v>175509</v>
      </c>
      <c r="D7207" s="117">
        <v>7424</v>
      </c>
      <c r="E7207" s="2">
        <v>7207</v>
      </c>
    </row>
    <row r="7208" spans="1:5" ht="13.5" x14ac:dyDescent="0.25">
      <c r="A7208" s="2"/>
      <c r="B7208" s="2" t="s">
        <v>3907</v>
      </c>
      <c r="C7208" s="116">
        <v>175347</v>
      </c>
      <c r="D7208" s="117">
        <v>7610</v>
      </c>
      <c r="E7208" s="2">
        <v>7208</v>
      </c>
    </row>
    <row r="7209" spans="1:5" ht="13.5" x14ac:dyDescent="0.25">
      <c r="A7209" s="2"/>
      <c r="B7209" s="2" t="s">
        <v>3908</v>
      </c>
      <c r="C7209" s="116">
        <v>175366</v>
      </c>
      <c r="D7209" s="117">
        <v>7610</v>
      </c>
      <c r="E7209" s="2">
        <v>7209</v>
      </c>
    </row>
    <row r="7210" spans="1:5" ht="13.5" x14ac:dyDescent="0.25">
      <c r="A7210" s="2"/>
      <c r="B7210" s="2" t="s">
        <v>7402</v>
      </c>
      <c r="C7210" s="116">
        <v>175435</v>
      </c>
      <c r="D7210" s="117">
        <v>6113</v>
      </c>
      <c r="E7210" s="2">
        <v>7210</v>
      </c>
    </row>
    <row r="7211" spans="1:5" ht="13.5" x14ac:dyDescent="0.25">
      <c r="A7211" s="2"/>
      <c r="B7211" s="2" t="s">
        <v>7400</v>
      </c>
      <c r="C7211" s="116">
        <v>175403</v>
      </c>
      <c r="D7211" s="117">
        <v>9213</v>
      </c>
      <c r="E7211" s="2">
        <v>7211</v>
      </c>
    </row>
    <row r="7212" spans="1:5" ht="13.5" x14ac:dyDescent="0.25">
      <c r="A7212" s="2"/>
      <c r="B7212" s="2" t="s">
        <v>7408</v>
      </c>
      <c r="C7212" s="116">
        <v>175494</v>
      </c>
      <c r="D7212" s="117">
        <v>7412</v>
      </c>
      <c r="E7212" s="2">
        <v>7212</v>
      </c>
    </row>
    <row r="7213" spans="1:5" ht="13.5" x14ac:dyDescent="0.25">
      <c r="A7213" s="2"/>
      <c r="B7213" s="2" t="s">
        <v>3911</v>
      </c>
      <c r="C7213" s="116">
        <v>175421</v>
      </c>
      <c r="D7213" s="117">
        <v>9350</v>
      </c>
      <c r="E7213" s="2">
        <v>7213</v>
      </c>
    </row>
    <row r="7214" spans="1:5" ht="13.5" x14ac:dyDescent="0.25">
      <c r="A7214" s="2"/>
      <c r="B7214" s="2" t="s">
        <v>3912</v>
      </c>
      <c r="C7214" s="116">
        <v>175436</v>
      </c>
      <c r="D7214" s="117">
        <v>9414</v>
      </c>
      <c r="E7214" s="2">
        <v>7214</v>
      </c>
    </row>
    <row r="7215" spans="1:5" ht="13.5" x14ac:dyDescent="0.25">
      <c r="A7215" s="2"/>
      <c r="B7215" s="2" t="s">
        <v>7414</v>
      </c>
      <c r="C7215" s="116">
        <v>175520</v>
      </c>
      <c r="D7215" s="117">
        <v>7224</v>
      </c>
      <c r="E7215" s="2">
        <v>7215</v>
      </c>
    </row>
    <row r="7216" spans="1:5" ht="13.5" x14ac:dyDescent="0.25">
      <c r="A7216" s="2"/>
      <c r="B7216" s="2" t="s">
        <v>9053</v>
      </c>
      <c r="C7216" s="116">
        <v>375353</v>
      </c>
      <c r="D7216" s="117">
        <v>8290</v>
      </c>
      <c r="E7216" s="2">
        <v>7216</v>
      </c>
    </row>
    <row r="7217" spans="1:5" ht="13.5" x14ac:dyDescent="0.25">
      <c r="A7217" s="2"/>
      <c r="B7217" s="2" t="s">
        <v>7399</v>
      </c>
      <c r="C7217" s="116">
        <v>175395</v>
      </c>
      <c r="D7217" s="117">
        <v>9414</v>
      </c>
      <c r="E7217" s="2">
        <v>7217</v>
      </c>
    </row>
    <row r="7218" spans="1:5" ht="13.5" x14ac:dyDescent="0.25">
      <c r="A7218" s="2"/>
      <c r="B7218" s="2" t="s">
        <v>3913</v>
      </c>
      <c r="C7218" s="116">
        <v>175440</v>
      </c>
      <c r="D7218" s="117">
        <v>9141</v>
      </c>
      <c r="E7218" s="2">
        <v>7218</v>
      </c>
    </row>
    <row r="7219" spans="1:5" ht="13.5" x14ac:dyDescent="0.25">
      <c r="A7219" s="2"/>
      <c r="B7219" s="2" t="s">
        <v>7396</v>
      </c>
      <c r="C7219" s="116">
        <v>175270</v>
      </c>
      <c r="D7219" s="117">
        <v>9152</v>
      </c>
      <c r="E7219" s="2">
        <v>7219</v>
      </c>
    </row>
    <row r="7220" spans="1:5" ht="13.5" x14ac:dyDescent="0.25">
      <c r="A7220" s="2"/>
      <c r="B7220" s="2" t="s">
        <v>3910</v>
      </c>
      <c r="C7220" s="116">
        <v>175417</v>
      </c>
      <c r="D7220" s="117">
        <v>5149</v>
      </c>
      <c r="E7220" s="2">
        <v>7220</v>
      </c>
    </row>
    <row r="7221" spans="1:5" ht="13.5" x14ac:dyDescent="0.25">
      <c r="A7221" s="2"/>
      <c r="B7221" s="2" t="s">
        <v>3909</v>
      </c>
      <c r="C7221" s="116">
        <v>175402</v>
      </c>
      <c r="D7221" s="117">
        <v>9322</v>
      </c>
      <c r="E7221" s="2">
        <v>7221</v>
      </c>
    </row>
    <row r="7222" spans="1:5" ht="13.5" x14ac:dyDescent="0.25">
      <c r="A7222" s="2"/>
      <c r="B7222" s="2" t="s">
        <v>9055</v>
      </c>
      <c r="C7222" s="116">
        <v>375391</v>
      </c>
      <c r="D7222" s="117">
        <v>8290</v>
      </c>
      <c r="E7222" s="2">
        <v>7222</v>
      </c>
    </row>
    <row r="7223" spans="1:5" ht="13.5" x14ac:dyDescent="0.25">
      <c r="A7223" s="2"/>
      <c r="B7223" s="2" t="s">
        <v>7405</v>
      </c>
      <c r="C7223" s="116">
        <v>175445</v>
      </c>
      <c r="D7223" s="117">
        <v>9311</v>
      </c>
      <c r="E7223" s="2">
        <v>7223</v>
      </c>
    </row>
    <row r="7224" spans="1:5" ht="13.5" x14ac:dyDescent="0.25">
      <c r="A7224" s="2"/>
      <c r="B7224" s="2" t="s">
        <v>7397</v>
      </c>
      <c r="C7224" s="116">
        <v>175275</v>
      </c>
      <c r="D7224" s="117">
        <v>7137</v>
      </c>
      <c r="E7224" s="2">
        <v>7224</v>
      </c>
    </row>
    <row r="7225" spans="1:5" ht="13.5" x14ac:dyDescent="0.25">
      <c r="A7225" s="2"/>
      <c r="B7225" s="2" t="s">
        <v>7406</v>
      </c>
      <c r="C7225" s="116">
        <v>175456</v>
      </c>
      <c r="D7225" s="117">
        <v>7233</v>
      </c>
      <c r="E7225" s="2">
        <v>7225</v>
      </c>
    </row>
    <row r="7226" spans="1:5" ht="13.5" x14ac:dyDescent="0.25">
      <c r="A7226" s="2"/>
      <c r="B7226" s="2" t="s">
        <v>3914</v>
      </c>
      <c r="C7226" s="116">
        <v>175461</v>
      </c>
      <c r="D7226" s="117">
        <v>6129</v>
      </c>
      <c r="E7226" s="2">
        <v>7226</v>
      </c>
    </row>
    <row r="7227" spans="1:5" ht="13.5" x14ac:dyDescent="0.25">
      <c r="A7227" s="2"/>
      <c r="B7227" s="2" t="s">
        <v>7407</v>
      </c>
      <c r="C7227" s="116">
        <v>175463</v>
      </c>
      <c r="D7227" s="117">
        <v>6111</v>
      </c>
      <c r="E7227" s="2">
        <v>7227</v>
      </c>
    </row>
    <row r="7228" spans="1:5" ht="13.5" x14ac:dyDescent="0.25">
      <c r="A7228" s="2"/>
      <c r="B7228" s="2" t="s">
        <v>9054</v>
      </c>
      <c r="C7228" s="116">
        <v>375372</v>
      </c>
      <c r="D7228" s="117">
        <v>8290</v>
      </c>
      <c r="E7228" s="2">
        <v>7228</v>
      </c>
    </row>
    <row r="7229" spans="1:5" ht="13.5" x14ac:dyDescent="0.25">
      <c r="A7229" s="2"/>
      <c r="B7229" s="2" t="s">
        <v>9056</v>
      </c>
      <c r="C7229" s="116">
        <v>375480</v>
      </c>
      <c r="D7229" s="117">
        <v>8290</v>
      </c>
      <c r="E7229" s="2">
        <v>7229</v>
      </c>
    </row>
    <row r="7230" spans="1:5" ht="13.5" x14ac:dyDescent="0.25">
      <c r="A7230" s="2"/>
      <c r="B7230" s="2" t="s">
        <v>3915</v>
      </c>
      <c r="C7230" s="116">
        <v>175474</v>
      </c>
      <c r="D7230" s="117">
        <v>5149</v>
      </c>
      <c r="E7230" s="2">
        <v>7230</v>
      </c>
    </row>
    <row r="7231" spans="1:5" ht="13.5" x14ac:dyDescent="0.25">
      <c r="A7231" s="2"/>
      <c r="B7231" s="2" t="s">
        <v>3916</v>
      </c>
      <c r="C7231" s="116">
        <v>175493</v>
      </c>
      <c r="D7231" s="117">
        <v>7610</v>
      </c>
      <c r="E7231" s="2">
        <v>7231</v>
      </c>
    </row>
    <row r="7232" spans="1:5" ht="13.5" x14ac:dyDescent="0.25">
      <c r="A7232" s="2"/>
      <c r="B7232" s="2" t="s">
        <v>7409</v>
      </c>
      <c r="C7232" s="116">
        <v>175507</v>
      </c>
      <c r="D7232" s="117">
        <v>6114</v>
      </c>
      <c r="E7232" s="2">
        <v>7232</v>
      </c>
    </row>
    <row r="7233" spans="1:5" ht="13.5" x14ac:dyDescent="0.25">
      <c r="A7233" s="2"/>
      <c r="B7233" s="2" t="s">
        <v>7398</v>
      </c>
      <c r="C7233" s="116">
        <v>175367</v>
      </c>
      <c r="D7233" s="117">
        <v>7124</v>
      </c>
      <c r="E7233" s="2">
        <v>7233</v>
      </c>
    </row>
    <row r="7234" spans="1:5" ht="13.5" x14ac:dyDescent="0.25">
      <c r="A7234" s="2"/>
      <c r="B7234" s="2" t="s">
        <v>3917</v>
      </c>
      <c r="C7234" s="116">
        <v>175506</v>
      </c>
      <c r="D7234" s="117">
        <v>5143</v>
      </c>
      <c r="E7234" s="2">
        <v>7234</v>
      </c>
    </row>
    <row r="7235" spans="1:5" ht="13.5" x14ac:dyDescent="0.25">
      <c r="A7235" s="2"/>
      <c r="B7235" s="2" t="s">
        <v>7401</v>
      </c>
      <c r="C7235" s="116">
        <v>175406</v>
      </c>
      <c r="D7235" s="117">
        <v>9413</v>
      </c>
      <c r="E7235" s="2">
        <v>7235</v>
      </c>
    </row>
    <row r="7236" spans="1:5" ht="13.5" x14ac:dyDescent="0.25">
      <c r="A7236" s="2"/>
      <c r="B7236" s="2" t="s">
        <v>7413</v>
      </c>
      <c r="C7236" s="116">
        <v>175516</v>
      </c>
      <c r="D7236" s="117">
        <v>6210</v>
      </c>
      <c r="E7236" s="2">
        <v>7236</v>
      </c>
    </row>
    <row r="7237" spans="1:5" ht="13.5" x14ac:dyDescent="0.25">
      <c r="A7237" s="2"/>
      <c r="B7237" s="2" t="s">
        <v>7410</v>
      </c>
      <c r="C7237" s="116">
        <v>175508</v>
      </c>
      <c r="D7237" s="117">
        <v>9350</v>
      </c>
      <c r="E7237" s="2">
        <v>7237</v>
      </c>
    </row>
    <row r="7238" spans="1:5" ht="13.5" x14ac:dyDescent="0.25">
      <c r="A7238" s="2"/>
      <c r="B7238" s="2" t="s">
        <v>7403</v>
      </c>
      <c r="C7238" s="116">
        <v>175437</v>
      </c>
      <c r="D7238" s="117">
        <v>7124</v>
      </c>
      <c r="E7238" s="2">
        <v>7238</v>
      </c>
    </row>
    <row r="7239" spans="1:5" ht="13.5" x14ac:dyDescent="0.25">
      <c r="A7239" s="2"/>
      <c r="B7239" s="2" t="s">
        <v>7415</v>
      </c>
      <c r="C7239" s="116">
        <v>175525</v>
      </c>
      <c r="D7239" s="117">
        <v>7421</v>
      </c>
      <c r="E7239" s="2">
        <v>7239</v>
      </c>
    </row>
    <row r="7240" spans="1:5" ht="13.5" x14ac:dyDescent="0.25">
      <c r="A7240" s="2"/>
      <c r="B7240" s="2" t="s">
        <v>55</v>
      </c>
      <c r="C7240" s="116">
        <v>175510</v>
      </c>
      <c r="D7240" s="117">
        <v>7620</v>
      </c>
      <c r="E7240" s="2">
        <v>7240</v>
      </c>
    </row>
    <row r="7241" spans="1:5" ht="13.5" x14ac:dyDescent="0.25">
      <c r="A7241" s="2"/>
      <c r="B7241" s="2" t="s">
        <v>56</v>
      </c>
      <c r="C7241" s="116">
        <v>175538</v>
      </c>
      <c r="D7241" s="117">
        <v>5147</v>
      </c>
      <c r="E7241" s="2">
        <v>7241</v>
      </c>
    </row>
    <row r="7242" spans="1:5" ht="13.5" x14ac:dyDescent="0.25">
      <c r="A7242" s="2"/>
      <c r="B7242" s="2" t="s">
        <v>57</v>
      </c>
      <c r="C7242" s="116">
        <v>175563</v>
      </c>
      <c r="D7242" s="117">
        <v>7242</v>
      </c>
      <c r="E7242" s="2">
        <v>7242</v>
      </c>
    </row>
    <row r="7243" spans="1:5" ht="13.5" x14ac:dyDescent="0.25">
      <c r="A7243" s="2"/>
      <c r="B7243" s="2" t="s">
        <v>3918</v>
      </c>
      <c r="C7243" s="116">
        <v>175604</v>
      </c>
      <c r="D7243" s="117">
        <v>7242</v>
      </c>
      <c r="E7243" s="2">
        <v>7243</v>
      </c>
    </row>
    <row r="7244" spans="1:5" ht="13.5" x14ac:dyDescent="0.25">
      <c r="A7244" s="2"/>
      <c r="B7244" s="2" t="s">
        <v>58</v>
      </c>
      <c r="C7244" s="116">
        <v>175629</v>
      </c>
      <c r="D7244" s="117">
        <v>5147</v>
      </c>
      <c r="E7244" s="2">
        <v>7244</v>
      </c>
    </row>
    <row r="7245" spans="1:5" ht="13.5" x14ac:dyDescent="0.25">
      <c r="A7245" s="2"/>
      <c r="B7245" s="2" t="s">
        <v>59</v>
      </c>
      <c r="C7245" s="116">
        <v>175648</v>
      </c>
      <c r="D7245" s="117">
        <v>7521</v>
      </c>
      <c r="E7245" s="2">
        <v>7245</v>
      </c>
    </row>
    <row r="7246" spans="1:5" ht="13.5" x14ac:dyDescent="0.25">
      <c r="A7246" s="2"/>
      <c r="B7246" s="2" t="s">
        <v>60</v>
      </c>
      <c r="C7246" s="116">
        <v>175667</v>
      </c>
      <c r="D7246" s="117">
        <v>7521</v>
      </c>
      <c r="E7246" s="2">
        <v>7246</v>
      </c>
    </row>
    <row r="7247" spans="1:5" ht="13.5" x14ac:dyDescent="0.25">
      <c r="A7247" s="2"/>
      <c r="B7247" s="2" t="s">
        <v>61</v>
      </c>
      <c r="C7247" s="116">
        <v>175668</v>
      </c>
      <c r="D7247" s="117">
        <v>7521</v>
      </c>
      <c r="E7247" s="2">
        <v>7247</v>
      </c>
    </row>
    <row r="7248" spans="1:5" ht="13.5" x14ac:dyDescent="0.25">
      <c r="A7248" s="2"/>
      <c r="B7248" s="2" t="s">
        <v>62</v>
      </c>
      <c r="C7248" s="116">
        <v>175686</v>
      </c>
      <c r="D7248" s="117">
        <v>7521</v>
      </c>
      <c r="E7248" s="2">
        <v>7248</v>
      </c>
    </row>
    <row r="7249" spans="1:5" ht="13.5" x14ac:dyDescent="0.25">
      <c r="A7249" s="2"/>
      <c r="B7249" s="2" t="s">
        <v>7416</v>
      </c>
      <c r="C7249" s="116">
        <v>175720</v>
      </c>
      <c r="D7249" s="117">
        <v>7232</v>
      </c>
      <c r="E7249" s="2">
        <v>7249</v>
      </c>
    </row>
    <row r="7250" spans="1:5" ht="13.5" x14ac:dyDescent="0.25">
      <c r="A7250" s="2"/>
      <c r="B7250" s="2" t="s">
        <v>6775</v>
      </c>
      <c r="C7250" s="116">
        <v>259839</v>
      </c>
      <c r="D7250" s="117">
        <v>3340</v>
      </c>
      <c r="E7250" s="2">
        <v>7250</v>
      </c>
    </row>
    <row r="7251" spans="1:5" ht="13.5" x14ac:dyDescent="0.25">
      <c r="A7251" s="2"/>
      <c r="B7251" s="2" t="s">
        <v>6776</v>
      </c>
      <c r="C7251" s="116">
        <v>259862</v>
      </c>
      <c r="D7251" s="117">
        <v>3132</v>
      </c>
      <c r="E7251" s="2">
        <v>7251</v>
      </c>
    </row>
    <row r="7252" spans="1:5" ht="13.5" x14ac:dyDescent="0.25">
      <c r="A7252" s="2"/>
      <c r="B7252" s="2" t="s">
        <v>3919</v>
      </c>
      <c r="C7252" s="116">
        <v>175722</v>
      </c>
      <c r="D7252" s="117">
        <v>7232</v>
      </c>
      <c r="E7252" s="2">
        <v>7252</v>
      </c>
    </row>
    <row r="7253" spans="1:5" ht="13.5" x14ac:dyDescent="0.25">
      <c r="A7253" s="2"/>
      <c r="B7253" s="2" t="s">
        <v>3920</v>
      </c>
      <c r="C7253" s="116">
        <v>175741</v>
      </c>
      <c r="D7253" s="117">
        <v>9350</v>
      </c>
      <c r="E7253" s="2">
        <v>7253</v>
      </c>
    </row>
    <row r="7254" spans="1:5" ht="13.5" x14ac:dyDescent="0.25">
      <c r="A7254" s="2"/>
      <c r="B7254" s="2" t="s">
        <v>63</v>
      </c>
      <c r="C7254" s="116">
        <v>175760</v>
      </c>
      <c r="D7254" s="117">
        <v>9322</v>
      </c>
      <c r="E7254" s="2">
        <v>7254</v>
      </c>
    </row>
    <row r="7255" spans="1:5" ht="13.5" x14ac:dyDescent="0.25">
      <c r="A7255" s="2"/>
      <c r="B7255" s="2" t="s">
        <v>3921</v>
      </c>
      <c r="C7255" s="116">
        <v>175775</v>
      </c>
      <c r="D7255" s="117">
        <v>8122</v>
      </c>
      <c r="E7255" s="2">
        <v>7255</v>
      </c>
    </row>
    <row r="7256" spans="1:5" ht="13.5" x14ac:dyDescent="0.25">
      <c r="A7256" s="2"/>
      <c r="B7256" s="2" t="s">
        <v>3922</v>
      </c>
      <c r="C7256" s="116">
        <v>175794</v>
      </c>
      <c r="D7256" s="117">
        <v>7233</v>
      </c>
      <c r="E7256" s="2">
        <v>7256</v>
      </c>
    </row>
    <row r="7257" spans="1:5" ht="13.5" x14ac:dyDescent="0.25">
      <c r="A7257" s="2"/>
      <c r="B7257" s="2" t="s">
        <v>3923</v>
      </c>
      <c r="C7257" s="116">
        <v>175811</v>
      </c>
      <c r="D7257" s="117">
        <v>7450</v>
      </c>
      <c r="E7257" s="2">
        <v>7257</v>
      </c>
    </row>
    <row r="7258" spans="1:5" ht="13.5" x14ac:dyDescent="0.25">
      <c r="A7258" s="2"/>
      <c r="B7258" s="2" t="s">
        <v>3924</v>
      </c>
      <c r="C7258" s="116">
        <v>175830</v>
      </c>
      <c r="D7258" s="117">
        <v>7260</v>
      </c>
      <c r="E7258" s="2">
        <v>7258</v>
      </c>
    </row>
    <row r="7259" spans="1:5" ht="13.5" x14ac:dyDescent="0.25">
      <c r="A7259" s="2"/>
      <c r="B7259" s="2" t="s">
        <v>3925</v>
      </c>
      <c r="C7259" s="116">
        <v>175857</v>
      </c>
      <c r="D7259" s="117">
        <v>8284</v>
      </c>
      <c r="E7259" s="2">
        <v>7259</v>
      </c>
    </row>
    <row r="7260" spans="1:5" ht="13.5" x14ac:dyDescent="0.25">
      <c r="A7260" s="2"/>
      <c r="B7260" s="2" t="s">
        <v>3926</v>
      </c>
      <c r="C7260" s="116">
        <v>175864</v>
      </c>
      <c r="D7260" s="117">
        <v>7270</v>
      </c>
      <c r="E7260" s="2">
        <v>7260</v>
      </c>
    </row>
    <row r="7261" spans="1:5" ht="13.5" x14ac:dyDescent="0.25">
      <c r="A7261" s="2"/>
      <c r="B7261" s="2" t="s">
        <v>64</v>
      </c>
      <c r="C7261" s="116">
        <v>175883</v>
      </c>
      <c r="D7261" s="117">
        <v>7411</v>
      </c>
      <c r="E7261" s="2">
        <v>7261</v>
      </c>
    </row>
    <row r="7262" spans="1:5" ht="13.5" x14ac:dyDescent="0.25">
      <c r="A7262" s="2"/>
      <c r="B7262" s="2" t="s">
        <v>3927</v>
      </c>
      <c r="C7262" s="116">
        <v>175900</v>
      </c>
      <c r="D7262" s="117">
        <v>8132</v>
      </c>
      <c r="E7262" s="2">
        <v>7262</v>
      </c>
    </row>
    <row r="7263" spans="1:5" ht="13.5" x14ac:dyDescent="0.25">
      <c r="A7263" s="2"/>
      <c r="B7263" s="2" t="s">
        <v>3928</v>
      </c>
      <c r="C7263" s="116">
        <v>175923</v>
      </c>
      <c r="D7263" s="117">
        <v>8290</v>
      </c>
      <c r="E7263" s="2">
        <v>7263</v>
      </c>
    </row>
    <row r="7264" spans="1:5" ht="13.5" x14ac:dyDescent="0.25">
      <c r="A7264" s="2"/>
      <c r="B7264" s="2" t="s">
        <v>3929</v>
      </c>
      <c r="C7264" s="116">
        <v>175949</v>
      </c>
      <c r="D7264" s="117">
        <v>7270</v>
      </c>
      <c r="E7264" s="2">
        <v>7264</v>
      </c>
    </row>
    <row r="7265" spans="1:5" ht="13.5" x14ac:dyDescent="0.25">
      <c r="A7265" s="2"/>
      <c r="B7265" s="2" t="s">
        <v>65</v>
      </c>
      <c r="C7265" s="116">
        <v>175968</v>
      </c>
      <c r="D7265" s="117">
        <v>7460</v>
      </c>
      <c r="E7265" s="2">
        <v>7265</v>
      </c>
    </row>
    <row r="7266" spans="1:5" ht="13.5" x14ac:dyDescent="0.25">
      <c r="A7266" s="2"/>
      <c r="B7266" s="2" t="s">
        <v>3930</v>
      </c>
      <c r="C7266" s="116">
        <v>175987</v>
      </c>
      <c r="D7266" s="117">
        <v>8226</v>
      </c>
      <c r="E7266" s="2">
        <v>7266</v>
      </c>
    </row>
    <row r="7267" spans="1:5" ht="13.5" x14ac:dyDescent="0.25">
      <c r="A7267" s="2"/>
      <c r="B7267" s="2" t="s">
        <v>3940</v>
      </c>
      <c r="C7267" s="116">
        <v>176231</v>
      </c>
      <c r="D7267" s="117">
        <v>8122</v>
      </c>
      <c r="E7267" s="2">
        <v>7267</v>
      </c>
    </row>
    <row r="7268" spans="1:5" ht="13.5" x14ac:dyDescent="0.25">
      <c r="A7268" s="2"/>
      <c r="B7268" s="2" t="s">
        <v>3932</v>
      </c>
      <c r="C7268" s="116">
        <v>176029</v>
      </c>
      <c r="D7268" s="117">
        <v>7322</v>
      </c>
      <c r="E7268" s="2">
        <v>7268</v>
      </c>
    </row>
    <row r="7269" spans="1:5" ht="13.5" x14ac:dyDescent="0.25">
      <c r="A7269" s="2"/>
      <c r="B7269" s="2" t="s">
        <v>3931</v>
      </c>
      <c r="C7269" s="116">
        <v>176000</v>
      </c>
      <c r="D7269" s="117">
        <v>7441</v>
      </c>
      <c r="E7269" s="2">
        <v>7269</v>
      </c>
    </row>
    <row r="7270" spans="1:5" ht="13.5" x14ac:dyDescent="0.25">
      <c r="A7270" s="2"/>
      <c r="B7270" s="2" t="s">
        <v>3933</v>
      </c>
      <c r="C7270" s="116">
        <v>176049</v>
      </c>
      <c r="D7270" s="117">
        <v>9350</v>
      </c>
      <c r="E7270" s="2">
        <v>7270</v>
      </c>
    </row>
    <row r="7271" spans="1:5" ht="13.5" x14ac:dyDescent="0.25">
      <c r="A7271" s="2"/>
      <c r="B7271" s="2" t="s">
        <v>3934</v>
      </c>
      <c r="C7271" s="116">
        <v>176068</v>
      </c>
      <c r="D7271" s="117">
        <v>8142</v>
      </c>
      <c r="E7271" s="2">
        <v>7271</v>
      </c>
    </row>
    <row r="7272" spans="1:5" ht="13.5" x14ac:dyDescent="0.25">
      <c r="A7272" s="2"/>
      <c r="B7272" s="2" t="s">
        <v>66</v>
      </c>
      <c r="C7272" s="116">
        <v>176087</v>
      </c>
      <c r="D7272" s="117">
        <v>7112</v>
      </c>
      <c r="E7272" s="2">
        <v>7272</v>
      </c>
    </row>
    <row r="7273" spans="1:5" ht="13.5" x14ac:dyDescent="0.25">
      <c r="A7273" s="2"/>
      <c r="B7273" s="2" t="s">
        <v>67</v>
      </c>
      <c r="C7273" s="116">
        <v>176104</v>
      </c>
      <c r="D7273" s="117">
        <v>9332</v>
      </c>
      <c r="E7273" s="2">
        <v>7273</v>
      </c>
    </row>
    <row r="7274" spans="1:5" ht="13.5" x14ac:dyDescent="0.25">
      <c r="A7274" s="2"/>
      <c r="B7274" s="2" t="s">
        <v>68</v>
      </c>
      <c r="C7274" s="116">
        <v>176130</v>
      </c>
      <c r="D7274" s="117">
        <v>5123</v>
      </c>
      <c r="E7274" s="2">
        <v>7274</v>
      </c>
    </row>
    <row r="7275" spans="1:5" ht="13.5" x14ac:dyDescent="0.25">
      <c r="A7275" s="2"/>
      <c r="B7275" s="2" t="s">
        <v>3935</v>
      </c>
      <c r="C7275" s="116">
        <v>176142</v>
      </c>
      <c r="D7275" s="117">
        <v>8228</v>
      </c>
      <c r="E7275" s="2">
        <v>7275</v>
      </c>
    </row>
    <row r="7276" spans="1:5" ht="13.5" x14ac:dyDescent="0.25">
      <c r="A7276" s="2"/>
      <c r="B7276" s="2" t="s">
        <v>3936</v>
      </c>
      <c r="C7276" s="116">
        <v>176161</v>
      </c>
      <c r="D7276" s="117">
        <v>8125</v>
      </c>
      <c r="E7276" s="2">
        <v>7276</v>
      </c>
    </row>
    <row r="7277" spans="1:5" ht="13.5" x14ac:dyDescent="0.25">
      <c r="A7277" s="2"/>
      <c r="B7277" s="2" t="s">
        <v>9057</v>
      </c>
      <c r="C7277" s="116">
        <v>376178</v>
      </c>
      <c r="D7277" s="117">
        <v>8290</v>
      </c>
      <c r="E7277" s="2">
        <v>7277</v>
      </c>
    </row>
    <row r="7278" spans="1:5" ht="13.5" x14ac:dyDescent="0.25">
      <c r="A7278" s="2"/>
      <c r="B7278" s="2" t="s">
        <v>3937</v>
      </c>
      <c r="C7278" s="116">
        <v>176180</v>
      </c>
      <c r="D7278" s="117">
        <v>7412</v>
      </c>
      <c r="E7278" s="2">
        <v>7278</v>
      </c>
    </row>
    <row r="7279" spans="1:5" ht="13.5" x14ac:dyDescent="0.25">
      <c r="A7279" s="2"/>
      <c r="B7279" s="2" t="s">
        <v>3938</v>
      </c>
      <c r="C7279" s="116">
        <v>176195</v>
      </c>
      <c r="D7279" s="117">
        <v>8125</v>
      </c>
      <c r="E7279" s="2">
        <v>7279</v>
      </c>
    </row>
    <row r="7280" spans="1:5" ht="13.5" x14ac:dyDescent="0.25">
      <c r="A7280" s="2"/>
      <c r="B7280" s="2" t="s">
        <v>3939</v>
      </c>
      <c r="C7280" s="116">
        <v>176212</v>
      </c>
      <c r="D7280" s="117">
        <v>8123</v>
      </c>
      <c r="E7280" s="2">
        <v>7280</v>
      </c>
    </row>
    <row r="7281" spans="1:5" ht="13.5" x14ac:dyDescent="0.25">
      <c r="A7281" s="2"/>
      <c r="B7281" s="2" t="s">
        <v>7417</v>
      </c>
      <c r="C7281" s="116">
        <v>176347</v>
      </c>
      <c r="D7281" s="117">
        <v>8122</v>
      </c>
      <c r="E7281" s="2">
        <v>7281</v>
      </c>
    </row>
    <row r="7282" spans="1:5" ht="13.5" x14ac:dyDescent="0.25">
      <c r="A7282" s="2"/>
      <c r="B7282" s="2" t="s">
        <v>3941</v>
      </c>
      <c r="C7282" s="116">
        <v>176250</v>
      </c>
      <c r="D7282" s="117">
        <v>8122</v>
      </c>
      <c r="E7282" s="2">
        <v>7282</v>
      </c>
    </row>
    <row r="7283" spans="1:5" ht="13.5" x14ac:dyDescent="0.25">
      <c r="A7283" s="2"/>
      <c r="B7283" s="2" t="s">
        <v>3942</v>
      </c>
      <c r="C7283" s="116">
        <v>176271</v>
      </c>
      <c r="D7283" s="117">
        <v>8122</v>
      </c>
      <c r="E7283" s="2">
        <v>7283</v>
      </c>
    </row>
    <row r="7284" spans="1:5" ht="13.5" x14ac:dyDescent="0.25">
      <c r="A7284" s="2"/>
      <c r="B7284" s="2" t="s">
        <v>3943</v>
      </c>
      <c r="C7284" s="116">
        <v>176299</v>
      </c>
      <c r="D7284" s="117">
        <v>8221</v>
      </c>
      <c r="E7284" s="2">
        <v>7284</v>
      </c>
    </row>
    <row r="7285" spans="1:5" ht="13.5" x14ac:dyDescent="0.25">
      <c r="A7285" s="2"/>
      <c r="B7285" s="2" t="s">
        <v>3944</v>
      </c>
      <c r="C7285" s="116">
        <v>176301</v>
      </c>
      <c r="D7285" s="117">
        <v>7412</v>
      </c>
      <c r="E7285" s="2">
        <v>7285</v>
      </c>
    </row>
    <row r="7286" spans="1:5" ht="13.5" x14ac:dyDescent="0.25">
      <c r="A7286" s="2"/>
      <c r="B7286" s="2" t="s">
        <v>69</v>
      </c>
      <c r="C7286" s="116">
        <v>176320</v>
      </c>
      <c r="D7286" s="117">
        <v>8159</v>
      </c>
      <c r="E7286" s="2">
        <v>7286</v>
      </c>
    </row>
    <row r="7287" spans="1:5" ht="13.5" x14ac:dyDescent="0.25">
      <c r="A7287" s="2"/>
      <c r="B7287" s="2" t="s">
        <v>3945</v>
      </c>
      <c r="C7287" s="116">
        <v>176348</v>
      </c>
      <c r="D7287" s="117">
        <v>8122</v>
      </c>
      <c r="E7287" s="2">
        <v>7287</v>
      </c>
    </row>
    <row r="7288" spans="1:5" ht="13.5" x14ac:dyDescent="0.25">
      <c r="A7288" s="2"/>
      <c r="B7288" s="2" t="s">
        <v>70</v>
      </c>
      <c r="C7288" s="116">
        <v>176369</v>
      </c>
      <c r="D7288" s="117">
        <v>7222</v>
      </c>
      <c r="E7288" s="2">
        <v>7288</v>
      </c>
    </row>
    <row r="7289" spans="1:5" ht="13.5" x14ac:dyDescent="0.25">
      <c r="A7289" s="2"/>
      <c r="B7289" s="2" t="s">
        <v>3946</v>
      </c>
      <c r="C7289" s="116">
        <v>176388</v>
      </c>
      <c r="D7289" s="117">
        <v>7313</v>
      </c>
      <c r="E7289" s="2">
        <v>7289</v>
      </c>
    </row>
    <row r="7290" spans="1:5" ht="13.5" x14ac:dyDescent="0.25">
      <c r="A7290" s="2"/>
      <c r="B7290" s="2" t="s">
        <v>3947</v>
      </c>
      <c r="C7290" s="116">
        <v>176405</v>
      </c>
      <c r="D7290" s="117">
        <v>7442</v>
      </c>
      <c r="E7290" s="2">
        <v>7290</v>
      </c>
    </row>
    <row r="7291" spans="1:5" ht="13.5" x14ac:dyDescent="0.25">
      <c r="A7291" s="2"/>
      <c r="B7291" s="2" t="s">
        <v>3948</v>
      </c>
      <c r="C7291" s="116">
        <v>176424</v>
      </c>
      <c r="D7291" s="117">
        <v>7222</v>
      </c>
      <c r="E7291" s="2">
        <v>7291</v>
      </c>
    </row>
    <row r="7292" spans="1:5" ht="13.5" x14ac:dyDescent="0.25">
      <c r="A7292" s="2"/>
      <c r="B7292" s="2" t="s">
        <v>3949</v>
      </c>
      <c r="C7292" s="116">
        <v>176443</v>
      </c>
      <c r="D7292" s="117">
        <v>7421</v>
      </c>
      <c r="E7292" s="2">
        <v>7292</v>
      </c>
    </row>
    <row r="7293" spans="1:5" ht="13.5" x14ac:dyDescent="0.25">
      <c r="A7293" s="2"/>
      <c r="B7293" s="2" t="s">
        <v>3950</v>
      </c>
      <c r="C7293" s="116">
        <v>176462</v>
      </c>
      <c r="D7293" s="117">
        <v>7214</v>
      </c>
      <c r="E7293" s="2">
        <v>7293</v>
      </c>
    </row>
    <row r="7294" spans="1:5" ht="13.5" x14ac:dyDescent="0.25">
      <c r="A7294" s="2"/>
      <c r="B7294" s="2" t="s">
        <v>3951</v>
      </c>
      <c r="C7294" s="116">
        <v>176477</v>
      </c>
      <c r="D7294" s="117">
        <v>7242</v>
      </c>
      <c r="E7294" s="2">
        <v>7294</v>
      </c>
    </row>
    <row r="7295" spans="1:5" ht="13.5" x14ac:dyDescent="0.25">
      <c r="A7295" s="2"/>
      <c r="B7295" s="2" t="s">
        <v>3952</v>
      </c>
      <c r="C7295" s="116">
        <v>176496</v>
      </c>
      <c r="D7295" s="117">
        <v>7135</v>
      </c>
      <c r="E7295" s="2">
        <v>7295</v>
      </c>
    </row>
    <row r="7296" spans="1:5" ht="13.5" x14ac:dyDescent="0.25">
      <c r="A7296" s="2"/>
      <c r="B7296" s="2" t="s">
        <v>3953</v>
      </c>
      <c r="C7296" s="116">
        <v>176513</v>
      </c>
      <c r="D7296" s="117">
        <v>7232</v>
      </c>
      <c r="E7296" s="2">
        <v>7296</v>
      </c>
    </row>
    <row r="7297" spans="1:5" ht="13.5" x14ac:dyDescent="0.25">
      <c r="A7297" s="2"/>
      <c r="B7297" s="2" t="s">
        <v>3954</v>
      </c>
      <c r="C7297" s="116">
        <v>176532</v>
      </c>
      <c r="D7297" s="117">
        <v>6141</v>
      </c>
      <c r="E7297" s="2">
        <v>7297</v>
      </c>
    </row>
    <row r="7298" spans="1:5" ht="13.5" x14ac:dyDescent="0.25">
      <c r="A7298" s="2"/>
      <c r="B7298" s="2" t="s">
        <v>71</v>
      </c>
      <c r="C7298" s="116">
        <v>176566</v>
      </c>
      <c r="D7298" s="117">
        <v>8151</v>
      </c>
      <c r="E7298" s="2">
        <v>7298</v>
      </c>
    </row>
    <row r="7299" spans="1:5" ht="13.5" x14ac:dyDescent="0.25">
      <c r="A7299" s="2"/>
      <c r="B7299" s="2" t="s">
        <v>3960</v>
      </c>
      <c r="C7299" s="116">
        <v>176640</v>
      </c>
      <c r="D7299" s="117">
        <v>8271</v>
      </c>
      <c r="E7299" s="2">
        <v>7299</v>
      </c>
    </row>
    <row r="7300" spans="1:5" ht="13.5" x14ac:dyDescent="0.25">
      <c r="A7300" s="2"/>
      <c r="B7300" s="2" t="s">
        <v>3955</v>
      </c>
      <c r="C7300" s="116">
        <v>176551</v>
      </c>
      <c r="D7300" s="117">
        <v>8142</v>
      </c>
      <c r="E7300" s="2">
        <v>7300</v>
      </c>
    </row>
    <row r="7301" spans="1:5" ht="13.5" x14ac:dyDescent="0.25">
      <c r="A7301" s="2"/>
      <c r="B7301" s="2" t="s">
        <v>3956</v>
      </c>
      <c r="C7301" s="116">
        <v>176570</v>
      </c>
      <c r="D7301" s="117">
        <v>8221</v>
      </c>
      <c r="E7301" s="2">
        <v>7301</v>
      </c>
    </row>
    <row r="7302" spans="1:5" ht="13.5" x14ac:dyDescent="0.25">
      <c r="A7302" s="2"/>
      <c r="B7302" s="2" t="s">
        <v>3958</v>
      </c>
      <c r="C7302" s="116">
        <v>176602</v>
      </c>
      <c r="D7302" s="117">
        <v>8144</v>
      </c>
      <c r="E7302" s="2">
        <v>7302</v>
      </c>
    </row>
    <row r="7303" spans="1:5" ht="13.5" x14ac:dyDescent="0.25">
      <c r="A7303" s="2"/>
      <c r="B7303" s="2" t="s">
        <v>3959</v>
      </c>
      <c r="C7303" s="116">
        <v>176621</v>
      </c>
      <c r="D7303" s="117">
        <v>8144</v>
      </c>
      <c r="E7303" s="2">
        <v>7303</v>
      </c>
    </row>
    <row r="7304" spans="1:5" ht="13.5" x14ac:dyDescent="0.25">
      <c r="A7304" s="2"/>
      <c r="B7304" s="2" t="s">
        <v>3961</v>
      </c>
      <c r="C7304" s="116">
        <v>176655</v>
      </c>
      <c r="D7304" s="117">
        <v>7334</v>
      </c>
      <c r="E7304" s="2">
        <v>7304</v>
      </c>
    </row>
    <row r="7305" spans="1:5" ht="13.5" x14ac:dyDescent="0.25">
      <c r="A7305" s="2"/>
      <c r="B7305" s="2" t="s">
        <v>3957</v>
      </c>
      <c r="C7305" s="116">
        <v>176585</v>
      </c>
      <c r="D7305" s="117">
        <v>7241</v>
      </c>
      <c r="E7305" s="2">
        <v>7305</v>
      </c>
    </row>
    <row r="7306" spans="1:5" ht="13.5" x14ac:dyDescent="0.25">
      <c r="A7306" s="2"/>
      <c r="B7306" s="2" t="s">
        <v>72</v>
      </c>
      <c r="C7306" s="116">
        <v>176674</v>
      </c>
      <c r="D7306" s="117">
        <v>7431</v>
      </c>
      <c r="E7306" s="2">
        <v>7306</v>
      </c>
    </row>
    <row r="7307" spans="1:5" ht="13.5" x14ac:dyDescent="0.25">
      <c r="A7307" s="2"/>
      <c r="B7307" s="2" t="s">
        <v>3962</v>
      </c>
      <c r="C7307" s="116">
        <v>176693</v>
      </c>
      <c r="D7307" s="117">
        <v>8143</v>
      </c>
      <c r="E7307" s="2">
        <v>7307</v>
      </c>
    </row>
    <row r="7308" spans="1:5" ht="13.5" x14ac:dyDescent="0.25">
      <c r="A7308" s="2"/>
      <c r="B7308" s="2" t="s">
        <v>3963</v>
      </c>
      <c r="C7308" s="116">
        <v>176710</v>
      </c>
      <c r="D7308" s="117">
        <v>8228</v>
      </c>
      <c r="E7308" s="2">
        <v>7308</v>
      </c>
    </row>
    <row r="7309" spans="1:5" ht="13.5" x14ac:dyDescent="0.25">
      <c r="A7309" s="2"/>
      <c r="B7309" s="2" t="s">
        <v>7309</v>
      </c>
      <c r="C7309" s="116">
        <v>146720</v>
      </c>
      <c r="D7309" s="117">
        <v>9313</v>
      </c>
      <c r="E7309" s="2">
        <v>7309</v>
      </c>
    </row>
    <row r="7310" spans="1:5" ht="13.5" x14ac:dyDescent="0.25">
      <c r="A7310" s="2"/>
      <c r="B7310" s="2" t="s">
        <v>7418</v>
      </c>
      <c r="C7310" s="116">
        <v>176759</v>
      </c>
      <c r="D7310" s="117">
        <v>8228</v>
      </c>
      <c r="E7310" s="2">
        <v>7310</v>
      </c>
    </row>
    <row r="7311" spans="1:5" ht="13.5" x14ac:dyDescent="0.25">
      <c r="A7311" s="2"/>
      <c r="B7311" s="2" t="s">
        <v>3964</v>
      </c>
      <c r="C7311" s="116">
        <v>176763</v>
      </c>
      <c r="D7311" s="117">
        <v>8269</v>
      </c>
      <c r="E7311" s="2">
        <v>7311</v>
      </c>
    </row>
    <row r="7312" spans="1:5" ht="13.5" x14ac:dyDescent="0.25">
      <c r="A7312" s="2"/>
      <c r="B7312" s="2" t="s">
        <v>3965</v>
      </c>
      <c r="C7312" s="116">
        <v>176782</v>
      </c>
      <c r="D7312" s="117">
        <v>7431</v>
      </c>
      <c r="E7312" s="2">
        <v>7312</v>
      </c>
    </row>
    <row r="7313" spans="1:5" ht="13.5" x14ac:dyDescent="0.25">
      <c r="A7313" s="2"/>
      <c r="B7313" s="2" t="s">
        <v>3966</v>
      </c>
      <c r="C7313" s="116">
        <v>176814</v>
      </c>
      <c r="D7313" s="117">
        <v>7470</v>
      </c>
      <c r="E7313" s="2">
        <v>7313</v>
      </c>
    </row>
    <row r="7314" spans="1:5" ht="13.5" x14ac:dyDescent="0.25">
      <c r="A7314" s="2"/>
      <c r="B7314" s="2" t="s">
        <v>3967</v>
      </c>
      <c r="C7314" s="116">
        <v>176833</v>
      </c>
      <c r="D7314" s="117">
        <v>7332</v>
      </c>
      <c r="E7314" s="2">
        <v>7314</v>
      </c>
    </row>
    <row r="7315" spans="1:5" ht="13.5" x14ac:dyDescent="0.25">
      <c r="A7315" s="2"/>
      <c r="B7315" s="2" t="s">
        <v>3968</v>
      </c>
      <c r="C7315" s="116">
        <v>176852</v>
      </c>
      <c r="D7315" s="117">
        <v>7442</v>
      </c>
      <c r="E7315" s="2">
        <v>7315</v>
      </c>
    </row>
    <row r="7316" spans="1:5" ht="13.5" x14ac:dyDescent="0.25">
      <c r="A7316" s="2"/>
      <c r="B7316" s="2" t="s">
        <v>3969</v>
      </c>
      <c r="C7316" s="116">
        <v>176871</v>
      </c>
      <c r="D7316" s="117">
        <v>7460</v>
      </c>
      <c r="E7316" s="2">
        <v>7316</v>
      </c>
    </row>
    <row r="7317" spans="1:5" ht="13.5" x14ac:dyDescent="0.25">
      <c r="A7317" s="2"/>
      <c r="B7317" s="2" t="s">
        <v>3970</v>
      </c>
      <c r="C7317" s="116">
        <v>176890</v>
      </c>
      <c r="D7317" s="117">
        <v>7324</v>
      </c>
      <c r="E7317" s="2">
        <v>7317</v>
      </c>
    </row>
    <row r="7318" spans="1:5" ht="13.5" x14ac:dyDescent="0.25">
      <c r="A7318" s="2"/>
      <c r="B7318" s="2" t="s">
        <v>3971</v>
      </c>
      <c r="C7318" s="116">
        <v>176918</v>
      </c>
      <c r="D7318" s="117">
        <v>7324</v>
      </c>
      <c r="E7318" s="2">
        <v>7318</v>
      </c>
    </row>
    <row r="7319" spans="1:5" ht="13.5" x14ac:dyDescent="0.25">
      <c r="A7319" s="2"/>
      <c r="B7319" s="2" t="s">
        <v>3972</v>
      </c>
      <c r="C7319" s="116">
        <v>176937</v>
      </c>
      <c r="D7319" s="117">
        <v>7332</v>
      </c>
      <c r="E7319" s="2">
        <v>7319</v>
      </c>
    </row>
    <row r="7320" spans="1:5" ht="13.5" x14ac:dyDescent="0.25">
      <c r="A7320" s="2"/>
      <c r="B7320" s="2" t="s">
        <v>3973</v>
      </c>
      <c r="C7320" s="116">
        <v>176956</v>
      </c>
      <c r="D7320" s="117">
        <v>7221</v>
      </c>
      <c r="E7320" s="2">
        <v>7320</v>
      </c>
    </row>
    <row r="7321" spans="1:5" ht="13.5" x14ac:dyDescent="0.25">
      <c r="A7321" s="2"/>
      <c r="B7321" s="2" t="s">
        <v>3974</v>
      </c>
      <c r="C7321" s="116">
        <v>176975</v>
      </c>
      <c r="D7321" s="117">
        <v>5220</v>
      </c>
      <c r="E7321" s="2">
        <v>7321</v>
      </c>
    </row>
    <row r="7322" spans="1:5" ht="13.5" x14ac:dyDescent="0.25">
      <c r="A7322" s="2"/>
      <c r="B7322" s="2" t="s">
        <v>3975</v>
      </c>
      <c r="C7322" s="116">
        <v>176994</v>
      </c>
      <c r="D7322" s="117">
        <v>9321</v>
      </c>
      <c r="E7322" s="2">
        <v>7322</v>
      </c>
    </row>
    <row r="7323" spans="1:5" ht="13.5" x14ac:dyDescent="0.25">
      <c r="A7323" s="2"/>
      <c r="B7323" s="2" t="s">
        <v>3976</v>
      </c>
      <c r="C7323" s="116">
        <v>177018</v>
      </c>
      <c r="D7323" s="117">
        <v>7350</v>
      </c>
      <c r="E7323" s="2">
        <v>7323</v>
      </c>
    </row>
    <row r="7324" spans="1:5" ht="13.5" x14ac:dyDescent="0.25">
      <c r="A7324" s="2"/>
      <c r="B7324" s="2" t="s">
        <v>7419</v>
      </c>
      <c r="C7324" s="116">
        <v>177037</v>
      </c>
      <c r="D7324" s="117">
        <v>9350</v>
      </c>
      <c r="E7324" s="2">
        <v>7324</v>
      </c>
    </row>
    <row r="7325" spans="1:5" ht="13.5" x14ac:dyDescent="0.25">
      <c r="A7325" s="2"/>
      <c r="B7325" s="2" t="s">
        <v>3977</v>
      </c>
      <c r="C7325" s="116">
        <v>177041</v>
      </c>
      <c r="D7325" s="117">
        <v>8122</v>
      </c>
      <c r="E7325" s="2">
        <v>7325</v>
      </c>
    </row>
    <row r="7326" spans="1:5" ht="13.5" x14ac:dyDescent="0.25">
      <c r="A7326" s="2"/>
      <c r="B7326" s="2" t="s">
        <v>3979</v>
      </c>
      <c r="C7326" s="116">
        <v>177060</v>
      </c>
      <c r="D7326" s="117">
        <v>7324</v>
      </c>
      <c r="E7326" s="2">
        <v>7326</v>
      </c>
    </row>
    <row r="7327" spans="1:5" ht="13.5" x14ac:dyDescent="0.25">
      <c r="A7327" s="2"/>
      <c r="B7327" s="2" t="s">
        <v>3978</v>
      </c>
      <c r="C7327" s="116">
        <v>177056</v>
      </c>
      <c r="D7327" s="117">
        <v>8262</v>
      </c>
      <c r="E7327" s="2">
        <v>7327</v>
      </c>
    </row>
    <row r="7328" spans="1:5" ht="13.5" x14ac:dyDescent="0.25">
      <c r="A7328" s="2"/>
      <c r="B7328" s="2" t="s">
        <v>3980</v>
      </c>
      <c r="C7328" s="116">
        <v>177081</v>
      </c>
      <c r="D7328" s="117">
        <v>8122</v>
      </c>
      <c r="E7328" s="2">
        <v>7328</v>
      </c>
    </row>
    <row r="7329" spans="1:5" ht="13.5" x14ac:dyDescent="0.25">
      <c r="A7329" s="2"/>
      <c r="B7329" s="2" t="s">
        <v>73</v>
      </c>
      <c r="C7329" s="116">
        <v>177107</v>
      </c>
      <c r="D7329" s="117">
        <v>8141</v>
      </c>
      <c r="E7329" s="2">
        <v>7329</v>
      </c>
    </row>
    <row r="7330" spans="1:5" ht="13.5" x14ac:dyDescent="0.25">
      <c r="A7330" s="2"/>
      <c r="B7330" s="2" t="s">
        <v>3981</v>
      </c>
      <c r="C7330" s="116">
        <v>177126</v>
      </c>
      <c r="D7330" s="117">
        <v>8124</v>
      </c>
      <c r="E7330" s="2">
        <v>7330</v>
      </c>
    </row>
    <row r="7331" spans="1:5" ht="13.5" x14ac:dyDescent="0.25">
      <c r="A7331" s="2"/>
      <c r="B7331" s="2" t="s">
        <v>3983</v>
      </c>
      <c r="C7331" s="116">
        <v>177164</v>
      </c>
      <c r="D7331" s="117">
        <v>8144</v>
      </c>
      <c r="E7331" s="2">
        <v>7331</v>
      </c>
    </row>
    <row r="7332" spans="1:5" ht="13.5" x14ac:dyDescent="0.25">
      <c r="A7332" s="2"/>
      <c r="B7332" s="2" t="s">
        <v>3984</v>
      </c>
      <c r="C7332" s="116">
        <v>177179</v>
      </c>
      <c r="D7332" s="117">
        <v>7431</v>
      </c>
      <c r="E7332" s="2">
        <v>7332</v>
      </c>
    </row>
    <row r="7333" spans="1:5" ht="13.5" x14ac:dyDescent="0.25">
      <c r="A7333" s="2"/>
      <c r="B7333" s="2" t="s">
        <v>3982</v>
      </c>
      <c r="C7333" s="116">
        <v>177145</v>
      </c>
      <c r="D7333" s="117">
        <v>8143</v>
      </c>
      <c r="E7333" s="2">
        <v>7333</v>
      </c>
    </row>
    <row r="7334" spans="1:5" ht="13.5" x14ac:dyDescent="0.25">
      <c r="A7334" s="2"/>
      <c r="B7334" s="2" t="s">
        <v>74</v>
      </c>
      <c r="C7334" s="116">
        <v>177198</v>
      </c>
      <c r="D7334" s="117">
        <v>7443</v>
      </c>
      <c r="E7334" s="2">
        <v>7334</v>
      </c>
    </row>
    <row r="7335" spans="1:5" ht="13.5" x14ac:dyDescent="0.25">
      <c r="A7335" s="2"/>
      <c r="B7335" s="2" t="s">
        <v>3985</v>
      </c>
      <c r="C7335" s="116">
        <v>177215</v>
      </c>
      <c r="D7335" s="117">
        <v>9350</v>
      </c>
      <c r="E7335" s="2">
        <v>7335</v>
      </c>
    </row>
    <row r="7336" spans="1:5" ht="13.5" x14ac:dyDescent="0.25">
      <c r="A7336" s="2"/>
      <c r="B7336" s="2" t="s">
        <v>3986</v>
      </c>
      <c r="C7336" s="116">
        <v>177234</v>
      </c>
      <c r="D7336" s="117">
        <v>8228</v>
      </c>
      <c r="E7336" s="2">
        <v>7336</v>
      </c>
    </row>
    <row r="7337" spans="1:5" ht="13.5" x14ac:dyDescent="0.25">
      <c r="A7337" s="2"/>
      <c r="B7337" s="2" t="s">
        <v>3987</v>
      </c>
      <c r="C7337" s="116">
        <v>177253</v>
      </c>
      <c r="D7337" s="117">
        <v>9350</v>
      </c>
      <c r="E7337" s="2">
        <v>7337</v>
      </c>
    </row>
    <row r="7338" spans="1:5" ht="13.5" x14ac:dyDescent="0.25">
      <c r="A7338" s="2"/>
      <c r="B7338" s="2" t="s">
        <v>75</v>
      </c>
      <c r="C7338" s="116">
        <v>177272</v>
      </c>
      <c r="D7338" s="117">
        <v>9113</v>
      </c>
      <c r="E7338" s="2">
        <v>7338</v>
      </c>
    </row>
    <row r="7339" spans="1:5" ht="13.5" x14ac:dyDescent="0.25">
      <c r="A7339" s="2"/>
      <c r="B7339" s="2" t="s">
        <v>3988</v>
      </c>
      <c r="C7339" s="116">
        <v>177291</v>
      </c>
      <c r="D7339" s="117">
        <v>7313</v>
      </c>
      <c r="E7339" s="2">
        <v>7339</v>
      </c>
    </row>
    <row r="7340" spans="1:5" ht="13.5" x14ac:dyDescent="0.25">
      <c r="A7340" s="2"/>
      <c r="B7340" s="2" t="s">
        <v>3989</v>
      </c>
      <c r="C7340" s="116">
        <v>177319</v>
      </c>
      <c r="D7340" s="117">
        <v>7321</v>
      </c>
      <c r="E7340" s="2">
        <v>7340</v>
      </c>
    </row>
    <row r="7341" spans="1:5" ht="13.5" x14ac:dyDescent="0.25">
      <c r="A7341" s="2"/>
      <c r="B7341" s="2" t="s">
        <v>3990</v>
      </c>
      <c r="C7341" s="116">
        <v>177338</v>
      </c>
      <c r="D7341" s="117">
        <v>7460</v>
      </c>
      <c r="E7341" s="2">
        <v>7341</v>
      </c>
    </row>
    <row r="7342" spans="1:5" ht="13.5" x14ac:dyDescent="0.25">
      <c r="A7342" s="2"/>
      <c r="B7342" s="2" t="s">
        <v>3991</v>
      </c>
      <c r="C7342" s="116">
        <v>177342</v>
      </c>
      <c r="D7342" s="117">
        <v>5410</v>
      </c>
      <c r="E7342" s="2">
        <v>7342</v>
      </c>
    </row>
    <row r="7343" spans="1:5" ht="13.5" x14ac:dyDescent="0.25">
      <c r="A7343" s="2"/>
      <c r="B7343" s="2" t="s">
        <v>3992</v>
      </c>
      <c r="C7343" s="116">
        <v>177361</v>
      </c>
      <c r="D7343" s="117">
        <v>7324</v>
      </c>
      <c r="E7343" s="2">
        <v>7343</v>
      </c>
    </row>
    <row r="7344" spans="1:5" ht="13.5" x14ac:dyDescent="0.25">
      <c r="A7344" s="2"/>
      <c r="B7344" s="2" t="s">
        <v>76</v>
      </c>
      <c r="C7344" s="116">
        <v>177380</v>
      </c>
      <c r="D7344" s="117">
        <v>7443</v>
      </c>
      <c r="E7344" s="2">
        <v>7344</v>
      </c>
    </row>
    <row r="7345" spans="1:5" ht="13.5" x14ac:dyDescent="0.25">
      <c r="A7345" s="2"/>
      <c r="B7345" s="2" t="s">
        <v>3993</v>
      </c>
      <c r="C7345" s="116">
        <v>177408</v>
      </c>
      <c r="D7345" s="117">
        <v>7331</v>
      </c>
      <c r="E7345" s="2">
        <v>7345</v>
      </c>
    </row>
    <row r="7346" spans="1:5" ht="13.5" x14ac:dyDescent="0.25">
      <c r="A7346" s="2"/>
      <c r="B7346" s="2" t="s">
        <v>3994</v>
      </c>
      <c r="C7346" s="116">
        <v>177427</v>
      </c>
      <c r="D7346" s="117">
        <v>7441</v>
      </c>
      <c r="E7346" s="2">
        <v>7346</v>
      </c>
    </row>
    <row r="7347" spans="1:5" ht="13.5" x14ac:dyDescent="0.25">
      <c r="A7347" s="2"/>
      <c r="B7347" s="2" t="s">
        <v>3995</v>
      </c>
      <c r="C7347" s="116">
        <v>177446</v>
      </c>
      <c r="D7347" s="117">
        <v>7332</v>
      </c>
      <c r="E7347" s="2">
        <v>7347</v>
      </c>
    </row>
    <row r="7348" spans="1:5" ht="13.5" x14ac:dyDescent="0.25">
      <c r="A7348" s="2"/>
      <c r="B7348" s="2" t="s">
        <v>3996</v>
      </c>
      <c r="C7348" s="116">
        <v>177465</v>
      </c>
      <c r="D7348" s="117">
        <v>8234</v>
      </c>
      <c r="E7348" s="2">
        <v>7348</v>
      </c>
    </row>
    <row r="7349" spans="1:5" ht="13.5" x14ac:dyDescent="0.25">
      <c r="A7349" s="2"/>
      <c r="B7349" s="2" t="s">
        <v>3997</v>
      </c>
      <c r="C7349" s="116">
        <v>177484</v>
      </c>
      <c r="D7349" s="117">
        <v>8269</v>
      </c>
      <c r="E7349" s="2">
        <v>7349</v>
      </c>
    </row>
    <row r="7350" spans="1:5" ht="13.5" x14ac:dyDescent="0.25">
      <c r="A7350" s="2"/>
      <c r="B7350" s="2" t="s">
        <v>3998</v>
      </c>
      <c r="C7350" s="116">
        <v>177501</v>
      </c>
      <c r="D7350" s="117">
        <v>8142</v>
      </c>
      <c r="E7350" s="2">
        <v>7350</v>
      </c>
    </row>
    <row r="7351" spans="1:5" ht="13.5" x14ac:dyDescent="0.25">
      <c r="A7351" s="2"/>
      <c r="B7351" s="2" t="s">
        <v>3999</v>
      </c>
      <c r="C7351" s="116">
        <v>177520</v>
      </c>
      <c r="D7351" s="117">
        <v>8228</v>
      </c>
      <c r="E7351" s="2">
        <v>7351</v>
      </c>
    </row>
    <row r="7352" spans="1:5" ht="13.5" x14ac:dyDescent="0.25">
      <c r="A7352" s="2"/>
      <c r="B7352" s="2" t="s">
        <v>4000</v>
      </c>
      <c r="C7352" s="116">
        <v>177535</v>
      </c>
      <c r="D7352" s="117">
        <v>8141</v>
      </c>
      <c r="E7352" s="2">
        <v>7352</v>
      </c>
    </row>
    <row r="7353" spans="1:5" ht="13.5" x14ac:dyDescent="0.25">
      <c r="A7353" s="2"/>
      <c r="B7353" s="2" t="s">
        <v>4001</v>
      </c>
      <c r="C7353" s="116">
        <v>177554</v>
      </c>
      <c r="D7353" s="117">
        <v>6141</v>
      </c>
      <c r="E7353" s="2">
        <v>7353</v>
      </c>
    </row>
    <row r="7354" spans="1:5" ht="13.5" x14ac:dyDescent="0.25">
      <c r="A7354" s="2"/>
      <c r="B7354" s="2" t="s">
        <v>4002</v>
      </c>
      <c r="C7354" s="116">
        <v>177573</v>
      </c>
      <c r="D7354" s="117">
        <v>7441</v>
      </c>
      <c r="E7354" s="2">
        <v>7354</v>
      </c>
    </row>
    <row r="7355" spans="1:5" ht="13.5" x14ac:dyDescent="0.25">
      <c r="A7355" s="2"/>
      <c r="B7355" s="2" t="s">
        <v>4003</v>
      </c>
      <c r="C7355" s="116">
        <v>177592</v>
      </c>
      <c r="D7355" s="117">
        <v>7450</v>
      </c>
      <c r="E7355" s="2">
        <v>7355</v>
      </c>
    </row>
    <row r="7356" spans="1:5" ht="13.5" x14ac:dyDescent="0.25">
      <c r="A7356" s="2"/>
      <c r="B7356" s="2" t="s">
        <v>4004</v>
      </c>
      <c r="C7356" s="116">
        <v>177624</v>
      </c>
      <c r="D7356" s="117">
        <v>9322</v>
      </c>
      <c r="E7356" s="2">
        <v>7356</v>
      </c>
    </row>
    <row r="7357" spans="1:5" ht="13.5" x14ac:dyDescent="0.25">
      <c r="A7357" s="2"/>
      <c r="B7357" s="2" t="s">
        <v>4005</v>
      </c>
      <c r="C7357" s="116">
        <v>177643</v>
      </c>
      <c r="D7357" s="117">
        <v>7313</v>
      </c>
      <c r="E7357" s="2">
        <v>7357</v>
      </c>
    </row>
    <row r="7358" spans="1:5" ht="13.5" x14ac:dyDescent="0.25">
      <c r="A7358" s="2"/>
      <c r="B7358" s="2" t="s">
        <v>4006</v>
      </c>
      <c r="C7358" s="116">
        <v>177662</v>
      </c>
      <c r="D7358" s="117">
        <v>7242</v>
      </c>
      <c r="E7358" s="2">
        <v>7358</v>
      </c>
    </row>
    <row r="7359" spans="1:5" ht="13.5" x14ac:dyDescent="0.25">
      <c r="A7359" s="2"/>
      <c r="B7359" s="2" t="s">
        <v>4007</v>
      </c>
      <c r="C7359" s="116">
        <v>177681</v>
      </c>
      <c r="D7359" s="117">
        <v>7439</v>
      </c>
      <c r="E7359" s="2">
        <v>7359</v>
      </c>
    </row>
    <row r="7360" spans="1:5" ht="13.5" x14ac:dyDescent="0.25">
      <c r="A7360" s="2"/>
      <c r="B7360" s="2" t="s">
        <v>77</v>
      </c>
      <c r="C7360" s="116">
        <v>177709</v>
      </c>
      <c r="D7360" s="117">
        <v>7113</v>
      </c>
      <c r="E7360" s="2">
        <v>7360</v>
      </c>
    </row>
    <row r="7361" spans="1:5" ht="13.5" x14ac:dyDescent="0.25">
      <c r="A7361" s="2"/>
      <c r="B7361" s="2" t="s">
        <v>77</v>
      </c>
      <c r="C7361" s="116">
        <v>177696</v>
      </c>
      <c r="D7361" s="117">
        <v>7334</v>
      </c>
      <c r="E7361" s="2">
        <v>7361</v>
      </c>
    </row>
    <row r="7362" spans="1:5" ht="13.5" x14ac:dyDescent="0.25">
      <c r="A7362" s="2"/>
      <c r="B7362" s="2" t="s">
        <v>4008</v>
      </c>
      <c r="C7362" s="116">
        <v>177728</v>
      </c>
      <c r="D7362" s="117">
        <v>7334</v>
      </c>
      <c r="E7362" s="2">
        <v>7362</v>
      </c>
    </row>
    <row r="7363" spans="1:5" ht="13.5" x14ac:dyDescent="0.25">
      <c r="A7363" s="2"/>
      <c r="B7363" s="2" t="s">
        <v>4009</v>
      </c>
      <c r="C7363" s="116">
        <v>177747</v>
      </c>
      <c r="D7363" s="117">
        <v>7441</v>
      </c>
      <c r="E7363" s="2">
        <v>7363</v>
      </c>
    </row>
    <row r="7364" spans="1:5" ht="13.5" x14ac:dyDescent="0.25">
      <c r="A7364" s="2"/>
      <c r="B7364" s="2" t="s">
        <v>78</v>
      </c>
      <c r="C7364" s="116">
        <v>177766</v>
      </c>
      <c r="D7364" s="117">
        <v>7411</v>
      </c>
      <c r="E7364" s="2">
        <v>7364</v>
      </c>
    </row>
    <row r="7365" spans="1:5" ht="13.5" x14ac:dyDescent="0.25">
      <c r="A7365" s="2"/>
      <c r="B7365" s="2" t="s">
        <v>4010</v>
      </c>
      <c r="C7365" s="116">
        <v>177770</v>
      </c>
      <c r="D7365" s="117">
        <v>7270</v>
      </c>
      <c r="E7365" s="2">
        <v>7365</v>
      </c>
    </row>
    <row r="7366" spans="1:5" ht="13.5" x14ac:dyDescent="0.25">
      <c r="A7366" s="2"/>
      <c r="B7366" s="2" t="s">
        <v>4011</v>
      </c>
      <c r="C7366" s="116">
        <v>177796</v>
      </c>
      <c r="D7366" s="117">
        <v>7260</v>
      </c>
      <c r="E7366" s="2">
        <v>7366</v>
      </c>
    </row>
    <row r="7367" spans="1:5" ht="13.5" x14ac:dyDescent="0.25">
      <c r="A7367" s="2"/>
      <c r="B7367" s="2" t="s">
        <v>8241</v>
      </c>
      <c r="C7367" s="116">
        <v>259863</v>
      </c>
      <c r="D7367" s="117">
        <v>3439</v>
      </c>
      <c r="E7367" s="2">
        <v>7367</v>
      </c>
    </row>
    <row r="7368" spans="1:5" ht="13.5" x14ac:dyDescent="0.25">
      <c r="A7368" s="2"/>
      <c r="B7368" s="2" t="s">
        <v>6777</v>
      </c>
      <c r="C7368" s="116">
        <v>259896</v>
      </c>
      <c r="D7368" s="117">
        <v>3431</v>
      </c>
      <c r="E7368" s="2">
        <v>7368</v>
      </c>
    </row>
    <row r="7369" spans="1:5" ht="13.5" x14ac:dyDescent="0.25">
      <c r="A7369" s="2"/>
      <c r="B7369" s="2" t="s">
        <v>6778</v>
      </c>
      <c r="C7369" s="116">
        <v>259913</v>
      </c>
      <c r="D7369" s="117">
        <v>3431</v>
      </c>
      <c r="E7369" s="2">
        <v>7369</v>
      </c>
    </row>
    <row r="7370" spans="1:5" ht="13.5" x14ac:dyDescent="0.25">
      <c r="A7370" s="2"/>
      <c r="B7370" s="2" t="s">
        <v>4012</v>
      </c>
      <c r="C7370" s="116">
        <v>177817</v>
      </c>
      <c r="D7370" s="117">
        <v>9350</v>
      </c>
      <c r="E7370" s="2">
        <v>7370</v>
      </c>
    </row>
    <row r="7371" spans="1:5" ht="13.5" x14ac:dyDescent="0.25">
      <c r="A7371" s="2"/>
      <c r="B7371" s="2" t="s">
        <v>4013</v>
      </c>
      <c r="C7371" s="116">
        <v>177836</v>
      </c>
      <c r="D7371" s="117">
        <v>7439</v>
      </c>
      <c r="E7371" s="2">
        <v>7371</v>
      </c>
    </row>
    <row r="7372" spans="1:5" ht="13.5" x14ac:dyDescent="0.25">
      <c r="A7372" s="2"/>
      <c r="B7372" s="2" t="s">
        <v>4014</v>
      </c>
      <c r="C7372" s="116">
        <v>177855</v>
      </c>
      <c r="D7372" s="117">
        <v>7431</v>
      </c>
      <c r="E7372" s="2">
        <v>7372</v>
      </c>
    </row>
    <row r="7373" spans="1:5" ht="13.5" x14ac:dyDescent="0.25">
      <c r="A7373" s="2"/>
      <c r="B7373" s="2" t="s">
        <v>4015</v>
      </c>
      <c r="C7373" s="116">
        <v>177874</v>
      </c>
      <c r="D7373" s="117">
        <v>8290</v>
      </c>
      <c r="E7373" s="2">
        <v>7373</v>
      </c>
    </row>
    <row r="7374" spans="1:5" ht="13.5" x14ac:dyDescent="0.25">
      <c r="A7374" s="2"/>
      <c r="B7374" s="2" t="s">
        <v>80</v>
      </c>
      <c r="C7374" s="116">
        <v>177893</v>
      </c>
      <c r="D7374" s="117">
        <v>7450</v>
      </c>
      <c r="E7374" s="2">
        <v>7374</v>
      </c>
    </row>
    <row r="7375" spans="1:5" ht="13.5" x14ac:dyDescent="0.25">
      <c r="A7375" s="2"/>
      <c r="B7375" s="2" t="s">
        <v>79</v>
      </c>
      <c r="C7375" s="116">
        <v>177820</v>
      </c>
      <c r="D7375" s="117">
        <v>9415</v>
      </c>
      <c r="E7375" s="2">
        <v>7375</v>
      </c>
    </row>
    <row r="7376" spans="1:5" ht="13.5" x14ac:dyDescent="0.25">
      <c r="A7376" s="2"/>
      <c r="B7376" s="2" t="s">
        <v>7420</v>
      </c>
      <c r="C7376" s="116">
        <v>177780</v>
      </c>
      <c r="D7376" s="117">
        <v>9322</v>
      </c>
      <c r="E7376" s="2">
        <v>7376</v>
      </c>
    </row>
    <row r="7377" spans="1:5" ht="13.5" x14ac:dyDescent="0.25">
      <c r="A7377" s="2"/>
      <c r="B7377" s="2" t="s">
        <v>4016</v>
      </c>
      <c r="C7377" s="116">
        <v>177910</v>
      </c>
      <c r="D7377" s="117">
        <v>8223</v>
      </c>
      <c r="E7377" s="2">
        <v>7377</v>
      </c>
    </row>
    <row r="7378" spans="1:5" ht="13.5" x14ac:dyDescent="0.25">
      <c r="A7378" s="2"/>
      <c r="B7378" s="2" t="s">
        <v>4017</v>
      </c>
      <c r="C7378" s="116">
        <v>177925</v>
      </c>
      <c r="D7378" s="117">
        <v>7260</v>
      </c>
      <c r="E7378" s="2">
        <v>7378</v>
      </c>
    </row>
    <row r="7379" spans="1:5" ht="13.5" x14ac:dyDescent="0.25">
      <c r="A7379" s="2"/>
      <c r="B7379" s="2" t="s">
        <v>81</v>
      </c>
      <c r="C7379" s="116">
        <v>177944</v>
      </c>
      <c r="D7379" s="117">
        <v>9350</v>
      </c>
      <c r="E7379" s="2">
        <v>7379</v>
      </c>
    </row>
    <row r="7380" spans="1:5" ht="13.5" x14ac:dyDescent="0.25">
      <c r="A7380" s="2"/>
      <c r="B7380" s="2" t="s">
        <v>4018</v>
      </c>
      <c r="C7380" s="116">
        <v>177963</v>
      </c>
      <c r="D7380" s="117">
        <v>8112</v>
      </c>
      <c r="E7380" s="2">
        <v>7380</v>
      </c>
    </row>
    <row r="7381" spans="1:5" ht="13.5" x14ac:dyDescent="0.25">
      <c r="A7381" s="2"/>
      <c r="B7381" s="2" t="s">
        <v>4018</v>
      </c>
      <c r="C7381" s="116">
        <v>377970</v>
      </c>
      <c r="D7381" s="117">
        <v>8159</v>
      </c>
      <c r="E7381" s="2">
        <v>7381</v>
      </c>
    </row>
    <row r="7382" spans="1:5" ht="13.5" x14ac:dyDescent="0.25">
      <c r="A7382" s="2"/>
      <c r="B7382" s="2" t="s">
        <v>82</v>
      </c>
      <c r="C7382" s="116">
        <v>177982</v>
      </c>
      <c r="D7382" s="117">
        <v>8221</v>
      </c>
      <c r="E7382" s="2">
        <v>7382</v>
      </c>
    </row>
    <row r="7383" spans="1:5" ht="13.5" x14ac:dyDescent="0.25">
      <c r="A7383" s="2"/>
      <c r="B7383" s="2" t="s">
        <v>4020</v>
      </c>
      <c r="C7383" s="116">
        <v>178025</v>
      </c>
      <c r="D7383" s="117">
        <v>7441</v>
      </c>
      <c r="E7383" s="2">
        <v>7383</v>
      </c>
    </row>
    <row r="7384" spans="1:5" ht="13.5" x14ac:dyDescent="0.25">
      <c r="A7384" s="2"/>
      <c r="B7384" s="2" t="s">
        <v>4019</v>
      </c>
      <c r="C7384" s="116">
        <v>178006</v>
      </c>
      <c r="D7384" s="117">
        <v>7442</v>
      </c>
      <c r="E7384" s="2">
        <v>7384</v>
      </c>
    </row>
    <row r="7385" spans="1:5" ht="13.5" x14ac:dyDescent="0.25">
      <c r="A7385" s="2"/>
      <c r="B7385" s="2" t="s">
        <v>4021</v>
      </c>
      <c r="C7385" s="116">
        <v>178034</v>
      </c>
      <c r="D7385" s="117">
        <v>7280</v>
      </c>
      <c r="E7385" s="2">
        <v>7385</v>
      </c>
    </row>
    <row r="7386" spans="1:5" ht="13.5" x14ac:dyDescent="0.25">
      <c r="A7386" s="2"/>
      <c r="B7386" s="2" t="s">
        <v>4022</v>
      </c>
      <c r="C7386" s="116">
        <v>178059</v>
      </c>
      <c r="D7386" s="117">
        <v>8282</v>
      </c>
      <c r="E7386" s="2">
        <v>7386</v>
      </c>
    </row>
    <row r="7387" spans="1:5" ht="13.5" x14ac:dyDescent="0.25">
      <c r="A7387" s="2"/>
      <c r="B7387" s="2" t="s">
        <v>4023</v>
      </c>
      <c r="C7387" s="116">
        <v>178078</v>
      </c>
      <c r="D7387" s="117">
        <v>7270</v>
      </c>
      <c r="E7387" s="2">
        <v>7387</v>
      </c>
    </row>
    <row r="7388" spans="1:5" ht="13.5" x14ac:dyDescent="0.25">
      <c r="A7388" s="2"/>
      <c r="B7388" s="2" t="s">
        <v>4024</v>
      </c>
      <c r="C7388" s="116">
        <v>178097</v>
      </c>
      <c r="D7388" s="117">
        <v>9350</v>
      </c>
      <c r="E7388" s="2">
        <v>7388</v>
      </c>
    </row>
    <row r="7389" spans="1:5" ht="13.5" x14ac:dyDescent="0.25">
      <c r="A7389" s="2"/>
      <c r="B7389" s="2" t="s">
        <v>83</v>
      </c>
      <c r="C7389" s="116">
        <v>178114</v>
      </c>
      <c r="D7389" s="117">
        <v>7411</v>
      </c>
      <c r="E7389" s="2">
        <v>7389</v>
      </c>
    </row>
    <row r="7390" spans="1:5" ht="13.5" x14ac:dyDescent="0.25">
      <c r="A7390" s="2"/>
      <c r="B7390" s="2" t="s">
        <v>4025</v>
      </c>
      <c r="C7390" s="116">
        <v>178133</v>
      </c>
      <c r="D7390" s="117">
        <v>7414</v>
      </c>
      <c r="E7390" s="2">
        <v>7390</v>
      </c>
    </row>
    <row r="7391" spans="1:5" ht="13.5" x14ac:dyDescent="0.25">
      <c r="A7391" s="2"/>
      <c r="B7391" s="2" t="s">
        <v>4026</v>
      </c>
      <c r="C7391" s="116">
        <v>178148</v>
      </c>
      <c r="D7391" s="117">
        <v>9350</v>
      </c>
      <c r="E7391" s="2">
        <v>7391</v>
      </c>
    </row>
    <row r="7392" spans="1:5" ht="13.5" x14ac:dyDescent="0.25">
      <c r="A7392" s="2"/>
      <c r="B7392" s="2" t="s">
        <v>4027</v>
      </c>
      <c r="C7392" s="116">
        <v>178167</v>
      </c>
      <c r="D7392" s="117">
        <v>8144</v>
      </c>
      <c r="E7392" s="2">
        <v>7392</v>
      </c>
    </row>
    <row r="7393" spans="1:5" ht="13.5" x14ac:dyDescent="0.25">
      <c r="A7393" s="2"/>
      <c r="B7393" s="2" t="s">
        <v>4028</v>
      </c>
      <c r="C7393" s="116">
        <v>178186</v>
      </c>
      <c r="D7393" s="117">
        <v>7441</v>
      </c>
      <c r="E7393" s="2">
        <v>7393</v>
      </c>
    </row>
    <row r="7394" spans="1:5" ht="13.5" x14ac:dyDescent="0.25">
      <c r="A7394" s="2"/>
      <c r="B7394" s="2" t="s">
        <v>9058</v>
      </c>
      <c r="C7394" s="116">
        <v>378192</v>
      </c>
      <c r="D7394" s="117">
        <v>8290</v>
      </c>
      <c r="E7394" s="2">
        <v>7394</v>
      </c>
    </row>
    <row r="7395" spans="1:5" ht="13.5" x14ac:dyDescent="0.25">
      <c r="A7395" s="2"/>
      <c r="B7395" s="2" t="s">
        <v>4029</v>
      </c>
      <c r="C7395" s="116">
        <v>178203</v>
      </c>
      <c r="D7395" s="117">
        <v>7312</v>
      </c>
      <c r="E7395" s="2">
        <v>7395</v>
      </c>
    </row>
    <row r="7396" spans="1:5" ht="13.5" x14ac:dyDescent="0.25">
      <c r="A7396" s="2"/>
      <c r="B7396" s="2" t="s">
        <v>4030</v>
      </c>
      <c r="C7396" s="116">
        <v>178222</v>
      </c>
      <c r="D7396" s="117">
        <v>8232</v>
      </c>
      <c r="E7396" s="2">
        <v>7396</v>
      </c>
    </row>
    <row r="7397" spans="1:5" ht="13.5" x14ac:dyDescent="0.25">
      <c r="A7397" s="2"/>
      <c r="B7397" s="2" t="s">
        <v>84</v>
      </c>
      <c r="C7397" s="116">
        <v>178241</v>
      </c>
      <c r="D7397" s="117">
        <v>8231</v>
      </c>
      <c r="E7397" s="2">
        <v>7397</v>
      </c>
    </row>
    <row r="7398" spans="1:5" ht="13.5" x14ac:dyDescent="0.25">
      <c r="A7398" s="2"/>
      <c r="B7398" s="2" t="s">
        <v>4031</v>
      </c>
      <c r="C7398" s="116">
        <v>178260</v>
      </c>
      <c r="D7398" s="117">
        <v>8121</v>
      </c>
      <c r="E7398" s="2">
        <v>7398</v>
      </c>
    </row>
    <row r="7399" spans="1:5" ht="13.5" x14ac:dyDescent="0.25">
      <c r="A7399" s="2"/>
      <c r="B7399" s="2" t="s">
        <v>4032</v>
      </c>
      <c r="C7399" s="116">
        <v>178287</v>
      </c>
      <c r="D7399" s="117">
        <v>7324</v>
      </c>
      <c r="E7399" s="2">
        <v>7399</v>
      </c>
    </row>
    <row r="7400" spans="1:5" ht="13.5" x14ac:dyDescent="0.25">
      <c r="A7400" s="2"/>
      <c r="B7400" s="2" t="s">
        <v>4033</v>
      </c>
      <c r="C7400" s="116">
        <v>178307</v>
      </c>
      <c r="D7400" s="117">
        <v>8228</v>
      </c>
      <c r="E7400" s="2">
        <v>7400</v>
      </c>
    </row>
    <row r="7401" spans="1:5" ht="13.5" x14ac:dyDescent="0.25">
      <c r="A7401" s="2"/>
      <c r="B7401" s="2" t="s">
        <v>4034</v>
      </c>
      <c r="C7401" s="116">
        <v>178326</v>
      </c>
      <c r="D7401" s="117">
        <v>8273</v>
      </c>
      <c r="E7401" s="2">
        <v>7401</v>
      </c>
    </row>
    <row r="7402" spans="1:5" ht="13.5" x14ac:dyDescent="0.25">
      <c r="A7402" s="2"/>
      <c r="B7402" s="2" t="s">
        <v>86</v>
      </c>
      <c r="C7402" s="116">
        <v>178340</v>
      </c>
      <c r="D7402" s="117">
        <v>5210</v>
      </c>
      <c r="E7402" s="2">
        <v>7402</v>
      </c>
    </row>
    <row r="7403" spans="1:5" ht="13.5" x14ac:dyDescent="0.25">
      <c r="A7403" s="2"/>
      <c r="B7403" s="2" t="s">
        <v>85</v>
      </c>
      <c r="C7403" s="116">
        <v>178290</v>
      </c>
      <c r="D7403" s="117">
        <v>9211</v>
      </c>
      <c r="E7403" s="2">
        <v>7403</v>
      </c>
    </row>
    <row r="7404" spans="1:5" ht="13.5" x14ac:dyDescent="0.25">
      <c r="A7404" s="2"/>
      <c r="B7404" s="2" t="s">
        <v>6779</v>
      </c>
      <c r="C7404" s="116">
        <v>259951</v>
      </c>
      <c r="D7404" s="117">
        <v>3449</v>
      </c>
      <c r="E7404" s="2">
        <v>7404</v>
      </c>
    </row>
    <row r="7405" spans="1:5" ht="13.5" x14ac:dyDescent="0.25">
      <c r="A7405" s="2"/>
      <c r="B7405" s="2" t="s">
        <v>6780</v>
      </c>
      <c r="C7405" s="116">
        <v>259970</v>
      </c>
      <c r="D7405" s="117">
        <v>3152</v>
      </c>
      <c r="E7405" s="2">
        <v>7405</v>
      </c>
    </row>
    <row r="7406" spans="1:5" ht="13.5" x14ac:dyDescent="0.25">
      <c r="A7406" s="2"/>
      <c r="B7406" s="2" t="s">
        <v>6624</v>
      </c>
      <c r="C7406" s="116">
        <v>259985</v>
      </c>
      <c r="D7406" s="117">
        <v>3152</v>
      </c>
      <c r="E7406" s="2">
        <v>7406</v>
      </c>
    </row>
    <row r="7407" spans="1:5" ht="13.5" x14ac:dyDescent="0.25">
      <c r="A7407" s="2"/>
      <c r="B7407" s="2" t="s">
        <v>6781</v>
      </c>
      <c r="C7407" s="116">
        <v>259991</v>
      </c>
      <c r="D7407" s="117">
        <v>2149</v>
      </c>
      <c r="E7407" s="2">
        <v>7407</v>
      </c>
    </row>
    <row r="7408" spans="1:5" ht="13.5" x14ac:dyDescent="0.25">
      <c r="A7408" s="2"/>
      <c r="B7408" s="2" t="s">
        <v>8242</v>
      </c>
      <c r="C7408" s="116">
        <v>259992</v>
      </c>
      <c r="D7408" s="117">
        <v>2142</v>
      </c>
      <c r="E7408" s="2">
        <v>7408</v>
      </c>
    </row>
    <row r="7409" spans="1:5" ht="13.5" x14ac:dyDescent="0.25">
      <c r="A7409" s="2"/>
      <c r="B7409" s="2" t="s">
        <v>6784</v>
      </c>
      <c r="C7409" s="116">
        <v>260075</v>
      </c>
      <c r="D7409" s="117">
        <v>3444</v>
      </c>
      <c r="E7409" s="2">
        <v>7409</v>
      </c>
    </row>
    <row r="7410" spans="1:5" ht="13.5" x14ac:dyDescent="0.25">
      <c r="A7410" s="2"/>
      <c r="B7410" s="2" t="s">
        <v>8243</v>
      </c>
      <c r="C7410" s="116">
        <v>260089</v>
      </c>
      <c r="D7410" s="117">
        <v>2413</v>
      </c>
      <c r="E7410" s="2">
        <v>7410</v>
      </c>
    </row>
    <row r="7411" spans="1:5" ht="13.5" x14ac:dyDescent="0.25">
      <c r="A7411" s="2"/>
      <c r="B7411" s="2" t="s">
        <v>6785</v>
      </c>
      <c r="C7411" s="116">
        <v>260094</v>
      </c>
      <c r="D7411" s="117">
        <v>2149</v>
      </c>
      <c r="E7411" s="2">
        <v>7411</v>
      </c>
    </row>
    <row r="7412" spans="1:5" ht="13.5" x14ac:dyDescent="0.25">
      <c r="A7412" s="2"/>
      <c r="B7412" s="2" t="s">
        <v>8244</v>
      </c>
      <c r="C7412" s="116">
        <v>260095</v>
      </c>
      <c r="D7412" s="117">
        <v>2149</v>
      </c>
      <c r="E7412" s="2">
        <v>7412</v>
      </c>
    </row>
    <row r="7413" spans="1:5" ht="13.5" x14ac:dyDescent="0.25">
      <c r="A7413" s="2"/>
      <c r="B7413" s="2" t="s">
        <v>6786</v>
      </c>
      <c r="C7413" s="116">
        <v>260111</v>
      </c>
      <c r="D7413" s="117">
        <v>2429</v>
      </c>
      <c r="E7413" s="2">
        <v>7413</v>
      </c>
    </row>
    <row r="7414" spans="1:5" ht="13.5" x14ac:dyDescent="0.25">
      <c r="A7414" s="2"/>
      <c r="B7414" s="2" t="s">
        <v>6787</v>
      </c>
      <c r="C7414" s="116">
        <v>260130</v>
      </c>
      <c r="D7414" s="117">
        <v>3152</v>
      </c>
      <c r="E7414" s="2">
        <v>7414</v>
      </c>
    </row>
    <row r="7415" spans="1:5" ht="13.5" x14ac:dyDescent="0.25">
      <c r="A7415" s="2"/>
      <c r="B7415" s="2" t="s">
        <v>8246</v>
      </c>
      <c r="C7415" s="116">
        <v>260135</v>
      </c>
      <c r="D7415" s="117">
        <v>2149</v>
      </c>
      <c r="E7415" s="2">
        <v>7415</v>
      </c>
    </row>
    <row r="7416" spans="1:5" ht="13.5" x14ac:dyDescent="0.25">
      <c r="A7416" s="2"/>
      <c r="B7416" s="2" t="s">
        <v>8245</v>
      </c>
      <c r="C7416" s="116">
        <v>260155</v>
      </c>
      <c r="D7416" s="117">
        <v>3152</v>
      </c>
      <c r="E7416" s="2">
        <v>7416</v>
      </c>
    </row>
    <row r="7417" spans="1:5" ht="13.5" x14ac:dyDescent="0.25">
      <c r="A7417" s="2"/>
      <c r="B7417" s="2" t="s">
        <v>6782</v>
      </c>
      <c r="C7417" s="116">
        <v>260022</v>
      </c>
      <c r="D7417" s="117">
        <v>3442</v>
      </c>
      <c r="E7417" s="2">
        <v>7417</v>
      </c>
    </row>
    <row r="7418" spans="1:5" ht="13.5" x14ac:dyDescent="0.25">
      <c r="A7418" s="2"/>
      <c r="B7418" s="2" t="s">
        <v>6783</v>
      </c>
      <c r="C7418" s="116">
        <v>260056</v>
      </c>
      <c r="D7418" s="117">
        <v>3152</v>
      </c>
      <c r="E7418" s="2">
        <v>7418</v>
      </c>
    </row>
    <row r="7419" spans="1:5" ht="13.5" x14ac:dyDescent="0.25">
      <c r="A7419" s="2"/>
      <c r="B7419" s="2" t="s">
        <v>87</v>
      </c>
      <c r="C7419" s="116">
        <v>178345</v>
      </c>
      <c r="D7419" s="117">
        <v>8159</v>
      </c>
      <c r="E7419" s="2">
        <v>7419</v>
      </c>
    </row>
    <row r="7420" spans="1:5" ht="13.5" x14ac:dyDescent="0.25">
      <c r="A7420" s="2"/>
      <c r="B7420" s="2" t="s">
        <v>4035</v>
      </c>
      <c r="C7420" s="116">
        <v>178364</v>
      </c>
      <c r="D7420" s="117">
        <v>7270</v>
      </c>
      <c r="E7420" s="2">
        <v>7420</v>
      </c>
    </row>
    <row r="7421" spans="1:5" ht="13.5" x14ac:dyDescent="0.25">
      <c r="A7421" s="2"/>
      <c r="B7421" s="2" t="s">
        <v>4036</v>
      </c>
      <c r="C7421" s="116">
        <v>178383</v>
      </c>
      <c r="D7421" s="117">
        <v>8153</v>
      </c>
      <c r="E7421" s="2">
        <v>7421</v>
      </c>
    </row>
    <row r="7422" spans="1:5" ht="13.5" x14ac:dyDescent="0.25">
      <c r="A7422" s="2"/>
      <c r="B7422" s="2" t="s">
        <v>4037</v>
      </c>
      <c r="C7422" s="116">
        <v>178400</v>
      </c>
      <c r="D7422" s="117">
        <v>8154</v>
      </c>
      <c r="E7422" s="2">
        <v>7422</v>
      </c>
    </row>
    <row r="7423" spans="1:5" ht="13.5" x14ac:dyDescent="0.25">
      <c r="A7423" s="2"/>
      <c r="B7423" s="2" t="s">
        <v>4038</v>
      </c>
      <c r="C7423" s="116">
        <v>178415</v>
      </c>
      <c r="D7423" s="117">
        <v>8159</v>
      </c>
      <c r="E7423" s="2">
        <v>7423</v>
      </c>
    </row>
    <row r="7424" spans="1:5" ht="13.5" x14ac:dyDescent="0.25">
      <c r="A7424" s="2"/>
      <c r="B7424" s="2" t="s">
        <v>4039</v>
      </c>
      <c r="C7424" s="116">
        <v>178449</v>
      </c>
      <c r="D7424" s="117">
        <v>9321</v>
      </c>
      <c r="E7424" s="2">
        <v>7424</v>
      </c>
    </row>
    <row r="7425" spans="1:5" ht="13.5" x14ac:dyDescent="0.25">
      <c r="A7425" s="2"/>
      <c r="B7425" s="2" t="s">
        <v>9059</v>
      </c>
      <c r="C7425" s="116">
        <v>378455</v>
      </c>
      <c r="D7425" s="117">
        <v>8290</v>
      </c>
      <c r="E7425" s="2">
        <v>7425</v>
      </c>
    </row>
    <row r="7426" spans="1:5" ht="13.5" x14ac:dyDescent="0.25">
      <c r="A7426" s="2"/>
      <c r="B7426" s="2" t="s">
        <v>6659</v>
      </c>
      <c r="C7426" s="116">
        <v>260160</v>
      </c>
      <c r="D7426" s="117">
        <v>2442</v>
      </c>
      <c r="E7426" s="2">
        <v>7426</v>
      </c>
    </row>
    <row r="7427" spans="1:5" ht="13.5" x14ac:dyDescent="0.25">
      <c r="A7427" s="2"/>
      <c r="B7427" s="2" t="s">
        <v>6788</v>
      </c>
      <c r="C7427" s="116">
        <v>260215</v>
      </c>
      <c r="D7427" s="117">
        <v>4222</v>
      </c>
      <c r="E7427" s="2">
        <v>7427</v>
      </c>
    </row>
    <row r="7428" spans="1:5" ht="13.5" x14ac:dyDescent="0.25">
      <c r="A7428" s="2"/>
      <c r="B7428" s="2" t="s">
        <v>8247</v>
      </c>
      <c r="C7428" s="116">
        <v>260216</v>
      </c>
      <c r="D7428" s="117">
        <v>4222</v>
      </c>
      <c r="E7428" s="2">
        <v>7428</v>
      </c>
    </row>
    <row r="7429" spans="1:5" ht="13.5" x14ac:dyDescent="0.25">
      <c r="A7429" s="2"/>
      <c r="B7429" s="2" t="s">
        <v>8763</v>
      </c>
      <c r="C7429" s="116">
        <v>260221</v>
      </c>
      <c r="D7429" s="117">
        <v>1120</v>
      </c>
      <c r="E7429" s="2">
        <v>7429</v>
      </c>
    </row>
    <row r="7430" spans="1:5" ht="13.5" x14ac:dyDescent="0.25">
      <c r="A7430" s="2"/>
      <c r="B7430" s="2" t="s">
        <v>4040</v>
      </c>
      <c r="C7430" s="116">
        <v>178468</v>
      </c>
      <c r="D7430" s="117">
        <v>8111</v>
      </c>
      <c r="E7430" s="2">
        <v>7430</v>
      </c>
    </row>
    <row r="7431" spans="1:5" ht="13.5" x14ac:dyDescent="0.25">
      <c r="A7431" s="2"/>
      <c r="B7431" s="2" t="s">
        <v>7421</v>
      </c>
      <c r="C7431" s="116">
        <v>178490</v>
      </c>
      <c r="D7431" s="117">
        <v>3450</v>
      </c>
      <c r="E7431" s="2">
        <v>7431</v>
      </c>
    </row>
    <row r="7432" spans="1:5" ht="13.5" x14ac:dyDescent="0.25">
      <c r="A7432" s="2"/>
      <c r="B7432" s="2" t="s">
        <v>4042</v>
      </c>
      <c r="C7432" s="116">
        <v>178504</v>
      </c>
      <c r="D7432" s="117">
        <v>8142</v>
      </c>
      <c r="E7432" s="2">
        <v>7432</v>
      </c>
    </row>
    <row r="7433" spans="1:5" ht="13.5" x14ac:dyDescent="0.25">
      <c r="A7433" s="2"/>
      <c r="B7433" s="2" t="s">
        <v>4044</v>
      </c>
      <c r="C7433" s="116">
        <v>178542</v>
      </c>
      <c r="D7433" s="117">
        <v>7312</v>
      </c>
      <c r="E7433" s="2">
        <v>7433</v>
      </c>
    </row>
    <row r="7434" spans="1:5" ht="13.5" x14ac:dyDescent="0.25">
      <c r="A7434" s="2"/>
      <c r="B7434" s="2" t="s">
        <v>88</v>
      </c>
      <c r="C7434" s="116">
        <v>178561</v>
      </c>
      <c r="D7434" s="117">
        <v>7431</v>
      </c>
      <c r="E7434" s="2">
        <v>7434</v>
      </c>
    </row>
    <row r="7435" spans="1:5" ht="13.5" x14ac:dyDescent="0.25">
      <c r="A7435" s="2"/>
      <c r="B7435" s="2" t="s">
        <v>4045</v>
      </c>
      <c r="C7435" s="116">
        <v>178576</v>
      </c>
      <c r="D7435" s="117">
        <v>7415</v>
      </c>
      <c r="E7435" s="2">
        <v>7435</v>
      </c>
    </row>
    <row r="7436" spans="1:5" ht="13.5" x14ac:dyDescent="0.25">
      <c r="A7436" s="2"/>
      <c r="B7436" s="2" t="s">
        <v>4046</v>
      </c>
      <c r="C7436" s="116">
        <v>178595</v>
      </c>
      <c r="D7436" s="117">
        <v>8111</v>
      </c>
      <c r="E7436" s="2">
        <v>7436</v>
      </c>
    </row>
    <row r="7437" spans="1:5" ht="13.5" x14ac:dyDescent="0.25">
      <c r="A7437" s="2"/>
      <c r="B7437" s="2" t="s">
        <v>89</v>
      </c>
      <c r="C7437" s="116">
        <v>178612</v>
      </c>
      <c r="D7437" s="117">
        <v>8283</v>
      </c>
      <c r="E7437" s="2">
        <v>7437</v>
      </c>
    </row>
    <row r="7438" spans="1:5" ht="13.5" x14ac:dyDescent="0.25">
      <c r="A7438" s="2"/>
      <c r="B7438" s="2" t="s">
        <v>90</v>
      </c>
      <c r="C7438" s="116">
        <v>178631</v>
      </c>
      <c r="D7438" s="117">
        <v>8312</v>
      </c>
      <c r="E7438" s="2">
        <v>7438</v>
      </c>
    </row>
    <row r="7439" spans="1:5" ht="13.5" x14ac:dyDescent="0.25">
      <c r="A7439" s="2"/>
      <c r="B7439" s="2" t="s">
        <v>4047</v>
      </c>
      <c r="C7439" s="116">
        <v>178650</v>
      </c>
      <c r="D7439" s="117">
        <v>7111</v>
      </c>
      <c r="E7439" s="2">
        <v>7439</v>
      </c>
    </row>
    <row r="7440" spans="1:5" ht="13.5" x14ac:dyDescent="0.25">
      <c r="A7440" s="2"/>
      <c r="B7440" s="2" t="s">
        <v>4047</v>
      </c>
      <c r="C7440" s="116">
        <v>378667</v>
      </c>
      <c r="D7440" s="117">
        <v>8290</v>
      </c>
      <c r="E7440" s="2">
        <v>7440</v>
      </c>
    </row>
    <row r="7441" spans="1:5" ht="13.5" x14ac:dyDescent="0.25">
      <c r="A7441" s="2"/>
      <c r="B7441" s="2" t="s">
        <v>4048</v>
      </c>
      <c r="C7441" s="116">
        <v>178672</v>
      </c>
      <c r="D7441" s="117">
        <v>8122</v>
      </c>
      <c r="E7441" s="2">
        <v>7441</v>
      </c>
    </row>
    <row r="7442" spans="1:5" ht="13.5" x14ac:dyDescent="0.25">
      <c r="A7442" s="2"/>
      <c r="B7442" s="2" t="s">
        <v>4049</v>
      </c>
      <c r="C7442" s="116">
        <v>178699</v>
      </c>
      <c r="D7442" s="117">
        <v>7312</v>
      </c>
      <c r="E7442" s="2">
        <v>7442</v>
      </c>
    </row>
    <row r="7443" spans="1:5" ht="13.5" x14ac:dyDescent="0.25">
      <c r="A7443" s="2"/>
      <c r="B7443" s="2" t="s">
        <v>4041</v>
      </c>
      <c r="C7443" s="116">
        <v>178487</v>
      </c>
      <c r="D7443" s="117">
        <v>7241</v>
      </c>
      <c r="E7443" s="2">
        <v>7443</v>
      </c>
    </row>
    <row r="7444" spans="1:5" ht="13.5" x14ac:dyDescent="0.25">
      <c r="A7444" s="2"/>
      <c r="B7444" s="2" t="s">
        <v>4043</v>
      </c>
      <c r="C7444" s="116">
        <v>178523</v>
      </c>
      <c r="D7444" s="117">
        <v>7132</v>
      </c>
      <c r="E7444" s="2">
        <v>7444</v>
      </c>
    </row>
    <row r="7445" spans="1:5" ht="13.5" x14ac:dyDescent="0.25">
      <c r="A7445" s="2"/>
      <c r="B7445" s="2" t="s">
        <v>6789</v>
      </c>
      <c r="C7445" s="116">
        <v>260253</v>
      </c>
      <c r="D7445" s="117">
        <v>2451</v>
      </c>
      <c r="E7445" s="2">
        <v>7445</v>
      </c>
    </row>
    <row r="7446" spans="1:5" ht="13.5" x14ac:dyDescent="0.25">
      <c r="A7446" s="2"/>
      <c r="B7446" s="2" t="s">
        <v>6790</v>
      </c>
      <c r="C7446" s="116">
        <v>260287</v>
      </c>
      <c r="D7446" s="117">
        <v>2148</v>
      </c>
      <c r="E7446" s="2">
        <v>7446</v>
      </c>
    </row>
    <row r="7447" spans="1:5" ht="13.5" x14ac:dyDescent="0.25">
      <c r="A7447" s="2"/>
      <c r="B7447" s="2" t="s">
        <v>6791</v>
      </c>
      <c r="C7447" s="116">
        <v>260319</v>
      </c>
      <c r="D7447" s="117">
        <v>2148</v>
      </c>
      <c r="E7447" s="2">
        <v>7447</v>
      </c>
    </row>
    <row r="7448" spans="1:5" ht="13.5" x14ac:dyDescent="0.25">
      <c r="A7448" s="2"/>
      <c r="B7448" s="2" t="s">
        <v>6793</v>
      </c>
      <c r="C7448" s="116">
        <v>260357</v>
      </c>
      <c r="D7448" s="117">
        <v>2451</v>
      </c>
      <c r="E7448" s="2">
        <v>7448</v>
      </c>
    </row>
    <row r="7449" spans="1:5" ht="13.5" x14ac:dyDescent="0.25">
      <c r="A7449" s="2"/>
      <c r="B7449" s="2" t="s">
        <v>8248</v>
      </c>
      <c r="C7449" s="116">
        <v>260358</v>
      </c>
      <c r="D7449" s="117">
        <v>2451</v>
      </c>
      <c r="E7449" s="2">
        <v>7449</v>
      </c>
    </row>
    <row r="7450" spans="1:5" ht="13.5" x14ac:dyDescent="0.25">
      <c r="A7450" s="2"/>
      <c r="B7450" s="2" t="s">
        <v>6794</v>
      </c>
      <c r="C7450" s="116">
        <v>260376</v>
      </c>
      <c r="D7450" s="117">
        <v>2451</v>
      </c>
      <c r="E7450" s="2">
        <v>7450</v>
      </c>
    </row>
    <row r="7451" spans="1:5" ht="13.5" x14ac:dyDescent="0.25">
      <c r="A7451" s="2"/>
      <c r="B7451" s="2" t="s">
        <v>6795</v>
      </c>
      <c r="C7451" s="116">
        <v>260395</v>
      </c>
      <c r="D7451" s="117">
        <v>2451</v>
      </c>
      <c r="E7451" s="2">
        <v>7451</v>
      </c>
    </row>
    <row r="7452" spans="1:5" ht="13.5" x14ac:dyDescent="0.25">
      <c r="A7452" s="2"/>
      <c r="B7452" s="2" t="s">
        <v>8249</v>
      </c>
      <c r="C7452" s="116">
        <v>260396</v>
      </c>
      <c r="D7452" s="117">
        <v>2451</v>
      </c>
      <c r="E7452" s="2">
        <v>7452</v>
      </c>
    </row>
    <row r="7453" spans="1:5" ht="13.5" x14ac:dyDescent="0.25">
      <c r="A7453" s="2"/>
      <c r="B7453" s="2" t="s">
        <v>6797</v>
      </c>
      <c r="C7453" s="116">
        <v>260431</v>
      </c>
      <c r="D7453" s="117">
        <v>2148</v>
      </c>
      <c r="E7453" s="2">
        <v>7453</v>
      </c>
    </row>
    <row r="7454" spans="1:5" ht="13.5" x14ac:dyDescent="0.25">
      <c r="A7454" s="2"/>
      <c r="B7454" s="2" t="s">
        <v>6799</v>
      </c>
      <c r="C7454" s="116">
        <v>260474</v>
      </c>
      <c r="D7454" s="117">
        <v>2451</v>
      </c>
      <c r="E7454" s="2">
        <v>7454</v>
      </c>
    </row>
    <row r="7455" spans="1:5" ht="13.5" x14ac:dyDescent="0.25">
      <c r="A7455" s="2"/>
      <c r="B7455" s="2" t="s">
        <v>6800</v>
      </c>
      <c r="C7455" s="116">
        <v>260499</v>
      </c>
      <c r="D7455" s="117">
        <v>2452</v>
      </c>
      <c r="E7455" s="2">
        <v>7455</v>
      </c>
    </row>
    <row r="7456" spans="1:5" ht="13.5" x14ac:dyDescent="0.25">
      <c r="A7456" s="2"/>
      <c r="B7456" s="2" t="s">
        <v>6801</v>
      </c>
      <c r="C7456" s="116">
        <v>260516</v>
      </c>
      <c r="D7456" s="117">
        <v>2451</v>
      </c>
      <c r="E7456" s="2">
        <v>7456</v>
      </c>
    </row>
    <row r="7457" spans="1:5" ht="13.5" x14ac:dyDescent="0.25">
      <c r="A7457" s="2"/>
      <c r="B7457" s="2" t="s">
        <v>6792</v>
      </c>
      <c r="C7457" s="116">
        <v>260338</v>
      </c>
      <c r="D7457" s="117">
        <v>2451</v>
      </c>
      <c r="E7457" s="2">
        <v>7457</v>
      </c>
    </row>
    <row r="7458" spans="1:5" ht="13.5" x14ac:dyDescent="0.25">
      <c r="A7458" s="2"/>
      <c r="B7458" s="2" t="s">
        <v>6796</v>
      </c>
      <c r="C7458" s="116">
        <v>260412</v>
      </c>
      <c r="D7458" s="117">
        <v>2451</v>
      </c>
      <c r="E7458" s="2">
        <v>7458</v>
      </c>
    </row>
    <row r="7459" spans="1:5" ht="13.5" x14ac:dyDescent="0.25">
      <c r="A7459" s="2"/>
      <c r="B7459" s="2" t="s">
        <v>6798</v>
      </c>
      <c r="C7459" s="116">
        <v>260450</v>
      </c>
      <c r="D7459" s="117">
        <v>2451</v>
      </c>
      <c r="E7459" s="2">
        <v>7459</v>
      </c>
    </row>
    <row r="7460" spans="1:5" ht="13.5" x14ac:dyDescent="0.25">
      <c r="A7460" s="2"/>
      <c r="B7460" s="2" t="s">
        <v>4050</v>
      </c>
      <c r="C7460" s="116">
        <v>178716</v>
      </c>
      <c r="D7460" s="117">
        <v>7280</v>
      </c>
      <c r="E7460" s="2">
        <v>7460</v>
      </c>
    </row>
    <row r="7461" spans="1:5" ht="13.5" x14ac:dyDescent="0.25">
      <c r="A7461" s="2"/>
      <c r="B7461" s="2" t="s">
        <v>4051</v>
      </c>
      <c r="C7461" s="116">
        <v>178720</v>
      </c>
      <c r="D7461" s="117">
        <v>8122</v>
      </c>
      <c r="E7461" s="2">
        <v>7461</v>
      </c>
    </row>
    <row r="7462" spans="1:5" ht="13.5" x14ac:dyDescent="0.25">
      <c r="A7462" s="2"/>
      <c r="B7462" s="2" t="s">
        <v>6802</v>
      </c>
      <c r="C7462" s="116">
        <v>260588</v>
      </c>
      <c r="D7462" s="117">
        <v>2455</v>
      </c>
      <c r="E7462" s="2">
        <v>7462</v>
      </c>
    </row>
    <row r="7463" spans="1:5" ht="13.5" x14ac:dyDescent="0.25">
      <c r="A7463" s="2"/>
      <c r="B7463" s="2" t="s">
        <v>8764</v>
      </c>
      <c r="C7463" s="116">
        <v>260592</v>
      </c>
      <c r="D7463" s="117">
        <v>2455</v>
      </c>
      <c r="E7463" s="2">
        <v>7463</v>
      </c>
    </row>
    <row r="7464" spans="1:5" ht="13.5" x14ac:dyDescent="0.25">
      <c r="A7464" s="2"/>
      <c r="B7464" s="2" t="s">
        <v>6804</v>
      </c>
      <c r="C7464" s="116">
        <v>260639</v>
      </c>
      <c r="D7464" s="117">
        <v>2455</v>
      </c>
      <c r="E7464" s="2">
        <v>7464</v>
      </c>
    </row>
    <row r="7465" spans="1:5" ht="13.5" x14ac:dyDescent="0.25">
      <c r="A7465" s="2"/>
      <c r="B7465" s="2" t="s">
        <v>6805</v>
      </c>
      <c r="C7465" s="116">
        <v>260643</v>
      </c>
      <c r="D7465" s="117">
        <v>2455</v>
      </c>
      <c r="E7465" s="2">
        <v>7465</v>
      </c>
    </row>
    <row r="7466" spans="1:5" ht="13.5" x14ac:dyDescent="0.25">
      <c r="A7466" s="2"/>
      <c r="B7466" s="2" t="s">
        <v>6803</v>
      </c>
      <c r="C7466" s="116">
        <v>260617</v>
      </c>
      <c r="D7466" s="117">
        <v>2455</v>
      </c>
      <c r="E7466" s="2">
        <v>7466</v>
      </c>
    </row>
    <row r="7467" spans="1:5" ht="13.5" x14ac:dyDescent="0.25">
      <c r="A7467" s="2"/>
      <c r="B7467" s="2" t="s">
        <v>4052</v>
      </c>
      <c r="C7467" s="116">
        <v>178749</v>
      </c>
      <c r="D7467" s="117">
        <v>7270</v>
      </c>
      <c r="E7467" s="2">
        <v>7467</v>
      </c>
    </row>
    <row r="7468" spans="1:5" ht="13.5" x14ac:dyDescent="0.25">
      <c r="A7468" s="2"/>
      <c r="B7468" s="2" t="s">
        <v>4053</v>
      </c>
      <c r="C7468" s="116">
        <v>178769</v>
      </c>
      <c r="D7468" s="117">
        <v>8132</v>
      </c>
      <c r="E7468" s="2">
        <v>7468</v>
      </c>
    </row>
    <row r="7469" spans="1:5" ht="13.5" x14ac:dyDescent="0.25">
      <c r="A7469" s="2"/>
      <c r="B7469" s="2" t="s">
        <v>4054</v>
      </c>
      <c r="C7469" s="116">
        <v>178788</v>
      </c>
      <c r="D7469" s="117">
        <v>7450</v>
      </c>
      <c r="E7469" s="2">
        <v>7469</v>
      </c>
    </row>
    <row r="7470" spans="1:5" ht="13.5" x14ac:dyDescent="0.25">
      <c r="A7470" s="2"/>
      <c r="B7470" s="2" t="s">
        <v>4055</v>
      </c>
      <c r="C7470" s="116">
        <v>178805</v>
      </c>
      <c r="D7470" s="117">
        <v>7450</v>
      </c>
      <c r="E7470" s="2">
        <v>7470</v>
      </c>
    </row>
    <row r="7471" spans="1:5" ht="13.5" x14ac:dyDescent="0.25">
      <c r="A7471" s="2"/>
      <c r="B7471" s="2" t="s">
        <v>4056</v>
      </c>
      <c r="C7471" s="116">
        <v>178824</v>
      </c>
      <c r="D7471" s="117">
        <v>9322</v>
      </c>
      <c r="E7471" s="2">
        <v>7471</v>
      </c>
    </row>
    <row r="7472" spans="1:5" ht="13.5" x14ac:dyDescent="0.25">
      <c r="A7472" s="2"/>
      <c r="B7472" s="2" t="s">
        <v>4057</v>
      </c>
      <c r="C7472" s="116">
        <v>178839</v>
      </c>
      <c r="D7472" s="117">
        <v>8142</v>
      </c>
      <c r="E7472" s="2">
        <v>7472</v>
      </c>
    </row>
    <row r="7473" spans="1:5" ht="13.5" x14ac:dyDescent="0.25">
      <c r="A7473" s="2"/>
      <c r="B7473" s="2" t="s">
        <v>4058</v>
      </c>
      <c r="C7473" s="116">
        <v>178858</v>
      </c>
      <c r="D7473" s="117">
        <v>8271</v>
      </c>
      <c r="E7473" s="2">
        <v>7473</v>
      </c>
    </row>
    <row r="7474" spans="1:5" ht="13.5" x14ac:dyDescent="0.25">
      <c r="A7474" s="2"/>
      <c r="B7474" s="2" t="s">
        <v>4059</v>
      </c>
      <c r="C7474" s="116">
        <v>178877</v>
      </c>
      <c r="D7474" s="117">
        <v>7450</v>
      </c>
      <c r="E7474" s="2">
        <v>7474</v>
      </c>
    </row>
    <row r="7475" spans="1:5" ht="13.5" x14ac:dyDescent="0.25">
      <c r="A7475" s="2"/>
      <c r="B7475" s="2" t="s">
        <v>4060</v>
      </c>
      <c r="C7475" s="116">
        <v>178896</v>
      </c>
      <c r="D7475" s="117">
        <v>8122</v>
      </c>
      <c r="E7475" s="2">
        <v>7475</v>
      </c>
    </row>
    <row r="7476" spans="1:5" ht="13.5" x14ac:dyDescent="0.25">
      <c r="A7476" s="2"/>
      <c r="B7476" s="2" t="s">
        <v>4061</v>
      </c>
      <c r="C7476" s="116">
        <v>178913</v>
      </c>
      <c r="D7476" s="117">
        <v>9321</v>
      </c>
      <c r="E7476" s="2">
        <v>7476</v>
      </c>
    </row>
    <row r="7477" spans="1:5" ht="13.5" x14ac:dyDescent="0.25">
      <c r="A7477" s="2"/>
      <c r="B7477" s="2" t="s">
        <v>4062</v>
      </c>
      <c r="C7477" s="116">
        <v>178932</v>
      </c>
      <c r="D7477" s="117">
        <v>9343</v>
      </c>
      <c r="E7477" s="2">
        <v>7477</v>
      </c>
    </row>
    <row r="7478" spans="1:5" ht="13.5" x14ac:dyDescent="0.25">
      <c r="A7478" s="2"/>
      <c r="B7478" s="2" t="s">
        <v>4063</v>
      </c>
      <c r="C7478" s="116">
        <v>178951</v>
      </c>
      <c r="D7478" s="117">
        <v>8284</v>
      </c>
      <c r="E7478" s="2">
        <v>7478</v>
      </c>
    </row>
    <row r="7479" spans="1:5" ht="13.5" x14ac:dyDescent="0.25">
      <c r="A7479" s="2"/>
      <c r="B7479" s="2" t="s">
        <v>4064</v>
      </c>
      <c r="C7479" s="116">
        <v>178970</v>
      </c>
      <c r="D7479" s="117">
        <v>8133</v>
      </c>
      <c r="E7479" s="2">
        <v>7479</v>
      </c>
    </row>
    <row r="7480" spans="1:5" ht="13.5" x14ac:dyDescent="0.25">
      <c r="A7480" s="2"/>
      <c r="B7480" s="2" t="s">
        <v>4065</v>
      </c>
      <c r="C7480" s="116">
        <v>178991</v>
      </c>
      <c r="D7480" s="117">
        <v>7450</v>
      </c>
      <c r="E7480" s="2">
        <v>7480</v>
      </c>
    </row>
    <row r="7481" spans="1:5" ht="13.5" x14ac:dyDescent="0.25">
      <c r="A7481" s="2"/>
      <c r="B7481" s="2" t="s">
        <v>4066</v>
      </c>
      <c r="C7481" s="116">
        <v>179013</v>
      </c>
      <c r="D7481" s="117">
        <v>9222</v>
      </c>
      <c r="E7481" s="2">
        <v>7481</v>
      </c>
    </row>
    <row r="7482" spans="1:5" ht="13.5" x14ac:dyDescent="0.25">
      <c r="A7482" s="2"/>
      <c r="B7482" s="2" t="s">
        <v>7422</v>
      </c>
      <c r="C7482" s="116">
        <v>178860</v>
      </c>
      <c r="D7482" s="117">
        <v>7443</v>
      </c>
      <c r="E7482" s="2">
        <v>7482</v>
      </c>
    </row>
    <row r="7483" spans="1:5" ht="13.5" x14ac:dyDescent="0.25">
      <c r="A7483" s="2"/>
      <c r="B7483" s="2" t="s">
        <v>9060</v>
      </c>
      <c r="C7483" s="116">
        <v>379034</v>
      </c>
      <c r="D7483" s="117">
        <v>8290</v>
      </c>
      <c r="E7483" s="2">
        <v>7483</v>
      </c>
    </row>
    <row r="7484" spans="1:5" ht="13.5" x14ac:dyDescent="0.25">
      <c r="A7484" s="2"/>
      <c r="B7484" s="2" t="s">
        <v>4068</v>
      </c>
      <c r="C7484" s="116">
        <v>179047</v>
      </c>
      <c r="D7484" s="117">
        <v>8224</v>
      </c>
      <c r="E7484" s="2">
        <v>7484</v>
      </c>
    </row>
    <row r="7485" spans="1:5" ht="13.5" x14ac:dyDescent="0.25">
      <c r="A7485" s="2"/>
      <c r="B7485" s="2" t="s">
        <v>4069</v>
      </c>
      <c r="C7485" s="116">
        <v>179066</v>
      </c>
      <c r="D7485" s="117">
        <v>7241</v>
      </c>
      <c r="E7485" s="2">
        <v>7485</v>
      </c>
    </row>
    <row r="7486" spans="1:5" ht="13.5" x14ac:dyDescent="0.25">
      <c r="A7486" s="2"/>
      <c r="B7486" s="2" t="s">
        <v>4070</v>
      </c>
      <c r="C7486" s="116">
        <v>179085</v>
      </c>
      <c r="D7486" s="117">
        <v>7442</v>
      </c>
      <c r="E7486" s="2">
        <v>7486</v>
      </c>
    </row>
    <row r="7487" spans="1:5" ht="13.5" x14ac:dyDescent="0.25">
      <c r="A7487" s="2"/>
      <c r="B7487" s="2" t="s">
        <v>4071</v>
      </c>
      <c r="C7487" s="116">
        <v>179097</v>
      </c>
      <c r="D7487" s="117">
        <v>8269</v>
      </c>
      <c r="E7487" s="2">
        <v>7487</v>
      </c>
    </row>
    <row r="7488" spans="1:5" ht="13.5" x14ac:dyDescent="0.25">
      <c r="A7488" s="2"/>
      <c r="B7488" s="2" t="s">
        <v>4072</v>
      </c>
      <c r="C7488" s="116">
        <v>179121</v>
      </c>
      <c r="D7488" s="117">
        <v>7241</v>
      </c>
      <c r="E7488" s="2">
        <v>7488</v>
      </c>
    </row>
    <row r="7489" spans="1:5" ht="13.5" x14ac:dyDescent="0.25">
      <c r="A7489" s="2"/>
      <c r="B7489" s="2" t="s">
        <v>4073</v>
      </c>
      <c r="C7489" s="116">
        <v>179140</v>
      </c>
      <c r="D7489" s="117">
        <v>7217</v>
      </c>
      <c r="E7489" s="2">
        <v>7489</v>
      </c>
    </row>
    <row r="7490" spans="1:5" ht="13.5" x14ac:dyDescent="0.25">
      <c r="A7490" s="2"/>
      <c r="B7490" s="2" t="s">
        <v>4074</v>
      </c>
      <c r="C7490" s="116">
        <v>179163</v>
      </c>
      <c r="D7490" s="117">
        <v>8225</v>
      </c>
      <c r="E7490" s="2">
        <v>7490</v>
      </c>
    </row>
    <row r="7491" spans="1:5" ht="13.5" x14ac:dyDescent="0.25">
      <c r="A7491" s="2"/>
      <c r="B7491" s="2" t="s">
        <v>4075</v>
      </c>
      <c r="C7491" s="116">
        <v>179189</v>
      </c>
      <c r="D7491" s="117">
        <v>7311</v>
      </c>
      <c r="E7491" s="2">
        <v>7491</v>
      </c>
    </row>
    <row r="7492" spans="1:5" ht="13.5" x14ac:dyDescent="0.25">
      <c r="A7492" s="2"/>
      <c r="B7492" s="2" t="s">
        <v>4076</v>
      </c>
      <c r="C7492" s="116">
        <v>179206</v>
      </c>
      <c r="D7492" s="117">
        <v>7411</v>
      </c>
      <c r="E7492" s="2">
        <v>7492</v>
      </c>
    </row>
    <row r="7493" spans="1:5" ht="13.5" x14ac:dyDescent="0.25">
      <c r="A7493" s="2"/>
      <c r="B7493" s="2" t="s">
        <v>4077</v>
      </c>
      <c r="C7493" s="116">
        <v>179225</v>
      </c>
      <c r="D7493" s="117">
        <v>7460</v>
      </c>
      <c r="E7493" s="2">
        <v>7493</v>
      </c>
    </row>
    <row r="7494" spans="1:5" ht="13.5" x14ac:dyDescent="0.25">
      <c r="A7494" s="2"/>
      <c r="B7494" s="2" t="s">
        <v>4078</v>
      </c>
      <c r="C7494" s="116">
        <v>179259</v>
      </c>
      <c r="D7494" s="117">
        <v>8132</v>
      </c>
      <c r="E7494" s="2">
        <v>7494</v>
      </c>
    </row>
    <row r="7495" spans="1:5" ht="13.5" x14ac:dyDescent="0.25">
      <c r="A7495" s="2"/>
      <c r="B7495" s="2" t="s">
        <v>4079</v>
      </c>
      <c r="C7495" s="116">
        <v>179263</v>
      </c>
      <c r="D7495" s="117">
        <v>8142</v>
      </c>
      <c r="E7495" s="2">
        <v>7495</v>
      </c>
    </row>
    <row r="7496" spans="1:5" ht="13.5" x14ac:dyDescent="0.25">
      <c r="A7496" s="2"/>
      <c r="B7496" s="2" t="s">
        <v>4080</v>
      </c>
      <c r="C7496" s="116">
        <v>179282</v>
      </c>
      <c r="D7496" s="117">
        <v>7223</v>
      </c>
      <c r="E7496" s="2">
        <v>7496</v>
      </c>
    </row>
    <row r="7497" spans="1:5" ht="13.5" x14ac:dyDescent="0.25">
      <c r="A7497" s="2"/>
      <c r="B7497" s="2" t="s">
        <v>1572</v>
      </c>
      <c r="C7497" s="116">
        <v>179300</v>
      </c>
      <c r="D7497" s="117">
        <v>7223</v>
      </c>
      <c r="E7497" s="2">
        <v>7497</v>
      </c>
    </row>
    <row r="7498" spans="1:5" ht="13.5" x14ac:dyDescent="0.25">
      <c r="A7498" s="2"/>
      <c r="B7498" s="2" t="s">
        <v>4081</v>
      </c>
      <c r="C7498" s="116">
        <v>179306</v>
      </c>
      <c r="D7498" s="117">
        <v>8224</v>
      </c>
      <c r="E7498" s="2">
        <v>7498</v>
      </c>
    </row>
    <row r="7499" spans="1:5" ht="13.5" x14ac:dyDescent="0.25">
      <c r="A7499" s="2"/>
      <c r="B7499" s="2" t="s">
        <v>4082</v>
      </c>
      <c r="C7499" s="116">
        <v>179329</v>
      </c>
      <c r="D7499" s="117">
        <v>8285</v>
      </c>
      <c r="E7499" s="2">
        <v>7499</v>
      </c>
    </row>
    <row r="7500" spans="1:5" ht="13.5" x14ac:dyDescent="0.25">
      <c r="A7500" s="2"/>
      <c r="B7500" s="2" t="s">
        <v>4083</v>
      </c>
      <c r="C7500" s="116">
        <v>179348</v>
      </c>
      <c r="D7500" s="117">
        <v>8132</v>
      </c>
      <c r="E7500" s="2">
        <v>7500</v>
      </c>
    </row>
    <row r="7501" spans="1:5" ht="13.5" x14ac:dyDescent="0.25">
      <c r="A7501" s="2"/>
      <c r="B7501" s="2" t="s">
        <v>4084</v>
      </c>
      <c r="C7501" s="116">
        <v>179367</v>
      </c>
      <c r="D7501" s="117">
        <v>7411</v>
      </c>
      <c r="E7501" s="2">
        <v>7501</v>
      </c>
    </row>
    <row r="7502" spans="1:5" ht="13.5" x14ac:dyDescent="0.25">
      <c r="A7502" s="2"/>
      <c r="B7502" s="2" t="s">
        <v>4085</v>
      </c>
      <c r="C7502" s="116">
        <v>179386</v>
      </c>
      <c r="D7502" s="117">
        <v>7331</v>
      </c>
      <c r="E7502" s="2">
        <v>7502</v>
      </c>
    </row>
    <row r="7503" spans="1:5" ht="13.5" x14ac:dyDescent="0.25">
      <c r="A7503" s="2"/>
      <c r="B7503" s="2" t="s">
        <v>4086</v>
      </c>
      <c r="C7503" s="116">
        <v>179403</v>
      </c>
      <c r="D7503" s="117">
        <v>7334</v>
      </c>
      <c r="E7503" s="2">
        <v>7503</v>
      </c>
    </row>
    <row r="7504" spans="1:5" ht="13.5" x14ac:dyDescent="0.25">
      <c r="A7504" s="2"/>
      <c r="B7504" s="2" t="s">
        <v>4087</v>
      </c>
      <c r="C7504" s="116">
        <v>179422</v>
      </c>
      <c r="D7504" s="117">
        <v>7334</v>
      </c>
      <c r="E7504" s="2">
        <v>7504</v>
      </c>
    </row>
    <row r="7505" spans="1:5" ht="13.5" x14ac:dyDescent="0.25">
      <c r="A7505" s="2"/>
      <c r="B7505" s="2" t="s">
        <v>7423</v>
      </c>
      <c r="C7505" s="116">
        <v>179431</v>
      </c>
      <c r="D7505" s="117">
        <v>7333</v>
      </c>
      <c r="E7505" s="2">
        <v>7505</v>
      </c>
    </row>
    <row r="7506" spans="1:5" ht="13.5" x14ac:dyDescent="0.25">
      <c r="A7506" s="2"/>
      <c r="B7506" s="2" t="s">
        <v>4088</v>
      </c>
      <c r="C7506" s="116">
        <v>179437</v>
      </c>
      <c r="D7506" s="117">
        <v>8221</v>
      </c>
      <c r="E7506" s="2">
        <v>7506</v>
      </c>
    </row>
    <row r="7507" spans="1:5" ht="13.5" x14ac:dyDescent="0.25">
      <c r="A7507" s="2"/>
      <c r="B7507" s="2" t="s">
        <v>4089</v>
      </c>
      <c r="C7507" s="116">
        <v>179456</v>
      </c>
      <c r="D7507" s="117">
        <v>8285</v>
      </c>
      <c r="E7507" s="2">
        <v>7507</v>
      </c>
    </row>
    <row r="7508" spans="1:5" ht="13.5" x14ac:dyDescent="0.25">
      <c r="A7508" s="2"/>
      <c r="B7508" s="2" t="s">
        <v>4090</v>
      </c>
      <c r="C7508" s="116">
        <v>179475</v>
      </c>
      <c r="D7508" s="117">
        <v>7432</v>
      </c>
      <c r="E7508" s="2">
        <v>7508</v>
      </c>
    </row>
    <row r="7509" spans="1:5" ht="13.5" x14ac:dyDescent="0.25">
      <c r="A7509" s="2"/>
      <c r="B7509" s="2" t="s">
        <v>4091</v>
      </c>
      <c r="C7509" s="116">
        <v>179494</v>
      </c>
      <c r="D7509" s="117">
        <v>7242</v>
      </c>
      <c r="E7509" s="2">
        <v>7509</v>
      </c>
    </row>
    <row r="7510" spans="1:5" ht="13.5" x14ac:dyDescent="0.25">
      <c r="A7510" s="2"/>
      <c r="B7510" s="2" t="s">
        <v>4092</v>
      </c>
      <c r="C7510" s="116">
        <v>179511</v>
      </c>
      <c r="D7510" s="117">
        <v>7412</v>
      </c>
      <c r="E7510" s="2">
        <v>7510</v>
      </c>
    </row>
    <row r="7511" spans="1:5" ht="13.5" x14ac:dyDescent="0.25">
      <c r="A7511" s="2"/>
      <c r="B7511" s="2" t="s">
        <v>4093</v>
      </c>
      <c r="C7511" s="116">
        <v>179526</v>
      </c>
      <c r="D7511" s="117">
        <v>7450</v>
      </c>
      <c r="E7511" s="2">
        <v>7511</v>
      </c>
    </row>
    <row r="7512" spans="1:5" ht="13.5" x14ac:dyDescent="0.25">
      <c r="A7512" s="2"/>
      <c r="B7512" s="2" t="s">
        <v>4094</v>
      </c>
      <c r="C7512" s="116">
        <v>179545</v>
      </c>
      <c r="D7512" s="117">
        <v>8132</v>
      </c>
      <c r="E7512" s="2">
        <v>7512</v>
      </c>
    </row>
    <row r="7513" spans="1:5" ht="13.5" x14ac:dyDescent="0.25">
      <c r="A7513" s="2"/>
      <c r="B7513" s="2" t="s">
        <v>4095</v>
      </c>
      <c r="C7513" s="116">
        <v>179564</v>
      </c>
      <c r="D7513" s="117">
        <v>8228</v>
      </c>
      <c r="E7513" s="2">
        <v>7513</v>
      </c>
    </row>
    <row r="7514" spans="1:5" ht="13.5" x14ac:dyDescent="0.25">
      <c r="A7514" s="2"/>
      <c r="B7514" s="2" t="s">
        <v>4096</v>
      </c>
      <c r="C7514" s="116">
        <v>179583</v>
      </c>
      <c r="D7514" s="117">
        <v>8132</v>
      </c>
      <c r="E7514" s="2">
        <v>7514</v>
      </c>
    </row>
    <row r="7515" spans="1:5" ht="13.5" x14ac:dyDescent="0.25">
      <c r="A7515" s="2"/>
      <c r="B7515" s="2" t="s">
        <v>4097</v>
      </c>
      <c r="C7515" s="116">
        <v>179600</v>
      </c>
      <c r="D7515" s="117">
        <v>7214</v>
      </c>
      <c r="E7515" s="2">
        <v>7515</v>
      </c>
    </row>
    <row r="7516" spans="1:5" ht="13.5" x14ac:dyDescent="0.25">
      <c r="A7516" s="2"/>
      <c r="B7516" s="2" t="s">
        <v>4098</v>
      </c>
      <c r="C7516" s="116">
        <v>179625</v>
      </c>
      <c r="D7516" s="117">
        <v>8221</v>
      </c>
      <c r="E7516" s="2">
        <v>7516</v>
      </c>
    </row>
    <row r="7517" spans="1:5" ht="13.5" x14ac:dyDescent="0.25">
      <c r="A7517" s="2"/>
      <c r="B7517" s="2" t="s">
        <v>4099</v>
      </c>
      <c r="C7517" s="116">
        <v>179649</v>
      </c>
      <c r="D7517" s="117">
        <v>7450</v>
      </c>
      <c r="E7517" s="2">
        <v>7517</v>
      </c>
    </row>
    <row r="7518" spans="1:5" ht="13.5" x14ac:dyDescent="0.25">
      <c r="A7518" s="2"/>
      <c r="B7518" s="2" t="s">
        <v>4100</v>
      </c>
      <c r="C7518" s="116">
        <v>179668</v>
      </c>
      <c r="D7518" s="117">
        <v>7111</v>
      </c>
      <c r="E7518" s="2">
        <v>7518</v>
      </c>
    </row>
    <row r="7519" spans="1:5" ht="13.5" x14ac:dyDescent="0.25">
      <c r="A7519" s="2"/>
      <c r="B7519" s="2" t="s">
        <v>7424</v>
      </c>
      <c r="C7519" s="116">
        <v>179687</v>
      </c>
      <c r="D7519" s="117">
        <v>7223</v>
      </c>
      <c r="E7519" s="2">
        <v>7519</v>
      </c>
    </row>
    <row r="7520" spans="1:5" ht="13.5" x14ac:dyDescent="0.25">
      <c r="A7520" s="2"/>
      <c r="B7520" s="2" t="s">
        <v>9061</v>
      </c>
      <c r="C7520" s="116">
        <v>379693</v>
      </c>
      <c r="D7520" s="117">
        <v>8290</v>
      </c>
      <c r="E7520" s="2">
        <v>7520</v>
      </c>
    </row>
    <row r="7521" spans="1:5" ht="13.5" x14ac:dyDescent="0.25">
      <c r="A7521" s="2"/>
      <c r="B7521" s="2" t="s">
        <v>4102</v>
      </c>
      <c r="C7521" s="116">
        <v>179704</v>
      </c>
      <c r="D7521" s="117">
        <v>8228</v>
      </c>
      <c r="E7521" s="2">
        <v>7521</v>
      </c>
    </row>
    <row r="7522" spans="1:5" ht="13.5" x14ac:dyDescent="0.25">
      <c r="A7522" s="2"/>
      <c r="B7522" s="2" t="s">
        <v>4103</v>
      </c>
      <c r="C7522" s="116">
        <v>179723</v>
      </c>
      <c r="D7522" s="117">
        <v>7417</v>
      </c>
      <c r="E7522" s="2">
        <v>7522</v>
      </c>
    </row>
    <row r="7523" spans="1:5" ht="13.5" x14ac:dyDescent="0.25">
      <c r="A7523" s="2"/>
      <c r="B7523" s="2" t="s">
        <v>4104</v>
      </c>
      <c r="C7523" s="116">
        <v>179742</v>
      </c>
      <c r="D7523" s="117">
        <v>7270</v>
      </c>
      <c r="E7523" s="2">
        <v>7523</v>
      </c>
    </row>
    <row r="7524" spans="1:5" ht="13.5" x14ac:dyDescent="0.25">
      <c r="A7524" s="2"/>
      <c r="B7524" s="2" t="s">
        <v>4105</v>
      </c>
      <c r="C7524" s="116">
        <v>179757</v>
      </c>
      <c r="D7524" s="117">
        <v>8141</v>
      </c>
      <c r="E7524" s="2">
        <v>7524</v>
      </c>
    </row>
    <row r="7525" spans="1:5" ht="13.5" x14ac:dyDescent="0.25">
      <c r="A7525" s="2"/>
      <c r="B7525" s="2" t="s">
        <v>4106</v>
      </c>
      <c r="C7525" s="116">
        <v>179776</v>
      </c>
      <c r="D7525" s="117">
        <v>8284</v>
      </c>
      <c r="E7525" s="2">
        <v>7525</v>
      </c>
    </row>
    <row r="7526" spans="1:5" ht="13.5" x14ac:dyDescent="0.25">
      <c r="A7526" s="2"/>
      <c r="B7526" s="2" t="s">
        <v>4107</v>
      </c>
      <c r="C7526" s="116">
        <v>179795</v>
      </c>
      <c r="D7526" s="117">
        <v>7450</v>
      </c>
      <c r="E7526" s="2">
        <v>7526</v>
      </c>
    </row>
    <row r="7527" spans="1:5" ht="13.5" x14ac:dyDescent="0.25">
      <c r="A7527" s="2"/>
      <c r="B7527" s="2" t="s">
        <v>4067</v>
      </c>
      <c r="C7527" s="116">
        <v>179028</v>
      </c>
      <c r="D7527" s="117">
        <v>9321</v>
      </c>
      <c r="E7527" s="2">
        <v>7527</v>
      </c>
    </row>
    <row r="7528" spans="1:5" ht="13.5" x14ac:dyDescent="0.25">
      <c r="A7528" s="2"/>
      <c r="B7528" s="2" t="s">
        <v>4108</v>
      </c>
      <c r="C7528" s="116">
        <v>179812</v>
      </c>
      <c r="D7528" s="117">
        <v>7311</v>
      </c>
      <c r="E7528" s="2">
        <v>7528</v>
      </c>
    </row>
    <row r="7529" spans="1:5" ht="13.5" x14ac:dyDescent="0.25">
      <c r="A7529" s="2"/>
      <c r="B7529" s="2" t="s">
        <v>4109</v>
      </c>
      <c r="C7529" s="116">
        <v>179831</v>
      </c>
      <c r="D7529" s="117">
        <v>7223</v>
      </c>
      <c r="E7529" s="2">
        <v>7529</v>
      </c>
    </row>
    <row r="7530" spans="1:5" ht="13.5" x14ac:dyDescent="0.25">
      <c r="A7530" s="2"/>
      <c r="B7530" s="2" t="s">
        <v>4110</v>
      </c>
      <c r="C7530" s="116">
        <v>179850</v>
      </c>
      <c r="D7530" s="117">
        <v>7223</v>
      </c>
      <c r="E7530" s="2">
        <v>7530</v>
      </c>
    </row>
    <row r="7531" spans="1:5" ht="13.5" x14ac:dyDescent="0.25">
      <c r="A7531" s="2"/>
      <c r="B7531" s="2" t="s">
        <v>4111</v>
      </c>
      <c r="C7531" s="116">
        <v>179865</v>
      </c>
      <c r="D7531" s="117">
        <v>7224</v>
      </c>
      <c r="E7531" s="2">
        <v>7531</v>
      </c>
    </row>
    <row r="7532" spans="1:5" ht="13.5" x14ac:dyDescent="0.25">
      <c r="A7532" s="2"/>
      <c r="B7532" s="2" t="s">
        <v>91</v>
      </c>
      <c r="C7532" s="116">
        <v>179884</v>
      </c>
      <c r="D7532" s="117">
        <v>5410</v>
      </c>
      <c r="E7532" s="2">
        <v>7532</v>
      </c>
    </row>
    <row r="7533" spans="1:5" ht="13.5" x14ac:dyDescent="0.25">
      <c r="A7533" s="2"/>
      <c r="B7533" s="2" t="s">
        <v>6806</v>
      </c>
      <c r="C7533" s="116">
        <v>260696</v>
      </c>
      <c r="D7533" s="117">
        <v>1210</v>
      </c>
      <c r="E7533" s="2">
        <v>7533</v>
      </c>
    </row>
    <row r="7534" spans="1:5" ht="13.5" x14ac:dyDescent="0.25">
      <c r="A7534" s="2"/>
      <c r="B7534" s="2" t="s">
        <v>8250</v>
      </c>
      <c r="C7534" s="116">
        <v>260697</v>
      </c>
      <c r="D7534" s="117">
        <v>1210</v>
      </c>
      <c r="E7534" s="2">
        <v>7534</v>
      </c>
    </row>
    <row r="7535" spans="1:5" ht="13.5" x14ac:dyDescent="0.25">
      <c r="A7535" s="2"/>
      <c r="B7535" s="2" t="s">
        <v>4112</v>
      </c>
      <c r="C7535" s="116">
        <v>179901</v>
      </c>
      <c r="D7535" s="117">
        <v>7450</v>
      </c>
      <c r="E7535" s="2">
        <v>7535</v>
      </c>
    </row>
    <row r="7536" spans="1:5" ht="13.5" x14ac:dyDescent="0.25">
      <c r="A7536" s="2"/>
      <c r="B7536" s="2" t="s">
        <v>4113</v>
      </c>
      <c r="C7536" s="116">
        <v>179920</v>
      </c>
      <c r="D7536" s="117">
        <v>7270</v>
      </c>
      <c r="E7536" s="2">
        <v>7536</v>
      </c>
    </row>
    <row r="7537" spans="1:5" ht="13.5" x14ac:dyDescent="0.25">
      <c r="A7537" s="2"/>
      <c r="B7537" s="2" t="s">
        <v>8195</v>
      </c>
      <c r="C7537" s="116">
        <v>260700</v>
      </c>
      <c r="D7537" s="117">
        <v>2460</v>
      </c>
      <c r="E7537" s="2">
        <v>7537</v>
      </c>
    </row>
    <row r="7538" spans="1:5" ht="13.5" x14ac:dyDescent="0.25">
      <c r="A7538" s="2"/>
      <c r="B7538" s="2" t="s">
        <v>7425</v>
      </c>
      <c r="C7538" s="116">
        <v>179944</v>
      </c>
      <c r="D7538" s="117">
        <v>7136</v>
      </c>
      <c r="E7538" s="2">
        <v>7538</v>
      </c>
    </row>
    <row r="7539" spans="1:5" ht="13.5" x14ac:dyDescent="0.25">
      <c r="A7539" s="2"/>
      <c r="B7539" s="2" t="s">
        <v>4114</v>
      </c>
      <c r="C7539" s="116">
        <v>179969</v>
      </c>
      <c r="D7539" s="117">
        <v>7442</v>
      </c>
      <c r="E7539" s="2">
        <v>7539</v>
      </c>
    </row>
    <row r="7540" spans="1:5" ht="13.5" x14ac:dyDescent="0.25">
      <c r="A7540" s="2"/>
      <c r="B7540" s="2" t="s">
        <v>4115</v>
      </c>
      <c r="C7540" s="116">
        <v>179988</v>
      </c>
      <c r="D7540" s="117">
        <v>7442</v>
      </c>
      <c r="E7540" s="2">
        <v>7540</v>
      </c>
    </row>
    <row r="7541" spans="1:5" ht="13.5" x14ac:dyDescent="0.25">
      <c r="A7541" s="2"/>
      <c r="B7541" s="2" t="s">
        <v>92</v>
      </c>
      <c r="C7541" s="116">
        <v>180006</v>
      </c>
      <c r="D7541" s="117">
        <v>5330</v>
      </c>
      <c r="E7541" s="2">
        <v>7541</v>
      </c>
    </row>
    <row r="7542" spans="1:5" ht="13.5" x14ac:dyDescent="0.25">
      <c r="A7542" s="2"/>
      <c r="B7542" s="2" t="s">
        <v>4116</v>
      </c>
      <c r="C7542" s="116">
        <v>180010</v>
      </c>
      <c r="D7542" s="117">
        <v>8284</v>
      </c>
      <c r="E7542" s="2">
        <v>7542</v>
      </c>
    </row>
    <row r="7543" spans="1:5" ht="13.5" x14ac:dyDescent="0.25">
      <c r="A7543" s="2"/>
      <c r="B7543" s="2" t="s">
        <v>4117</v>
      </c>
      <c r="C7543" s="116">
        <v>180031</v>
      </c>
      <c r="D7543" s="117">
        <v>8284</v>
      </c>
      <c r="E7543" s="2">
        <v>7543</v>
      </c>
    </row>
    <row r="7544" spans="1:5" ht="13.5" x14ac:dyDescent="0.25">
      <c r="A7544" s="2"/>
      <c r="B7544" s="2" t="s">
        <v>4118</v>
      </c>
      <c r="C7544" s="116">
        <v>180059</v>
      </c>
      <c r="D7544" s="117">
        <v>5164</v>
      </c>
      <c r="E7544" s="2">
        <v>7544</v>
      </c>
    </row>
    <row r="7545" spans="1:5" ht="13.5" x14ac:dyDescent="0.25">
      <c r="A7545" s="2"/>
      <c r="B7545" s="2" t="s">
        <v>4119</v>
      </c>
      <c r="C7545" s="116">
        <v>180078</v>
      </c>
      <c r="D7545" s="117">
        <v>7438</v>
      </c>
      <c r="E7545" s="2">
        <v>7545</v>
      </c>
    </row>
    <row r="7546" spans="1:5" ht="13.5" x14ac:dyDescent="0.25">
      <c r="A7546" s="2"/>
      <c r="B7546" s="2" t="s">
        <v>7426</v>
      </c>
      <c r="C7546" s="116">
        <v>180080</v>
      </c>
      <c r="D7546" s="117">
        <v>8290</v>
      </c>
      <c r="E7546" s="2">
        <v>7546</v>
      </c>
    </row>
    <row r="7547" spans="1:5" ht="13.5" x14ac:dyDescent="0.25">
      <c r="A7547" s="2"/>
      <c r="B7547" s="2" t="s">
        <v>7427</v>
      </c>
      <c r="C7547" s="116">
        <v>180085</v>
      </c>
      <c r="D7547" s="117">
        <v>8290</v>
      </c>
      <c r="E7547" s="2">
        <v>7547</v>
      </c>
    </row>
    <row r="7548" spans="1:5" ht="13.5" x14ac:dyDescent="0.25">
      <c r="A7548" s="2"/>
      <c r="B7548" s="2" t="s">
        <v>4120</v>
      </c>
      <c r="C7548" s="116">
        <v>180129</v>
      </c>
      <c r="D7548" s="117">
        <v>7438</v>
      </c>
      <c r="E7548" s="2">
        <v>7548</v>
      </c>
    </row>
    <row r="7549" spans="1:5" ht="13.5" x14ac:dyDescent="0.25">
      <c r="A7549" s="2"/>
      <c r="B7549" s="2" t="s">
        <v>93</v>
      </c>
      <c r="C7549" s="116">
        <v>180133</v>
      </c>
      <c r="D7549" s="117">
        <v>7511</v>
      </c>
      <c r="E7549" s="2">
        <v>7549</v>
      </c>
    </row>
    <row r="7550" spans="1:5" ht="13.5" x14ac:dyDescent="0.25">
      <c r="A7550" s="2"/>
      <c r="B7550" s="2" t="s">
        <v>4121</v>
      </c>
      <c r="C7550" s="116">
        <v>180148</v>
      </c>
      <c r="D7550" s="117">
        <v>8269</v>
      </c>
      <c r="E7550" s="2">
        <v>7550</v>
      </c>
    </row>
    <row r="7551" spans="1:5" ht="13.5" x14ac:dyDescent="0.25">
      <c r="A7551" s="2"/>
      <c r="B7551" s="2" t="s">
        <v>4122</v>
      </c>
      <c r="C7551" s="116">
        <v>180190</v>
      </c>
      <c r="D7551" s="117">
        <v>8415</v>
      </c>
      <c r="E7551" s="2">
        <v>7551</v>
      </c>
    </row>
    <row r="7552" spans="1:5" ht="13.5" x14ac:dyDescent="0.25">
      <c r="A7552" s="2"/>
      <c r="B7552" s="2" t="s">
        <v>4123</v>
      </c>
      <c r="C7552" s="116">
        <v>180218</v>
      </c>
      <c r="D7552" s="117">
        <v>8283</v>
      </c>
      <c r="E7552" s="2">
        <v>7552</v>
      </c>
    </row>
    <row r="7553" spans="1:5" ht="13.5" x14ac:dyDescent="0.25">
      <c r="A7553" s="2"/>
      <c r="B7553" s="2" t="s">
        <v>6807</v>
      </c>
      <c r="C7553" s="116">
        <v>260732</v>
      </c>
      <c r="D7553" s="117">
        <v>3226</v>
      </c>
      <c r="E7553" s="2">
        <v>7553</v>
      </c>
    </row>
    <row r="7554" spans="1:5" ht="13.5" x14ac:dyDescent="0.25">
      <c r="A7554" s="2"/>
      <c r="B7554" s="2" t="s">
        <v>4124</v>
      </c>
      <c r="C7554" s="116">
        <v>180237</v>
      </c>
      <c r="D7554" s="117">
        <v>8283</v>
      </c>
      <c r="E7554" s="2">
        <v>7554</v>
      </c>
    </row>
    <row r="7555" spans="1:5" ht="13.5" x14ac:dyDescent="0.25">
      <c r="A7555" s="2"/>
      <c r="B7555" s="2" t="s">
        <v>8252</v>
      </c>
      <c r="C7555" s="116">
        <v>260740</v>
      </c>
      <c r="D7555" s="117">
        <v>2144</v>
      </c>
      <c r="E7555" s="2">
        <v>7555</v>
      </c>
    </row>
    <row r="7556" spans="1:5" ht="13.5" x14ac:dyDescent="0.25">
      <c r="A7556" s="2"/>
      <c r="B7556" s="2" t="s">
        <v>4125</v>
      </c>
      <c r="C7556" s="116">
        <v>180256</v>
      </c>
      <c r="D7556" s="117">
        <v>7620</v>
      </c>
      <c r="E7556" s="2">
        <v>7556</v>
      </c>
    </row>
    <row r="7557" spans="1:5" ht="13.5" x14ac:dyDescent="0.25">
      <c r="A7557" s="2"/>
      <c r="B7557" s="2" t="s">
        <v>8251</v>
      </c>
      <c r="C7557" s="116">
        <v>260733</v>
      </c>
      <c r="D7557" s="117">
        <v>2359</v>
      </c>
      <c r="E7557" s="2">
        <v>7557</v>
      </c>
    </row>
    <row r="7558" spans="1:5" ht="13.5" x14ac:dyDescent="0.25">
      <c r="A7558" s="2"/>
      <c r="B7558" s="2" t="s">
        <v>8600</v>
      </c>
      <c r="C7558" s="116">
        <v>260766</v>
      </c>
      <c r="D7558" s="117">
        <v>2454</v>
      </c>
      <c r="E7558" s="2">
        <v>7558</v>
      </c>
    </row>
    <row r="7559" spans="1:5" ht="13.5" x14ac:dyDescent="0.25">
      <c r="A7559" s="2"/>
      <c r="B7559" s="2" t="s">
        <v>8601</v>
      </c>
      <c r="C7559" s="116">
        <v>260770</v>
      </c>
      <c r="D7559" s="117">
        <v>2453</v>
      </c>
      <c r="E7559" s="2">
        <v>7559</v>
      </c>
    </row>
    <row r="7560" spans="1:5" ht="13.5" x14ac:dyDescent="0.25">
      <c r="A7560" s="2"/>
      <c r="B7560" s="2" t="s">
        <v>8602</v>
      </c>
      <c r="C7560" s="116">
        <v>260793</v>
      </c>
      <c r="D7560" s="117">
        <v>2455</v>
      </c>
      <c r="E7560" s="2">
        <v>7560</v>
      </c>
    </row>
    <row r="7561" spans="1:5" ht="13.5" x14ac:dyDescent="0.25">
      <c r="A7561" s="2"/>
      <c r="B7561" s="2" t="s">
        <v>8253</v>
      </c>
      <c r="C7561" s="116">
        <v>260794</v>
      </c>
      <c r="D7561" s="117">
        <v>2455</v>
      </c>
      <c r="E7561" s="2">
        <v>7561</v>
      </c>
    </row>
    <row r="7562" spans="1:5" ht="13.5" x14ac:dyDescent="0.25">
      <c r="A7562" s="2"/>
      <c r="B7562" s="2" t="s">
        <v>4126</v>
      </c>
      <c r="C7562" s="116">
        <v>180275</v>
      </c>
      <c r="D7562" s="117">
        <v>8159</v>
      </c>
      <c r="E7562" s="2">
        <v>7562</v>
      </c>
    </row>
    <row r="7563" spans="1:5" ht="13.5" x14ac:dyDescent="0.25">
      <c r="A7563" s="2"/>
      <c r="B7563" s="2" t="s">
        <v>4127</v>
      </c>
      <c r="C7563" s="116">
        <v>180311</v>
      </c>
      <c r="D7563" s="117">
        <v>7214</v>
      </c>
      <c r="E7563" s="2">
        <v>7563</v>
      </c>
    </row>
    <row r="7564" spans="1:5" ht="13.5" x14ac:dyDescent="0.25">
      <c r="A7564" s="2"/>
      <c r="B7564" s="2" t="s">
        <v>4128</v>
      </c>
      <c r="C7564" s="116">
        <v>180326</v>
      </c>
      <c r="D7564" s="117">
        <v>5520</v>
      </c>
      <c r="E7564" s="2">
        <v>7564</v>
      </c>
    </row>
    <row r="7565" spans="1:5" ht="13.5" x14ac:dyDescent="0.25">
      <c r="A7565" s="2"/>
      <c r="B7565" s="2" t="s">
        <v>4129</v>
      </c>
      <c r="C7565" s="116">
        <v>180330</v>
      </c>
      <c r="D7565" s="117">
        <v>7432</v>
      </c>
      <c r="E7565" s="2">
        <v>7565</v>
      </c>
    </row>
    <row r="7566" spans="1:5" ht="13.5" x14ac:dyDescent="0.25">
      <c r="A7566" s="2"/>
      <c r="B7566" s="2" t="s">
        <v>4130</v>
      </c>
      <c r="C7566" s="116">
        <v>180350</v>
      </c>
      <c r="D7566" s="117">
        <v>5520</v>
      </c>
      <c r="E7566" s="2">
        <v>7566</v>
      </c>
    </row>
    <row r="7567" spans="1:5" ht="13.5" x14ac:dyDescent="0.25">
      <c r="A7567" s="2"/>
      <c r="B7567" s="2" t="s">
        <v>4131</v>
      </c>
      <c r="C7567" s="116">
        <v>180364</v>
      </c>
      <c r="D7567" s="117">
        <v>5520</v>
      </c>
      <c r="E7567" s="2">
        <v>7567</v>
      </c>
    </row>
    <row r="7568" spans="1:5" ht="13.5" x14ac:dyDescent="0.25">
      <c r="A7568" s="2"/>
      <c r="B7568" s="2" t="s">
        <v>4132</v>
      </c>
      <c r="C7568" s="116">
        <v>180383</v>
      </c>
      <c r="D7568" s="117">
        <v>7312</v>
      </c>
      <c r="E7568" s="2">
        <v>7568</v>
      </c>
    </row>
    <row r="7569" spans="1:5" ht="13.5" x14ac:dyDescent="0.25">
      <c r="A7569" s="2"/>
      <c r="B7569" s="2" t="s">
        <v>4133</v>
      </c>
      <c r="C7569" s="116">
        <v>180400</v>
      </c>
      <c r="D7569" s="117">
        <v>7312</v>
      </c>
      <c r="E7569" s="2">
        <v>7569</v>
      </c>
    </row>
    <row r="7570" spans="1:5" ht="13.5" x14ac:dyDescent="0.25">
      <c r="A7570" s="2"/>
      <c r="B7570" s="2" t="s">
        <v>4134</v>
      </c>
      <c r="C7570" s="116">
        <v>180427</v>
      </c>
      <c r="D7570" s="117">
        <v>5520</v>
      </c>
      <c r="E7570" s="2">
        <v>7570</v>
      </c>
    </row>
    <row r="7571" spans="1:5" ht="13.5" x14ac:dyDescent="0.25">
      <c r="A7571" s="2"/>
      <c r="B7571" s="2" t="s">
        <v>4135</v>
      </c>
      <c r="C7571" s="116">
        <v>180449</v>
      </c>
      <c r="D7571" s="117">
        <v>5520</v>
      </c>
      <c r="E7571" s="2">
        <v>7571</v>
      </c>
    </row>
    <row r="7572" spans="1:5" ht="13.5" x14ac:dyDescent="0.25">
      <c r="A7572" s="2"/>
      <c r="B7572" s="2" t="s">
        <v>4136</v>
      </c>
      <c r="C7572" s="116">
        <v>180468</v>
      </c>
      <c r="D7572" s="117">
        <v>5520</v>
      </c>
      <c r="E7572" s="2">
        <v>7572</v>
      </c>
    </row>
    <row r="7573" spans="1:5" ht="13.5" x14ac:dyDescent="0.25">
      <c r="A7573" s="2"/>
      <c r="B7573" s="2" t="s">
        <v>4137</v>
      </c>
      <c r="C7573" s="116">
        <v>180487</v>
      </c>
      <c r="D7573" s="117">
        <v>5520</v>
      </c>
      <c r="E7573" s="2">
        <v>7573</v>
      </c>
    </row>
    <row r="7574" spans="1:5" ht="13.5" x14ac:dyDescent="0.25">
      <c r="A7574" s="2"/>
      <c r="B7574" s="2" t="s">
        <v>4138</v>
      </c>
      <c r="C7574" s="116">
        <v>180504</v>
      </c>
      <c r="D7574" s="117">
        <v>5520</v>
      </c>
      <c r="E7574" s="2">
        <v>7574</v>
      </c>
    </row>
    <row r="7575" spans="1:5" ht="13.5" x14ac:dyDescent="0.25">
      <c r="A7575" s="2"/>
      <c r="B7575" s="2" t="s">
        <v>4139</v>
      </c>
      <c r="C7575" s="116">
        <v>180523</v>
      </c>
      <c r="D7575" s="117">
        <v>7312</v>
      </c>
      <c r="E7575" s="2">
        <v>7575</v>
      </c>
    </row>
    <row r="7576" spans="1:5" ht="13.5" x14ac:dyDescent="0.25">
      <c r="A7576" s="2"/>
      <c r="B7576" s="2" t="s">
        <v>4140</v>
      </c>
      <c r="C7576" s="116">
        <v>180542</v>
      </c>
      <c r="D7576" s="117">
        <v>5520</v>
      </c>
      <c r="E7576" s="2">
        <v>7576</v>
      </c>
    </row>
    <row r="7577" spans="1:5" ht="13.5" x14ac:dyDescent="0.25">
      <c r="A7577" s="2"/>
      <c r="B7577" s="2" t="s">
        <v>4141</v>
      </c>
      <c r="C7577" s="116">
        <v>180561</v>
      </c>
      <c r="D7577" s="117">
        <v>7312</v>
      </c>
      <c r="E7577" s="2">
        <v>7577</v>
      </c>
    </row>
    <row r="7578" spans="1:5" ht="13.5" x14ac:dyDescent="0.25">
      <c r="A7578" s="2"/>
      <c r="B7578" s="2" t="s">
        <v>4142</v>
      </c>
      <c r="C7578" s="116">
        <v>180580</v>
      </c>
      <c r="D7578" s="117">
        <v>8224</v>
      </c>
      <c r="E7578" s="2">
        <v>7578</v>
      </c>
    </row>
    <row r="7579" spans="1:5" ht="13.5" x14ac:dyDescent="0.25">
      <c r="A7579" s="2"/>
      <c r="B7579" s="2" t="s">
        <v>4143</v>
      </c>
      <c r="C7579" s="116">
        <v>180595</v>
      </c>
      <c r="D7579" s="117">
        <v>5410</v>
      </c>
      <c r="E7579" s="2">
        <v>7579</v>
      </c>
    </row>
    <row r="7580" spans="1:5" ht="13.5" x14ac:dyDescent="0.25">
      <c r="A7580" s="2"/>
      <c r="B7580" s="2" t="s">
        <v>94</v>
      </c>
      <c r="C7580" s="116">
        <v>180612</v>
      </c>
      <c r="D7580" s="117">
        <v>5520</v>
      </c>
      <c r="E7580" s="2">
        <v>7580</v>
      </c>
    </row>
    <row r="7581" spans="1:5" ht="13.5" x14ac:dyDescent="0.25">
      <c r="A7581" s="2"/>
      <c r="B7581" s="2" t="s">
        <v>4144</v>
      </c>
      <c r="C7581" s="116">
        <v>180631</v>
      </c>
      <c r="D7581" s="117">
        <v>7312</v>
      </c>
      <c r="E7581" s="2">
        <v>7581</v>
      </c>
    </row>
    <row r="7582" spans="1:5" ht="13.5" x14ac:dyDescent="0.25">
      <c r="A7582" s="2"/>
      <c r="B7582" s="2" t="s">
        <v>4145</v>
      </c>
      <c r="C7582" s="116">
        <v>180650</v>
      </c>
      <c r="D7582" s="117">
        <v>7324</v>
      </c>
      <c r="E7582" s="2">
        <v>7582</v>
      </c>
    </row>
    <row r="7583" spans="1:5" ht="13.5" x14ac:dyDescent="0.25">
      <c r="A7583" s="2"/>
      <c r="B7583" s="2" t="s">
        <v>4146</v>
      </c>
      <c r="C7583" s="116">
        <v>180665</v>
      </c>
      <c r="D7583" s="117">
        <v>5148</v>
      </c>
      <c r="E7583" s="2">
        <v>7583</v>
      </c>
    </row>
    <row r="7584" spans="1:5" ht="13.5" x14ac:dyDescent="0.25">
      <c r="A7584" s="2"/>
      <c r="B7584" s="2" t="s">
        <v>4147</v>
      </c>
      <c r="C7584" s="116">
        <v>180684</v>
      </c>
      <c r="D7584" s="117">
        <v>8283</v>
      </c>
      <c r="E7584" s="2">
        <v>7584</v>
      </c>
    </row>
    <row r="7585" spans="1:5" ht="13.5" x14ac:dyDescent="0.25">
      <c r="A7585" s="2"/>
      <c r="B7585" s="2" t="s">
        <v>4148</v>
      </c>
      <c r="C7585" s="116">
        <v>180701</v>
      </c>
      <c r="D7585" s="117">
        <v>5410</v>
      </c>
      <c r="E7585" s="2">
        <v>7585</v>
      </c>
    </row>
    <row r="7586" spans="1:5" ht="13.5" x14ac:dyDescent="0.25">
      <c r="A7586" s="2"/>
      <c r="B7586" s="2" t="s">
        <v>8603</v>
      </c>
      <c r="C7586" s="116">
        <v>260889</v>
      </c>
      <c r="D7586" s="117">
        <v>3431</v>
      </c>
      <c r="E7586" s="2">
        <v>7586</v>
      </c>
    </row>
    <row r="7587" spans="1:5" ht="13.5" x14ac:dyDescent="0.25">
      <c r="A7587" s="2"/>
      <c r="B7587" s="2" t="s">
        <v>8540</v>
      </c>
      <c r="C7587" s="116">
        <v>260906</v>
      </c>
      <c r="D7587" s="117">
        <v>1120</v>
      </c>
      <c r="E7587" s="2">
        <v>7587</v>
      </c>
    </row>
    <row r="7588" spans="1:5" ht="13.5" x14ac:dyDescent="0.25">
      <c r="A7588" s="2"/>
      <c r="B7588" s="2" t="s">
        <v>8604</v>
      </c>
      <c r="C7588" s="116">
        <v>260910</v>
      </c>
      <c r="D7588" s="117">
        <v>1120</v>
      </c>
      <c r="E7588" s="2">
        <v>7588</v>
      </c>
    </row>
    <row r="7589" spans="1:5" ht="13.5" x14ac:dyDescent="0.25">
      <c r="A7589" s="2"/>
      <c r="B7589" s="2" t="s">
        <v>8605</v>
      </c>
      <c r="C7589" s="116">
        <v>260936</v>
      </c>
      <c r="D7589" s="117">
        <v>1120</v>
      </c>
      <c r="E7589" s="2">
        <v>7589</v>
      </c>
    </row>
    <row r="7590" spans="1:5" ht="13.5" x14ac:dyDescent="0.25">
      <c r="A7590" s="2"/>
      <c r="B7590" s="2" t="s">
        <v>8606</v>
      </c>
      <c r="C7590" s="116">
        <v>260963</v>
      </c>
      <c r="D7590" s="117">
        <v>3431</v>
      </c>
      <c r="E7590" s="2">
        <v>7590</v>
      </c>
    </row>
    <row r="7591" spans="1:5" ht="13.5" x14ac:dyDescent="0.25">
      <c r="A7591" s="2"/>
      <c r="B7591" s="2" t="s">
        <v>8541</v>
      </c>
      <c r="C7591" s="116">
        <v>260997</v>
      </c>
      <c r="D7591" s="117">
        <v>1120</v>
      </c>
      <c r="E7591" s="2">
        <v>7591</v>
      </c>
    </row>
    <row r="7592" spans="1:5" ht="13.5" x14ac:dyDescent="0.25">
      <c r="A7592" s="2"/>
      <c r="B7592" s="2" t="s">
        <v>8607</v>
      </c>
      <c r="C7592" s="116">
        <v>261010</v>
      </c>
      <c r="D7592" s="117">
        <v>1120</v>
      </c>
      <c r="E7592" s="2">
        <v>7592</v>
      </c>
    </row>
    <row r="7593" spans="1:5" ht="13.5" x14ac:dyDescent="0.25">
      <c r="A7593" s="2"/>
      <c r="B7593" s="2" t="s">
        <v>4149</v>
      </c>
      <c r="C7593" s="116">
        <v>180720</v>
      </c>
      <c r="D7593" s="117">
        <v>5412</v>
      </c>
      <c r="E7593" s="2">
        <v>7593</v>
      </c>
    </row>
    <row r="7594" spans="1:5" ht="13.5" x14ac:dyDescent="0.25">
      <c r="A7594" s="2"/>
      <c r="B7594" s="2" t="s">
        <v>4150</v>
      </c>
      <c r="C7594" s="116">
        <v>180746</v>
      </c>
      <c r="D7594" s="117">
        <v>7129</v>
      </c>
      <c r="E7594" s="2">
        <v>7594</v>
      </c>
    </row>
    <row r="7595" spans="1:5" ht="13.5" x14ac:dyDescent="0.25">
      <c r="A7595" s="2"/>
      <c r="B7595" s="2" t="s">
        <v>4151</v>
      </c>
      <c r="C7595" s="116">
        <v>180754</v>
      </c>
      <c r="D7595" s="117">
        <v>7129</v>
      </c>
      <c r="E7595" s="2">
        <v>7595</v>
      </c>
    </row>
    <row r="7596" spans="1:5" ht="13.5" x14ac:dyDescent="0.25">
      <c r="A7596" s="2"/>
      <c r="B7596" s="2" t="s">
        <v>4152</v>
      </c>
      <c r="C7596" s="116">
        <v>180773</v>
      </c>
      <c r="D7596" s="117">
        <v>7324</v>
      </c>
      <c r="E7596" s="2">
        <v>7596</v>
      </c>
    </row>
    <row r="7597" spans="1:5" ht="13.5" x14ac:dyDescent="0.25">
      <c r="A7597" s="2"/>
      <c r="B7597" s="2" t="s">
        <v>4153</v>
      </c>
      <c r="C7597" s="116">
        <v>180792</v>
      </c>
      <c r="D7597" s="117">
        <v>7350</v>
      </c>
      <c r="E7597" s="2">
        <v>7597</v>
      </c>
    </row>
    <row r="7598" spans="1:5" ht="13.5" x14ac:dyDescent="0.25">
      <c r="A7598" s="2"/>
      <c r="B7598" s="2" t="s">
        <v>95</v>
      </c>
      <c r="C7598" s="116">
        <v>180805</v>
      </c>
      <c r="D7598" s="117">
        <v>6111</v>
      </c>
      <c r="E7598" s="2">
        <v>7598</v>
      </c>
    </row>
    <row r="7599" spans="1:5" ht="13.5" x14ac:dyDescent="0.25">
      <c r="A7599" s="2"/>
      <c r="B7599" s="2" t="s">
        <v>4154</v>
      </c>
      <c r="C7599" s="116">
        <v>180812</v>
      </c>
      <c r="D7599" s="117">
        <v>8143</v>
      </c>
      <c r="E7599" s="2">
        <v>7599</v>
      </c>
    </row>
    <row r="7600" spans="1:5" ht="13.5" x14ac:dyDescent="0.25">
      <c r="A7600" s="2"/>
      <c r="B7600" s="2" t="s">
        <v>4155</v>
      </c>
      <c r="C7600" s="116">
        <v>180839</v>
      </c>
      <c r="D7600" s="117">
        <v>7280</v>
      </c>
      <c r="E7600" s="2">
        <v>7600</v>
      </c>
    </row>
    <row r="7601" spans="1:5" ht="13.5" x14ac:dyDescent="0.25">
      <c r="A7601" s="2"/>
      <c r="B7601" s="2" t="s">
        <v>96</v>
      </c>
      <c r="C7601" s="116">
        <v>180858</v>
      </c>
      <c r="D7601" s="117">
        <v>7231</v>
      </c>
      <c r="E7601" s="2">
        <v>7601</v>
      </c>
    </row>
    <row r="7602" spans="1:5" ht="13.5" x14ac:dyDescent="0.25">
      <c r="A7602" s="2"/>
      <c r="B7602" s="2" t="s">
        <v>9253</v>
      </c>
      <c r="C7602" s="116">
        <v>461027</v>
      </c>
      <c r="D7602" s="117">
        <v>3413</v>
      </c>
      <c r="E7602" s="2">
        <v>7602</v>
      </c>
    </row>
    <row r="7603" spans="1:5" ht="13.5" x14ac:dyDescent="0.25">
      <c r="A7603" s="2"/>
      <c r="B7603" s="2" t="s">
        <v>4156</v>
      </c>
      <c r="C7603" s="116">
        <v>180877</v>
      </c>
      <c r="D7603" s="117">
        <v>7280</v>
      </c>
      <c r="E7603" s="2">
        <v>7603</v>
      </c>
    </row>
    <row r="7604" spans="1:5" ht="13.5" x14ac:dyDescent="0.25">
      <c r="A7604" s="2"/>
      <c r="B7604" s="2" t="s">
        <v>4157</v>
      </c>
      <c r="C7604" s="116">
        <v>180896</v>
      </c>
      <c r="D7604" s="117">
        <v>7232</v>
      </c>
      <c r="E7604" s="2">
        <v>7604</v>
      </c>
    </row>
    <row r="7605" spans="1:5" ht="13.5" x14ac:dyDescent="0.25">
      <c r="A7605" s="2"/>
      <c r="B7605" s="2" t="s">
        <v>6853</v>
      </c>
      <c r="C7605" s="116">
        <v>261896</v>
      </c>
      <c r="D7605" s="117">
        <v>1110</v>
      </c>
      <c r="E7605" s="2">
        <v>7605</v>
      </c>
    </row>
    <row r="7606" spans="1:5" ht="13.5" x14ac:dyDescent="0.25">
      <c r="A7606" s="2"/>
      <c r="B7606" s="2" t="s">
        <v>8574</v>
      </c>
      <c r="C7606" s="116">
        <v>261631</v>
      </c>
      <c r="D7606" s="117">
        <v>1120</v>
      </c>
      <c r="E7606" s="2">
        <v>7606</v>
      </c>
    </row>
    <row r="7607" spans="1:5" ht="13.5" x14ac:dyDescent="0.25">
      <c r="A7607" s="2"/>
      <c r="B7607" s="2" t="s">
        <v>8578</v>
      </c>
      <c r="C7607" s="116">
        <v>261699</v>
      </c>
      <c r="D7607" s="117">
        <v>1120</v>
      </c>
      <c r="E7607" s="2">
        <v>7607</v>
      </c>
    </row>
    <row r="7608" spans="1:5" ht="13.5" x14ac:dyDescent="0.25">
      <c r="A7608" s="2"/>
      <c r="B7608" s="2" t="s">
        <v>8545</v>
      </c>
      <c r="C7608" s="116">
        <v>261595</v>
      </c>
      <c r="D7608" s="117">
        <v>1120</v>
      </c>
      <c r="E7608" s="2">
        <v>7608</v>
      </c>
    </row>
    <row r="7609" spans="1:5" ht="13.5" x14ac:dyDescent="0.25">
      <c r="A7609" s="2"/>
      <c r="B7609" s="2" t="s">
        <v>8623</v>
      </c>
      <c r="C7609" s="116">
        <v>261580</v>
      </c>
      <c r="D7609" s="117">
        <v>1120</v>
      </c>
      <c r="E7609" s="2">
        <v>7609</v>
      </c>
    </row>
    <row r="7610" spans="1:5" ht="13.5" x14ac:dyDescent="0.25">
      <c r="A7610" s="2"/>
      <c r="B7610" s="2" t="s">
        <v>8608</v>
      </c>
      <c r="C7610" s="116">
        <v>261108</v>
      </c>
      <c r="D7610" s="117">
        <v>1110</v>
      </c>
      <c r="E7610" s="2">
        <v>7610</v>
      </c>
    </row>
    <row r="7611" spans="1:5" ht="13.5" x14ac:dyDescent="0.25">
      <c r="A7611" s="2"/>
      <c r="B7611" s="2" t="s">
        <v>9254</v>
      </c>
      <c r="C7611" s="116">
        <v>461154</v>
      </c>
      <c r="D7611" s="117">
        <v>1239</v>
      </c>
      <c r="E7611" s="2">
        <v>7611</v>
      </c>
    </row>
    <row r="7612" spans="1:5" ht="13.5" x14ac:dyDescent="0.25">
      <c r="A7612" s="2"/>
      <c r="B7612" s="2" t="s">
        <v>8609</v>
      </c>
      <c r="C7612" s="116">
        <v>261148</v>
      </c>
      <c r="D7612" s="117">
        <v>1110</v>
      </c>
      <c r="E7612" s="2">
        <v>7612</v>
      </c>
    </row>
    <row r="7613" spans="1:5" ht="13.5" x14ac:dyDescent="0.25">
      <c r="A7613" s="2"/>
      <c r="B7613" s="2" t="s">
        <v>8610</v>
      </c>
      <c r="C7613" s="116">
        <v>261186</v>
      </c>
      <c r="D7613" s="117">
        <v>1110</v>
      </c>
      <c r="E7613" s="2">
        <v>7613</v>
      </c>
    </row>
    <row r="7614" spans="1:5" ht="13.5" x14ac:dyDescent="0.25">
      <c r="A7614" s="2"/>
      <c r="B7614" s="2" t="s">
        <v>8542</v>
      </c>
      <c r="C7614" s="116">
        <v>261190</v>
      </c>
      <c r="D7614" s="117">
        <v>1110</v>
      </c>
      <c r="E7614" s="2">
        <v>7614</v>
      </c>
    </row>
    <row r="7615" spans="1:5" ht="13.5" x14ac:dyDescent="0.25">
      <c r="A7615" s="2"/>
      <c r="B7615" s="2" t="s">
        <v>8611</v>
      </c>
      <c r="C7615" s="116">
        <v>261203</v>
      </c>
      <c r="D7615" s="117">
        <v>1110</v>
      </c>
      <c r="E7615" s="2">
        <v>7615</v>
      </c>
    </row>
    <row r="7616" spans="1:5" ht="13.5" x14ac:dyDescent="0.25">
      <c r="A7616" s="2"/>
      <c r="B7616" s="2" t="s">
        <v>8612</v>
      </c>
      <c r="C7616" s="116">
        <v>261218</v>
      </c>
      <c r="D7616" s="117">
        <v>1110</v>
      </c>
      <c r="E7616" s="2">
        <v>7616</v>
      </c>
    </row>
    <row r="7617" spans="1:5" ht="13.5" x14ac:dyDescent="0.25">
      <c r="A7617" s="2"/>
      <c r="B7617" s="2" t="s">
        <v>8613</v>
      </c>
      <c r="C7617" s="116">
        <v>261237</v>
      </c>
      <c r="D7617" s="117">
        <v>1110</v>
      </c>
      <c r="E7617" s="2">
        <v>7617</v>
      </c>
    </row>
    <row r="7618" spans="1:5" ht="13.5" x14ac:dyDescent="0.25">
      <c r="A7618" s="2"/>
      <c r="B7618" s="2" t="s">
        <v>8614</v>
      </c>
      <c r="C7618" s="116">
        <v>261241</v>
      </c>
      <c r="D7618" s="117">
        <v>1110</v>
      </c>
      <c r="E7618" s="2">
        <v>7618</v>
      </c>
    </row>
    <row r="7619" spans="1:5" ht="13.5" x14ac:dyDescent="0.25">
      <c r="A7619" s="2"/>
      <c r="B7619" s="2" t="s">
        <v>8543</v>
      </c>
      <c r="C7619" s="116">
        <v>261256</v>
      </c>
      <c r="D7619" s="117">
        <v>1110</v>
      </c>
      <c r="E7619" s="2">
        <v>7619</v>
      </c>
    </row>
    <row r="7620" spans="1:5" ht="13.5" x14ac:dyDescent="0.25">
      <c r="A7620" s="2"/>
      <c r="B7620" s="2" t="s">
        <v>8615</v>
      </c>
      <c r="C7620" s="116">
        <v>261260</v>
      </c>
      <c r="D7620" s="117">
        <v>1110</v>
      </c>
      <c r="E7620" s="2">
        <v>7620</v>
      </c>
    </row>
    <row r="7621" spans="1:5" ht="13.5" x14ac:dyDescent="0.25">
      <c r="A7621" s="2"/>
      <c r="B7621" s="2" t="s">
        <v>8616</v>
      </c>
      <c r="C7621" s="116">
        <v>261364</v>
      </c>
      <c r="D7621" s="117">
        <v>1229</v>
      </c>
      <c r="E7621" s="2">
        <v>7621</v>
      </c>
    </row>
    <row r="7622" spans="1:5" ht="13.5" x14ac:dyDescent="0.25">
      <c r="A7622" s="2"/>
      <c r="B7622" s="2" t="s">
        <v>8765</v>
      </c>
      <c r="C7622" s="116">
        <v>261379</v>
      </c>
      <c r="D7622" s="117">
        <v>1231</v>
      </c>
      <c r="E7622" s="2">
        <v>7622</v>
      </c>
    </row>
    <row r="7623" spans="1:5" ht="13.5" x14ac:dyDescent="0.25">
      <c r="A7623" s="2"/>
      <c r="B7623" s="2" t="s">
        <v>8254</v>
      </c>
      <c r="C7623" s="116">
        <v>261365</v>
      </c>
      <c r="D7623" s="117">
        <v>2359</v>
      </c>
      <c r="E7623" s="2">
        <v>7623</v>
      </c>
    </row>
    <row r="7624" spans="1:5" ht="13.5" x14ac:dyDescent="0.25">
      <c r="A7624" s="2"/>
      <c r="B7624" s="2" t="s">
        <v>8617</v>
      </c>
      <c r="C7624" s="116">
        <v>261415</v>
      </c>
      <c r="D7624" s="117">
        <v>1120</v>
      </c>
      <c r="E7624" s="2">
        <v>7624</v>
      </c>
    </row>
    <row r="7625" spans="1:5" ht="13.5" x14ac:dyDescent="0.25">
      <c r="A7625" s="2"/>
      <c r="B7625" s="2" t="s">
        <v>8766</v>
      </c>
      <c r="C7625" s="116">
        <v>261472</v>
      </c>
      <c r="D7625" s="117">
        <v>1231</v>
      </c>
      <c r="E7625" s="2">
        <v>7625</v>
      </c>
    </row>
    <row r="7626" spans="1:5" ht="13.5" x14ac:dyDescent="0.25">
      <c r="A7626" s="2"/>
      <c r="B7626" s="2" t="s">
        <v>8767</v>
      </c>
      <c r="C7626" s="116">
        <v>261487</v>
      </c>
      <c r="D7626" s="117">
        <v>1229</v>
      </c>
      <c r="E7626" s="2">
        <v>7626</v>
      </c>
    </row>
    <row r="7627" spans="1:5" ht="13.5" x14ac:dyDescent="0.25">
      <c r="A7627" s="2"/>
      <c r="B7627" s="2" t="s">
        <v>8255</v>
      </c>
      <c r="C7627" s="116">
        <v>261416</v>
      </c>
      <c r="D7627" s="117">
        <v>1229</v>
      </c>
      <c r="E7627" s="2">
        <v>7627</v>
      </c>
    </row>
    <row r="7628" spans="1:5" ht="13.5" x14ac:dyDescent="0.25">
      <c r="A7628" s="2"/>
      <c r="B7628" s="2" t="s">
        <v>8618</v>
      </c>
      <c r="C7628" s="116">
        <v>261491</v>
      </c>
      <c r="D7628" s="117">
        <v>1222</v>
      </c>
      <c r="E7628" s="2">
        <v>7628</v>
      </c>
    </row>
    <row r="7629" spans="1:5" ht="13.5" x14ac:dyDescent="0.25">
      <c r="A7629" s="2"/>
      <c r="B7629" s="2" t="s">
        <v>8259</v>
      </c>
      <c r="C7629" s="116">
        <v>261530</v>
      </c>
      <c r="D7629" s="117">
        <v>1231</v>
      </c>
      <c r="E7629" s="2">
        <v>7629</v>
      </c>
    </row>
    <row r="7630" spans="1:5" ht="13.5" x14ac:dyDescent="0.25">
      <c r="A7630" s="2"/>
      <c r="B7630" s="2" t="s">
        <v>8619</v>
      </c>
      <c r="C7630" s="116">
        <v>261504</v>
      </c>
      <c r="D7630" s="117">
        <v>1226</v>
      </c>
      <c r="E7630" s="2">
        <v>7630</v>
      </c>
    </row>
    <row r="7631" spans="1:5" ht="13.5" x14ac:dyDescent="0.25">
      <c r="A7631" s="2"/>
      <c r="B7631" s="2" t="s">
        <v>8621</v>
      </c>
      <c r="C7631" s="116">
        <v>261523</v>
      </c>
      <c r="D7631" s="117">
        <v>1237</v>
      </c>
      <c r="E7631" s="2">
        <v>7631</v>
      </c>
    </row>
    <row r="7632" spans="1:5" ht="13.5" x14ac:dyDescent="0.25">
      <c r="A7632" s="2"/>
      <c r="B7632" s="2" t="s">
        <v>8620</v>
      </c>
      <c r="C7632" s="116">
        <v>261519</v>
      </c>
      <c r="D7632" s="117">
        <v>1229</v>
      </c>
      <c r="E7632" s="2">
        <v>7632</v>
      </c>
    </row>
    <row r="7633" spans="1:5" ht="13.5" x14ac:dyDescent="0.25">
      <c r="A7633" s="2"/>
      <c r="B7633" s="2" t="s">
        <v>8622</v>
      </c>
      <c r="C7633" s="116">
        <v>261538</v>
      </c>
      <c r="D7633" s="117">
        <v>1239</v>
      </c>
      <c r="E7633" s="2">
        <v>7633</v>
      </c>
    </row>
    <row r="7634" spans="1:5" ht="13.5" x14ac:dyDescent="0.25">
      <c r="A7634" s="2"/>
      <c r="B7634" s="2" t="s">
        <v>8256</v>
      </c>
      <c r="C7634" s="116">
        <v>261524</v>
      </c>
      <c r="D7634" s="117">
        <v>1222</v>
      </c>
      <c r="E7634" s="2">
        <v>7634</v>
      </c>
    </row>
    <row r="7635" spans="1:5" ht="13.5" x14ac:dyDescent="0.25">
      <c r="A7635" s="2"/>
      <c r="B7635" s="2" t="s">
        <v>8768</v>
      </c>
      <c r="C7635" s="116">
        <v>261542</v>
      </c>
      <c r="D7635" s="117">
        <v>1229</v>
      </c>
      <c r="E7635" s="2">
        <v>7635</v>
      </c>
    </row>
    <row r="7636" spans="1:5" ht="13.5" x14ac:dyDescent="0.25">
      <c r="A7636" s="2"/>
      <c r="B7636" s="2" t="s">
        <v>8257</v>
      </c>
      <c r="C7636" s="116">
        <v>261525</v>
      </c>
      <c r="D7636" s="117">
        <v>1222</v>
      </c>
      <c r="E7636" s="2">
        <v>7636</v>
      </c>
    </row>
    <row r="7637" spans="1:5" ht="13.5" x14ac:dyDescent="0.25">
      <c r="A7637" s="2"/>
      <c r="B7637" s="2" t="s">
        <v>9255</v>
      </c>
      <c r="C7637" s="116">
        <v>461559</v>
      </c>
      <c r="D7637" s="117">
        <v>1239</v>
      </c>
      <c r="E7637" s="2">
        <v>7637</v>
      </c>
    </row>
    <row r="7638" spans="1:5" ht="13.5" x14ac:dyDescent="0.25">
      <c r="A7638" s="2"/>
      <c r="B7638" s="2" t="s">
        <v>8258</v>
      </c>
      <c r="C7638" s="116">
        <v>261526</v>
      </c>
      <c r="D7638" s="117">
        <v>1223</v>
      </c>
      <c r="E7638" s="2">
        <v>7638</v>
      </c>
    </row>
    <row r="7639" spans="1:5" ht="13.5" x14ac:dyDescent="0.25">
      <c r="A7639" s="2"/>
      <c r="B7639" s="2" t="s">
        <v>6843</v>
      </c>
      <c r="C7639" s="116">
        <v>261627</v>
      </c>
      <c r="D7639" s="117">
        <v>2320</v>
      </c>
      <c r="E7639" s="2">
        <v>7639</v>
      </c>
    </row>
    <row r="7640" spans="1:5" ht="13.5" x14ac:dyDescent="0.25">
      <c r="A7640" s="2"/>
      <c r="B7640" s="2" t="s">
        <v>6844</v>
      </c>
      <c r="C7640" s="116">
        <v>261650</v>
      </c>
      <c r="D7640" s="117">
        <v>2359</v>
      </c>
      <c r="E7640" s="2">
        <v>7640</v>
      </c>
    </row>
    <row r="7641" spans="1:5" ht="13.5" x14ac:dyDescent="0.25">
      <c r="A7641" s="2"/>
      <c r="B7641" s="2" t="s">
        <v>8575</v>
      </c>
      <c r="C7641" s="116">
        <v>261640</v>
      </c>
      <c r="D7641" s="117">
        <v>2359</v>
      </c>
      <c r="E7641" s="2">
        <v>7641</v>
      </c>
    </row>
    <row r="7642" spans="1:5" ht="13.5" x14ac:dyDescent="0.25">
      <c r="A7642" s="2"/>
      <c r="B7642" s="2" t="s">
        <v>8576</v>
      </c>
      <c r="C7642" s="116">
        <v>261646</v>
      </c>
      <c r="D7642" s="117">
        <v>1120</v>
      </c>
      <c r="E7642" s="2">
        <v>7642</v>
      </c>
    </row>
    <row r="7643" spans="1:5" ht="13.5" x14ac:dyDescent="0.25">
      <c r="A7643" s="2"/>
      <c r="B7643" s="2" t="s">
        <v>8260</v>
      </c>
      <c r="C7643" s="116">
        <v>261651</v>
      </c>
      <c r="D7643" s="117">
        <v>2453</v>
      </c>
      <c r="E7643" s="2">
        <v>7643</v>
      </c>
    </row>
    <row r="7644" spans="1:5" ht="13.5" x14ac:dyDescent="0.25">
      <c r="A7644" s="2"/>
      <c r="B7644" s="2" t="s">
        <v>8261</v>
      </c>
      <c r="C7644" s="116">
        <v>261652</v>
      </c>
      <c r="D7644" s="117">
        <v>1120</v>
      </c>
      <c r="E7644" s="2">
        <v>7644</v>
      </c>
    </row>
    <row r="7645" spans="1:5" ht="13.5" x14ac:dyDescent="0.25">
      <c r="A7645" s="2"/>
      <c r="B7645" s="2" t="s">
        <v>8772</v>
      </c>
      <c r="C7645" s="116">
        <v>262259</v>
      </c>
      <c r="D7645" s="117">
        <v>1120</v>
      </c>
      <c r="E7645" s="2">
        <v>7645</v>
      </c>
    </row>
    <row r="7646" spans="1:5" ht="13.5" x14ac:dyDescent="0.25">
      <c r="A7646" s="2"/>
      <c r="B7646" s="2" t="s">
        <v>8577</v>
      </c>
      <c r="C7646" s="116">
        <v>261665</v>
      </c>
      <c r="D7646" s="117">
        <v>2351</v>
      </c>
      <c r="E7646" s="2">
        <v>7646</v>
      </c>
    </row>
    <row r="7647" spans="1:5" ht="13.5" x14ac:dyDescent="0.25">
      <c r="A7647" s="2"/>
      <c r="B7647" s="2" t="s">
        <v>8769</v>
      </c>
      <c r="C7647" s="116">
        <v>261720</v>
      </c>
      <c r="D7647" s="117">
        <v>1222</v>
      </c>
      <c r="E7647" s="2">
        <v>7647</v>
      </c>
    </row>
    <row r="7648" spans="1:5" ht="13.5" x14ac:dyDescent="0.25">
      <c r="A7648" s="2"/>
      <c r="B7648" s="2" t="s">
        <v>6845</v>
      </c>
      <c r="C7648" s="116">
        <v>261684</v>
      </c>
      <c r="D7648" s="117">
        <v>1226</v>
      </c>
      <c r="E7648" s="2">
        <v>7648</v>
      </c>
    </row>
    <row r="7649" spans="1:5" ht="13.5" x14ac:dyDescent="0.25">
      <c r="A7649" s="2"/>
      <c r="B7649" s="2" t="s">
        <v>8579</v>
      </c>
      <c r="C7649" s="116">
        <v>261701</v>
      </c>
      <c r="D7649" s="117">
        <v>1120</v>
      </c>
      <c r="E7649" s="2">
        <v>7649</v>
      </c>
    </row>
    <row r="7650" spans="1:5" ht="13.5" x14ac:dyDescent="0.25">
      <c r="A7650" s="2"/>
      <c r="B7650" s="2" t="s">
        <v>6846</v>
      </c>
      <c r="C7650" s="116">
        <v>261716</v>
      </c>
      <c r="D7650" s="117">
        <v>1229</v>
      </c>
      <c r="E7650" s="2">
        <v>7650</v>
      </c>
    </row>
    <row r="7651" spans="1:5" ht="13.5" x14ac:dyDescent="0.25">
      <c r="A7651" s="2"/>
      <c r="B7651" s="2" t="s">
        <v>8580</v>
      </c>
      <c r="C7651" s="116">
        <v>261788</v>
      </c>
      <c r="D7651" s="117">
        <v>1120</v>
      </c>
      <c r="E7651" s="2">
        <v>7651</v>
      </c>
    </row>
    <row r="7652" spans="1:5" ht="13.5" x14ac:dyDescent="0.25">
      <c r="A7652" s="2"/>
      <c r="B7652" s="2" t="s">
        <v>8262</v>
      </c>
      <c r="C7652" s="116">
        <v>261717</v>
      </c>
      <c r="D7652" s="117">
        <v>1231</v>
      </c>
      <c r="E7652" s="2">
        <v>7652</v>
      </c>
    </row>
    <row r="7653" spans="1:5" ht="13.5" x14ac:dyDescent="0.25">
      <c r="A7653" s="2"/>
      <c r="B7653" s="2" t="s">
        <v>8770</v>
      </c>
      <c r="C7653" s="116">
        <v>261773</v>
      </c>
      <c r="D7653" s="117">
        <v>1229</v>
      </c>
      <c r="E7653" s="2">
        <v>7653</v>
      </c>
    </row>
    <row r="7654" spans="1:5" ht="13.5" x14ac:dyDescent="0.25">
      <c r="A7654" s="2"/>
      <c r="B7654" s="2" t="s">
        <v>8581</v>
      </c>
      <c r="C7654" s="116">
        <v>261792</v>
      </c>
      <c r="D7654" s="117">
        <v>1110</v>
      </c>
      <c r="E7654" s="2">
        <v>7654</v>
      </c>
    </row>
    <row r="7655" spans="1:5" ht="13.5" x14ac:dyDescent="0.25">
      <c r="A7655" s="2"/>
      <c r="B7655" s="2" t="s">
        <v>6850</v>
      </c>
      <c r="C7655" s="116">
        <v>261843</v>
      </c>
      <c r="D7655" s="117">
        <v>1110</v>
      </c>
      <c r="E7655" s="2">
        <v>7655</v>
      </c>
    </row>
    <row r="7656" spans="1:5" ht="13.5" x14ac:dyDescent="0.25">
      <c r="A7656" s="2"/>
      <c r="B7656" s="2" t="s">
        <v>6847</v>
      </c>
      <c r="C7656" s="116">
        <v>261812</v>
      </c>
      <c r="D7656" s="117">
        <v>1110</v>
      </c>
      <c r="E7656" s="2">
        <v>7656</v>
      </c>
    </row>
    <row r="7657" spans="1:5" ht="13.5" x14ac:dyDescent="0.25">
      <c r="A7657" s="2"/>
      <c r="B7657" s="2" t="s">
        <v>6848</v>
      </c>
      <c r="C7657" s="116">
        <v>261824</v>
      </c>
      <c r="D7657" s="117">
        <v>1110</v>
      </c>
      <c r="E7657" s="2">
        <v>7657</v>
      </c>
    </row>
    <row r="7658" spans="1:5" ht="13.5" x14ac:dyDescent="0.25">
      <c r="A7658" s="2"/>
      <c r="B7658" s="2" t="s">
        <v>6849</v>
      </c>
      <c r="C7658" s="116">
        <v>261839</v>
      </c>
      <c r="D7658" s="117">
        <v>1110</v>
      </c>
      <c r="E7658" s="2">
        <v>7658</v>
      </c>
    </row>
    <row r="7659" spans="1:5" ht="13.5" x14ac:dyDescent="0.25">
      <c r="A7659" s="2"/>
      <c r="B7659" s="2" t="s">
        <v>6851</v>
      </c>
      <c r="C7659" s="116">
        <v>261862</v>
      </c>
      <c r="D7659" s="117">
        <v>1110</v>
      </c>
      <c r="E7659" s="2">
        <v>7659</v>
      </c>
    </row>
    <row r="7660" spans="1:5" ht="13.5" x14ac:dyDescent="0.25">
      <c r="A7660" s="2"/>
      <c r="B7660" s="2" t="s">
        <v>6852</v>
      </c>
      <c r="C7660" s="116">
        <v>261881</v>
      </c>
      <c r="D7660" s="117">
        <v>1110</v>
      </c>
      <c r="E7660" s="2">
        <v>7660</v>
      </c>
    </row>
    <row r="7661" spans="1:5" ht="13.5" x14ac:dyDescent="0.25">
      <c r="A7661" s="2"/>
      <c r="B7661" s="2" t="s">
        <v>6854</v>
      </c>
      <c r="C7661" s="116">
        <v>261909</v>
      </c>
      <c r="D7661" s="117">
        <v>1110</v>
      </c>
      <c r="E7661" s="2">
        <v>7661</v>
      </c>
    </row>
    <row r="7662" spans="1:5" ht="13.5" x14ac:dyDescent="0.25">
      <c r="A7662" s="2"/>
      <c r="B7662" s="2" t="s">
        <v>6857</v>
      </c>
      <c r="C7662" s="116">
        <v>261966</v>
      </c>
      <c r="D7662" s="117">
        <v>1110</v>
      </c>
      <c r="E7662" s="2">
        <v>7662</v>
      </c>
    </row>
    <row r="7663" spans="1:5" ht="13.5" x14ac:dyDescent="0.25">
      <c r="A7663" s="2"/>
      <c r="B7663" s="2" t="s">
        <v>8582</v>
      </c>
      <c r="C7663" s="116">
        <v>262009</v>
      </c>
      <c r="D7663" s="117">
        <v>1110</v>
      </c>
      <c r="E7663" s="2">
        <v>7663</v>
      </c>
    </row>
    <row r="7664" spans="1:5" ht="13.5" x14ac:dyDescent="0.25">
      <c r="A7664" s="2"/>
      <c r="B7664" s="2" t="s">
        <v>8583</v>
      </c>
      <c r="C7664" s="116">
        <v>262013</v>
      </c>
      <c r="D7664" s="117">
        <v>1110</v>
      </c>
      <c r="E7664" s="2">
        <v>7664</v>
      </c>
    </row>
    <row r="7665" spans="1:5" ht="13.5" x14ac:dyDescent="0.25">
      <c r="A7665" s="2"/>
      <c r="B7665" s="2" t="s">
        <v>6855</v>
      </c>
      <c r="C7665" s="116">
        <v>261947</v>
      </c>
      <c r="D7665" s="117">
        <v>1110</v>
      </c>
      <c r="E7665" s="2">
        <v>7665</v>
      </c>
    </row>
    <row r="7666" spans="1:5" ht="13.5" x14ac:dyDescent="0.25">
      <c r="A7666" s="2"/>
      <c r="B7666" s="2" t="s">
        <v>6856</v>
      </c>
      <c r="C7666" s="116">
        <v>261951</v>
      </c>
      <c r="D7666" s="117">
        <v>1110</v>
      </c>
      <c r="E7666" s="2">
        <v>7666</v>
      </c>
    </row>
    <row r="7667" spans="1:5" ht="13.5" x14ac:dyDescent="0.25">
      <c r="A7667" s="2"/>
      <c r="B7667" s="2" t="s">
        <v>6858</v>
      </c>
      <c r="C7667" s="116">
        <v>261970</v>
      </c>
      <c r="D7667" s="117">
        <v>1110</v>
      </c>
      <c r="E7667" s="2">
        <v>7667</v>
      </c>
    </row>
    <row r="7668" spans="1:5" ht="13.5" x14ac:dyDescent="0.25">
      <c r="A7668" s="2"/>
      <c r="B7668" s="2" t="s">
        <v>6859</v>
      </c>
      <c r="C7668" s="116">
        <v>261985</v>
      </c>
      <c r="D7668" s="117">
        <v>1110</v>
      </c>
      <c r="E7668" s="2">
        <v>7668</v>
      </c>
    </row>
    <row r="7669" spans="1:5" ht="13.5" x14ac:dyDescent="0.25">
      <c r="A7669" s="2"/>
      <c r="B7669" s="2" t="s">
        <v>6860</v>
      </c>
      <c r="C7669" s="116">
        <v>261999</v>
      </c>
      <c r="D7669" s="117">
        <v>1110</v>
      </c>
      <c r="E7669" s="2">
        <v>7669</v>
      </c>
    </row>
    <row r="7670" spans="1:5" ht="13.5" x14ac:dyDescent="0.25">
      <c r="A7670" s="2"/>
      <c r="B7670" s="2" t="s">
        <v>6861</v>
      </c>
      <c r="C7670" s="116">
        <v>262032</v>
      </c>
      <c r="D7670" s="117">
        <v>1110</v>
      </c>
      <c r="E7670" s="2">
        <v>7670</v>
      </c>
    </row>
    <row r="7671" spans="1:5" ht="13.5" x14ac:dyDescent="0.25">
      <c r="A7671" s="2"/>
      <c r="B7671" s="2" t="s">
        <v>6862</v>
      </c>
      <c r="C7671" s="116">
        <v>262047</v>
      </c>
      <c r="D7671" s="117">
        <v>1110</v>
      </c>
      <c r="E7671" s="2">
        <v>7671</v>
      </c>
    </row>
    <row r="7672" spans="1:5" ht="13.5" x14ac:dyDescent="0.25">
      <c r="A7672" s="2"/>
      <c r="B7672" s="2" t="s">
        <v>8771</v>
      </c>
      <c r="C7672" s="116">
        <v>262094</v>
      </c>
      <c r="D7672" s="117">
        <v>1222</v>
      </c>
      <c r="E7672" s="2">
        <v>7672</v>
      </c>
    </row>
    <row r="7673" spans="1:5" ht="13.5" x14ac:dyDescent="0.25">
      <c r="A7673" s="2"/>
      <c r="B7673" s="2" t="s">
        <v>6863</v>
      </c>
      <c r="C7673" s="116">
        <v>262066</v>
      </c>
      <c r="D7673" s="117">
        <v>1110</v>
      </c>
      <c r="E7673" s="2">
        <v>7673</v>
      </c>
    </row>
    <row r="7674" spans="1:5" ht="13.5" x14ac:dyDescent="0.25">
      <c r="A7674" s="2"/>
      <c r="B7674" s="2" t="s">
        <v>6864</v>
      </c>
      <c r="C7674" s="116">
        <v>262160</v>
      </c>
      <c r="D7674" s="117">
        <v>1229</v>
      </c>
      <c r="E7674" s="2">
        <v>7674</v>
      </c>
    </row>
    <row r="7675" spans="1:5" ht="13.5" x14ac:dyDescent="0.25">
      <c r="A7675" s="2"/>
      <c r="B7675" s="2" t="s">
        <v>8263</v>
      </c>
      <c r="C7675" s="116">
        <v>262162</v>
      </c>
      <c r="D7675" s="117">
        <v>1229</v>
      </c>
      <c r="E7675" s="2">
        <v>7675</v>
      </c>
    </row>
    <row r="7676" spans="1:5" ht="13.5" x14ac:dyDescent="0.25">
      <c r="A7676" s="2"/>
      <c r="B7676" s="2" t="s">
        <v>6865</v>
      </c>
      <c r="C7676" s="116">
        <v>262206</v>
      </c>
      <c r="D7676" s="117">
        <v>1229</v>
      </c>
      <c r="E7676" s="2">
        <v>7676</v>
      </c>
    </row>
    <row r="7677" spans="1:5" ht="13.5" x14ac:dyDescent="0.25">
      <c r="A7677" s="2"/>
      <c r="B7677" s="2" t="s">
        <v>8584</v>
      </c>
      <c r="C7677" s="116">
        <v>262210</v>
      </c>
      <c r="D7677" s="117">
        <v>1120</v>
      </c>
      <c r="E7677" s="2">
        <v>7677</v>
      </c>
    </row>
    <row r="7678" spans="1:5" ht="13.5" x14ac:dyDescent="0.25">
      <c r="A7678" s="2"/>
      <c r="B7678" s="2" t="s">
        <v>8265</v>
      </c>
      <c r="C7678" s="116">
        <v>262208</v>
      </c>
      <c r="D7678" s="117">
        <v>1229</v>
      </c>
      <c r="E7678" s="2">
        <v>7678</v>
      </c>
    </row>
    <row r="7679" spans="1:5" ht="13.5" x14ac:dyDescent="0.25">
      <c r="A7679" s="2"/>
      <c r="B7679" s="2" t="s">
        <v>8264</v>
      </c>
      <c r="C7679" s="116">
        <v>262207</v>
      </c>
      <c r="D7679" s="117">
        <v>1229</v>
      </c>
      <c r="E7679" s="2">
        <v>7679</v>
      </c>
    </row>
    <row r="7680" spans="1:5" ht="13.5" x14ac:dyDescent="0.25">
      <c r="A7680" s="2"/>
      <c r="B7680" s="2" t="s">
        <v>8667</v>
      </c>
      <c r="C7680" s="116">
        <v>262244</v>
      </c>
      <c r="D7680" s="117">
        <v>1110</v>
      </c>
      <c r="E7680" s="2">
        <v>7680</v>
      </c>
    </row>
    <row r="7681" spans="1:5" ht="13.5" x14ac:dyDescent="0.25">
      <c r="A7681" s="2"/>
      <c r="B7681" s="2" t="s">
        <v>8668</v>
      </c>
      <c r="C7681" s="116">
        <v>262348</v>
      </c>
      <c r="D7681" s="117">
        <v>2320</v>
      </c>
      <c r="E7681" s="2">
        <v>7681</v>
      </c>
    </row>
    <row r="7682" spans="1:5" ht="13.5" x14ac:dyDescent="0.25">
      <c r="A7682" s="2"/>
      <c r="B7682" s="2" t="s">
        <v>8266</v>
      </c>
      <c r="C7682" s="116">
        <v>262349</v>
      </c>
      <c r="D7682" s="117">
        <v>1229</v>
      </c>
      <c r="E7682" s="2">
        <v>7682</v>
      </c>
    </row>
    <row r="7683" spans="1:5" ht="13.5" x14ac:dyDescent="0.25">
      <c r="A7683" s="2"/>
      <c r="B7683" s="2" t="s">
        <v>8267</v>
      </c>
      <c r="C7683" s="116">
        <v>262350</v>
      </c>
      <c r="D7683" s="117">
        <v>1229</v>
      </c>
      <c r="E7683" s="2">
        <v>7683</v>
      </c>
    </row>
    <row r="7684" spans="1:5" ht="13.5" x14ac:dyDescent="0.25">
      <c r="A7684" s="2"/>
      <c r="B7684" s="2" t="s">
        <v>8669</v>
      </c>
      <c r="C7684" s="116">
        <v>262386</v>
      </c>
      <c r="D7684" s="117">
        <v>1229</v>
      </c>
      <c r="E7684" s="2">
        <v>7684</v>
      </c>
    </row>
    <row r="7685" spans="1:5" ht="13.5" x14ac:dyDescent="0.25">
      <c r="A7685" s="2"/>
      <c r="B7685" s="2" t="s">
        <v>4158</v>
      </c>
      <c r="C7685" s="116">
        <v>180913</v>
      </c>
      <c r="D7685" s="117">
        <v>8340</v>
      </c>
      <c r="E7685" s="2">
        <v>7685</v>
      </c>
    </row>
    <row r="7686" spans="1:5" ht="13.5" x14ac:dyDescent="0.25">
      <c r="A7686" s="2"/>
      <c r="B7686" s="2" t="s">
        <v>7428</v>
      </c>
      <c r="C7686" s="116">
        <v>180914</v>
      </c>
      <c r="D7686" s="117">
        <v>8340</v>
      </c>
      <c r="E7686" s="2">
        <v>7686</v>
      </c>
    </row>
    <row r="7687" spans="1:5" ht="13.5" x14ac:dyDescent="0.25">
      <c r="A7687" s="2"/>
      <c r="B7687" s="2" t="s">
        <v>4159</v>
      </c>
      <c r="C7687" s="116">
        <v>180932</v>
      </c>
      <c r="D7687" s="117">
        <v>6152</v>
      </c>
      <c r="E7687" s="2">
        <v>7687</v>
      </c>
    </row>
    <row r="7688" spans="1:5" ht="13.5" x14ac:dyDescent="0.25">
      <c r="A7688" s="2"/>
      <c r="B7688" s="2" t="s">
        <v>97</v>
      </c>
      <c r="C7688" s="116">
        <v>180951</v>
      </c>
      <c r="D7688" s="117">
        <v>6152</v>
      </c>
      <c r="E7688" s="2">
        <v>7688</v>
      </c>
    </row>
    <row r="7689" spans="1:5" ht="13.5" x14ac:dyDescent="0.25">
      <c r="A7689" s="2"/>
      <c r="B7689" s="2" t="s">
        <v>8670</v>
      </c>
      <c r="C7689" s="116">
        <v>262418</v>
      </c>
      <c r="D7689" s="117">
        <v>2211</v>
      </c>
      <c r="E7689" s="2">
        <v>7689</v>
      </c>
    </row>
    <row r="7690" spans="1:5" ht="13.5" x14ac:dyDescent="0.25">
      <c r="A7690" s="2"/>
      <c r="B7690" s="2" t="s">
        <v>98</v>
      </c>
      <c r="C7690" s="116">
        <v>181032</v>
      </c>
      <c r="D7690" s="117">
        <v>5330</v>
      </c>
      <c r="E7690" s="2">
        <v>7690</v>
      </c>
    </row>
    <row r="7691" spans="1:5" ht="13.5" x14ac:dyDescent="0.25">
      <c r="A7691" s="2"/>
      <c r="B7691" s="2" t="s">
        <v>99</v>
      </c>
      <c r="C7691" s="116">
        <v>181047</v>
      </c>
      <c r="D7691" s="117">
        <v>6113</v>
      </c>
      <c r="E7691" s="2">
        <v>7691</v>
      </c>
    </row>
    <row r="7692" spans="1:5" ht="13.5" x14ac:dyDescent="0.25">
      <c r="A7692" s="2"/>
      <c r="B7692" s="2" t="s">
        <v>100</v>
      </c>
      <c r="C7692" s="116">
        <v>181051</v>
      </c>
      <c r="D7692" s="117">
        <v>7450</v>
      </c>
      <c r="E7692" s="2">
        <v>7692</v>
      </c>
    </row>
    <row r="7693" spans="1:5" ht="13.5" x14ac:dyDescent="0.25">
      <c r="A7693" s="2"/>
      <c r="B7693" s="2" t="s">
        <v>4161</v>
      </c>
      <c r="C7693" s="116">
        <v>181070</v>
      </c>
      <c r="D7693" s="117">
        <v>8123</v>
      </c>
      <c r="E7693" s="2">
        <v>7693</v>
      </c>
    </row>
    <row r="7694" spans="1:5" ht="13.5" x14ac:dyDescent="0.25">
      <c r="A7694" s="2"/>
      <c r="B7694" s="2" t="s">
        <v>4162</v>
      </c>
      <c r="C7694" s="116">
        <v>181094</v>
      </c>
      <c r="D7694" s="117">
        <v>7450</v>
      </c>
      <c r="E7694" s="2">
        <v>7694</v>
      </c>
    </row>
    <row r="7695" spans="1:5" ht="13.5" x14ac:dyDescent="0.25">
      <c r="A7695" s="2"/>
      <c r="B7695" s="2" t="s">
        <v>101</v>
      </c>
      <c r="C7695" s="116">
        <v>181106</v>
      </c>
      <c r="D7695" s="117">
        <v>5132</v>
      </c>
      <c r="E7695" s="2">
        <v>7695</v>
      </c>
    </row>
    <row r="7696" spans="1:5" ht="13.5" x14ac:dyDescent="0.25">
      <c r="A7696" s="2"/>
      <c r="B7696" s="2" t="s">
        <v>7429</v>
      </c>
      <c r="C7696" s="116">
        <v>181110</v>
      </c>
      <c r="D7696" s="117">
        <v>8221</v>
      </c>
      <c r="E7696" s="2">
        <v>7696</v>
      </c>
    </row>
    <row r="7697" spans="1:5" ht="13.5" x14ac:dyDescent="0.25">
      <c r="A7697" s="2"/>
      <c r="B7697" s="2" t="s">
        <v>4163</v>
      </c>
      <c r="C7697" s="116">
        <v>181117</v>
      </c>
      <c r="D7697" s="117">
        <v>5139</v>
      </c>
      <c r="E7697" s="2">
        <v>7697</v>
      </c>
    </row>
    <row r="7698" spans="1:5" ht="13.5" x14ac:dyDescent="0.25">
      <c r="A7698" s="2"/>
      <c r="B7698" s="2" t="s">
        <v>7433</v>
      </c>
      <c r="C7698" s="116">
        <v>181119</v>
      </c>
      <c r="D7698" s="117">
        <v>5132</v>
      </c>
      <c r="E7698" s="2">
        <v>7698</v>
      </c>
    </row>
    <row r="7699" spans="1:5" ht="13.5" x14ac:dyDescent="0.25">
      <c r="A7699" s="2"/>
      <c r="B7699" s="2" t="s">
        <v>7430</v>
      </c>
      <c r="C7699" s="116">
        <v>181120</v>
      </c>
      <c r="D7699" s="117">
        <v>5132</v>
      </c>
      <c r="E7699" s="2">
        <v>7699</v>
      </c>
    </row>
    <row r="7700" spans="1:5" ht="13.5" x14ac:dyDescent="0.25">
      <c r="A7700" s="2"/>
      <c r="B7700" s="2" t="s">
        <v>7432</v>
      </c>
      <c r="C7700" s="116">
        <v>181129</v>
      </c>
      <c r="D7700" s="117">
        <v>5143</v>
      </c>
      <c r="E7700" s="2">
        <v>7700</v>
      </c>
    </row>
    <row r="7701" spans="1:5" ht="13.5" x14ac:dyDescent="0.25">
      <c r="A7701" s="2"/>
      <c r="B7701" s="2" t="s">
        <v>7431</v>
      </c>
      <c r="C7701" s="116">
        <v>181127</v>
      </c>
      <c r="D7701" s="117">
        <v>5132</v>
      </c>
      <c r="E7701" s="2">
        <v>7701</v>
      </c>
    </row>
    <row r="7702" spans="1:5" ht="13.5" x14ac:dyDescent="0.25">
      <c r="A7702" s="2"/>
      <c r="B7702" s="2" t="s">
        <v>102</v>
      </c>
      <c r="C7702" s="116">
        <v>181121</v>
      </c>
      <c r="D7702" s="117">
        <v>9132</v>
      </c>
      <c r="E7702" s="2">
        <v>7702</v>
      </c>
    </row>
    <row r="7703" spans="1:5" ht="13.5" x14ac:dyDescent="0.25">
      <c r="A7703" s="2"/>
      <c r="B7703" s="2" t="s">
        <v>4164</v>
      </c>
      <c r="C7703" s="116">
        <v>181140</v>
      </c>
      <c r="D7703" s="117">
        <v>5149</v>
      </c>
      <c r="E7703" s="2">
        <v>7703</v>
      </c>
    </row>
    <row r="7704" spans="1:5" ht="13.5" x14ac:dyDescent="0.25">
      <c r="A7704" s="2"/>
      <c r="B7704" s="2" t="s">
        <v>4165</v>
      </c>
      <c r="C7704" s="116">
        <v>181160</v>
      </c>
      <c r="D7704" s="117">
        <v>8285</v>
      </c>
      <c r="E7704" s="2">
        <v>7704</v>
      </c>
    </row>
    <row r="7705" spans="1:5" ht="13.5" x14ac:dyDescent="0.25">
      <c r="A7705" s="2"/>
      <c r="B7705" s="2" t="s">
        <v>4166</v>
      </c>
      <c r="C7705" s="116">
        <v>181189</v>
      </c>
      <c r="D7705" s="117">
        <v>7270</v>
      </c>
      <c r="E7705" s="2">
        <v>7705</v>
      </c>
    </row>
    <row r="7706" spans="1:5" ht="13.5" x14ac:dyDescent="0.25">
      <c r="A7706" s="2"/>
      <c r="B7706" s="2" t="s">
        <v>4167</v>
      </c>
      <c r="C7706" s="116">
        <v>181206</v>
      </c>
      <c r="D7706" s="117">
        <v>7450</v>
      </c>
      <c r="E7706" s="2">
        <v>7706</v>
      </c>
    </row>
    <row r="7707" spans="1:5" ht="13.5" x14ac:dyDescent="0.25">
      <c r="A7707" s="2"/>
      <c r="B7707" s="2" t="s">
        <v>4168</v>
      </c>
      <c r="C7707" s="116">
        <v>181210</v>
      </c>
      <c r="D7707" s="117">
        <v>7450</v>
      </c>
      <c r="E7707" s="2">
        <v>7707</v>
      </c>
    </row>
    <row r="7708" spans="1:5" ht="13.5" x14ac:dyDescent="0.25">
      <c r="A7708" s="2"/>
      <c r="B7708" s="2" t="s">
        <v>4169</v>
      </c>
      <c r="C7708" s="116">
        <v>181237</v>
      </c>
      <c r="D7708" s="117">
        <v>7233</v>
      </c>
      <c r="E7708" s="2">
        <v>7708</v>
      </c>
    </row>
    <row r="7709" spans="1:5" ht="13.5" x14ac:dyDescent="0.25">
      <c r="A7709" s="2"/>
      <c r="B7709" s="2" t="s">
        <v>4170</v>
      </c>
      <c r="C7709" s="116">
        <v>181259</v>
      </c>
      <c r="D7709" s="117">
        <v>8284</v>
      </c>
      <c r="E7709" s="2">
        <v>7709</v>
      </c>
    </row>
    <row r="7710" spans="1:5" ht="13.5" x14ac:dyDescent="0.25">
      <c r="A7710" s="2"/>
      <c r="B7710" s="2" t="s">
        <v>4171</v>
      </c>
      <c r="C7710" s="116">
        <v>181297</v>
      </c>
      <c r="D7710" s="117">
        <v>8284</v>
      </c>
      <c r="E7710" s="2">
        <v>7710</v>
      </c>
    </row>
    <row r="7711" spans="1:5" ht="13.5" x14ac:dyDescent="0.25">
      <c r="A7711" s="2"/>
      <c r="B7711" s="2" t="s">
        <v>4172</v>
      </c>
      <c r="C7711" s="116">
        <v>181303</v>
      </c>
      <c r="D7711" s="117">
        <v>8286</v>
      </c>
      <c r="E7711" s="2">
        <v>7711</v>
      </c>
    </row>
    <row r="7712" spans="1:5" ht="13.5" x14ac:dyDescent="0.25">
      <c r="A7712" s="2"/>
      <c r="B7712" s="2" t="s">
        <v>4173</v>
      </c>
      <c r="C7712" s="116">
        <v>181329</v>
      </c>
      <c r="D7712" s="117">
        <v>7442</v>
      </c>
      <c r="E7712" s="2">
        <v>7712</v>
      </c>
    </row>
    <row r="7713" spans="1:5" ht="13.5" x14ac:dyDescent="0.25">
      <c r="A7713" s="2"/>
      <c r="B7713" s="2" t="s">
        <v>4174</v>
      </c>
      <c r="C7713" s="116">
        <v>181348</v>
      </c>
      <c r="D7713" s="117">
        <v>9321</v>
      </c>
      <c r="E7713" s="2">
        <v>7713</v>
      </c>
    </row>
    <row r="7714" spans="1:5" ht="13.5" x14ac:dyDescent="0.25">
      <c r="A7714" s="2"/>
      <c r="B7714" s="2" t="s">
        <v>4175</v>
      </c>
      <c r="C7714" s="116">
        <v>181367</v>
      </c>
      <c r="D7714" s="117">
        <v>8284</v>
      </c>
      <c r="E7714" s="2">
        <v>7714</v>
      </c>
    </row>
    <row r="7715" spans="1:5" ht="13.5" x14ac:dyDescent="0.25">
      <c r="A7715" s="2"/>
      <c r="B7715" s="2" t="s">
        <v>4176</v>
      </c>
      <c r="C7715" s="116">
        <v>181386</v>
      </c>
      <c r="D7715" s="117">
        <v>7242</v>
      </c>
      <c r="E7715" s="2">
        <v>7715</v>
      </c>
    </row>
    <row r="7716" spans="1:5" ht="13.5" x14ac:dyDescent="0.25">
      <c r="A7716" s="2"/>
      <c r="B7716" s="2" t="s">
        <v>4177</v>
      </c>
      <c r="C7716" s="116">
        <v>181403</v>
      </c>
      <c r="D7716" s="117">
        <v>7241</v>
      </c>
      <c r="E7716" s="2">
        <v>7716</v>
      </c>
    </row>
    <row r="7717" spans="1:5" ht="13.5" x14ac:dyDescent="0.25">
      <c r="A7717" s="2"/>
      <c r="B7717" s="2" t="s">
        <v>4178</v>
      </c>
      <c r="C7717" s="116">
        <v>181422</v>
      </c>
      <c r="D7717" s="117">
        <v>7232</v>
      </c>
      <c r="E7717" s="2">
        <v>7717</v>
      </c>
    </row>
    <row r="7718" spans="1:5" ht="13.5" x14ac:dyDescent="0.25">
      <c r="A7718" s="2"/>
      <c r="B7718" s="2" t="s">
        <v>4179</v>
      </c>
      <c r="C7718" s="116">
        <v>181441</v>
      </c>
      <c r="D7718" s="117">
        <v>7442</v>
      </c>
      <c r="E7718" s="2">
        <v>7718</v>
      </c>
    </row>
    <row r="7719" spans="1:5" ht="13.5" x14ac:dyDescent="0.25">
      <c r="A7719" s="2"/>
      <c r="B7719" s="2" t="s">
        <v>4181</v>
      </c>
      <c r="C7719" s="116">
        <v>181475</v>
      </c>
      <c r="D7719" s="117">
        <v>7312</v>
      </c>
      <c r="E7719" s="2">
        <v>7719</v>
      </c>
    </row>
    <row r="7720" spans="1:5" ht="13.5" x14ac:dyDescent="0.25">
      <c r="A7720" s="2"/>
      <c r="B7720" s="2" t="s">
        <v>4182</v>
      </c>
      <c r="C7720" s="116">
        <v>181507</v>
      </c>
      <c r="D7720" s="117">
        <v>7450</v>
      </c>
      <c r="E7720" s="2">
        <v>7720</v>
      </c>
    </row>
    <row r="7721" spans="1:5" ht="13.5" x14ac:dyDescent="0.25">
      <c r="A7721" s="2"/>
      <c r="B7721" s="2" t="s">
        <v>4183</v>
      </c>
      <c r="C7721" s="116">
        <v>181526</v>
      </c>
      <c r="D7721" s="117">
        <v>7232</v>
      </c>
      <c r="E7721" s="2">
        <v>7721</v>
      </c>
    </row>
    <row r="7722" spans="1:5" ht="13.5" x14ac:dyDescent="0.25">
      <c r="A7722" s="2"/>
      <c r="B7722" s="2" t="s">
        <v>7434</v>
      </c>
      <c r="C7722" s="116">
        <v>181530</v>
      </c>
      <c r="D7722" s="117">
        <v>6141</v>
      </c>
      <c r="E7722" s="2">
        <v>7722</v>
      </c>
    </row>
    <row r="7723" spans="1:5" ht="13.5" x14ac:dyDescent="0.25">
      <c r="A7723" s="2"/>
      <c r="B7723" s="2" t="s">
        <v>4184</v>
      </c>
      <c r="C7723" s="116">
        <v>181556</v>
      </c>
      <c r="D7723" s="117">
        <v>7450</v>
      </c>
      <c r="E7723" s="2">
        <v>7723</v>
      </c>
    </row>
    <row r="7724" spans="1:5" ht="13.5" x14ac:dyDescent="0.25">
      <c r="A7724" s="2"/>
      <c r="B7724" s="2" t="s">
        <v>4185</v>
      </c>
      <c r="C7724" s="116">
        <v>181579</v>
      </c>
      <c r="D7724" s="117">
        <v>8286</v>
      </c>
      <c r="E7724" s="2">
        <v>7724</v>
      </c>
    </row>
    <row r="7725" spans="1:5" ht="13.5" x14ac:dyDescent="0.25">
      <c r="A7725" s="2"/>
      <c r="B7725" s="2" t="s">
        <v>4186</v>
      </c>
      <c r="C7725" s="116">
        <v>181598</v>
      </c>
      <c r="D7725" s="117">
        <v>7313</v>
      </c>
      <c r="E7725" s="2">
        <v>7725</v>
      </c>
    </row>
    <row r="7726" spans="1:5" ht="13.5" x14ac:dyDescent="0.25">
      <c r="A7726" s="2"/>
      <c r="B7726" s="2" t="s">
        <v>4187</v>
      </c>
      <c r="C7726" s="116">
        <v>181615</v>
      </c>
      <c r="D7726" s="117">
        <v>7422</v>
      </c>
      <c r="E7726" s="2">
        <v>7726</v>
      </c>
    </row>
    <row r="7727" spans="1:5" ht="13.5" x14ac:dyDescent="0.25">
      <c r="A7727" s="2"/>
      <c r="B7727" s="2" t="s">
        <v>4188</v>
      </c>
      <c r="C7727" s="116">
        <v>181634</v>
      </c>
      <c r="D7727" s="117">
        <v>7332</v>
      </c>
      <c r="E7727" s="2">
        <v>7727</v>
      </c>
    </row>
    <row r="7728" spans="1:5" ht="13.5" x14ac:dyDescent="0.25">
      <c r="A7728" s="2"/>
      <c r="B7728" s="2" t="s">
        <v>4189</v>
      </c>
      <c r="C7728" s="116">
        <v>181653</v>
      </c>
      <c r="D7728" s="117">
        <v>8284</v>
      </c>
      <c r="E7728" s="2">
        <v>7728</v>
      </c>
    </row>
    <row r="7729" spans="1:5" ht="13.5" x14ac:dyDescent="0.25">
      <c r="A7729" s="2"/>
      <c r="B7729" s="2" t="s">
        <v>4190</v>
      </c>
      <c r="C7729" s="116">
        <v>181672</v>
      </c>
      <c r="D7729" s="117">
        <v>7232</v>
      </c>
      <c r="E7729" s="2">
        <v>7729</v>
      </c>
    </row>
    <row r="7730" spans="1:5" ht="13.5" x14ac:dyDescent="0.25">
      <c r="A7730" s="2"/>
      <c r="B7730" s="2" t="s">
        <v>4191</v>
      </c>
      <c r="C7730" s="116">
        <v>181691</v>
      </c>
      <c r="D7730" s="117">
        <v>7334</v>
      </c>
      <c r="E7730" s="2">
        <v>7730</v>
      </c>
    </row>
    <row r="7731" spans="1:5" ht="13.5" x14ac:dyDescent="0.25">
      <c r="A7731" s="2"/>
      <c r="B7731" s="2" t="s">
        <v>8666</v>
      </c>
      <c r="C7731" s="116">
        <v>181704</v>
      </c>
      <c r="D7731" s="117">
        <v>7242</v>
      </c>
      <c r="E7731" s="2">
        <v>7731</v>
      </c>
    </row>
    <row r="7732" spans="1:5" ht="13.5" x14ac:dyDescent="0.25">
      <c r="A7732" s="2"/>
      <c r="B7732" s="2" t="s">
        <v>4192</v>
      </c>
      <c r="C7732" s="116">
        <v>181719</v>
      </c>
      <c r="D7732" s="117">
        <v>7242</v>
      </c>
      <c r="E7732" s="2">
        <v>7732</v>
      </c>
    </row>
    <row r="7733" spans="1:5" ht="13.5" x14ac:dyDescent="0.25">
      <c r="A7733" s="2"/>
      <c r="B7733" s="2" t="s">
        <v>4193</v>
      </c>
      <c r="C7733" s="116">
        <v>181723</v>
      </c>
      <c r="D7733" s="117">
        <v>7311</v>
      </c>
      <c r="E7733" s="2">
        <v>7733</v>
      </c>
    </row>
    <row r="7734" spans="1:5" ht="13.5" x14ac:dyDescent="0.25">
      <c r="A7734" s="2"/>
      <c r="B7734" s="2" t="s">
        <v>4194</v>
      </c>
      <c r="C7734" s="116">
        <v>181742</v>
      </c>
      <c r="D7734" s="117">
        <v>7450</v>
      </c>
      <c r="E7734" s="2">
        <v>7734</v>
      </c>
    </row>
    <row r="7735" spans="1:5" ht="13.5" x14ac:dyDescent="0.25">
      <c r="A7735" s="2"/>
      <c r="B7735" s="2" t="s">
        <v>4195</v>
      </c>
      <c r="C7735" s="116">
        <v>181761</v>
      </c>
      <c r="D7735" s="117">
        <v>8284</v>
      </c>
      <c r="E7735" s="2">
        <v>7735</v>
      </c>
    </row>
    <row r="7736" spans="1:5" ht="13.5" x14ac:dyDescent="0.25">
      <c r="A7736" s="2"/>
      <c r="B7736" s="2" t="s">
        <v>4196</v>
      </c>
      <c r="C7736" s="116">
        <v>181780</v>
      </c>
      <c r="D7736" s="117">
        <v>7311</v>
      </c>
      <c r="E7736" s="2">
        <v>7736</v>
      </c>
    </row>
    <row r="7737" spans="1:5" ht="13.5" x14ac:dyDescent="0.25">
      <c r="A7737" s="2"/>
      <c r="B7737" s="2" t="s">
        <v>4197</v>
      </c>
      <c r="C7737" s="116">
        <v>181808</v>
      </c>
      <c r="D7737" s="117">
        <v>7242</v>
      </c>
      <c r="E7737" s="2">
        <v>7737</v>
      </c>
    </row>
    <row r="7738" spans="1:5" ht="13.5" x14ac:dyDescent="0.25">
      <c r="A7738" s="2"/>
      <c r="B7738" s="2" t="s">
        <v>4200</v>
      </c>
      <c r="C7738" s="116">
        <v>181850</v>
      </c>
      <c r="D7738" s="117">
        <v>7442</v>
      </c>
      <c r="E7738" s="2">
        <v>7738</v>
      </c>
    </row>
    <row r="7739" spans="1:5" ht="13.5" x14ac:dyDescent="0.25">
      <c r="A7739" s="2"/>
      <c r="B7739" s="2" t="s">
        <v>1918</v>
      </c>
      <c r="C7739" s="116">
        <v>181741</v>
      </c>
      <c r="D7739" s="117">
        <v>9414</v>
      </c>
      <c r="E7739" s="2">
        <v>7739</v>
      </c>
    </row>
    <row r="7740" spans="1:5" ht="13.5" x14ac:dyDescent="0.25">
      <c r="A7740" s="2"/>
      <c r="B7740" s="2" t="s">
        <v>4201</v>
      </c>
      <c r="C7740" s="116">
        <v>181875</v>
      </c>
      <c r="D7740" s="117">
        <v>7232</v>
      </c>
      <c r="E7740" s="2">
        <v>7740</v>
      </c>
    </row>
    <row r="7741" spans="1:5" ht="13.5" x14ac:dyDescent="0.25">
      <c r="A7741" s="2"/>
      <c r="B7741" s="2" t="s">
        <v>4202</v>
      </c>
      <c r="C7741" s="116">
        <v>181899</v>
      </c>
      <c r="D7741" s="117">
        <v>9321</v>
      </c>
      <c r="E7741" s="2">
        <v>7741</v>
      </c>
    </row>
    <row r="7742" spans="1:5" ht="13.5" x14ac:dyDescent="0.25">
      <c r="A7742" s="2"/>
      <c r="B7742" s="2" t="s">
        <v>4203</v>
      </c>
      <c r="C7742" s="116">
        <v>181916</v>
      </c>
      <c r="D7742" s="117">
        <v>7280</v>
      </c>
      <c r="E7742" s="2">
        <v>7742</v>
      </c>
    </row>
    <row r="7743" spans="1:5" ht="13.5" x14ac:dyDescent="0.25">
      <c r="A7743" s="2"/>
      <c r="B7743" s="2" t="s">
        <v>4204</v>
      </c>
      <c r="C7743" s="116">
        <v>181935</v>
      </c>
      <c r="D7743" s="117">
        <v>7242</v>
      </c>
      <c r="E7743" s="2">
        <v>7743</v>
      </c>
    </row>
    <row r="7744" spans="1:5" ht="13.5" x14ac:dyDescent="0.25">
      <c r="A7744" s="2"/>
      <c r="B7744" s="2" t="s">
        <v>4205</v>
      </c>
      <c r="C7744" s="116">
        <v>181941</v>
      </c>
      <c r="D7744" s="117">
        <v>9350</v>
      </c>
      <c r="E7744" s="2">
        <v>7744</v>
      </c>
    </row>
    <row r="7745" spans="1:5" ht="13.5" x14ac:dyDescent="0.25">
      <c r="A7745" s="2"/>
      <c r="B7745" s="2" t="s">
        <v>4210</v>
      </c>
      <c r="C7745" s="116">
        <v>182035</v>
      </c>
      <c r="D7745" s="117">
        <v>7460</v>
      </c>
      <c r="E7745" s="2">
        <v>7745</v>
      </c>
    </row>
    <row r="7746" spans="1:5" ht="13.5" x14ac:dyDescent="0.25">
      <c r="A7746" s="2"/>
      <c r="B7746" s="2" t="s">
        <v>7437</v>
      </c>
      <c r="C7746" s="116">
        <v>182040</v>
      </c>
      <c r="D7746" s="117">
        <v>9414</v>
      </c>
      <c r="E7746" s="2">
        <v>7746</v>
      </c>
    </row>
    <row r="7747" spans="1:5" ht="13.5" x14ac:dyDescent="0.25">
      <c r="A7747" s="2"/>
      <c r="B7747" s="2" t="s">
        <v>4212</v>
      </c>
      <c r="C7747" s="116">
        <v>182073</v>
      </c>
      <c r="D7747" s="117">
        <v>7460</v>
      </c>
      <c r="E7747" s="2">
        <v>7747</v>
      </c>
    </row>
    <row r="7748" spans="1:5" ht="13.5" x14ac:dyDescent="0.25">
      <c r="A7748" s="2"/>
      <c r="B7748" s="2" t="s">
        <v>4213</v>
      </c>
      <c r="C7748" s="116">
        <v>182092</v>
      </c>
      <c r="D7748" s="117">
        <v>7442</v>
      </c>
      <c r="E7748" s="2">
        <v>7748</v>
      </c>
    </row>
    <row r="7749" spans="1:5" ht="13.5" x14ac:dyDescent="0.25">
      <c r="A7749" s="2"/>
      <c r="B7749" s="2" t="s">
        <v>4214</v>
      </c>
      <c r="C7749" s="116">
        <v>182113</v>
      </c>
      <c r="D7749" s="117">
        <v>7241</v>
      </c>
      <c r="E7749" s="2">
        <v>7749</v>
      </c>
    </row>
    <row r="7750" spans="1:5" ht="13.5" x14ac:dyDescent="0.25">
      <c r="A7750" s="2"/>
      <c r="B7750" s="2" t="s">
        <v>4215</v>
      </c>
      <c r="C7750" s="116">
        <v>182139</v>
      </c>
      <c r="D7750" s="117">
        <v>7442</v>
      </c>
      <c r="E7750" s="2">
        <v>7750</v>
      </c>
    </row>
    <row r="7751" spans="1:5" ht="13.5" x14ac:dyDescent="0.25">
      <c r="A7751" s="2"/>
      <c r="B7751" s="2" t="s">
        <v>4217</v>
      </c>
      <c r="C7751" s="116">
        <v>182162</v>
      </c>
      <c r="D7751" s="117">
        <v>7311</v>
      </c>
      <c r="E7751" s="2">
        <v>7751</v>
      </c>
    </row>
    <row r="7752" spans="1:5" ht="13.5" x14ac:dyDescent="0.25">
      <c r="A7752" s="2"/>
      <c r="B7752" s="2" t="s">
        <v>4218</v>
      </c>
      <c r="C7752" s="116">
        <v>182181</v>
      </c>
      <c r="D7752" s="117">
        <v>9321</v>
      </c>
      <c r="E7752" s="2">
        <v>7752</v>
      </c>
    </row>
    <row r="7753" spans="1:5" ht="13.5" x14ac:dyDescent="0.25">
      <c r="A7753" s="2"/>
      <c r="B7753" s="2" t="s">
        <v>4219</v>
      </c>
      <c r="C7753" s="116">
        <v>182209</v>
      </c>
      <c r="D7753" s="117">
        <v>7241</v>
      </c>
      <c r="E7753" s="2">
        <v>7753</v>
      </c>
    </row>
    <row r="7754" spans="1:5" ht="13.5" x14ac:dyDescent="0.25">
      <c r="A7754" s="2"/>
      <c r="B7754" s="2" t="s">
        <v>4220</v>
      </c>
      <c r="C7754" s="116">
        <v>182228</v>
      </c>
      <c r="D7754" s="117">
        <v>9321</v>
      </c>
      <c r="E7754" s="2">
        <v>7754</v>
      </c>
    </row>
    <row r="7755" spans="1:5" ht="13.5" x14ac:dyDescent="0.25">
      <c r="A7755" s="2"/>
      <c r="B7755" s="2" t="s">
        <v>7438</v>
      </c>
      <c r="C7755" s="116">
        <v>182247</v>
      </c>
      <c r="D7755" s="117">
        <v>7442</v>
      </c>
      <c r="E7755" s="2">
        <v>7755</v>
      </c>
    </row>
    <row r="7756" spans="1:5" ht="13.5" x14ac:dyDescent="0.25">
      <c r="A7756" s="2"/>
      <c r="B7756" s="2" t="s">
        <v>4222</v>
      </c>
      <c r="C7756" s="116">
        <v>182266</v>
      </c>
      <c r="D7756" s="117">
        <v>7232</v>
      </c>
      <c r="E7756" s="2">
        <v>7756</v>
      </c>
    </row>
    <row r="7757" spans="1:5" ht="13.5" x14ac:dyDescent="0.25">
      <c r="A7757" s="2"/>
      <c r="B7757" s="2" t="s">
        <v>4223</v>
      </c>
      <c r="C7757" s="116">
        <v>182285</v>
      </c>
      <c r="D7757" s="117">
        <v>7424</v>
      </c>
      <c r="E7757" s="2">
        <v>7757</v>
      </c>
    </row>
    <row r="7758" spans="1:5" ht="13.5" x14ac:dyDescent="0.25">
      <c r="A7758" s="2"/>
      <c r="B7758" s="2" t="s">
        <v>4227</v>
      </c>
      <c r="C7758" s="116">
        <v>182355</v>
      </c>
      <c r="D7758" s="117">
        <v>8285</v>
      </c>
      <c r="E7758" s="2">
        <v>7758</v>
      </c>
    </row>
    <row r="7759" spans="1:5" ht="13.5" x14ac:dyDescent="0.25">
      <c r="A7759" s="2"/>
      <c r="B7759" s="2" t="s">
        <v>4224</v>
      </c>
      <c r="C7759" s="116">
        <v>182302</v>
      </c>
      <c r="D7759" s="117">
        <v>8284</v>
      </c>
      <c r="E7759" s="2">
        <v>7759</v>
      </c>
    </row>
    <row r="7760" spans="1:5" ht="13.5" x14ac:dyDescent="0.25">
      <c r="A7760" s="2"/>
      <c r="B7760" s="2" t="s">
        <v>4225</v>
      </c>
      <c r="C7760" s="116">
        <v>182321</v>
      </c>
      <c r="D7760" s="117">
        <v>8284</v>
      </c>
      <c r="E7760" s="2">
        <v>7760</v>
      </c>
    </row>
    <row r="7761" spans="1:5" ht="13.5" x14ac:dyDescent="0.25">
      <c r="A7761" s="2"/>
      <c r="B7761" s="2" t="s">
        <v>4226</v>
      </c>
      <c r="C7761" s="116">
        <v>182336</v>
      </c>
      <c r="D7761" s="117">
        <v>7242</v>
      </c>
      <c r="E7761" s="2">
        <v>7761</v>
      </c>
    </row>
    <row r="7762" spans="1:5" ht="13.5" x14ac:dyDescent="0.25">
      <c r="A7762" s="2"/>
      <c r="B7762" s="2" t="s">
        <v>7439</v>
      </c>
      <c r="C7762" s="116">
        <v>182360</v>
      </c>
      <c r="D7762" s="117">
        <v>5122</v>
      </c>
      <c r="E7762" s="2">
        <v>7762</v>
      </c>
    </row>
    <row r="7763" spans="1:5" ht="13.5" x14ac:dyDescent="0.25">
      <c r="A7763" s="2"/>
      <c r="B7763" s="2" t="s">
        <v>4228</v>
      </c>
      <c r="C7763" s="116">
        <v>182374</v>
      </c>
      <c r="D7763" s="117">
        <v>8285</v>
      </c>
      <c r="E7763" s="2">
        <v>7763</v>
      </c>
    </row>
    <row r="7764" spans="1:5" ht="13.5" x14ac:dyDescent="0.25">
      <c r="A7764" s="2"/>
      <c r="B7764" s="2" t="s">
        <v>4229</v>
      </c>
      <c r="C7764" s="116">
        <v>182393</v>
      </c>
      <c r="D7764" s="117">
        <v>9350</v>
      </c>
      <c r="E7764" s="2">
        <v>7764</v>
      </c>
    </row>
    <row r="7765" spans="1:5" ht="13.5" x14ac:dyDescent="0.25">
      <c r="A7765" s="2"/>
      <c r="B7765" s="2" t="s">
        <v>4230</v>
      </c>
      <c r="C7765" s="116">
        <v>182410</v>
      </c>
      <c r="D7765" s="117">
        <v>8285</v>
      </c>
      <c r="E7765" s="2">
        <v>7765</v>
      </c>
    </row>
    <row r="7766" spans="1:5" ht="13.5" x14ac:dyDescent="0.25">
      <c r="A7766" s="2"/>
      <c r="B7766" s="2" t="s">
        <v>4231</v>
      </c>
      <c r="C7766" s="116">
        <v>182432</v>
      </c>
      <c r="D7766" s="117">
        <v>8229</v>
      </c>
      <c r="E7766" s="2">
        <v>7766</v>
      </c>
    </row>
    <row r="7767" spans="1:5" ht="13.5" x14ac:dyDescent="0.25">
      <c r="A7767" s="2"/>
      <c r="B7767" s="2" t="s">
        <v>4232</v>
      </c>
      <c r="C7767" s="116">
        <v>182459</v>
      </c>
      <c r="D7767" s="117">
        <v>8228</v>
      </c>
      <c r="E7767" s="2">
        <v>7767</v>
      </c>
    </row>
    <row r="7768" spans="1:5" ht="13.5" x14ac:dyDescent="0.25">
      <c r="A7768" s="2"/>
      <c r="B7768" s="2" t="s">
        <v>4233</v>
      </c>
      <c r="C7768" s="116">
        <v>182478</v>
      </c>
      <c r="D7768" s="117">
        <v>7242</v>
      </c>
      <c r="E7768" s="2">
        <v>7768</v>
      </c>
    </row>
    <row r="7769" spans="1:5" ht="13.5" x14ac:dyDescent="0.25">
      <c r="A7769" s="2"/>
      <c r="B7769" s="2" t="s">
        <v>4234</v>
      </c>
      <c r="C7769" s="116">
        <v>182497</v>
      </c>
      <c r="D7769" s="117">
        <v>7242</v>
      </c>
      <c r="E7769" s="2">
        <v>7769</v>
      </c>
    </row>
    <row r="7770" spans="1:5" ht="13.5" x14ac:dyDescent="0.25">
      <c r="A7770" s="2"/>
      <c r="B7770" s="2" t="s">
        <v>4235</v>
      </c>
      <c r="C7770" s="116">
        <v>182533</v>
      </c>
      <c r="D7770" s="117">
        <v>8284</v>
      </c>
      <c r="E7770" s="2">
        <v>7770</v>
      </c>
    </row>
    <row r="7771" spans="1:5" ht="13.5" x14ac:dyDescent="0.25">
      <c r="A7771" s="2"/>
      <c r="B7771" s="2" t="s">
        <v>4236</v>
      </c>
      <c r="C7771" s="116">
        <v>182552</v>
      </c>
      <c r="D7771" s="117">
        <v>9322</v>
      </c>
      <c r="E7771" s="2">
        <v>7771</v>
      </c>
    </row>
    <row r="7772" spans="1:5" ht="13.5" x14ac:dyDescent="0.25">
      <c r="A7772" s="2"/>
      <c r="B7772" s="2" t="s">
        <v>4237</v>
      </c>
      <c r="C7772" s="116">
        <v>182567</v>
      </c>
      <c r="D7772" s="117">
        <v>8290</v>
      </c>
      <c r="E7772" s="2">
        <v>7772</v>
      </c>
    </row>
    <row r="7773" spans="1:5" ht="13.5" x14ac:dyDescent="0.25">
      <c r="A7773" s="2"/>
      <c r="B7773" s="2" t="s">
        <v>4238</v>
      </c>
      <c r="C7773" s="116">
        <v>182586</v>
      </c>
      <c r="D7773" s="117">
        <v>7241</v>
      </c>
      <c r="E7773" s="2">
        <v>7773</v>
      </c>
    </row>
    <row r="7774" spans="1:5" ht="13.5" x14ac:dyDescent="0.25">
      <c r="A7774" s="2"/>
      <c r="B7774" s="2" t="s">
        <v>4239</v>
      </c>
      <c r="C7774" s="116">
        <v>182603</v>
      </c>
      <c r="D7774" s="117">
        <v>7311</v>
      </c>
      <c r="E7774" s="2">
        <v>7774</v>
      </c>
    </row>
    <row r="7775" spans="1:5" ht="13.5" x14ac:dyDescent="0.25">
      <c r="A7775" s="2"/>
      <c r="B7775" s="2" t="s">
        <v>4240</v>
      </c>
      <c r="C7775" s="116">
        <v>182622</v>
      </c>
      <c r="D7775" s="117">
        <v>8290</v>
      </c>
      <c r="E7775" s="2">
        <v>7775</v>
      </c>
    </row>
    <row r="7776" spans="1:5" ht="13.5" x14ac:dyDescent="0.25">
      <c r="A7776" s="2"/>
      <c r="B7776" s="2" t="s">
        <v>4241</v>
      </c>
      <c r="C7776" s="116">
        <v>182641</v>
      </c>
      <c r="D7776" s="117">
        <v>7241</v>
      </c>
      <c r="E7776" s="2">
        <v>7776</v>
      </c>
    </row>
    <row r="7777" spans="1:5" ht="13.5" x14ac:dyDescent="0.25">
      <c r="A7777" s="2"/>
      <c r="B7777" s="2" t="s">
        <v>4242</v>
      </c>
      <c r="C7777" s="116">
        <v>182656</v>
      </c>
      <c r="D7777" s="117">
        <v>7241</v>
      </c>
      <c r="E7777" s="2">
        <v>7777</v>
      </c>
    </row>
    <row r="7778" spans="1:5" ht="13.5" x14ac:dyDescent="0.25">
      <c r="A7778" s="2"/>
      <c r="B7778" s="2" t="s">
        <v>4243</v>
      </c>
      <c r="C7778" s="116">
        <v>182675</v>
      </c>
      <c r="D7778" s="117">
        <v>8285</v>
      </c>
      <c r="E7778" s="2">
        <v>7778</v>
      </c>
    </row>
    <row r="7779" spans="1:5" ht="13.5" x14ac:dyDescent="0.25">
      <c r="A7779" s="2"/>
      <c r="B7779" s="2" t="s">
        <v>4244</v>
      </c>
      <c r="C7779" s="116">
        <v>182694</v>
      </c>
      <c r="D7779" s="117">
        <v>8285</v>
      </c>
      <c r="E7779" s="2">
        <v>7779</v>
      </c>
    </row>
    <row r="7780" spans="1:5" ht="13.5" x14ac:dyDescent="0.25">
      <c r="A7780" s="2"/>
      <c r="B7780" s="2" t="s">
        <v>7441</v>
      </c>
      <c r="C7780" s="116">
        <v>182701</v>
      </c>
      <c r="D7780" s="117">
        <v>7242</v>
      </c>
      <c r="E7780" s="2">
        <v>7780</v>
      </c>
    </row>
    <row r="7781" spans="1:5" ht="13.5" x14ac:dyDescent="0.25">
      <c r="A7781" s="2"/>
      <c r="B7781" s="2" t="s">
        <v>4245</v>
      </c>
      <c r="C7781" s="116">
        <v>182711</v>
      </c>
      <c r="D7781" s="117">
        <v>7450</v>
      </c>
      <c r="E7781" s="2">
        <v>7781</v>
      </c>
    </row>
    <row r="7782" spans="1:5" ht="13.5" x14ac:dyDescent="0.25">
      <c r="A7782" s="2"/>
      <c r="B7782" s="2" t="s">
        <v>4246</v>
      </c>
      <c r="C7782" s="116">
        <v>182730</v>
      </c>
      <c r="D7782" s="117">
        <v>9321</v>
      </c>
      <c r="E7782" s="2">
        <v>7782</v>
      </c>
    </row>
    <row r="7783" spans="1:5" ht="13.5" x14ac:dyDescent="0.25">
      <c r="A7783" s="2"/>
      <c r="B7783" s="2" t="s">
        <v>9063</v>
      </c>
      <c r="C7783" s="116">
        <v>382747</v>
      </c>
      <c r="D7783" s="117">
        <v>8290</v>
      </c>
      <c r="E7783" s="2">
        <v>7783</v>
      </c>
    </row>
    <row r="7784" spans="1:5" ht="13.5" x14ac:dyDescent="0.25">
      <c r="A7784" s="2"/>
      <c r="B7784" s="2" t="s">
        <v>4247</v>
      </c>
      <c r="C7784" s="116">
        <v>182751</v>
      </c>
      <c r="D7784" s="117">
        <v>8285</v>
      </c>
      <c r="E7784" s="2">
        <v>7784</v>
      </c>
    </row>
    <row r="7785" spans="1:5" ht="13.5" x14ac:dyDescent="0.25">
      <c r="A7785" s="2"/>
      <c r="B7785" s="2" t="s">
        <v>4248</v>
      </c>
      <c r="C7785" s="116">
        <v>182779</v>
      </c>
      <c r="D7785" s="117">
        <v>8282</v>
      </c>
      <c r="E7785" s="2">
        <v>7785</v>
      </c>
    </row>
    <row r="7786" spans="1:5" ht="13.5" x14ac:dyDescent="0.25">
      <c r="A7786" s="2"/>
      <c r="B7786" s="2" t="s">
        <v>4249</v>
      </c>
      <c r="C7786" s="116">
        <v>182798</v>
      </c>
      <c r="D7786" s="117">
        <v>8282</v>
      </c>
      <c r="E7786" s="2">
        <v>7786</v>
      </c>
    </row>
    <row r="7787" spans="1:5" ht="13.5" x14ac:dyDescent="0.25">
      <c r="A7787" s="2"/>
      <c r="B7787" s="2" t="s">
        <v>4250</v>
      </c>
      <c r="C7787" s="116">
        <v>182815</v>
      </c>
      <c r="D7787" s="117">
        <v>7312</v>
      </c>
      <c r="E7787" s="2">
        <v>7787</v>
      </c>
    </row>
    <row r="7788" spans="1:5" ht="13.5" x14ac:dyDescent="0.25">
      <c r="A7788" s="2"/>
      <c r="B7788" s="2" t="s">
        <v>4251</v>
      </c>
      <c r="C7788" s="116">
        <v>182828</v>
      </c>
      <c r="D7788" s="117">
        <v>8285</v>
      </c>
      <c r="E7788" s="2">
        <v>7788</v>
      </c>
    </row>
    <row r="7789" spans="1:5" ht="13.5" x14ac:dyDescent="0.25">
      <c r="A7789" s="2"/>
      <c r="B7789" s="2" t="s">
        <v>4252</v>
      </c>
      <c r="C7789" s="116">
        <v>182849</v>
      </c>
      <c r="D7789" s="117">
        <v>8285</v>
      </c>
      <c r="E7789" s="2">
        <v>7789</v>
      </c>
    </row>
    <row r="7790" spans="1:5" ht="13.5" x14ac:dyDescent="0.25">
      <c r="A7790" s="2"/>
      <c r="B7790" s="2" t="s">
        <v>9064</v>
      </c>
      <c r="C7790" s="116">
        <v>382855</v>
      </c>
      <c r="D7790" s="117">
        <v>8290</v>
      </c>
      <c r="E7790" s="2">
        <v>7790</v>
      </c>
    </row>
    <row r="7791" spans="1:5" ht="13.5" x14ac:dyDescent="0.25">
      <c r="A7791" s="2"/>
      <c r="B7791" s="2" t="s">
        <v>4253</v>
      </c>
      <c r="C7791" s="116">
        <v>182868</v>
      </c>
      <c r="D7791" s="117">
        <v>7233</v>
      </c>
      <c r="E7791" s="2">
        <v>7791</v>
      </c>
    </row>
    <row r="7792" spans="1:5" ht="13.5" x14ac:dyDescent="0.25">
      <c r="A7792" s="2"/>
      <c r="B7792" s="2" t="s">
        <v>4254</v>
      </c>
      <c r="C7792" s="116">
        <v>182887</v>
      </c>
      <c r="D7792" s="117">
        <v>7233</v>
      </c>
      <c r="E7792" s="2">
        <v>7792</v>
      </c>
    </row>
    <row r="7793" spans="1:5" ht="13.5" x14ac:dyDescent="0.25">
      <c r="A7793" s="2"/>
      <c r="B7793" s="2" t="s">
        <v>4255</v>
      </c>
      <c r="C7793" s="116">
        <v>182904</v>
      </c>
      <c r="D7793" s="117">
        <v>8285</v>
      </c>
      <c r="E7793" s="2">
        <v>7793</v>
      </c>
    </row>
    <row r="7794" spans="1:5" ht="13.5" x14ac:dyDescent="0.25">
      <c r="A7794" s="2"/>
      <c r="B7794" s="2" t="s">
        <v>4256</v>
      </c>
      <c r="C7794" s="116">
        <v>182923</v>
      </c>
      <c r="D7794" s="117">
        <v>7311</v>
      </c>
      <c r="E7794" s="2">
        <v>7794</v>
      </c>
    </row>
    <row r="7795" spans="1:5" ht="13.5" x14ac:dyDescent="0.25">
      <c r="A7795" s="2"/>
      <c r="B7795" s="2" t="s">
        <v>4257</v>
      </c>
      <c r="C7795" s="116">
        <v>182942</v>
      </c>
      <c r="D7795" s="117">
        <v>7311</v>
      </c>
      <c r="E7795" s="2">
        <v>7795</v>
      </c>
    </row>
    <row r="7796" spans="1:5" ht="13.5" x14ac:dyDescent="0.25">
      <c r="A7796" s="2"/>
      <c r="B7796" s="2" t="s">
        <v>4258</v>
      </c>
      <c r="C7796" s="116">
        <v>182961</v>
      </c>
      <c r="D7796" s="117">
        <v>7311</v>
      </c>
      <c r="E7796" s="2">
        <v>7796</v>
      </c>
    </row>
    <row r="7797" spans="1:5" ht="13.5" x14ac:dyDescent="0.25">
      <c r="A7797" s="2"/>
      <c r="B7797" s="2" t="s">
        <v>4259</v>
      </c>
      <c r="C7797" s="116">
        <v>182980</v>
      </c>
      <c r="D7797" s="117">
        <v>8285</v>
      </c>
      <c r="E7797" s="2">
        <v>7797</v>
      </c>
    </row>
    <row r="7798" spans="1:5" ht="13.5" x14ac:dyDescent="0.25">
      <c r="A7798" s="2"/>
      <c r="B7798" s="2" t="s">
        <v>4260</v>
      </c>
      <c r="C7798" s="116">
        <v>182995</v>
      </c>
      <c r="D7798" s="117">
        <v>9321</v>
      </c>
      <c r="E7798" s="2">
        <v>7798</v>
      </c>
    </row>
    <row r="7799" spans="1:5" ht="13.5" x14ac:dyDescent="0.25">
      <c r="A7799" s="2"/>
      <c r="B7799" s="2" t="s">
        <v>4261</v>
      </c>
      <c r="C7799" s="116">
        <v>183019</v>
      </c>
      <c r="D7799" s="117">
        <v>8284</v>
      </c>
      <c r="E7799" s="2">
        <v>7799</v>
      </c>
    </row>
    <row r="7800" spans="1:5" ht="13.5" x14ac:dyDescent="0.25">
      <c r="A7800" s="2"/>
      <c r="B7800" s="2" t="s">
        <v>4262</v>
      </c>
      <c r="C7800" s="116">
        <v>183038</v>
      </c>
      <c r="D7800" s="117">
        <v>8286</v>
      </c>
      <c r="E7800" s="2">
        <v>7800</v>
      </c>
    </row>
    <row r="7801" spans="1:5" ht="13.5" x14ac:dyDescent="0.25">
      <c r="A7801" s="2"/>
      <c r="B7801" s="2" t="s">
        <v>4263</v>
      </c>
      <c r="C7801" s="116">
        <v>183057</v>
      </c>
      <c r="D7801" s="117">
        <v>7311</v>
      </c>
      <c r="E7801" s="2">
        <v>7801</v>
      </c>
    </row>
    <row r="7802" spans="1:5" ht="13.5" x14ac:dyDescent="0.25">
      <c r="A7802" s="2"/>
      <c r="B7802" s="2" t="s">
        <v>4264</v>
      </c>
      <c r="C7802" s="116">
        <v>183076</v>
      </c>
      <c r="D7802" s="117">
        <v>9321</v>
      </c>
      <c r="E7802" s="2">
        <v>7802</v>
      </c>
    </row>
    <row r="7803" spans="1:5" ht="13.5" x14ac:dyDescent="0.25">
      <c r="A7803" s="2"/>
      <c r="B7803" s="2" t="s">
        <v>4265</v>
      </c>
      <c r="C7803" s="116">
        <v>183080</v>
      </c>
      <c r="D7803" s="117">
        <v>7280</v>
      </c>
      <c r="E7803" s="2">
        <v>7803</v>
      </c>
    </row>
    <row r="7804" spans="1:5" ht="13.5" x14ac:dyDescent="0.25">
      <c r="A7804" s="2"/>
      <c r="B7804" s="2" t="s">
        <v>9316</v>
      </c>
      <c r="C7804" s="116">
        <v>183095</v>
      </c>
      <c r="D7804" s="117">
        <v>7280</v>
      </c>
      <c r="E7804" s="2">
        <v>7804</v>
      </c>
    </row>
    <row r="7805" spans="1:5" ht="13.5" x14ac:dyDescent="0.25">
      <c r="A7805" s="2"/>
      <c r="B7805" s="2" t="s">
        <v>4266</v>
      </c>
      <c r="C7805" s="116">
        <v>183108</v>
      </c>
      <c r="D7805" s="117">
        <v>8290</v>
      </c>
      <c r="E7805" s="2">
        <v>7805</v>
      </c>
    </row>
    <row r="7806" spans="1:5" ht="13.5" x14ac:dyDescent="0.25">
      <c r="A7806" s="2"/>
      <c r="B7806" s="2" t="s">
        <v>4267</v>
      </c>
      <c r="C7806" s="116">
        <v>183127</v>
      </c>
      <c r="D7806" s="117">
        <v>7241</v>
      </c>
      <c r="E7806" s="2">
        <v>7806</v>
      </c>
    </row>
    <row r="7807" spans="1:5" ht="13.5" x14ac:dyDescent="0.25">
      <c r="A7807" s="2"/>
      <c r="B7807" s="2" t="s">
        <v>4268</v>
      </c>
      <c r="C7807" s="116">
        <v>183146</v>
      </c>
      <c r="D7807" s="117">
        <v>7460</v>
      </c>
      <c r="E7807" s="2">
        <v>7807</v>
      </c>
    </row>
    <row r="7808" spans="1:5" ht="13.5" x14ac:dyDescent="0.25">
      <c r="A7808" s="2"/>
      <c r="B7808" s="2" t="s">
        <v>4269</v>
      </c>
      <c r="C7808" s="116">
        <v>183165</v>
      </c>
      <c r="D7808" s="117">
        <v>7241</v>
      </c>
      <c r="E7808" s="2">
        <v>7808</v>
      </c>
    </row>
    <row r="7809" spans="1:5" ht="13.5" x14ac:dyDescent="0.25">
      <c r="A7809" s="2"/>
      <c r="B7809" s="2" t="s">
        <v>4270</v>
      </c>
      <c r="C7809" s="116">
        <v>183184</v>
      </c>
      <c r="D7809" s="117">
        <v>8285</v>
      </c>
      <c r="E7809" s="2">
        <v>7809</v>
      </c>
    </row>
    <row r="7810" spans="1:5" ht="13.5" x14ac:dyDescent="0.25">
      <c r="A7810" s="2"/>
      <c r="B7810" s="2" t="s">
        <v>4271</v>
      </c>
      <c r="C7810" s="116">
        <v>183201</v>
      </c>
      <c r="D7810" s="117">
        <v>8290</v>
      </c>
      <c r="E7810" s="2">
        <v>7810</v>
      </c>
    </row>
    <row r="7811" spans="1:5" ht="13.5" x14ac:dyDescent="0.25">
      <c r="A7811" s="2"/>
      <c r="B7811" s="2" t="s">
        <v>4272</v>
      </c>
      <c r="C7811" s="116">
        <v>183220</v>
      </c>
      <c r="D7811" s="117">
        <v>7411</v>
      </c>
      <c r="E7811" s="2">
        <v>7811</v>
      </c>
    </row>
    <row r="7812" spans="1:5" ht="13.5" x14ac:dyDescent="0.25">
      <c r="A7812" s="2"/>
      <c r="B7812" s="2" t="s">
        <v>4273</v>
      </c>
      <c r="C7812" s="116">
        <v>183235</v>
      </c>
      <c r="D7812" s="117">
        <v>7411</v>
      </c>
      <c r="E7812" s="2">
        <v>7812</v>
      </c>
    </row>
    <row r="7813" spans="1:5" ht="13.5" x14ac:dyDescent="0.25">
      <c r="A7813" s="2"/>
      <c r="B7813" s="2" t="s">
        <v>4274</v>
      </c>
      <c r="C7813" s="116">
        <v>183254</v>
      </c>
      <c r="D7813" s="117">
        <v>8285</v>
      </c>
      <c r="E7813" s="2">
        <v>7813</v>
      </c>
    </row>
    <row r="7814" spans="1:5" ht="13.5" x14ac:dyDescent="0.25">
      <c r="A7814" s="2"/>
      <c r="B7814" s="2" t="s">
        <v>4275</v>
      </c>
      <c r="C7814" s="116">
        <v>183273</v>
      </c>
      <c r="D7814" s="117">
        <v>7312</v>
      </c>
      <c r="E7814" s="2">
        <v>7814</v>
      </c>
    </row>
    <row r="7815" spans="1:5" ht="13.5" x14ac:dyDescent="0.25">
      <c r="A7815" s="2"/>
      <c r="B7815" s="2" t="s">
        <v>4180</v>
      </c>
      <c r="C7815" s="116">
        <v>181456</v>
      </c>
      <c r="D7815" s="117">
        <v>7232</v>
      </c>
      <c r="E7815" s="2">
        <v>7815</v>
      </c>
    </row>
    <row r="7816" spans="1:5" ht="13.5" x14ac:dyDescent="0.25">
      <c r="A7816" s="2"/>
      <c r="B7816" s="2" t="s">
        <v>4198</v>
      </c>
      <c r="C7816" s="116">
        <v>181812</v>
      </c>
      <c r="D7816" s="117">
        <v>7232</v>
      </c>
      <c r="E7816" s="2">
        <v>7816</v>
      </c>
    </row>
    <row r="7817" spans="1:5" ht="13.5" x14ac:dyDescent="0.25">
      <c r="A7817" s="2"/>
      <c r="B7817" s="2" t="s">
        <v>4199</v>
      </c>
      <c r="C7817" s="116">
        <v>181831</v>
      </c>
      <c r="D7817" s="117">
        <v>7232</v>
      </c>
      <c r="E7817" s="2">
        <v>7817</v>
      </c>
    </row>
    <row r="7818" spans="1:5" ht="13.5" x14ac:dyDescent="0.25">
      <c r="A7818" s="2"/>
      <c r="B7818" s="2" t="s">
        <v>7436</v>
      </c>
      <c r="C7818" s="116">
        <v>181970</v>
      </c>
      <c r="D7818" s="117">
        <v>7233</v>
      </c>
      <c r="E7818" s="2">
        <v>7818</v>
      </c>
    </row>
    <row r="7819" spans="1:5" ht="13.5" x14ac:dyDescent="0.25">
      <c r="A7819" s="2"/>
      <c r="B7819" s="2" t="s">
        <v>4206</v>
      </c>
      <c r="C7819" s="116">
        <v>181969</v>
      </c>
      <c r="D7819" s="117">
        <v>7242</v>
      </c>
      <c r="E7819" s="2">
        <v>7819</v>
      </c>
    </row>
    <row r="7820" spans="1:5" ht="13.5" x14ac:dyDescent="0.25">
      <c r="A7820" s="2"/>
      <c r="B7820" s="2" t="s">
        <v>4207</v>
      </c>
      <c r="C7820" s="116">
        <v>181988</v>
      </c>
      <c r="D7820" s="117">
        <v>7312</v>
      </c>
      <c r="E7820" s="2">
        <v>7820</v>
      </c>
    </row>
    <row r="7821" spans="1:5" ht="13.5" x14ac:dyDescent="0.25">
      <c r="A7821" s="2"/>
      <c r="B7821" s="2" t="s">
        <v>4208</v>
      </c>
      <c r="C7821" s="116">
        <v>182001</v>
      </c>
      <c r="D7821" s="117">
        <v>7312</v>
      </c>
      <c r="E7821" s="2">
        <v>7821</v>
      </c>
    </row>
    <row r="7822" spans="1:5" ht="13.5" x14ac:dyDescent="0.25">
      <c r="A7822" s="2"/>
      <c r="B7822" s="2" t="s">
        <v>4209</v>
      </c>
      <c r="C7822" s="116">
        <v>182016</v>
      </c>
      <c r="D7822" s="117">
        <v>7312</v>
      </c>
      <c r="E7822" s="2">
        <v>7822</v>
      </c>
    </row>
    <row r="7823" spans="1:5" ht="13.5" x14ac:dyDescent="0.25">
      <c r="A7823" s="2"/>
      <c r="B7823" s="2" t="s">
        <v>4211</v>
      </c>
      <c r="C7823" s="116">
        <v>182054</v>
      </c>
      <c r="D7823" s="117">
        <v>7242</v>
      </c>
      <c r="E7823" s="2">
        <v>7823</v>
      </c>
    </row>
    <row r="7824" spans="1:5" ht="13.5" x14ac:dyDescent="0.25">
      <c r="A7824" s="2"/>
      <c r="B7824" s="2" t="s">
        <v>4216</v>
      </c>
      <c r="C7824" s="116">
        <v>182143</v>
      </c>
      <c r="D7824" s="117">
        <v>7241</v>
      </c>
      <c r="E7824" s="2">
        <v>7824</v>
      </c>
    </row>
    <row r="7825" spans="1:5" ht="13.5" x14ac:dyDescent="0.25">
      <c r="A7825" s="2"/>
      <c r="B7825" s="2" t="s">
        <v>9062</v>
      </c>
      <c r="C7825" s="116">
        <v>382662</v>
      </c>
      <c r="D7825" s="117">
        <v>8290</v>
      </c>
      <c r="E7825" s="2">
        <v>7825</v>
      </c>
    </row>
    <row r="7826" spans="1:5" ht="13.5" x14ac:dyDescent="0.25">
      <c r="A7826" s="2"/>
      <c r="B7826" s="2" t="s">
        <v>103</v>
      </c>
      <c r="C7826" s="116">
        <v>183280</v>
      </c>
      <c r="D7826" s="117">
        <v>7212</v>
      </c>
      <c r="E7826" s="2">
        <v>7826</v>
      </c>
    </row>
    <row r="7827" spans="1:5" ht="13.5" x14ac:dyDescent="0.25">
      <c r="A7827" s="2"/>
      <c r="B7827" s="2" t="s">
        <v>4276</v>
      </c>
      <c r="C7827" s="116">
        <v>183292</v>
      </c>
      <c r="D7827" s="117">
        <v>7450</v>
      </c>
      <c r="E7827" s="2">
        <v>7827</v>
      </c>
    </row>
    <row r="7828" spans="1:5" ht="13.5" x14ac:dyDescent="0.25">
      <c r="A7828" s="2"/>
      <c r="B7828" s="2" t="s">
        <v>4277</v>
      </c>
      <c r="C7828" s="116">
        <v>183319</v>
      </c>
      <c r="D7828" s="117">
        <v>7242</v>
      </c>
      <c r="E7828" s="2">
        <v>7828</v>
      </c>
    </row>
    <row r="7829" spans="1:5" ht="13.5" x14ac:dyDescent="0.25">
      <c r="A7829" s="2"/>
      <c r="B7829" s="2" t="s">
        <v>4278</v>
      </c>
      <c r="C7829" s="116">
        <v>183339</v>
      </c>
      <c r="D7829" s="117">
        <v>7212</v>
      </c>
      <c r="E7829" s="2">
        <v>7829</v>
      </c>
    </row>
    <row r="7830" spans="1:5" ht="13.5" x14ac:dyDescent="0.25">
      <c r="A7830" s="2"/>
      <c r="B7830" s="2" t="s">
        <v>4279</v>
      </c>
      <c r="C7830" s="116">
        <v>183343</v>
      </c>
      <c r="D7830" s="117">
        <v>7212</v>
      </c>
      <c r="E7830" s="2">
        <v>7830</v>
      </c>
    </row>
    <row r="7831" spans="1:5" ht="13.5" x14ac:dyDescent="0.25">
      <c r="A7831" s="2"/>
      <c r="B7831" s="2" t="s">
        <v>4280</v>
      </c>
      <c r="C7831" s="116">
        <v>183362</v>
      </c>
      <c r="D7831" s="117">
        <v>7212</v>
      </c>
      <c r="E7831" s="2">
        <v>7831</v>
      </c>
    </row>
    <row r="7832" spans="1:5" ht="13.5" x14ac:dyDescent="0.25">
      <c r="A7832" s="2"/>
      <c r="B7832" s="2" t="s">
        <v>1609</v>
      </c>
      <c r="C7832" s="116">
        <v>183381</v>
      </c>
      <c r="D7832" s="117">
        <v>7212</v>
      </c>
      <c r="E7832" s="2">
        <v>7832</v>
      </c>
    </row>
    <row r="7833" spans="1:5" ht="13.5" x14ac:dyDescent="0.25">
      <c r="A7833" s="2"/>
      <c r="B7833" s="2" t="s">
        <v>4281</v>
      </c>
      <c r="C7833" s="116">
        <v>183409</v>
      </c>
      <c r="D7833" s="117">
        <v>8286</v>
      </c>
      <c r="E7833" s="2">
        <v>7833</v>
      </c>
    </row>
    <row r="7834" spans="1:5" ht="13.5" x14ac:dyDescent="0.25">
      <c r="A7834" s="2"/>
      <c r="B7834" s="2" t="s">
        <v>4282</v>
      </c>
      <c r="C7834" s="116">
        <v>183428</v>
      </c>
      <c r="D7834" s="117">
        <v>7212</v>
      </c>
      <c r="E7834" s="2">
        <v>7834</v>
      </c>
    </row>
    <row r="7835" spans="1:5" ht="13.5" x14ac:dyDescent="0.25">
      <c r="A7835" s="2"/>
      <c r="B7835" s="2" t="s">
        <v>4283</v>
      </c>
      <c r="C7835" s="116">
        <v>183447</v>
      </c>
      <c r="D7835" s="117">
        <v>7212</v>
      </c>
      <c r="E7835" s="2">
        <v>7835</v>
      </c>
    </row>
    <row r="7836" spans="1:5" ht="13.5" x14ac:dyDescent="0.25">
      <c r="A7836" s="2"/>
      <c r="B7836" s="2" t="s">
        <v>4284</v>
      </c>
      <c r="C7836" s="116">
        <v>183466</v>
      </c>
      <c r="D7836" s="117">
        <v>8284</v>
      </c>
      <c r="E7836" s="2">
        <v>7836</v>
      </c>
    </row>
    <row r="7837" spans="1:5" ht="13.5" x14ac:dyDescent="0.25">
      <c r="A7837" s="2"/>
      <c r="B7837" s="2" t="s">
        <v>7442</v>
      </c>
      <c r="C7837" s="116">
        <v>183451</v>
      </c>
      <c r="D7837" s="117">
        <v>7242</v>
      </c>
      <c r="E7837" s="2">
        <v>7837</v>
      </c>
    </row>
    <row r="7838" spans="1:5" ht="13.5" x14ac:dyDescent="0.25">
      <c r="A7838" s="2"/>
      <c r="B7838" s="2" t="s">
        <v>9067</v>
      </c>
      <c r="C7838" s="116">
        <v>383472</v>
      </c>
      <c r="D7838" s="117">
        <v>8290</v>
      </c>
      <c r="E7838" s="2">
        <v>7838</v>
      </c>
    </row>
    <row r="7839" spans="1:5" ht="13.5" x14ac:dyDescent="0.25">
      <c r="A7839" s="2"/>
      <c r="B7839" s="2" t="s">
        <v>4285</v>
      </c>
      <c r="C7839" s="116">
        <v>183485</v>
      </c>
      <c r="D7839" s="117">
        <v>8285</v>
      </c>
      <c r="E7839" s="2">
        <v>7839</v>
      </c>
    </row>
    <row r="7840" spans="1:5" ht="13.5" x14ac:dyDescent="0.25">
      <c r="A7840" s="2"/>
      <c r="B7840" s="2" t="s">
        <v>4286</v>
      </c>
      <c r="C7840" s="116">
        <v>183502</v>
      </c>
      <c r="D7840" s="117">
        <v>7212</v>
      </c>
      <c r="E7840" s="2">
        <v>7840</v>
      </c>
    </row>
    <row r="7841" spans="1:5" ht="13.5" x14ac:dyDescent="0.25">
      <c r="A7841" s="2"/>
      <c r="B7841" s="2" t="s">
        <v>7443</v>
      </c>
      <c r="C7841" s="116">
        <v>183503</v>
      </c>
      <c r="D7841" s="117">
        <v>7212</v>
      </c>
      <c r="E7841" s="2">
        <v>7841</v>
      </c>
    </row>
    <row r="7842" spans="1:5" ht="13.5" x14ac:dyDescent="0.25">
      <c r="A7842" s="2"/>
      <c r="B7842" s="2" t="s">
        <v>4287</v>
      </c>
      <c r="C7842" s="116">
        <v>183521</v>
      </c>
      <c r="D7842" s="117">
        <v>8286</v>
      </c>
      <c r="E7842" s="2">
        <v>7842</v>
      </c>
    </row>
    <row r="7843" spans="1:5" ht="13.5" x14ac:dyDescent="0.25">
      <c r="A7843" s="2"/>
      <c r="B7843" s="2" t="s">
        <v>4288</v>
      </c>
      <c r="C7843" s="116">
        <v>183536</v>
      </c>
      <c r="D7843" s="117">
        <v>7242</v>
      </c>
      <c r="E7843" s="2">
        <v>7843</v>
      </c>
    </row>
    <row r="7844" spans="1:5" ht="13.5" x14ac:dyDescent="0.25">
      <c r="A7844" s="2"/>
      <c r="B7844" s="2" t="s">
        <v>4288</v>
      </c>
      <c r="C7844" s="116">
        <v>383542</v>
      </c>
      <c r="D7844" s="117">
        <v>8290</v>
      </c>
      <c r="E7844" s="2">
        <v>7844</v>
      </c>
    </row>
    <row r="7845" spans="1:5" ht="13.5" x14ac:dyDescent="0.25">
      <c r="A7845" s="2"/>
      <c r="B7845" s="2" t="s">
        <v>9065</v>
      </c>
      <c r="C7845" s="116">
        <v>383434</v>
      </c>
      <c r="D7845" s="117">
        <v>8290</v>
      </c>
      <c r="E7845" s="2">
        <v>7845</v>
      </c>
    </row>
    <row r="7846" spans="1:5" ht="13.5" x14ac:dyDescent="0.25">
      <c r="A7846" s="2"/>
      <c r="B7846" s="2" t="s">
        <v>9066</v>
      </c>
      <c r="C7846" s="116">
        <v>383453</v>
      </c>
      <c r="D7846" s="117">
        <v>8290</v>
      </c>
      <c r="E7846" s="2">
        <v>7846</v>
      </c>
    </row>
    <row r="7847" spans="1:5" ht="13.5" x14ac:dyDescent="0.25">
      <c r="A7847" s="2"/>
      <c r="B7847" s="2" t="s">
        <v>1610</v>
      </c>
      <c r="C7847" s="116">
        <v>183555</v>
      </c>
      <c r="D7847" s="117">
        <v>7223</v>
      </c>
      <c r="E7847" s="2">
        <v>7847</v>
      </c>
    </row>
    <row r="7848" spans="1:5" ht="13.5" x14ac:dyDescent="0.25">
      <c r="A7848" s="2"/>
      <c r="B7848" s="2" t="s">
        <v>4289</v>
      </c>
      <c r="C7848" s="116">
        <v>183574</v>
      </c>
      <c r="D7848" s="117">
        <v>7223</v>
      </c>
      <c r="E7848" s="2">
        <v>7848</v>
      </c>
    </row>
    <row r="7849" spans="1:5" ht="13.5" x14ac:dyDescent="0.25">
      <c r="A7849" s="2"/>
      <c r="B7849" s="2" t="s">
        <v>4290</v>
      </c>
      <c r="C7849" s="116">
        <v>183593</v>
      </c>
      <c r="D7849" s="117">
        <v>7223</v>
      </c>
      <c r="E7849" s="2">
        <v>7849</v>
      </c>
    </row>
    <row r="7850" spans="1:5" ht="13.5" x14ac:dyDescent="0.25">
      <c r="A7850" s="2"/>
      <c r="B7850" s="2" t="s">
        <v>4291</v>
      </c>
      <c r="C7850" s="116">
        <v>183610</v>
      </c>
      <c r="D7850" s="117">
        <v>7311</v>
      </c>
      <c r="E7850" s="2">
        <v>7850</v>
      </c>
    </row>
    <row r="7851" spans="1:5" ht="13.5" x14ac:dyDescent="0.25">
      <c r="A7851" s="2"/>
      <c r="B7851" s="2" t="s">
        <v>4292</v>
      </c>
      <c r="C7851" s="116">
        <v>183638</v>
      </c>
      <c r="D7851" s="117">
        <v>7260</v>
      </c>
      <c r="E7851" s="2">
        <v>7851</v>
      </c>
    </row>
    <row r="7852" spans="1:5" ht="13.5" x14ac:dyDescent="0.25">
      <c r="A7852" s="2"/>
      <c r="B7852" s="2" t="s">
        <v>4294</v>
      </c>
      <c r="C7852" s="116">
        <v>183663</v>
      </c>
      <c r="D7852" s="117">
        <v>7223</v>
      </c>
      <c r="E7852" s="2">
        <v>7852</v>
      </c>
    </row>
    <row r="7853" spans="1:5" ht="13.5" x14ac:dyDescent="0.25">
      <c r="A7853" s="2"/>
      <c r="B7853" s="2" t="s">
        <v>4295</v>
      </c>
      <c r="C7853" s="116">
        <v>183682</v>
      </c>
      <c r="D7853" s="117">
        <v>7223</v>
      </c>
      <c r="E7853" s="2">
        <v>7853</v>
      </c>
    </row>
    <row r="7854" spans="1:5" ht="13.5" x14ac:dyDescent="0.25">
      <c r="A7854" s="2"/>
      <c r="B7854" s="2" t="s">
        <v>4293</v>
      </c>
      <c r="C7854" s="116">
        <v>183659</v>
      </c>
      <c r="D7854" s="117">
        <v>7223</v>
      </c>
      <c r="E7854" s="2">
        <v>7854</v>
      </c>
    </row>
    <row r="7855" spans="1:5" ht="13.5" x14ac:dyDescent="0.25">
      <c r="A7855" s="2"/>
      <c r="B7855" s="2" t="s">
        <v>4296</v>
      </c>
      <c r="C7855" s="116">
        <v>183703</v>
      </c>
      <c r="D7855" s="117">
        <v>9350</v>
      </c>
      <c r="E7855" s="2">
        <v>7855</v>
      </c>
    </row>
    <row r="7856" spans="1:5" ht="13.5" x14ac:dyDescent="0.25">
      <c r="A7856" s="2"/>
      <c r="B7856" s="2" t="s">
        <v>1611</v>
      </c>
      <c r="C7856" s="116">
        <v>183729</v>
      </c>
      <c r="D7856" s="117">
        <v>6121</v>
      </c>
      <c r="E7856" s="2">
        <v>7856</v>
      </c>
    </row>
    <row r="7857" spans="1:5" ht="13.5" x14ac:dyDescent="0.25">
      <c r="A7857" s="2"/>
      <c r="B7857" s="2" t="s">
        <v>4297</v>
      </c>
      <c r="C7857" s="116">
        <v>183733</v>
      </c>
      <c r="D7857" s="117">
        <v>7439</v>
      </c>
      <c r="E7857" s="2">
        <v>7857</v>
      </c>
    </row>
    <row r="7858" spans="1:5" ht="13.5" x14ac:dyDescent="0.25">
      <c r="A7858" s="2"/>
      <c r="B7858" s="2" t="s">
        <v>5989</v>
      </c>
      <c r="C7858" s="116">
        <v>183752</v>
      </c>
      <c r="D7858" s="117">
        <v>9350</v>
      </c>
      <c r="E7858" s="2">
        <v>7858</v>
      </c>
    </row>
    <row r="7859" spans="1:5" ht="13.5" x14ac:dyDescent="0.25">
      <c r="A7859" s="2"/>
      <c r="B7859" s="2" t="s">
        <v>1612</v>
      </c>
      <c r="C7859" s="116">
        <v>183771</v>
      </c>
      <c r="D7859" s="117">
        <v>7250</v>
      </c>
      <c r="E7859" s="2">
        <v>7859</v>
      </c>
    </row>
    <row r="7860" spans="1:5" ht="13.5" x14ac:dyDescent="0.25">
      <c r="A7860" s="2"/>
      <c r="B7860" s="2" t="s">
        <v>5990</v>
      </c>
      <c r="C7860" s="116">
        <v>183790</v>
      </c>
      <c r="D7860" s="117">
        <v>8142</v>
      </c>
      <c r="E7860" s="2">
        <v>7860</v>
      </c>
    </row>
    <row r="7861" spans="1:5" ht="13.5" x14ac:dyDescent="0.25">
      <c r="A7861" s="2"/>
      <c r="B7861" s="2" t="s">
        <v>5991</v>
      </c>
      <c r="C7861" s="116">
        <v>183803</v>
      </c>
      <c r="D7861" s="117">
        <v>7441</v>
      </c>
      <c r="E7861" s="2">
        <v>7861</v>
      </c>
    </row>
    <row r="7862" spans="1:5" ht="13.5" x14ac:dyDescent="0.25">
      <c r="A7862" s="2"/>
      <c r="B7862" s="2" t="s">
        <v>1613</v>
      </c>
      <c r="C7862" s="116">
        <v>183822</v>
      </c>
      <c r="D7862" s="117">
        <v>8286</v>
      </c>
      <c r="E7862" s="2">
        <v>7862</v>
      </c>
    </row>
    <row r="7863" spans="1:5" ht="13.5" x14ac:dyDescent="0.25">
      <c r="A7863" s="2"/>
      <c r="B7863" s="2" t="s">
        <v>5992</v>
      </c>
      <c r="C7863" s="116">
        <v>183841</v>
      </c>
      <c r="D7863" s="117">
        <v>6141</v>
      </c>
      <c r="E7863" s="2">
        <v>7863</v>
      </c>
    </row>
    <row r="7864" spans="1:5" ht="13.5" x14ac:dyDescent="0.25">
      <c r="A7864" s="2"/>
      <c r="B7864" s="2" t="s">
        <v>8671</v>
      </c>
      <c r="C7864" s="116">
        <v>263410</v>
      </c>
      <c r="D7864" s="117">
        <v>4115</v>
      </c>
      <c r="E7864" s="2">
        <v>7864</v>
      </c>
    </row>
    <row r="7865" spans="1:5" ht="13.5" x14ac:dyDescent="0.25">
      <c r="A7865" s="2"/>
      <c r="B7865" s="2" t="s">
        <v>8672</v>
      </c>
      <c r="C7865" s="116">
        <v>263497</v>
      </c>
      <c r="D7865" s="117">
        <v>3439</v>
      </c>
      <c r="E7865" s="2">
        <v>7865</v>
      </c>
    </row>
    <row r="7866" spans="1:5" ht="13.5" x14ac:dyDescent="0.25">
      <c r="A7866" s="2"/>
      <c r="B7866" s="2" t="s">
        <v>8269</v>
      </c>
      <c r="C7866" s="116">
        <v>263498</v>
      </c>
      <c r="D7866" s="117">
        <v>4115</v>
      </c>
      <c r="E7866" s="2">
        <v>7866</v>
      </c>
    </row>
    <row r="7867" spans="1:5" ht="13.5" x14ac:dyDescent="0.25">
      <c r="A7867" s="2"/>
      <c r="B7867" s="2" t="s">
        <v>8270</v>
      </c>
      <c r="C7867" s="116">
        <v>263499</v>
      </c>
      <c r="D7867" s="117">
        <v>3439</v>
      </c>
      <c r="E7867" s="2">
        <v>7867</v>
      </c>
    </row>
    <row r="7868" spans="1:5" ht="13.5" x14ac:dyDescent="0.25">
      <c r="A7868" s="2"/>
      <c r="B7868" s="2" t="s">
        <v>8271</v>
      </c>
      <c r="C7868" s="116">
        <v>263500</v>
      </c>
      <c r="D7868" s="117">
        <v>1120</v>
      </c>
      <c r="E7868" s="2">
        <v>7868</v>
      </c>
    </row>
    <row r="7869" spans="1:5" ht="13.5" x14ac:dyDescent="0.25">
      <c r="A7869" s="2"/>
      <c r="B7869" s="2" t="s">
        <v>8272</v>
      </c>
      <c r="C7869" s="116">
        <v>263501</v>
      </c>
      <c r="D7869" s="117">
        <v>1143</v>
      </c>
      <c r="E7869" s="2">
        <v>7869</v>
      </c>
    </row>
    <row r="7870" spans="1:5" ht="13.5" x14ac:dyDescent="0.25">
      <c r="A7870" s="2"/>
      <c r="B7870" s="2" t="s">
        <v>8273</v>
      </c>
      <c r="C7870" s="116">
        <v>263502</v>
      </c>
      <c r="D7870" s="117">
        <v>1110</v>
      </c>
      <c r="E7870" s="2">
        <v>7870</v>
      </c>
    </row>
    <row r="7871" spans="1:5" ht="13.5" x14ac:dyDescent="0.25">
      <c r="A7871" s="2"/>
      <c r="B7871" s="2" t="s">
        <v>8274</v>
      </c>
      <c r="C7871" s="116">
        <v>263514</v>
      </c>
      <c r="D7871" s="117">
        <v>1143</v>
      </c>
      <c r="E7871" s="2">
        <v>7871</v>
      </c>
    </row>
    <row r="7872" spans="1:5" ht="13.5" x14ac:dyDescent="0.25">
      <c r="A7872" s="2"/>
      <c r="B7872" s="2" t="s">
        <v>8674</v>
      </c>
      <c r="C7872" s="116">
        <v>263571</v>
      </c>
      <c r="D7872" s="117">
        <v>4115</v>
      </c>
      <c r="E7872" s="2">
        <v>7872</v>
      </c>
    </row>
    <row r="7873" spans="1:5" ht="13.5" x14ac:dyDescent="0.25">
      <c r="A7873" s="2"/>
      <c r="B7873" s="2" t="s">
        <v>8276</v>
      </c>
      <c r="C7873" s="116">
        <v>263572</v>
      </c>
      <c r="D7873" s="117">
        <v>1120</v>
      </c>
      <c r="E7873" s="2">
        <v>7873</v>
      </c>
    </row>
    <row r="7874" spans="1:5" ht="13.5" x14ac:dyDescent="0.25">
      <c r="A7874" s="2"/>
      <c r="B7874" s="2" t="s">
        <v>8675</v>
      </c>
      <c r="C7874" s="116">
        <v>263660</v>
      </c>
      <c r="D7874" s="117">
        <v>2422</v>
      </c>
      <c r="E7874" s="2">
        <v>7874</v>
      </c>
    </row>
    <row r="7875" spans="1:5" ht="13.5" x14ac:dyDescent="0.25">
      <c r="A7875" s="2"/>
      <c r="B7875" s="2" t="s">
        <v>8676</v>
      </c>
      <c r="C7875" s="116">
        <v>263707</v>
      </c>
      <c r="D7875" s="117">
        <v>1143</v>
      </c>
      <c r="E7875" s="2">
        <v>7875</v>
      </c>
    </row>
    <row r="7876" spans="1:5" ht="13.5" x14ac:dyDescent="0.25">
      <c r="A7876" s="2"/>
      <c r="B7876" s="2" t="s">
        <v>8677</v>
      </c>
      <c r="C7876" s="116">
        <v>263751</v>
      </c>
      <c r="D7876" s="117">
        <v>1143</v>
      </c>
      <c r="E7876" s="2">
        <v>7876</v>
      </c>
    </row>
    <row r="7877" spans="1:5" ht="13.5" x14ac:dyDescent="0.25">
      <c r="A7877" s="2"/>
      <c r="B7877" s="2" t="s">
        <v>8678</v>
      </c>
      <c r="C7877" s="116">
        <v>263800</v>
      </c>
      <c r="D7877" s="117">
        <v>1120</v>
      </c>
      <c r="E7877" s="2">
        <v>7877</v>
      </c>
    </row>
    <row r="7878" spans="1:5" ht="13.5" x14ac:dyDescent="0.25">
      <c r="A7878" s="2"/>
      <c r="B7878" s="2" t="s">
        <v>8277</v>
      </c>
      <c r="C7878" s="116">
        <v>263753</v>
      </c>
      <c r="D7878" s="117">
        <v>4115</v>
      </c>
      <c r="E7878" s="2">
        <v>7878</v>
      </c>
    </row>
    <row r="7879" spans="1:5" ht="13.5" x14ac:dyDescent="0.25">
      <c r="A7879" s="2"/>
      <c r="B7879" s="2" t="s">
        <v>8679</v>
      </c>
      <c r="C7879" s="116">
        <v>263891</v>
      </c>
      <c r="D7879" s="117">
        <v>3439</v>
      </c>
      <c r="E7879" s="2">
        <v>7879</v>
      </c>
    </row>
    <row r="7880" spans="1:5" ht="13.5" x14ac:dyDescent="0.25">
      <c r="A7880" s="2"/>
      <c r="B7880" s="2" t="s">
        <v>8680</v>
      </c>
      <c r="C7880" s="116">
        <v>263957</v>
      </c>
      <c r="D7880" s="117">
        <v>1110</v>
      </c>
      <c r="E7880" s="2">
        <v>7880</v>
      </c>
    </row>
    <row r="7881" spans="1:5" ht="13.5" x14ac:dyDescent="0.25">
      <c r="A7881" s="2"/>
      <c r="B7881" s="2" t="s">
        <v>8682</v>
      </c>
      <c r="C7881" s="116">
        <v>264095</v>
      </c>
      <c r="D7881" s="117">
        <v>4115</v>
      </c>
      <c r="E7881" s="2">
        <v>7881</v>
      </c>
    </row>
    <row r="7882" spans="1:5" ht="13.5" x14ac:dyDescent="0.25">
      <c r="A7882" s="2"/>
      <c r="B7882" s="2" t="s">
        <v>8683</v>
      </c>
      <c r="C7882" s="116">
        <v>264108</v>
      </c>
      <c r="D7882" s="117">
        <v>1120</v>
      </c>
      <c r="E7882" s="2">
        <v>7882</v>
      </c>
    </row>
    <row r="7883" spans="1:5" ht="13.5" x14ac:dyDescent="0.25">
      <c r="A7883" s="2"/>
      <c r="B7883" s="2" t="s">
        <v>8684</v>
      </c>
      <c r="C7883" s="116">
        <v>264165</v>
      </c>
      <c r="D7883" s="117">
        <v>3432</v>
      </c>
      <c r="E7883" s="2">
        <v>7883</v>
      </c>
    </row>
    <row r="7884" spans="1:5" ht="13.5" x14ac:dyDescent="0.25">
      <c r="A7884" s="2"/>
      <c r="B7884" s="2" t="s">
        <v>8685</v>
      </c>
      <c r="C7884" s="116">
        <v>264177</v>
      </c>
      <c r="D7884" s="117">
        <v>1120</v>
      </c>
      <c r="E7884" s="2">
        <v>7884</v>
      </c>
    </row>
    <row r="7885" spans="1:5" ht="13.5" x14ac:dyDescent="0.25">
      <c r="A7885" s="2"/>
      <c r="B7885" s="2" t="s">
        <v>8686</v>
      </c>
      <c r="C7885" s="116">
        <v>264220</v>
      </c>
      <c r="D7885" s="117">
        <v>3439</v>
      </c>
      <c r="E7885" s="2">
        <v>7885</v>
      </c>
    </row>
    <row r="7886" spans="1:5" ht="13.5" x14ac:dyDescent="0.25">
      <c r="A7886" s="2"/>
      <c r="B7886" s="2" t="s">
        <v>8687</v>
      </c>
      <c r="C7886" s="116">
        <v>264269</v>
      </c>
      <c r="D7886" s="117">
        <v>4115</v>
      </c>
      <c r="E7886" s="2">
        <v>7886</v>
      </c>
    </row>
    <row r="7887" spans="1:5" ht="13.5" x14ac:dyDescent="0.25">
      <c r="A7887" s="2"/>
      <c r="B7887" s="2" t="s">
        <v>8688</v>
      </c>
      <c r="C7887" s="116">
        <v>264319</v>
      </c>
      <c r="D7887" s="117">
        <v>1143</v>
      </c>
      <c r="E7887" s="2">
        <v>7887</v>
      </c>
    </row>
    <row r="7888" spans="1:5" ht="13.5" x14ac:dyDescent="0.25">
      <c r="A7888" s="2"/>
      <c r="B7888" s="2" t="s">
        <v>8689</v>
      </c>
      <c r="C7888" s="116">
        <v>264362</v>
      </c>
      <c r="D7888" s="117">
        <v>1110</v>
      </c>
      <c r="E7888" s="2">
        <v>7888</v>
      </c>
    </row>
    <row r="7889" spans="1:5" ht="13.5" x14ac:dyDescent="0.25">
      <c r="A7889" s="2"/>
      <c r="B7889" s="2" t="s">
        <v>8268</v>
      </c>
      <c r="C7889" s="116">
        <v>263411</v>
      </c>
      <c r="D7889" s="117">
        <v>4115</v>
      </c>
      <c r="E7889" s="2">
        <v>7889</v>
      </c>
    </row>
    <row r="7890" spans="1:5" ht="13.5" x14ac:dyDescent="0.25">
      <c r="A7890" s="2"/>
      <c r="B7890" s="2" t="s">
        <v>8673</v>
      </c>
      <c r="C7890" s="116">
        <v>263533</v>
      </c>
      <c r="D7890" s="117">
        <v>4115</v>
      </c>
      <c r="E7890" s="2">
        <v>7890</v>
      </c>
    </row>
    <row r="7891" spans="1:5" ht="13.5" x14ac:dyDescent="0.25">
      <c r="A7891" s="2"/>
      <c r="B7891" s="2" t="s">
        <v>8275</v>
      </c>
      <c r="C7891" s="116">
        <v>263534</v>
      </c>
      <c r="D7891" s="117">
        <v>1120</v>
      </c>
      <c r="E7891" s="2">
        <v>7891</v>
      </c>
    </row>
    <row r="7892" spans="1:5" ht="13.5" x14ac:dyDescent="0.25">
      <c r="A7892" s="2"/>
      <c r="B7892" s="2" t="s">
        <v>8681</v>
      </c>
      <c r="C7892" s="116">
        <v>264057</v>
      </c>
      <c r="D7892" s="117">
        <v>4115</v>
      </c>
      <c r="E7892" s="2">
        <v>7892</v>
      </c>
    </row>
    <row r="7893" spans="1:5" ht="13.5" x14ac:dyDescent="0.25">
      <c r="A7893" s="2"/>
      <c r="B7893" s="2" t="s">
        <v>8585</v>
      </c>
      <c r="C7893" s="116">
        <v>264292</v>
      </c>
      <c r="D7893" s="117">
        <v>1120</v>
      </c>
      <c r="E7893" s="2">
        <v>7893</v>
      </c>
    </row>
    <row r="7894" spans="1:5" ht="13.5" x14ac:dyDescent="0.25">
      <c r="A7894" s="2"/>
      <c r="B7894" s="2" t="s">
        <v>1614</v>
      </c>
      <c r="C7894" s="116">
        <v>183856</v>
      </c>
      <c r="D7894" s="117">
        <v>8153</v>
      </c>
      <c r="E7894" s="2">
        <v>7894</v>
      </c>
    </row>
    <row r="7895" spans="1:5" ht="13.5" x14ac:dyDescent="0.25">
      <c r="A7895" s="2"/>
      <c r="B7895" s="2" t="s">
        <v>1614</v>
      </c>
      <c r="C7895" s="116">
        <v>383896</v>
      </c>
      <c r="D7895" s="117">
        <v>8159</v>
      </c>
      <c r="E7895" s="2">
        <v>7895</v>
      </c>
    </row>
    <row r="7896" spans="1:5" ht="13.5" x14ac:dyDescent="0.25">
      <c r="A7896" s="2"/>
      <c r="B7896" s="2" t="s">
        <v>1614</v>
      </c>
      <c r="C7896" s="116">
        <v>383881</v>
      </c>
      <c r="D7896" s="117">
        <v>8273</v>
      </c>
      <c r="E7896" s="2">
        <v>7896</v>
      </c>
    </row>
    <row r="7897" spans="1:5" ht="13.5" x14ac:dyDescent="0.25">
      <c r="A7897" s="2"/>
      <c r="B7897" s="2" t="s">
        <v>5993</v>
      </c>
      <c r="C7897" s="116">
        <v>183860</v>
      </c>
      <c r="D7897" s="117">
        <v>8141</v>
      </c>
      <c r="E7897" s="2">
        <v>7897</v>
      </c>
    </row>
    <row r="7898" spans="1:5" ht="13.5" x14ac:dyDescent="0.25">
      <c r="A7898" s="2"/>
      <c r="B7898" s="2" t="s">
        <v>5994</v>
      </c>
      <c r="C7898" s="116">
        <v>183875</v>
      </c>
      <c r="D7898" s="117">
        <v>8132</v>
      </c>
      <c r="E7898" s="2">
        <v>7898</v>
      </c>
    </row>
    <row r="7899" spans="1:5" ht="13.5" x14ac:dyDescent="0.25">
      <c r="A7899" s="2"/>
      <c r="B7899" s="2" t="s">
        <v>5995</v>
      </c>
      <c r="C7899" s="116">
        <v>183880</v>
      </c>
      <c r="D7899" s="117">
        <v>8153</v>
      </c>
      <c r="E7899" s="2">
        <v>7899</v>
      </c>
    </row>
    <row r="7900" spans="1:5" ht="13.5" x14ac:dyDescent="0.25">
      <c r="A7900" s="2"/>
      <c r="B7900" s="2" t="s">
        <v>5996</v>
      </c>
      <c r="C7900" s="116">
        <v>183907</v>
      </c>
      <c r="D7900" s="117">
        <v>7416</v>
      </c>
      <c r="E7900" s="2">
        <v>7900</v>
      </c>
    </row>
    <row r="7901" spans="1:5" ht="13.5" x14ac:dyDescent="0.25">
      <c r="A7901" s="2"/>
      <c r="B7901" s="2" t="s">
        <v>5997</v>
      </c>
      <c r="C7901" s="116">
        <v>183911</v>
      </c>
      <c r="D7901" s="117">
        <v>7270</v>
      </c>
      <c r="E7901" s="2">
        <v>7901</v>
      </c>
    </row>
    <row r="7902" spans="1:5" ht="13.5" x14ac:dyDescent="0.25">
      <c r="A7902" s="2"/>
      <c r="B7902" s="2" t="s">
        <v>5998</v>
      </c>
      <c r="C7902" s="116">
        <v>183930</v>
      </c>
      <c r="D7902" s="117">
        <v>7250</v>
      </c>
      <c r="E7902" s="2">
        <v>7902</v>
      </c>
    </row>
    <row r="7903" spans="1:5" ht="13.5" x14ac:dyDescent="0.25">
      <c r="A7903" s="2"/>
      <c r="B7903" s="2" t="s">
        <v>5999</v>
      </c>
      <c r="C7903" s="116">
        <v>183957</v>
      </c>
      <c r="D7903" s="117">
        <v>7250</v>
      </c>
      <c r="E7903" s="2">
        <v>7903</v>
      </c>
    </row>
    <row r="7904" spans="1:5" ht="13.5" x14ac:dyDescent="0.25">
      <c r="A7904" s="2"/>
      <c r="B7904" s="2" t="s">
        <v>8279</v>
      </c>
      <c r="C7904" s="116">
        <v>264062</v>
      </c>
      <c r="D7904" s="117">
        <v>3231</v>
      </c>
      <c r="E7904" s="2">
        <v>7904</v>
      </c>
    </row>
    <row r="7905" spans="1:5" ht="13.5" x14ac:dyDescent="0.25">
      <c r="A7905" s="2"/>
      <c r="B7905" s="2" t="s">
        <v>8280</v>
      </c>
      <c r="C7905" s="116">
        <v>264063</v>
      </c>
      <c r="D7905" s="117">
        <v>3231</v>
      </c>
      <c r="E7905" s="2">
        <v>7905</v>
      </c>
    </row>
    <row r="7906" spans="1:5" ht="13.5" x14ac:dyDescent="0.25">
      <c r="A7906" s="2"/>
      <c r="B7906" s="2" t="s">
        <v>8281</v>
      </c>
      <c r="C7906" s="116">
        <v>264065</v>
      </c>
      <c r="D7906" s="117">
        <v>3231</v>
      </c>
      <c r="E7906" s="2">
        <v>7906</v>
      </c>
    </row>
    <row r="7907" spans="1:5" ht="13.5" x14ac:dyDescent="0.25">
      <c r="A7907" s="2"/>
      <c r="B7907" s="2" t="s">
        <v>8282</v>
      </c>
      <c r="C7907" s="116">
        <v>264067</v>
      </c>
      <c r="D7907" s="117">
        <v>3231</v>
      </c>
      <c r="E7907" s="2">
        <v>7907</v>
      </c>
    </row>
    <row r="7908" spans="1:5" ht="13.5" x14ac:dyDescent="0.25">
      <c r="A7908" s="2"/>
      <c r="B7908" s="2" t="s">
        <v>8283</v>
      </c>
      <c r="C7908" s="116">
        <v>264068</v>
      </c>
      <c r="D7908" s="117">
        <v>3231</v>
      </c>
      <c r="E7908" s="2">
        <v>7908</v>
      </c>
    </row>
    <row r="7909" spans="1:5" ht="13.5" x14ac:dyDescent="0.25">
      <c r="A7909" s="2"/>
      <c r="B7909" s="2" t="s">
        <v>8284</v>
      </c>
      <c r="C7909" s="116">
        <v>264069</v>
      </c>
      <c r="D7909" s="117">
        <v>3231</v>
      </c>
      <c r="E7909" s="2">
        <v>7909</v>
      </c>
    </row>
    <row r="7910" spans="1:5" ht="13.5" x14ac:dyDescent="0.25">
      <c r="A7910" s="2"/>
      <c r="B7910" s="2" t="s">
        <v>8285</v>
      </c>
      <c r="C7910" s="116">
        <v>264070</v>
      </c>
      <c r="D7910" s="117">
        <v>3231</v>
      </c>
      <c r="E7910" s="2">
        <v>7910</v>
      </c>
    </row>
    <row r="7911" spans="1:5" ht="13.5" x14ac:dyDescent="0.25">
      <c r="A7911" s="2"/>
      <c r="B7911" s="2" t="s">
        <v>8286</v>
      </c>
      <c r="C7911" s="116">
        <v>264071</v>
      </c>
      <c r="D7911" s="117">
        <v>3231</v>
      </c>
      <c r="E7911" s="2">
        <v>7911</v>
      </c>
    </row>
    <row r="7912" spans="1:5" ht="13.5" x14ac:dyDescent="0.25">
      <c r="A7912" s="2"/>
      <c r="B7912" s="2" t="s">
        <v>8287</v>
      </c>
      <c r="C7912" s="116">
        <v>264073</v>
      </c>
      <c r="D7912" s="117">
        <v>3231</v>
      </c>
      <c r="E7912" s="2">
        <v>7912</v>
      </c>
    </row>
    <row r="7913" spans="1:5" ht="13.5" x14ac:dyDescent="0.25">
      <c r="A7913" s="2"/>
      <c r="B7913" s="2" t="s">
        <v>8288</v>
      </c>
      <c r="C7913" s="116">
        <v>264074</v>
      </c>
      <c r="D7913" s="117">
        <v>3231</v>
      </c>
      <c r="E7913" s="2">
        <v>7913</v>
      </c>
    </row>
    <row r="7914" spans="1:5" ht="13.5" x14ac:dyDescent="0.25">
      <c r="A7914" s="2"/>
      <c r="B7914" s="2" t="s">
        <v>8289</v>
      </c>
      <c r="C7914" s="116">
        <v>264075</v>
      </c>
      <c r="D7914" s="117">
        <v>3231</v>
      </c>
      <c r="E7914" s="2">
        <v>7914</v>
      </c>
    </row>
    <row r="7915" spans="1:5" ht="13.5" x14ac:dyDescent="0.25">
      <c r="A7915" s="2"/>
      <c r="B7915" s="2" t="s">
        <v>8290</v>
      </c>
      <c r="C7915" s="116">
        <v>264076</v>
      </c>
      <c r="D7915" s="117">
        <v>3231</v>
      </c>
      <c r="E7915" s="2">
        <v>7915</v>
      </c>
    </row>
    <row r="7916" spans="1:5" ht="13.5" x14ac:dyDescent="0.25">
      <c r="A7916" s="2"/>
      <c r="B7916" s="2" t="s">
        <v>8291</v>
      </c>
      <c r="C7916" s="116">
        <v>264077</v>
      </c>
      <c r="D7916" s="117">
        <v>3231</v>
      </c>
      <c r="E7916" s="2">
        <v>7916</v>
      </c>
    </row>
    <row r="7917" spans="1:5" ht="13.5" x14ac:dyDescent="0.25">
      <c r="A7917" s="2"/>
      <c r="B7917" s="2" t="s">
        <v>8292</v>
      </c>
      <c r="C7917" s="116">
        <v>264078</v>
      </c>
      <c r="D7917" s="117">
        <v>3231</v>
      </c>
      <c r="E7917" s="2">
        <v>7917</v>
      </c>
    </row>
    <row r="7918" spans="1:5" ht="13.5" x14ac:dyDescent="0.25">
      <c r="A7918" s="2"/>
      <c r="B7918" s="2" t="s">
        <v>8293</v>
      </c>
      <c r="C7918" s="116">
        <v>264079</v>
      </c>
      <c r="D7918" s="117">
        <v>3231</v>
      </c>
      <c r="E7918" s="2">
        <v>7918</v>
      </c>
    </row>
    <row r="7919" spans="1:5" ht="13.5" x14ac:dyDescent="0.25">
      <c r="A7919" s="2"/>
      <c r="B7919" s="2" t="s">
        <v>8294</v>
      </c>
      <c r="C7919" s="116">
        <v>264080</v>
      </c>
      <c r="D7919" s="117">
        <v>3231</v>
      </c>
      <c r="E7919" s="2">
        <v>7919</v>
      </c>
    </row>
    <row r="7920" spans="1:5" ht="13.5" x14ac:dyDescent="0.25">
      <c r="A7920" s="2"/>
      <c r="B7920" s="2" t="s">
        <v>8295</v>
      </c>
      <c r="C7920" s="116">
        <v>264081</v>
      </c>
      <c r="D7920" s="117">
        <v>3231</v>
      </c>
      <c r="E7920" s="2">
        <v>7920</v>
      </c>
    </row>
    <row r="7921" spans="1:5" ht="13.5" x14ac:dyDescent="0.25">
      <c r="A7921" s="2"/>
      <c r="B7921" s="2" t="s">
        <v>8296</v>
      </c>
      <c r="C7921" s="116">
        <v>264082</v>
      </c>
      <c r="D7921" s="117">
        <v>3231</v>
      </c>
      <c r="E7921" s="2">
        <v>7921</v>
      </c>
    </row>
    <row r="7922" spans="1:5" ht="13.5" x14ac:dyDescent="0.25">
      <c r="A7922" s="2"/>
      <c r="B7922" s="2" t="s">
        <v>8297</v>
      </c>
      <c r="C7922" s="116">
        <v>264083</v>
      </c>
      <c r="D7922" s="117">
        <v>3231</v>
      </c>
      <c r="E7922" s="2">
        <v>7922</v>
      </c>
    </row>
    <row r="7923" spans="1:5" ht="13.5" x14ac:dyDescent="0.25">
      <c r="A7923" s="2"/>
      <c r="B7923" s="2" t="s">
        <v>8298</v>
      </c>
      <c r="C7923" s="116">
        <v>264084</v>
      </c>
      <c r="D7923" s="117">
        <v>3231</v>
      </c>
      <c r="E7923" s="2">
        <v>7923</v>
      </c>
    </row>
    <row r="7924" spans="1:5" ht="13.5" x14ac:dyDescent="0.25">
      <c r="A7924" s="2"/>
      <c r="B7924" s="2" t="s">
        <v>8278</v>
      </c>
      <c r="C7924" s="116">
        <v>264061</v>
      </c>
      <c r="D7924" s="117">
        <v>3231</v>
      </c>
      <c r="E7924" s="2">
        <v>7924</v>
      </c>
    </row>
    <row r="7925" spans="1:5" ht="13.5" x14ac:dyDescent="0.25">
      <c r="A7925" s="2"/>
      <c r="B7925" s="2" t="s">
        <v>8299</v>
      </c>
      <c r="C7925" s="116">
        <v>264085</v>
      </c>
      <c r="D7925" s="117">
        <v>3231</v>
      </c>
      <c r="E7925" s="2">
        <v>7925</v>
      </c>
    </row>
    <row r="7926" spans="1:5" ht="13.5" x14ac:dyDescent="0.25">
      <c r="A7926" s="2"/>
      <c r="B7926" s="2" t="s">
        <v>1615</v>
      </c>
      <c r="C7926" s="116">
        <v>264466</v>
      </c>
      <c r="D7926" s="117">
        <v>4224</v>
      </c>
      <c r="E7926" s="2">
        <v>7926</v>
      </c>
    </row>
    <row r="7927" spans="1:5" ht="13.5" x14ac:dyDescent="0.25">
      <c r="A7927" s="2"/>
      <c r="B7927" s="2" t="s">
        <v>1615</v>
      </c>
      <c r="C7927" s="116">
        <v>183979</v>
      </c>
      <c r="D7927" s="117">
        <v>9132</v>
      </c>
      <c r="E7927" s="2">
        <v>7927</v>
      </c>
    </row>
    <row r="7928" spans="1:5" ht="13.5" x14ac:dyDescent="0.25">
      <c r="A7928" s="2"/>
      <c r="B7928" s="2" t="s">
        <v>6001</v>
      </c>
      <c r="C7928" s="116">
        <v>183998</v>
      </c>
      <c r="D7928" s="117">
        <v>7438</v>
      </c>
      <c r="E7928" s="2">
        <v>7928</v>
      </c>
    </row>
    <row r="7929" spans="1:5" ht="13.5" x14ac:dyDescent="0.25">
      <c r="A7929" s="2"/>
      <c r="B7929" s="2" t="s">
        <v>1616</v>
      </c>
      <c r="C7929" s="116">
        <v>184011</v>
      </c>
      <c r="D7929" s="117">
        <v>8312</v>
      </c>
      <c r="E7929" s="2">
        <v>7929</v>
      </c>
    </row>
    <row r="7930" spans="1:5" ht="13.5" x14ac:dyDescent="0.25">
      <c r="A7930" s="2"/>
      <c r="B7930" s="2" t="s">
        <v>6002</v>
      </c>
      <c r="C7930" s="116">
        <v>184030</v>
      </c>
      <c r="D7930" s="117">
        <v>8340</v>
      </c>
      <c r="E7930" s="2">
        <v>7930</v>
      </c>
    </row>
    <row r="7931" spans="1:5" ht="13.5" x14ac:dyDescent="0.25">
      <c r="A7931" s="2"/>
      <c r="B7931" s="2" t="s">
        <v>8586</v>
      </c>
      <c r="C7931" s="116">
        <v>264471</v>
      </c>
      <c r="D7931" s="117">
        <v>3231</v>
      </c>
      <c r="E7931" s="2">
        <v>7931</v>
      </c>
    </row>
    <row r="7932" spans="1:5" ht="13.5" x14ac:dyDescent="0.25">
      <c r="A7932" s="2"/>
      <c r="B7932" s="2" t="s">
        <v>1617</v>
      </c>
      <c r="C7932" s="116">
        <v>184052</v>
      </c>
      <c r="D7932" s="117">
        <v>8273</v>
      </c>
      <c r="E7932" s="2">
        <v>7932</v>
      </c>
    </row>
    <row r="7933" spans="1:5" ht="13.5" x14ac:dyDescent="0.25">
      <c r="A7933" s="2"/>
      <c r="B7933" s="2" t="s">
        <v>6003</v>
      </c>
      <c r="C7933" s="116">
        <v>184079</v>
      </c>
      <c r="D7933" s="117">
        <v>8125</v>
      </c>
      <c r="E7933" s="2">
        <v>7933</v>
      </c>
    </row>
    <row r="7934" spans="1:5" ht="13.5" x14ac:dyDescent="0.25">
      <c r="A7934" s="2"/>
      <c r="B7934" s="2" t="s">
        <v>8690</v>
      </c>
      <c r="C7934" s="116">
        <v>264502</v>
      </c>
      <c r="D7934" s="117">
        <v>2112</v>
      </c>
      <c r="E7934" s="2">
        <v>7934</v>
      </c>
    </row>
    <row r="7935" spans="1:5" ht="13.5" x14ac:dyDescent="0.25">
      <c r="A7935" s="2"/>
      <c r="B7935" s="2" t="s">
        <v>6004</v>
      </c>
      <c r="C7935" s="116">
        <v>184098</v>
      </c>
      <c r="D7935" s="117">
        <v>8125</v>
      </c>
      <c r="E7935" s="2">
        <v>7935</v>
      </c>
    </row>
    <row r="7936" spans="1:5" ht="13.5" x14ac:dyDescent="0.25">
      <c r="A7936" s="2"/>
      <c r="B7936" s="2" t="s">
        <v>6005</v>
      </c>
      <c r="C7936" s="116">
        <v>184115</v>
      </c>
      <c r="D7936" s="117">
        <v>9350</v>
      </c>
      <c r="E7936" s="2">
        <v>7936</v>
      </c>
    </row>
    <row r="7937" spans="1:5" ht="13.5" x14ac:dyDescent="0.25">
      <c r="A7937" s="2"/>
      <c r="B7937" s="2" t="s">
        <v>6006</v>
      </c>
      <c r="C7937" s="116">
        <v>184129</v>
      </c>
      <c r="D7937" s="117">
        <v>9350</v>
      </c>
      <c r="E7937" s="2">
        <v>7937</v>
      </c>
    </row>
    <row r="7938" spans="1:5" ht="13.5" x14ac:dyDescent="0.25">
      <c r="A7938" s="2"/>
      <c r="B7938" s="2" t="s">
        <v>6007</v>
      </c>
      <c r="C7938" s="116">
        <v>184149</v>
      </c>
      <c r="D7938" s="117">
        <v>8286</v>
      </c>
      <c r="E7938" s="2">
        <v>7938</v>
      </c>
    </row>
    <row r="7939" spans="1:5" ht="13.5" x14ac:dyDescent="0.25">
      <c r="A7939" s="2"/>
      <c r="B7939" s="2" t="s">
        <v>1618</v>
      </c>
      <c r="C7939" s="116">
        <v>184168</v>
      </c>
      <c r="D7939" s="117">
        <v>9321</v>
      </c>
      <c r="E7939" s="2">
        <v>7939</v>
      </c>
    </row>
    <row r="7940" spans="1:5" ht="13.5" x14ac:dyDescent="0.25">
      <c r="A7940" s="2"/>
      <c r="B7940" s="2" t="s">
        <v>6008</v>
      </c>
      <c r="C7940" s="116">
        <v>184187</v>
      </c>
      <c r="D7940" s="117">
        <v>8285</v>
      </c>
      <c r="E7940" s="2">
        <v>7940</v>
      </c>
    </row>
    <row r="7941" spans="1:5" ht="13.5" x14ac:dyDescent="0.25">
      <c r="A7941" s="2"/>
      <c r="B7941" s="2" t="s">
        <v>6009</v>
      </c>
      <c r="C7941" s="116">
        <v>184204</v>
      </c>
      <c r="D7941" s="117">
        <v>8285</v>
      </c>
      <c r="E7941" s="2">
        <v>7941</v>
      </c>
    </row>
    <row r="7942" spans="1:5" ht="13.5" x14ac:dyDescent="0.25">
      <c r="A7942" s="2"/>
      <c r="B7942" s="2" t="s">
        <v>6011</v>
      </c>
      <c r="C7942" s="116">
        <v>184242</v>
      </c>
      <c r="D7942" s="117">
        <v>7260</v>
      </c>
      <c r="E7942" s="2">
        <v>7942</v>
      </c>
    </row>
    <row r="7943" spans="1:5" ht="13.5" x14ac:dyDescent="0.25">
      <c r="A7943" s="2"/>
      <c r="B7943" s="2" t="s">
        <v>6012</v>
      </c>
      <c r="C7943" s="116">
        <v>184257</v>
      </c>
      <c r="D7943" s="117">
        <v>7242</v>
      </c>
      <c r="E7943" s="2">
        <v>7943</v>
      </c>
    </row>
    <row r="7944" spans="1:5" ht="13.5" x14ac:dyDescent="0.25">
      <c r="A7944" s="2"/>
      <c r="B7944" s="2" t="s">
        <v>6013</v>
      </c>
      <c r="C7944" s="116">
        <v>184276</v>
      </c>
      <c r="D7944" s="117">
        <v>7311</v>
      </c>
      <c r="E7944" s="2">
        <v>7944</v>
      </c>
    </row>
    <row r="7945" spans="1:5" ht="13.5" x14ac:dyDescent="0.25">
      <c r="A7945" s="2"/>
      <c r="B7945" s="2" t="s">
        <v>6014</v>
      </c>
      <c r="C7945" s="116">
        <v>184295</v>
      </c>
      <c r="D7945" s="117">
        <v>8285</v>
      </c>
      <c r="E7945" s="2">
        <v>7945</v>
      </c>
    </row>
    <row r="7946" spans="1:5" ht="13.5" x14ac:dyDescent="0.25">
      <c r="A7946" s="2"/>
      <c r="B7946" s="2" t="s">
        <v>6015</v>
      </c>
      <c r="C7946" s="116">
        <v>184312</v>
      </c>
      <c r="D7946" s="117">
        <v>8285</v>
      </c>
      <c r="E7946" s="2">
        <v>7946</v>
      </c>
    </row>
    <row r="7947" spans="1:5" ht="13.5" x14ac:dyDescent="0.25">
      <c r="A7947" s="2"/>
      <c r="B7947" s="2" t="s">
        <v>6010</v>
      </c>
      <c r="C7947" s="116">
        <v>184223</v>
      </c>
      <c r="D7947" s="117">
        <v>8284</v>
      </c>
      <c r="E7947" s="2">
        <v>7947</v>
      </c>
    </row>
    <row r="7948" spans="1:5" ht="13.5" x14ac:dyDescent="0.25">
      <c r="A7948" s="2"/>
      <c r="B7948" s="2" t="s">
        <v>8449</v>
      </c>
      <c r="C7948" s="116">
        <v>124531</v>
      </c>
      <c r="D7948" s="117">
        <v>9322</v>
      </c>
      <c r="E7948" s="2">
        <v>7948</v>
      </c>
    </row>
    <row r="7949" spans="1:5" ht="13.5" x14ac:dyDescent="0.25">
      <c r="A7949" s="2"/>
      <c r="B7949" s="2" t="s">
        <v>7444</v>
      </c>
      <c r="C7949" s="116">
        <v>184351</v>
      </c>
      <c r="D7949" s="117">
        <v>7443</v>
      </c>
      <c r="E7949" s="2">
        <v>7949</v>
      </c>
    </row>
    <row r="7950" spans="1:5" ht="13.5" x14ac:dyDescent="0.25">
      <c r="A7950" s="2"/>
      <c r="B7950" s="2" t="s">
        <v>6016</v>
      </c>
      <c r="C7950" s="116">
        <v>184331</v>
      </c>
      <c r="D7950" s="117">
        <v>7443</v>
      </c>
      <c r="E7950" s="2">
        <v>7950</v>
      </c>
    </row>
    <row r="7951" spans="1:5" ht="13.5" x14ac:dyDescent="0.25">
      <c r="A7951" s="2"/>
      <c r="B7951" s="2" t="s">
        <v>6017</v>
      </c>
      <c r="C7951" s="116">
        <v>184350</v>
      </c>
      <c r="D7951" s="117">
        <v>7443</v>
      </c>
      <c r="E7951" s="2">
        <v>7951</v>
      </c>
    </row>
    <row r="7952" spans="1:5" ht="13.5" x14ac:dyDescent="0.25">
      <c r="A7952" s="2"/>
      <c r="B7952" s="2" t="s">
        <v>6018</v>
      </c>
      <c r="C7952" s="116">
        <v>184371</v>
      </c>
      <c r="D7952" s="117">
        <v>7443</v>
      </c>
      <c r="E7952" s="2">
        <v>7952</v>
      </c>
    </row>
    <row r="7953" spans="1:5" ht="13.5" x14ac:dyDescent="0.25">
      <c r="A7953" s="2"/>
      <c r="B7953" s="2" t="s">
        <v>1619</v>
      </c>
      <c r="C7953" s="116">
        <v>184380</v>
      </c>
      <c r="D7953" s="117">
        <v>9211</v>
      </c>
      <c r="E7953" s="2">
        <v>7953</v>
      </c>
    </row>
    <row r="7954" spans="1:5" ht="13.5" x14ac:dyDescent="0.25">
      <c r="A7954" s="2"/>
      <c r="B7954" s="2" t="s">
        <v>1620</v>
      </c>
      <c r="C7954" s="116">
        <v>184399</v>
      </c>
      <c r="D7954" s="117">
        <v>7242</v>
      </c>
      <c r="E7954" s="2">
        <v>7954</v>
      </c>
    </row>
    <row r="7955" spans="1:5" ht="13.5" x14ac:dyDescent="0.25">
      <c r="A7955" s="2"/>
      <c r="B7955" s="2" t="s">
        <v>6019</v>
      </c>
      <c r="C7955" s="116">
        <v>184401</v>
      </c>
      <c r="D7955" s="117">
        <v>8159</v>
      </c>
      <c r="E7955" s="2">
        <v>7955</v>
      </c>
    </row>
    <row r="7956" spans="1:5" ht="13.5" x14ac:dyDescent="0.25">
      <c r="A7956" s="2"/>
      <c r="B7956" s="2" t="s">
        <v>6020</v>
      </c>
      <c r="C7956" s="116">
        <v>184420</v>
      </c>
      <c r="D7956" s="117">
        <v>7241</v>
      </c>
      <c r="E7956" s="2">
        <v>7956</v>
      </c>
    </row>
    <row r="7957" spans="1:5" ht="13.5" x14ac:dyDescent="0.25">
      <c r="A7957" s="2"/>
      <c r="B7957" s="2" t="s">
        <v>6021</v>
      </c>
      <c r="C7957" s="116">
        <v>184448</v>
      </c>
      <c r="D7957" s="117">
        <v>7241</v>
      </c>
      <c r="E7957" s="2">
        <v>7957</v>
      </c>
    </row>
    <row r="7958" spans="1:5" ht="13.5" x14ac:dyDescent="0.25">
      <c r="A7958" s="2"/>
      <c r="B7958" s="2" t="s">
        <v>6022</v>
      </c>
      <c r="C7958" s="116">
        <v>184454</v>
      </c>
      <c r="D7958" s="117">
        <v>7241</v>
      </c>
      <c r="E7958" s="2">
        <v>7958</v>
      </c>
    </row>
    <row r="7959" spans="1:5" ht="13.5" x14ac:dyDescent="0.25">
      <c r="A7959" s="2"/>
      <c r="B7959" s="2" t="s">
        <v>8691</v>
      </c>
      <c r="C7959" s="116">
        <v>264561</v>
      </c>
      <c r="D7959" s="117">
        <v>2452</v>
      </c>
      <c r="E7959" s="2">
        <v>7959</v>
      </c>
    </row>
    <row r="7960" spans="1:5" ht="13.5" x14ac:dyDescent="0.25">
      <c r="A7960" s="2"/>
      <c r="B7960" s="2" t="s">
        <v>8300</v>
      </c>
      <c r="C7960" s="116">
        <v>264562</v>
      </c>
      <c r="D7960" s="117">
        <v>3417</v>
      </c>
      <c r="E7960" s="2">
        <v>7960</v>
      </c>
    </row>
    <row r="7961" spans="1:5" ht="13.5" x14ac:dyDescent="0.25">
      <c r="A7961" s="2"/>
      <c r="B7961" s="2" t="s">
        <v>8692</v>
      </c>
      <c r="C7961" s="116">
        <v>264606</v>
      </c>
      <c r="D7961" s="117">
        <v>2429</v>
      </c>
      <c r="E7961" s="2">
        <v>7961</v>
      </c>
    </row>
    <row r="7962" spans="1:5" ht="13.5" x14ac:dyDescent="0.25">
      <c r="A7962" s="2"/>
      <c r="B7962" s="2" t="s">
        <v>8693</v>
      </c>
      <c r="C7962" s="116">
        <v>264638</v>
      </c>
      <c r="D7962" s="117">
        <v>3450</v>
      </c>
      <c r="E7962" s="2">
        <v>7962</v>
      </c>
    </row>
    <row r="7963" spans="1:5" ht="13.5" x14ac:dyDescent="0.25">
      <c r="A7963" s="2"/>
      <c r="B7963" s="2" t="s">
        <v>8694</v>
      </c>
      <c r="C7963" s="116">
        <v>264678</v>
      </c>
      <c r="D7963" s="117">
        <v>2429</v>
      </c>
      <c r="E7963" s="2">
        <v>7963</v>
      </c>
    </row>
    <row r="7964" spans="1:5" ht="13.5" x14ac:dyDescent="0.25">
      <c r="A7964" s="2"/>
      <c r="B7964" s="2" t="s">
        <v>1674</v>
      </c>
      <c r="C7964" s="116">
        <v>185900</v>
      </c>
      <c r="D7964" s="117">
        <v>7233</v>
      </c>
      <c r="E7964" s="2">
        <v>7964</v>
      </c>
    </row>
    <row r="7965" spans="1:5" ht="13.5" x14ac:dyDescent="0.25">
      <c r="A7965" s="2"/>
      <c r="B7965" s="2" t="s">
        <v>1621</v>
      </c>
      <c r="C7965" s="116">
        <v>184473</v>
      </c>
      <c r="D7965" s="117">
        <v>5320</v>
      </c>
      <c r="E7965" s="2">
        <v>7965</v>
      </c>
    </row>
    <row r="7966" spans="1:5" ht="13.5" x14ac:dyDescent="0.25">
      <c r="A7966" s="2"/>
      <c r="B7966" s="2" t="s">
        <v>6023</v>
      </c>
      <c r="C7966" s="116">
        <v>184492</v>
      </c>
      <c r="D7966" s="117">
        <v>5310</v>
      </c>
      <c r="E7966" s="2">
        <v>7966</v>
      </c>
    </row>
    <row r="7967" spans="1:5" ht="13.5" x14ac:dyDescent="0.25">
      <c r="A7967" s="2"/>
      <c r="B7967" s="2" t="s">
        <v>6024</v>
      </c>
      <c r="C7967" s="116">
        <v>184505</v>
      </c>
      <c r="D7967" s="117">
        <v>7511</v>
      </c>
      <c r="E7967" s="2">
        <v>7967</v>
      </c>
    </row>
    <row r="7968" spans="1:5" ht="13.5" x14ac:dyDescent="0.25">
      <c r="A7968" s="2"/>
      <c r="B7968" s="2" t="s">
        <v>1622</v>
      </c>
      <c r="C7968" s="116">
        <v>184666</v>
      </c>
      <c r="D7968" s="117">
        <v>8281</v>
      </c>
      <c r="E7968" s="2">
        <v>7968</v>
      </c>
    </row>
    <row r="7969" spans="1:5" ht="13.5" x14ac:dyDescent="0.25">
      <c r="A7969" s="2"/>
      <c r="B7969" s="2" t="s">
        <v>7457</v>
      </c>
      <c r="C7969" s="116">
        <v>185060</v>
      </c>
      <c r="D7969" s="117">
        <v>8163</v>
      </c>
      <c r="E7969" s="2">
        <v>7969</v>
      </c>
    </row>
    <row r="7970" spans="1:5" ht="13.5" x14ac:dyDescent="0.25">
      <c r="A7970" s="2"/>
      <c r="B7970" s="2" t="s">
        <v>7452</v>
      </c>
      <c r="C7970" s="116">
        <v>184773</v>
      </c>
      <c r="D7970" s="117">
        <v>7232</v>
      </c>
      <c r="E7970" s="2">
        <v>7970</v>
      </c>
    </row>
    <row r="7971" spans="1:5" ht="13.5" x14ac:dyDescent="0.25">
      <c r="A7971" s="2"/>
      <c r="B7971" s="2" t="s">
        <v>4342</v>
      </c>
      <c r="C7971" s="116">
        <v>184774</v>
      </c>
      <c r="D7971" s="117">
        <v>7232</v>
      </c>
      <c r="E7971" s="2">
        <v>7971</v>
      </c>
    </row>
    <row r="7972" spans="1:5" ht="13.5" x14ac:dyDescent="0.25">
      <c r="A7972" s="2"/>
      <c r="B7972" s="2" t="s">
        <v>4343</v>
      </c>
      <c r="C7972" s="116">
        <v>184810</v>
      </c>
      <c r="D7972" s="117">
        <v>7241</v>
      </c>
      <c r="E7972" s="2">
        <v>7972</v>
      </c>
    </row>
    <row r="7973" spans="1:5" ht="13.5" x14ac:dyDescent="0.25">
      <c r="A7973" s="2"/>
      <c r="B7973" s="2" t="s">
        <v>4344</v>
      </c>
      <c r="C7973" s="116">
        <v>184833</v>
      </c>
      <c r="D7973" s="117">
        <v>7233</v>
      </c>
      <c r="E7973" s="2">
        <v>7973</v>
      </c>
    </row>
    <row r="7974" spans="1:5" ht="13.5" x14ac:dyDescent="0.25">
      <c r="A7974" s="2"/>
      <c r="B7974" s="2" t="s">
        <v>4345</v>
      </c>
      <c r="C7974" s="116">
        <v>184859</v>
      </c>
      <c r="D7974" s="117">
        <v>7232</v>
      </c>
      <c r="E7974" s="2">
        <v>7974</v>
      </c>
    </row>
    <row r="7975" spans="1:5" ht="13.5" x14ac:dyDescent="0.25">
      <c r="A7975" s="2"/>
      <c r="B7975" s="2" t="s">
        <v>4346</v>
      </c>
      <c r="C7975" s="116">
        <v>184878</v>
      </c>
      <c r="D7975" s="117">
        <v>7136</v>
      </c>
      <c r="E7975" s="2">
        <v>7975</v>
      </c>
    </row>
    <row r="7976" spans="1:5" ht="13.5" x14ac:dyDescent="0.25">
      <c r="A7976" s="2"/>
      <c r="B7976" s="2" t="s">
        <v>4347</v>
      </c>
      <c r="C7976" s="116">
        <v>184897</v>
      </c>
      <c r="D7976" s="117">
        <v>7136</v>
      </c>
      <c r="E7976" s="2">
        <v>7976</v>
      </c>
    </row>
    <row r="7977" spans="1:5" ht="13.5" x14ac:dyDescent="0.25">
      <c r="A7977" s="2"/>
      <c r="B7977" s="2" t="s">
        <v>4348</v>
      </c>
      <c r="C7977" s="116">
        <v>184929</v>
      </c>
      <c r="D7977" s="117">
        <v>7136</v>
      </c>
      <c r="E7977" s="2">
        <v>7977</v>
      </c>
    </row>
    <row r="7978" spans="1:5" ht="13.5" x14ac:dyDescent="0.25">
      <c r="A7978" s="2"/>
      <c r="B7978" s="2" t="s">
        <v>7454</v>
      </c>
      <c r="C7978" s="116">
        <v>184879</v>
      </c>
      <c r="D7978" s="117">
        <v>7223</v>
      </c>
      <c r="E7978" s="2">
        <v>7978</v>
      </c>
    </row>
    <row r="7979" spans="1:5" ht="13.5" x14ac:dyDescent="0.25">
      <c r="A7979" s="2"/>
      <c r="B7979" s="2" t="s">
        <v>1623</v>
      </c>
      <c r="C7979" s="116">
        <v>184948</v>
      </c>
      <c r="D7979" s="117">
        <v>8281</v>
      </c>
      <c r="E7979" s="2">
        <v>7979</v>
      </c>
    </row>
    <row r="7980" spans="1:5" ht="13.5" x14ac:dyDescent="0.25">
      <c r="A7980" s="2"/>
      <c r="B7980" s="2" t="s">
        <v>4349</v>
      </c>
      <c r="C7980" s="116">
        <v>184967</v>
      </c>
      <c r="D7980" s="117">
        <v>7233</v>
      </c>
      <c r="E7980" s="2">
        <v>7980</v>
      </c>
    </row>
    <row r="7981" spans="1:5" ht="13.5" x14ac:dyDescent="0.25">
      <c r="A7981" s="2"/>
      <c r="B7981" s="2" t="s">
        <v>4350</v>
      </c>
      <c r="C7981" s="116">
        <v>184971</v>
      </c>
      <c r="D7981" s="117">
        <v>7233</v>
      </c>
      <c r="E7981" s="2">
        <v>7981</v>
      </c>
    </row>
    <row r="7982" spans="1:5" ht="13.5" x14ac:dyDescent="0.25">
      <c r="A7982" s="2"/>
      <c r="B7982" s="2" t="s">
        <v>7453</v>
      </c>
      <c r="C7982" s="116">
        <v>184834</v>
      </c>
      <c r="D7982" s="117">
        <v>7233</v>
      </c>
      <c r="E7982" s="2">
        <v>7982</v>
      </c>
    </row>
    <row r="7983" spans="1:5" ht="13.5" x14ac:dyDescent="0.25">
      <c r="A7983" s="2"/>
      <c r="B7983" s="2" t="s">
        <v>9072</v>
      </c>
      <c r="C7983" s="116">
        <v>384988</v>
      </c>
      <c r="D7983" s="117">
        <v>8290</v>
      </c>
      <c r="E7983" s="2">
        <v>7983</v>
      </c>
    </row>
    <row r="7984" spans="1:5" ht="13.5" x14ac:dyDescent="0.25">
      <c r="A7984" s="2"/>
      <c r="B7984" s="2" t="s">
        <v>1624</v>
      </c>
      <c r="C7984" s="116">
        <v>184990</v>
      </c>
      <c r="D7984" s="117">
        <v>7233</v>
      </c>
      <c r="E7984" s="2">
        <v>7984</v>
      </c>
    </row>
    <row r="7985" spans="1:5" ht="13.5" x14ac:dyDescent="0.25">
      <c r="A7985" s="2"/>
      <c r="B7985" s="2" t="s">
        <v>4351</v>
      </c>
      <c r="C7985" s="116">
        <v>185033</v>
      </c>
      <c r="D7985" s="117">
        <v>7233</v>
      </c>
      <c r="E7985" s="2">
        <v>7985</v>
      </c>
    </row>
    <row r="7986" spans="1:5" ht="13.5" x14ac:dyDescent="0.25">
      <c r="A7986" s="2"/>
      <c r="B7986" s="2" t="s">
        <v>1625</v>
      </c>
      <c r="C7986" s="116">
        <v>185052</v>
      </c>
      <c r="D7986" s="117">
        <v>7233</v>
      </c>
      <c r="E7986" s="2">
        <v>7986</v>
      </c>
    </row>
    <row r="7987" spans="1:5" ht="13.5" x14ac:dyDescent="0.25">
      <c r="A7987" s="2"/>
      <c r="B7987" s="2" t="s">
        <v>4352</v>
      </c>
      <c r="C7987" s="116">
        <v>185071</v>
      </c>
      <c r="D7987" s="117">
        <v>7511</v>
      </c>
      <c r="E7987" s="2">
        <v>7987</v>
      </c>
    </row>
    <row r="7988" spans="1:5" ht="13.5" x14ac:dyDescent="0.25">
      <c r="A7988" s="2"/>
      <c r="B7988" s="2" t="s">
        <v>4353</v>
      </c>
      <c r="C7988" s="116">
        <v>185090</v>
      </c>
      <c r="D7988" s="117">
        <v>7232</v>
      </c>
      <c r="E7988" s="2">
        <v>7988</v>
      </c>
    </row>
    <row r="7989" spans="1:5" ht="13.5" x14ac:dyDescent="0.25">
      <c r="A7989" s="2"/>
      <c r="B7989" s="2" t="s">
        <v>1626</v>
      </c>
      <c r="C7989" s="116">
        <v>185118</v>
      </c>
      <c r="D7989" s="117">
        <v>7231</v>
      </c>
      <c r="E7989" s="2">
        <v>7989</v>
      </c>
    </row>
    <row r="7990" spans="1:5" ht="13.5" x14ac:dyDescent="0.25">
      <c r="A7990" s="2"/>
      <c r="B7990" s="2" t="s">
        <v>1628</v>
      </c>
      <c r="C7990" s="116">
        <v>185137</v>
      </c>
      <c r="D7990" s="117">
        <v>7232</v>
      </c>
      <c r="E7990" s="2">
        <v>7990</v>
      </c>
    </row>
    <row r="7991" spans="1:5" ht="13.5" x14ac:dyDescent="0.25">
      <c r="A7991" s="2"/>
      <c r="B7991" s="2" t="s">
        <v>4354</v>
      </c>
      <c r="C7991" s="116">
        <v>185207</v>
      </c>
      <c r="D7991" s="117">
        <v>7233</v>
      </c>
      <c r="E7991" s="2">
        <v>7991</v>
      </c>
    </row>
    <row r="7992" spans="1:5" ht="13.5" x14ac:dyDescent="0.25">
      <c r="A7992" s="2"/>
      <c r="B7992" s="2" t="s">
        <v>7458</v>
      </c>
      <c r="C7992" s="116">
        <v>185095</v>
      </c>
      <c r="D7992" s="117">
        <v>7231</v>
      </c>
      <c r="E7992" s="2">
        <v>7992</v>
      </c>
    </row>
    <row r="7993" spans="1:5" ht="13.5" x14ac:dyDescent="0.25">
      <c r="A7993" s="2"/>
      <c r="B7993" s="2" t="s">
        <v>4355</v>
      </c>
      <c r="C7993" s="116">
        <v>185226</v>
      </c>
      <c r="D7993" s="117">
        <v>7231</v>
      </c>
      <c r="E7993" s="2">
        <v>7993</v>
      </c>
    </row>
    <row r="7994" spans="1:5" ht="13.5" x14ac:dyDescent="0.25">
      <c r="A7994" s="2"/>
      <c r="B7994" s="2" t="s">
        <v>4356</v>
      </c>
      <c r="C7994" s="116">
        <v>185245</v>
      </c>
      <c r="D7994" s="117">
        <v>7231</v>
      </c>
      <c r="E7994" s="2">
        <v>7994</v>
      </c>
    </row>
    <row r="7995" spans="1:5" ht="13.5" x14ac:dyDescent="0.25">
      <c r="A7995" s="2"/>
      <c r="B7995" s="2" t="s">
        <v>4357</v>
      </c>
      <c r="C7995" s="116">
        <v>185264</v>
      </c>
      <c r="D7995" s="117">
        <v>7233</v>
      </c>
      <c r="E7995" s="2">
        <v>7995</v>
      </c>
    </row>
    <row r="7996" spans="1:5" ht="13.5" x14ac:dyDescent="0.25">
      <c r="A7996" s="2"/>
      <c r="B7996" s="2" t="s">
        <v>7460</v>
      </c>
      <c r="C7996" s="116">
        <v>185267</v>
      </c>
      <c r="D7996" s="117">
        <v>7233</v>
      </c>
      <c r="E7996" s="2">
        <v>7996</v>
      </c>
    </row>
    <row r="7997" spans="1:5" ht="13.5" x14ac:dyDescent="0.25">
      <c r="A7997" s="2"/>
      <c r="B7997" s="2" t="s">
        <v>6062</v>
      </c>
      <c r="C7997" s="116">
        <v>185283</v>
      </c>
      <c r="D7997" s="117">
        <v>7233</v>
      </c>
      <c r="E7997" s="2">
        <v>7997</v>
      </c>
    </row>
    <row r="7998" spans="1:5" ht="13.5" x14ac:dyDescent="0.25">
      <c r="A7998" s="2"/>
      <c r="B7998" s="2" t="s">
        <v>6063</v>
      </c>
      <c r="C7998" s="116">
        <v>185298</v>
      </c>
      <c r="D7998" s="117">
        <v>7232</v>
      </c>
      <c r="E7998" s="2">
        <v>7998</v>
      </c>
    </row>
    <row r="7999" spans="1:5" ht="13.5" x14ac:dyDescent="0.25">
      <c r="A7999" s="2"/>
      <c r="B7999" s="2" t="s">
        <v>7459</v>
      </c>
      <c r="C7999" s="116">
        <v>185246</v>
      </c>
      <c r="D7999" s="117">
        <v>7233</v>
      </c>
      <c r="E7999" s="2">
        <v>7999</v>
      </c>
    </row>
    <row r="8000" spans="1:5" ht="13.5" x14ac:dyDescent="0.25">
      <c r="A8000" s="2"/>
      <c r="B8000" s="2" t="s">
        <v>1947</v>
      </c>
      <c r="C8000" s="116">
        <v>185380</v>
      </c>
      <c r="D8000" s="117">
        <v>7233</v>
      </c>
      <c r="E8000" s="2">
        <v>8000</v>
      </c>
    </row>
    <row r="8001" spans="1:5" ht="13.5" x14ac:dyDescent="0.25">
      <c r="A8001" s="2"/>
      <c r="B8001" s="2" t="s">
        <v>1629</v>
      </c>
      <c r="C8001" s="116">
        <v>185315</v>
      </c>
      <c r="D8001" s="117">
        <v>7233</v>
      </c>
      <c r="E8001" s="2">
        <v>8001</v>
      </c>
    </row>
    <row r="8002" spans="1:5" ht="13.5" x14ac:dyDescent="0.25">
      <c r="A8002" s="2"/>
      <c r="B8002" s="2" t="s">
        <v>6064</v>
      </c>
      <c r="C8002" s="116">
        <v>185353</v>
      </c>
      <c r="D8002" s="117">
        <v>7233</v>
      </c>
      <c r="E8002" s="2">
        <v>8002</v>
      </c>
    </row>
    <row r="8003" spans="1:5" ht="13.5" x14ac:dyDescent="0.25">
      <c r="A8003" s="2"/>
      <c r="B8003" s="2" t="s">
        <v>6065</v>
      </c>
      <c r="C8003" s="116">
        <v>185372</v>
      </c>
      <c r="D8003" s="117">
        <v>7233</v>
      </c>
      <c r="E8003" s="2">
        <v>8003</v>
      </c>
    </row>
    <row r="8004" spans="1:5" ht="13.5" x14ac:dyDescent="0.25">
      <c r="A8004" s="2"/>
      <c r="B8004" s="2" t="s">
        <v>6066</v>
      </c>
      <c r="C8004" s="116">
        <v>185387</v>
      </c>
      <c r="D8004" s="117">
        <v>7233</v>
      </c>
      <c r="E8004" s="2">
        <v>8004</v>
      </c>
    </row>
    <row r="8005" spans="1:5" ht="13.5" x14ac:dyDescent="0.25">
      <c r="A8005" s="2"/>
      <c r="B8005" s="2" t="s">
        <v>1630</v>
      </c>
      <c r="C8005" s="116">
        <v>185404</v>
      </c>
      <c r="D8005" s="117">
        <v>8281</v>
      </c>
      <c r="E8005" s="2">
        <v>8005</v>
      </c>
    </row>
    <row r="8006" spans="1:5" ht="13.5" x14ac:dyDescent="0.25">
      <c r="A8006" s="2"/>
      <c r="B8006" s="2" t="s">
        <v>6067</v>
      </c>
      <c r="C8006" s="116">
        <v>185423</v>
      </c>
      <c r="D8006" s="117">
        <v>7231</v>
      </c>
      <c r="E8006" s="2">
        <v>8006</v>
      </c>
    </row>
    <row r="8007" spans="1:5" ht="13.5" x14ac:dyDescent="0.25">
      <c r="A8007" s="2"/>
      <c r="B8007" s="2" t="s">
        <v>6068</v>
      </c>
      <c r="C8007" s="116">
        <v>185442</v>
      </c>
      <c r="D8007" s="117">
        <v>7233</v>
      </c>
      <c r="E8007" s="2">
        <v>8007</v>
      </c>
    </row>
    <row r="8008" spans="1:5" ht="13.5" x14ac:dyDescent="0.25">
      <c r="A8008" s="2"/>
      <c r="B8008" s="2" t="s">
        <v>6069</v>
      </c>
      <c r="C8008" s="116">
        <v>185457</v>
      </c>
      <c r="D8008" s="117">
        <v>8281</v>
      </c>
      <c r="E8008" s="2">
        <v>8008</v>
      </c>
    </row>
    <row r="8009" spans="1:5" ht="13.5" x14ac:dyDescent="0.25">
      <c r="A8009" s="2"/>
      <c r="B8009" s="2" t="s">
        <v>7461</v>
      </c>
      <c r="C8009" s="116">
        <v>185467</v>
      </c>
      <c r="D8009" s="117">
        <v>7223</v>
      </c>
      <c r="E8009" s="2">
        <v>8009</v>
      </c>
    </row>
    <row r="8010" spans="1:5" ht="13.5" x14ac:dyDescent="0.25">
      <c r="A8010" s="2"/>
      <c r="B8010" s="2" t="s">
        <v>6070</v>
      </c>
      <c r="C8010" s="116">
        <v>185476</v>
      </c>
      <c r="D8010" s="117">
        <v>7233</v>
      </c>
      <c r="E8010" s="2">
        <v>8010</v>
      </c>
    </row>
    <row r="8011" spans="1:5" ht="13.5" x14ac:dyDescent="0.25">
      <c r="A8011" s="2"/>
      <c r="B8011" s="2" t="s">
        <v>7462</v>
      </c>
      <c r="C8011" s="116">
        <v>185478</v>
      </c>
      <c r="D8011" s="117">
        <v>7241</v>
      </c>
      <c r="E8011" s="2">
        <v>8011</v>
      </c>
    </row>
    <row r="8012" spans="1:5" ht="13.5" x14ac:dyDescent="0.25">
      <c r="A8012" s="2"/>
      <c r="B8012" s="2" t="s">
        <v>6071</v>
      </c>
      <c r="C8012" s="116">
        <v>185495</v>
      </c>
      <c r="D8012" s="117">
        <v>7214</v>
      </c>
      <c r="E8012" s="2">
        <v>8012</v>
      </c>
    </row>
    <row r="8013" spans="1:5" ht="13.5" x14ac:dyDescent="0.25">
      <c r="A8013" s="2"/>
      <c r="B8013" s="2" t="s">
        <v>6072</v>
      </c>
      <c r="C8013" s="116">
        <v>185512</v>
      </c>
      <c r="D8013" s="117">
        <v>8281</v>
      </c>
      <c r="E8013" s="2">
        <v>8013</v>
      </c>
    </row>
    <row r="8014" spans="1:5" ht="13.5" x14ac:dyDescent="0.25">
      <c r="A8014" s="2"/>
      <c r="B8014" s="2" t="s">
        <v>9073</v>
      </c>
      <c r="C8014" s="116">
        <v>385533</v>
      </c>
      <c r="D8014" s="117">
        <v>8290</v>
      </c>
      <c r="E8014" s="2">
        <v>8014</v>
      </c>
    </row>
    <row r="8015" spans="1:5" ht="13.5" x14ac:dyDescent="0.25">
      <c r="A8015" s="2"/>
      <c r="B8015" s="2" t="s">
        <v>1631</v>
      </c>
      <c r="C8015" s="116">
        <v>185527</v>
      </c>
      <c r="D8015" s="117">
        <v>7233</v>
      </c>
      <c r="E8015" s="2">
        <v>8015</v>
      </c>
    </row>
    <row r="8016" spans="1:5" ht="13.5" x14ac:dyDescent="0.25">
      <c r="A8016" s="2"/>
      <c r="B8016" s="2" t="s">
        <v>6073</v>
      </c>
      <c r="C8016" s="116">
        <v>185546</v>
      </c>
      <c r="D8016" s="117">
        <v>5310</v>
      </c>
      <c r="E8016" s="2">
        <v>8016</v>
      </c>
    </row>
    <row r="8017" spans="1:5" ht="13.5" x14ac:dyDescent="0.25">
      <c r="A8017" s="2"/>
      <c r="B8017" s="2" t="s">
        <v>6074</v>
      </c>
      <c r="C8017" s="116">
        <v>185565</v>
      </c>
      <c r="D8017" s="117">
        <v>5310</v>
      </c>
      <c r="E8017" s="2">
        <v>8017</v>
      </c>
    </row>
    <row r="8018" spans="1:5" ht="13.5" x14ac:dyDescent="0.25">
      <c r="A8018" s="2"/>
      <c r="B8018" s="2" t="s">
        <v>6081</v>
      </c>
      <c r="C8018" s="116">
        <v>185724</v>
      </c>
      <c r="D8018" s="117">
        <v>7233</v>
      </c>
      <c r="E8018" s="2">
        <v>8018</v>
      </c>
    </row>
    <row r="8019" spans="1:5" ht="13.5" x14ac:dyDescent="0.25">
      <c r="A8019" s="2"/>
      <c r="B8019" s="2" t="s">
        <v>6082</v>
      </c>
      <c r="C8019" s="116">
        <v>185762</v>
      </c>
      <c r="D8019" s="117">
        <v>7137</v>
      </c>
      <c r="E8019" s="2">
        <v>8019</v>
      </c>
    </row>
    <row r="8020" spans="1:5" ht="13.5" x14ac:dyDescent="0.25">
      <c r="A8020" s="2"/>
      <c r="B8020" s="2" t="s">
        <v>6084</v>
      </c>
      <c r="C8020" s="116">
        <v>185813</v>
      </c>
      <c r="D8020" s="117">
        <v>7233</v>
      </c>
      <c r="E8020" s="2">
        <v>8020</v>
      </c>
    </row>
    <row r="8021" spans="1:5" ht="13.5" x14ac:dyDescent="0.25">
      <c r="A8021" s="2"/>
      <c r="B8021" s="2" t="s">
        <v>6089</v>
      </c>
      <c r="C8021" s="116">
        <v>185940</v>
      </c>
      <c r="D8021" s="117">
        <v>8281</v>
      </c>
      <c r="E8021" s="2">
        <v>8021</v>
      </c>
    </row>
    <row r="8022" spans="1:5" ht="13.5" x14ac:dyDescent="0.25">
      <c r="A8022" s="2"/>
      <c r="B8022" s="2" t="s">
        <v>9068</v>
      </c>
      <c r="C8022" s="116">
        <v>384489</v>
      </c>
      <c r="D8022" s="117">
        <v>8290</v>
      </c>
      <c r="E8022" s="2">
        <v>8022</v>
      </c>
    </row>
    <row r="8023" spans="1:5" ht="13.5" x14ac:dyDescent="0.25">
      <c r="A8023" s="2"/>
      <c r="B8023" s="2" t="s">
        <v>7455</v>
      </c>
      <c r="C8023" s="116">
        <v>184898</v>
      </c>
      <c r="D8023" s="117">
        <v>7217</v>
      </c>
      <c r="E8023" s="2">
        <v>8023</v>
      </c>
    </row>
    <row r="8024" spans="1:5" ht="13.5" x14ac:dyDescent="0.25">
      <c r="A8024" s="2"/>
      <c r="B8024" s="2" t="s">
        <v>7445</v>
      </c>
      <c r="C8024" s="116">
        <v>184510</v>
      </c>
      <c r="D8024" s="117">
        <v>8290</v>
      </c>
      <c r="E8024" s="2">
        <v>8024</v>
      </c>
    </row>
    <row r="8025" spans="1:5" ht="13.5" x14ac:dyDescent="0.25">
      <c r="A8025" s="2"/>
      <c r="B8025" s="2" t="s">
        <v>9069</v>
      </c>
      <c r="C8025" s="116">
        <v>384511</v>
      </c>
      <c r="D8025" s="117">
        <v>8290</v>
      </c>
      <c r="E8025" s="2">
        <v>8025</v>
      </c>
    </row>
    <row r="8026" spans="1:5" ht="13.5" x14ac:dyDescent="0.25">
      <c r="A8026" s="2"/>
      <c r="B8026" s="2" t="s">
        <v>9070</v>
      </c>
      <c r="C8026" s="116">
        <v>384530</v>
      </c>
      <c r="D8026" s="117">
        <v>8290</v>
      </c>
      <c r="E8026" s="2">
        <v>8026</v>
      </c>
    </row>
    <row r="8027" spans="1:5" ht="13.5" x14ac:dyDescent="0.25">
      <c r="A8027" s="2"/>
      <c r="B8027" s="2" t="s">
        <v>4333</v>
      </c>
      <c r="C8027" s="116">
        <v>184524</v>
      </c>
      <c r="D8027" s="117">
        <v>7222</v>
      </c>
      <c r="E8027" s="2">
        <v>8027</v>
      </c>
    </row>
    <row r="8028" spans="1:5" ht="13.5" x14ac:dyDescent="0.25">
      <c r="A8028" s="2"/>
      <c r="B8028" s="2" t="s">
        <v>4334</v>
      </c>
      <c r="C8028" s="116">
        <v>184543</v>
      </c>
      <c r="D8028" s="117">
        <v>7232</v>
      </c>
      <c r="E8028" s="2">
        <v>8028</v>
      </c>
    </row>
    <row r="8029" spans="1:5" ht="13.5" x14ac:dyDescent="0.25">
      <c r="A8029" s="2"/>
      <c r="B8029" s="2" t="s">
        <v>9071</v>
      </c>
      <c r="C8029" s="116">
        <v>384555</v>
      </c>
      <c r="D8029" s="117">
        <v>8290</v>
      </c>
      <c r="E8029" s="2">
        <v>8029</v>
      </c>
    </row>
    <row r="8030" spans="1:5" ht="13.5" x14ac:dyDescent="0.25">
      <c r="A8030" s="2"/>
      <c r="B8030" s="2" t="s">
        <v>7456</v>
      </c>
      <c r="C8030" s="116">
        <v>184940</v>
      </c>
      <c r="D8030" s="117">
        <v>7232</v>
      </c>
      <c r="E8030" s="2">
        <v>8030</v>
      </c>
    </row>
    <row r="8031" spans="1:5" ht="13.5" x14ac:dyDescent="0.25">
      <c r="A8031" s="2"/>
      <c r="B8031" s="2" t="s">
        <v>7446</v>
      </c>
      <c r="C8031" s="116">
        <v>184561</v>
      </c>
      <c r="D8031" s="117">
        <v>7233</v>
      </c>
      <c r="E8031" s="2">
        <v>8031</v>
      </c>
    </row>
    <row r="8032" spans="1:5" ht="13.5" x14ac:dyDescent="0.25">
      <c r="A8032" s="2"/>
      <c r="B8032" s="2" t="s">
        <v>7447</v>
      </c>
      <c r="C8032" s="116">
        <v>184590</v>
      </c>
      <c r="D8032" s="117">
        <v>7233</v>
      </c>
      <c r="E8032" s="2">
        <v>8032</v>
      </c>
    </row>
    <row r="8033" spans="1:5" ht="13.5" x14ac:dyDescent="0.25">
      <c r="A8033" s="2"/>
      <c r="B8033" s="2" t="s">
        <v>4335</v>
      </c>
      <c r="C8033" s="116">
        <v>184581</v>
      </c>
      <c r="D8033" s="117">
        <v>7232</v>
      </c>
      <c r="E8033" s="2">
        <v>8033</v>
      </c>
    </row>
    <row r="8034" spans="1:5" ht="13.5" x14ac:dyDescent="0.25">
      <c r="A8034" s="2"/>
      <c r="B8034" s="2" t="s">
        <v>4336</v>
      </c>
      <c r="C8034" s="116">
        <v>184609</v>
      </c>
      <c r="D8034" s="117">
        <v>7242</v>
      </c>
      <c r="E8034" s="2">
        <v>8034</v>
      </c>
    </row>
    <row r="8035" spans="1:5" ht="13.5" x14ac:dyDescent="0.25">
      <c r="A8035" s="2"/>
      <c r="B8035" s="2" t="s">
        <v>4337</v>
      </c>
      <c r="C8035" s="116">
        <v>184628</v>
      </c>
      <c r="D8035" s="117">
        <v>7232</v>
      </c>
      <c r="E8035" s="2">
        <v>8035</v>
      </c>
    </row>
    <row r="8036" spans="1:5" ht="13.5" x14ac:dyDescent="0.25">
      <c r="A8036" s="2"/>
      <c r="B8036" s="2" t="s">
        <v>4338</v>
      </c>
      <c r="C8036" s="116">
        <v>184647</v>
      </c>
      <c r="D8036" s="117">
        <v>7232</v>
      </c>
      <c r="E8036" s="2">
        <v>8036</v>
      </c>
    </row>
    <row r="8037" spans="1:5" ht="13.5" x14ac:dyDescent="0.25">
      <c r="A8037" s="2"/>
      <c r="B8037" s="2" t="s">
        <v>1932</v>
      </c>
      <c r="C8037" s="116">
        <v>184679</v>
      </c>
      <c r="D8037" s="117">
        <v>7233</v>
      </c>
      <c r="E8037" s="2">
        <v>8037</v>
      </c>
    </row>
    <row r="8038" spans="1:5" ht="13.5" x14ac:dyDescent="0.25">
      <c r="A8038" s="2"/>
      <c r="B8038" s="2" t="s">
        <v>4339</v>
      </c>
      <c r="C8038" s="116">
        <v>184685</v>
      </c>
      <c r="D8038" s="117">
        <v>7232</v>
      </c>
      <c r="E8038" s="2">
        <v>8038</v>
      </c>
    </row>
    <row r="8039" spans="1:5" ht="13.5" x14ac:dyDescent="0.25">
      <c r="A8039" s="2"/>
      <c r="B8039" s="2" t="s">
        <v>4340</v>
      </c>
      <c r="C8039" s="116">
        <v>184702</v>
      </c>
      <c r="D8039" s="117">
        <v>7214</v>
      </c>
      <c r="E8039" s="2">
        <v>8039</v>
      </c>
    </row>
    <row r="8040" spans="1:5" ht="13.5" x14ac:dyDescent="0.25">
      <c r="A8040" s="2"/>
      <c r="B8040" s="2" t="s">
        <v>7448</v>
      </c>
      <c r="C8040" s="116">
        <v>184721</v>
      </c>
      <c r="D8040" s="117">
        <v>7233</v>
      </c>
      <c r="E8040" s="2">
        <v>8040</v>
      </c>
    </row>
    <row r="8041" spans="1:5" ht="13.5" x14ac:dyDescent="0.25">
      <c r="A8041" s="2"/>
      <c r="B8041" s="2" t="s">
        <v>7449</v>
      </c>
      <c r="C8041" s="116">
        <v>184722</v>
      </c>
      <c r="D8041" s="117">
        <v>8212</v>
      </c>
      <c r="E8041" s="2">
        <v>8041</v>
      </c>
    </row>
    <row r="8042" spans="1:5" ht="13.5" x14ac:dyDescent="0.25">
      <c r="A8042" s="2"/>
      <c r="B8042" s="2" t="s">
        <v>7450</v>
      </c>
      <c r="C8042" s="116">
        <v>184723</v>
      </c>
      <c r="D8042" s="117">
        <v>7223</v>
      </c>
      <c r="E8042" s="2">
        <v>8042</v>
      </c>
    </row>
    <row r="8043" spans="1:5" ht="13.5" x14ac:dyDescent="0.25">
      <c r="A8043" s="2"/>
      <c r="B8043" s="2" t="s">
        <v>7451</v>
      </c>
      <c r="C8043" s="116">
        <v>184733</v>
      </c>
      <c r="D8043" s="117">
        <v>7223</v>
      </c>
      <c r="E8043" s="2">
        <v>8043</v>
      </c>
    </row>
    <row r="8044" spans="1:5" ht="13.5" x14ac:dyDescent="0.25">
      <c r="A8044" s="2"/>
      <c r="B8044" s="2" t="s">
        <v>4341</v>
      </c>
      <c r="C8044" s="116">
        <v>184767</v>
      </c>
      <c r="D8044" s="117">
        <v>7242</v>
      </c>
      <c r="E8044" s="2">
        <v>8044</v>
      </c>
    </row>
    <row r="8045" spans="1:5" ht="13.5" x14ac:dyDescent="0.25">
      <c r="A8045" s="2"/>
      <c r="B8045" s="2" t="s">
        <v>6075</v>
      </c>
      <c r="C8045" s="116">
        <v>185577</v>
      </c>
      <c r="D8045" s="117">
        <v>7223</v>
      </c>
      <c r="E8045" s="2">
        <v>8045</v>
      </c>
    </row>
    <row r="8046" spans="1:5" ht="13.5" x14ac:dyDescent="0.25">
      <c r="A8046" s="2"/>
      <c r="B8046" s="2" t="s">
        <v>1633</v>
      </c>
      <c r="C8046" s="116">
        <v>185599</v>
      </c>
      <c r="D8046" s="117">
        <v>7233</v>
      </c>
      <c r="E8046" s="2">
        <v>8046</v>
      </c>
    </row>
    <row r="8047" spans="1:5" ht="13.5" x14ac:dyDescent="0.25">
      <c r="A8047" s="2"/>
      <c r="B8047" s="2" t="s">
        <v>7463</v>
      </c>
      <c r="C8047" s="116">
        <v>185558</v>
      </c>
      <c r="D8047" s="117">
        <v>7233</v>
      </c>
      <c r="E8047" s="2">
        <v>8047</v>
      </c>
    </row>
    <row r="8048" spans="1:5" ht="13.5" x14ac:dyDescent="0.25">
      <c r="A8048" s="2"/>
      <c r="B8048" s="2" t="s">
        <v>7464</v>
      </c>
      <c r="C8048" s="116">
        <v>185560</v>
      </c>
      <c r="D8048" s="117">
        <v>7233</v>
      </c>
      <c r="E8048" s="2">
        <v>8048</v>
      </c>
    </row>
    <row r="8049" spans="1:5" ht="13.5" x14ac:dyDescent="0.25">
      <c r="A8049" s="2"/>
      <c r="B8049" s="2" t="s">
        <v>7468</v>
      </c>
      <c r="C8049" s="116">
        <v>185602</v>
      </c>
      <c r="D8049" s="117">
        <v>7233</v>
      </c>
      <c r="E8049" s="2">
        <v>8049</v>
      </c>
    </row>
    <row r="8050" spans="1:5" ht="13.5" x14ac:dyDescent="0.25">
      <c r="A8050" s="2"/>
      <c r="B8050" s="2" t="s">
        <v>7466</v>
      </c>
      <c r="C8050" s="116">
        <v>185563</v>
      </c>
      <c r="D8050" s="117">
        <v>7233</v>
      </c>
      <c r="E8050" s="2">
        <v>8050</v>
      </c>
    </row>
    <row r="8051" spans="1:5" ht="13.5" x14ac:dyDescent="0.25">
      <c r="A8051" s="2"/>
      <c r="B8051" s="2" t="s">
        <v>7465</v>
      </c>
      <c r="C8051" s="116">
        <v>185561</v>
      </c>
      <c r="D8051" s="117">
        <v>7233</v>
      </c>
      <c r="E8051" s="2">
        <v>8051</v>
      </c>
    </row>
    <row r="8052" spans="1:5" ht="13.5" x14ac:dyDescent="0.25">
      <c r="A8052" s="2"/>
      <c r="B8052" s="2" t="s">
        <v>7440</v>
      </c>
      <c r="C8052" s="116">
        <v>182562</v>
      </c>
      <c r="D8052" s="117">
        <v>7233</v>
      </c>
      <c r="E8052" s="2">
        <v>8052</v>
      </c>
    </row>
    <row r="8053" spans="1:5" ht="13.5" x14ac:dyDescent="0.25">
      <c r="A8053" s="2"/>
      <c r="B8053" s="2" t="s">
        <v>7467</v>
      </c>
      <c r="C8053" s="116">
        <v>185600</v>
      </c>
      <c r="D8053" s="117">
        <v>7424</v>
      </c>
      <c r="E8053" s="2">
        <v>8053</v>
      </c>
    </row>
    <row r="8054" spans="1:5" ht="13.5" x14ac:dyDescent="0.25">
      <c r="A8054" s="2"/>
      <c r="B8054" s="2" t="s">
        <v>1634</v>
      </c>
      <c r="C8054" s="116">
        <v>185601</v>
      </c>
      <c r="D8054" s="117">
        <v>7121</v>
      </c>
      <c r="E8054" s="2">
        <v>8054</v>
      </c>
    </row>
    <row r="8055" spans="1:5" ht="13.5" x14ac:dyDescent="0.25">
      <c r="A8055" s="2"/>
      <c r="B8055" s="2" t="s">
        <v>1632</v>
      </c>
      <c r="C8055" s="116">
        <v>185566</v>
      </c>
      <c r="D8055" s="117">
        <v>7233</v>
      </c>
      <c r="E8055" s="2">
        <v>8055</v>
      </c>
    </row>
    <row r="8056" spans="1:5" ht="13.5" x14ac:dyDescent="0.25">
      <c r="A8056" s="2"/>
      <c r="B8056" s="2" t="s">
        <v>1632</v>
      </c>
      <c r="C8056" s="116">
        <v>385622</v>
      </c>
      <c r="D8056" s="117">
        <v>8290</v>
      </c>
      <c r="E8056" s="2">
        <v>8056</v>
      </c>
    </row>
    <row r="8057" spans="1:5" ht="13.5" x14ac:dyDescent="0.25">
      <c r="A8057" s="2"/>
      <c r="B8057" s="2" t="s">
        <v>6076</v>
      </c>
      <c r="C8057" s="116">
        <v>185616</v>
      </c>
      <c r="D8057" s="117">
        <v>7232</v>
      </c>
      <c r="E8057" s="2">
        <v>8057</v>
      </c>
    </row>
    <row r="8058" spans="1:5" ht="13.5" x14ac:dyDescent="0.25">
      <c r="A8058" s="2"/>
      <c r="B8058" s="2" t="s">
        <v>6077</v>
      </c>
      <c r="C8058" s="116">
        <v>185635</v>
      </c>
      <c r="D8058" s="117">
        <v>7232</v>
      </c>
      <c r="E8058" s="2">
        <v>8058</v>
      </c>
    </row>
    <row r="8059" spans="1:5" ht="13.5" x14ac:dyDescent="0.25">
      <c r="A8059" s="2"/>
      <c r="B8059" s="2" t="s">
        <v>6078</v>
      </c>
      <c r="C8059" s="116">
        <v>185654</v>
      </c>
      <c r="D8059" s="117">
        <v>7232</v>
      </c>
      <c r="E8059" s="2">
        <v>8059</v>
      </c>
    </row>
    <row r="8060" spans="1:5" ht="13.5" x14ac:dyDescent="0.25">
      <c r="A8060" s="2"/>
      <c r="B8060" s="2" t="s">
        <v>6079</v>
      </c>
      <c r="C8060" s="116">
        <v>185673</v>
      </c>
      <c r="D8060" s="117">
        <v>7232</v>
      </c>
      <c r="E8060" s="2">
        <v>8060</v>
      </c>
    </row>
    <row r="8061" spans="1:5" ht="13.5" x14ac:dyDescent="0.25">
      <c r="A8061" s="2"/>
      <c r="B8061" s="2" t="s">
        <v>6080</v>
      </c>
      <c r="C8061" s="116">
        <v>185692</v>
      </c>
      <c r="D8061" s="117">
        <v>7242</v>
      </c>
      <c r="E8061" s="2">
        <v>8061</v>
      </c>
    </row>
    <row r="8062" spans="1:5" ht="13.5" x14ac:dyDescent="0.25">
      <c r="A8062" s="2"/>
      <c r="B8062" s="2" t="s">
        <v>9074</v>
      </c>
      <c r="C8062" s="116">
        <v>385660</v>
      </c>
      <c r="D8062" s="117">
        <v>8290</v>
      </c>
      <c r="E8062" s="2">
        <v>8062</v>
      </c>
    </row>
    <row r="8063" spans="1:5" ht="13.5" x14ac:dyDescent="0.25">
      <c r="A8063" s="2"/>
      <c r="B8063" s="2" t="s">
        <v>9075</v>
      </c>
      <c r="C8063" s="116">
        <v>385684</v>
      </c>
      <c r="D8063" s="117">
        <v>8290</v>
      </c>
      <c r="E8063" s="2">
        <v>8063</v>
      </c>
    </row>
    <row r="8064" spans="1:5" ht="13.5" x14ac:dyDescent="0.25">
      <c r="A8064" s="2"/>
      <c r="B8064" s="2" t="s">
        <v>9076</v>
      </c>
      <c r="C8064" s="116">
        <v>385707</v>
      </c>
      <c r="D8064" s="117">
        <v>8290</v>
      </c>
      <c r="E8064" s="2">
        <v>8064</v>
      </c>
    </row>
    <row r="8065" spans="1:5" ht="13.5" x14ac:dyDescent="0.25">
      <c r="A8065" s="2"/>
      <c r="B8065" s="2" t="s">
        <v>9077</v>
      </c>
      <c r="C8065" s="116">
        <v>385730</v>
      </c>
      <c r="D8065" s="117">
        <v>8290</v>
      </c>
      <c r="E8065" s="2">
        <v>8065</v>
      </c>
    </row>
    <row r="8066" spans="1:5" ht="13.5" x14ac:dyDescent="0.25">
      <c r="A8066" s="2"/>
      <c r="B8066" s="2" t="s">
        <v>9078</v>
      </c>
      <c r="C8066" s="116">
        <v>385750</v>
      </c>
      <c r="D8066" s="117">
        <v>8290</v>
      </c>
      <c r="E8066" s="2">
        <v>8066</v>
      </c>
    </row>
    <row r="8067" spans="1:5" ht="13.5" x14ac:dyDescent="0.25">
      <c r="A8067" s="2"/>
      <c r="B8067" s="2" t="s">
        <v>6083</v>
      </c>
      <c r="C8067" s="116">
        <v>185777</v>
      </c>
      <c r="D8067" s="117">
        <v>7232</v>
      </c>
      <c r="E8067" s="2">
        <v>8067</v>
      </c>
    </row>
    <row r="8068" spans="1:5" ht="13.5" x14ac:dyDescent="0.25">
      <c r="A8068" s="2"/>
      <c r="B8068" s="2" t="s">
        <v>6087</v>
      </c>
      <c r="C8068" s="116">
        <v>185870</v>
      </c>
      <c r="D8068" s="117">
        <v>7512</v>
      </c>
      <c r="E8068" s="2">
        <v>8068</v>
      </c>
    </row>
    <row r="8069" spans="1:5" ht="13.5" x14ac:dyDescent="0.25">
      <c r="A8069" s="2"/>
      <c r="B8069" s="2" t="s">
        <v>6085</v>
      </c>
      <c r="C8069" s="116">
        <v>185832</v>
      </c>
      <c r="D8069" s="117">
        <v>7512</v>
      </c>
      <c r="E8069" s="2">
        <v>8069</v>
      </c>
    </row>
    <row r="8070" spans="1:5" ht="13.5" x14ac:dyDescent="0.25">
      <c r="A8070" s="2"/>
      <c r="B8070" s="2" t="s">
        <v>6086</v>
      </c>
      <c r="C8070" s="116">
        <v>185851</v>
      </c>
      <c r="D8070" s="117">
        <v>7512</v>
      </c>
      <c r="E8070" s="2">
        <v>8070</v>
      </c>
    </row>
    <row r="8071" spans="1:5" ht="13.5" x14ac:dyDescent="0.25">
      <c r="A8071" s="2"/>
      <c r="B8071" s="2" t="s">
        <v>1673</v>
      </c>
      <c r="C8071" s="116">
        <v>185896</v>
      </c>
      <c r="D8071" s="117">
        <v>7512</v>
      </c>
      <c r="E8071" s="2">
        <v>8071</v>
      </c>
    </row>
    <row r="8072" spans="1:5" ht="13.5" x14ac:dyDescent="0.25">
      <c r="A8072" s="2"/>
      <c r="B8072" s="2" t="s">
        <v>6088</v>
      </c>
      <c r="C8072" s="116">
        <v>185902</v>
      </c>
      <c r="D8072" s="117">
        <v>5147</v>
      </c>
      <c r="E8072" s="2">
        <v>8072</v>
      </c>
    </row>
    <row r="8073" spans="1:5" ht="13.5" x14ac:dyDescent="0.25">
      <c r="A8073" s="2"/>
      <c r="B8073" s="2" t="s">
        <v>6090</v>
      </c>
      <c r="C8073" s="116">
        <v>185962</v>
      </c>
      <c r="D8073" s="117">
        <v>7233</v>
      </c>
      <c r="E8073" s="2">
        <v>8073</v>
      </c>
    </row>
    <row r="8074" spans="1:5" ht="13.5" x14ac:dyDescent="0.25">
      <c r="A8074" s="2"/>
      <c r="B8074" s="2" t="s">
        <v>6091</v>
      </c>
      <c r="C8074" s="116">
        <v>186002</v>
      </c>
      <c r="D8074" s="117">
        <v>8132</v>
      </c>
      <c r="E8074" s="2">
        <v>8074</v>
      </c>
    </row>
    <row r="8075" spans="1:5" ht="13.5" x14ac:dyDescent="0.25">
      <c r="A8075" s="2"/>
      <c r="B8075" s="2" t="s">
        <v>1675</v>
      </c>
      <c r="C8075" s="116">
        <v>185989</v>
      </c>
      <c r="D8075" s="117">
        <v>8159</v>
      </c>
      <c r="E8075" s="2">
        <v>8075</v>
      </c>
    </row>
    <row r="8076" spans="1:5" ht="13.5" x14ac:dyDescent="0.25">
      <c r="A8076" s="2"/>
      <c r="B8076" s="2" t="s">
        <v>1676</v>
      </c>
      <c r="C8076" s="116">
        <v>186021</v>
      </c>
      <c r="D8076" s="117">
        <v>7233</v>
      </c>
      <c r="E8076" s="2">
        <v>8076</v>
      </c>
    </row>
    <row r="8077" spans="1:5" ht="13.5" x14ac:dyDescent="0.25">
      <c r="A8077" s="2"/>
      <c r="B8077" s="2" t="s">
        <v>1978</v>
      </c>
      <c r="C8077" s="116">
        <v>186030</v>
      </c>
      <c r="D8077" s="117">
        <v>7233</v>
      </c>
      <c r="E8077" s="2">
        <v>8077</v>
      </c>
    </row>
    <row r="8078" spans="1:5" ht="13.5" x14ac:dyDescent="0.25">
      <c r="A8078" s="2"/>
      <c r="B8078" s="2" t="s">
        <v>4400</v>
      </c>
      <c r="C8078" s="116">
        <v>186040</v>
      </c>
      <c r="D8078" s="117">
        <v>8121</v>
      </c>
      <c r="E8078" s="2">
        <v>8078</v>
      </c>
    </row>
    <row r="8079" spans="1:5" ht="13.5" x14ac:dyDescent="0.25">
      <c r="A8079" s="2"/>
      <c r="B8079" s="2" t="s">
        <v>4401</v>
      </c>
      <c r="C8079" s="116">
        <v>186055</v>
      </c>
      <c r="D8079" s="117">
        <v>8144</v>
      </c>
      <c r="E8079" s="2">
        <v>8079</v>
      </c>
    </row>
    <row r="8080" spans="1:5" ht="13.5" x14ac:dyDescent="0.25">
      <c r="A8080" s="2"/>
      <c r="B8080" s="2" t="s">
        <v>4402</v>
      </c>
      <c r="C8080" s="116">
        <v>186068</v>
      </c>
      <c r="D8080" s="117">
        <v>7450</v>
      </c>
      <c r="E8080" s="2">
        <v>8080</v>
      </c>
    </row>
    <row r="8081" spans="1:5" ht="13.5" x14ac:dyDescent="0.25">
      <c r="A8081" s="2"/>
      <c r="B8081" s="2" t="s">
        <v>4403</v>
      </c>
      <c r="C8081" s="116">
        <v>186074</v>
      </c>
      <c r="D8081" s="117">
        <v>7450</v>
      </c>
      <c r="E8081" s="2">
        <v>8081</v>
      </c>
    </row>
    <row r="8082" spans="1:5" ht="13.5" x14ac:dyDescent="0.25">
      <c r="A8082" s="2"/>
      <c r="B8082" s="2" t="s">
        <v>4404</v>
      </c>
      <c r="C8082" s="116">
        <v>186093</v>
      </c>
      <c r="D8082" s="117">
        <v>7431</v>
      </c>
      <c r="E8082" s="2">
        <v>8082</v>
      </c>
    </row>
    <row r="8083" spans="1:5" ht="13.5" x14ac:dyDescent="0.25">
      <c r="A8083" s="2"/>
      <c r="B8083" s="2" t="s">
        <v>4405</v>
      </c>
      <c r="C8083" s="116">
        <v>186110</v>
      </c>
      <c r="D8083" s="117">
        <v>7280</v>
      </c>
      <c r="E8083" s="2">
        <v>8083</v>
      </c>
    </row>
    <row r="8084" spans="1:5" ht="13.5" x14ac:dyDescent="0.25">
      <c r="A8084" s="2"/>
      <c r="B8084" s="2" t="s">
        <v>4406</v>
      </c>
      <c r="C8084" s="116">
        <v>186125</v>
      </c>
      <c r="D8084" s="117">
        <v>7431</v>
      </c>
      <c r="E8084" s="2">
        <v>8084</v>
      </c>
    </row>
    <row r="8085" spans="1:5" ht="13.5" x14ac:dyDescent="0.25">
      <c r="A8085" s="2"/>
      <c r="B8085" s="2" t="s">
        <v>8695</v>
      </c>
      <c r="C8085" s="116">
        <v>264704</v>
      </c>
      <c r="D8085" s="117">
        <v>9411</v>
      </c>
      <c r="E8085" s="2">
        <v>8085</v>
      </c>
    </row>
    <row r="8086" spans="1:5" ht="13.5" x14ac:dyDescent="0.25">
      <c r="A8086" s="2"/>
      <c r="B8086" s="2" t="s">
        <v>9256</v>
      </c>
      <c r="C8086" s="116">
        <v>464720</v>
      </c>
      <c r="D8086" s="117">
        <v>2149</v>
      </c>
      <c r="E8086" s="2">
        <v>8086</v>
      </c>
    </row>
    <row r="8087" spans="1:5" ht="13.5" x14ac:dyDescent="0.25">
      <c r="A8087" s="2"/>
      <c r="B8087" s="2" t="s">
        <v>8696</v>
      </c>
      <c r="C8087" s="116">
        <v>264733</v>
      </c>
      <c r="D8087" s="117">
        <v>9411</v>
      </c>
      <c r="E8087" s="2">
        <v>8087</v>
      </c>
    </row>
    <row r="8088" spans="1:5" ht="13.5" x14ac:dyDescent="0.25">
      <c r="A8088" s="2"/>
      <c r="B8088" s="2" t="s">
        <v>8697</v>
      </c>
      <c r="C8088" s="116">
        <v>264767</v>
      </c>
      <c r="D8088" s="117">
        <v>9411</v>
      </c>
      <c r="E8088" s="2">
        <v>8088</v>
      </c>
    </row>
    <row r="8089" spans="1:5" ht="13.5" x14ac:dyDescent="0.25">
      <c r="A8089" s="2"/>
      <c r="B8089" s="2" t="s">
        <v>4407</v>
      </c>
      <c r="C8089" s="116">
        <v>186144</v>
      </c>
      <c r="D8089" s="117">
        <v>8340</v>
      </c>
      <c r="E8089" s="2">
        <v>8089</v>
      </c>
    </row>
    <row r="8090" spans="1:5" ht="13.5" x14ac:dyDescent="0.25">
      <c r="A8090" s="2"/>
      <c r="B8090" s="2" t="s">
        <v>4408</v>
      </c>
      <c r="C8090" s="116">
        <v>186163</v>
      </c>
      <c r="D8090" s="117">
        <v>8340</v>
      </c>
      <c r="E8090" s="2">
        <v>8090</v>
      </c>
    </row>
    <row r="8091" spans="1:5" ht="13.5" x14ac:dyDescent="0.25">
      <c r="A8091" s="2"/>
      <c r="B8091" s="2" t="s">
        <v>9079</v>
      </c>
      <c r="C8091" s="116">
        <v>386150</v>
      </c>
      <c r="D8091" s="117">
        <v>8290</v>
      </c>
      <c r="E8091" s="2">
        <v>8091</v>
      </c>
    </row>
    <row r="8092" spans="1:5" ht="13.5" x14ac:dyDescent="0.25">
      <c r="A8092" s="2"/>
      <c r="B8092" s="2" t="s">
        <v>9080</v>
      </c>
      <c r="C8092" s="116">
        <v>386175</v>
      </c>
      <c r="D8092" s="117">
        <v>8290</v>
      </c>
      <c r="E8092" s="2">
        <v>8092</v>
      </c>
    </row>
    <row r="8093" spans="1:5" ht="13.5" x14ac:dyDescent="0.25">
      <c r="A8093" s="2"/>
      <c r="B8093" s="2" t="s">
        <v>4409</v>
      </c>
      <c r="C8093" s="116">
        <v>186197</v>
      </c>
      <c r="D8093" s="117">
        <v>7431</v>
      </c>
      <c r="E8093" s="2">
        <v>8093</v>
      </c>
    </row>
    <row r="8094" spans="1:5" ht="13.5" x14ac:dyDescent="0.25">
      <c r="A8094" s="2"/>
      <c r="B8094" s="2" t="s">
        <v>4411</v>
      </c>
      <c r="C8094" s="116">
        <v>186214</v>
      </c>
      <c r="D8094" s="117">
        <v>6121</v>
      </c>
      <c r="E8094" s="2">
        <v>8094</v>
      </c>
    </row>
    <row r="8095" spans="1:5" ht="13.5" x14ac:dyDescent="0.25">
      <c r="A8095" s="2"/>
      <c r="B8095" s="2" t="s">
        <v>8301</v>
      </c>
      <c r="C8095" s="116">
        <v>264803</v>
      </c>
      <c r="D8095" s="117">
        <v>1120</v>
      </c>
      <c r="E8095" s="2">
        <v>8095</v>
      </c>
    </row>
    <row r="8096" spans="1:5" ht="13.5" x14ac:dyDescent="0.25">
      <c r="A8096" s="2"/>
      <c r="B8096" s="2" t="s">
        <v>8699</v>
      </c>
      <c r="C8096" s="116">
        <v>264860</v>
      </c>
      <c r="D8096" s="117">
        <v>2443</v>
      </c>
      <c r="E8096" s="2">
        <v>8096</v>
      </c>
    </row>
    <row r="8097" spans="1:5" ht="13.5" x14ac:dyDescent="0.25">
      <c r="A8097" s="2"/>
      <c r="B8097" s="2" t="s">
        <v>8698</v>
      </c>
      <c r="C8097" s="116">
        <v>264818</v>
      </c>
      <c r="D8097" s="117">
        <v>2429</v>
      </c>
      <c r="E8097" s="2">
        <v>8097</v>
      </c>
    </row>
    <row r="8098" spans="1:5" ht="13.5" x14ac:dyDescent="0.25">
      <c r="A8098" s="2"/>
      <c r="B8098" s="2" t="s">
        <v>8700</v>
      </c>
      <c r="C8098" s="116">
        <v>264964</v>
      </c>
      <c r="D8098" s="117">
        <v>1120</v>
      </c>
      <c r="E8098" s="2">
        <v>8098</v>
      </c>
    </row>
    <row r="8099" spans="1:5" ht="13.5" x14ac:dyDescent="0.25">
      <c r="A8099" s="2"/>
      <c r="B8099" s="2" t="s">
        <v>8701</v>
      </c>
      <c r="C8099" s="116">
        <v>264983</v>
      </c>
      <c r="D8099" s="117">
        <v>1120</v>
      </c>
      <c r="E8099" s="2">
        <v>8099</v>
      </c>
    </row>
    <row r="8100" spans="1:5" ht="13.5" x14ac:dyDescent="0.25">
      <c r="A8100" s="2"/>
      <c r="B8100" s="2" t="s">
        <v>8702</v>
      </c>
      <c r="C8100" s="116">
        <v>265007</v>
      </c>
      <c r="D8100" s="117">
        <v>1120</v>
      </c>
      <c r="E8100" s="2">
        <v>8100</v>
      </c>
    </row>
    <row r="8101" spans="1:5" ht="13.5" x14ac:dyDescent="0.25">
      <c r="A8101" s="2"/>
      <c r="B8101" s="2" t="s">
        <v>8703</v>
      </c>
      <c r="C8101" s="116">
        <v>265026</v>
      </c>
      <c r="D8101" s="117">
        <v>1120</v>
      </c>
      <c r="E8101" s="2">
        <v>8101</v>
      </c>
    </row>
    <row r="8102" spans="1:5" ht="13.5" x14ac:dyDescent="0.25">
      <c r="A8102" s="2"/>
      <c r="B8102" s="2" t="s">
        <v>8704</v>
      </c>
      <c r="C8102" s="116">
        <v>265030</v>
      </c>
      <c r="D8102" s="117">
        <v>1120</v>
      </c>
      <c r="E8102" s="2">
        <v>8102</v>
      </c>
    </row>
    <row r="8103" spans="1:5" ht="13.5" x14ac:dyDescent="0.25">
      <c r="A8103" s="2"/>
      <c r="B8103" s="2" t="s">
        <v>8705</v>
      </c>
      <c r="C8103" s="116">
        <v>265052</v>
      </c>
      <c r="D8103" s="117">
        <v>1120</v>
      </c>
      <c r="E8103" s="2">
        <v>8103</v>
      </c>
    </row>
    <row r="8104" spans="1:5" ht="13.5" x14ac:dyDescent="0.25">
      <c r="A8104" s="2"/>
      <c r="B8104" s="2" t="s">
        <v>8706</v>
      </c>
      <c r="C8104" s="116">
        <v>265064</v>
      </c>
      <c r="D8104" s="117">
        <v>1120</v>
      </c>
      <c r="E8104" s="2">
        <v>8104</v>
      </c>
    </row>
    <row r="8105" spans="1:5" ht="13.5" x14ac:dyDescent="0.25">
      <c r="A8105" s="2"/>
      <c r="B8105" s="2" t="s">
        <v>6896</v>
      </c>
      <c r="C8105" s="116">
        <v>265079</v>
      </c>
      <c r="D8105" s="117">
        <v>1120</v>
      </c>
      <c r="E8105" s="2">
        <v>8105</v>
      </c>
    </row>
    <row r="8106" spans="1:5" ht="13.5" x14ac:dyDescent="0.25">
      <c r="A8106" s="2"/>
      <c r="B8106" s="2" t="s">
        <v>6897</v>
      </c>
      <c r="C8106" s="116">
        <v>265134</v>
      </c>
      <c r="D8106" s="117">
        <v>2441</v>
      </c>
      <c r="E8106" s="2">
        <v>8106</v>
      </c>
    </row>
    <row r="8107" spans="1:5" ht="13.5" x14ac:dyDescent="0.25">
      <c r="A8107" s="2"/>
      <c r="B8107" s="2" t="s">
        <v>8587</v>
      </c>
      <c r="C8107" s="116">
        <v>265098</v>
      </c>
      <c r="D8107" s="117">
        <v>1120</v>
      </c>
      <c r="E8107" s="2">
        <v>8107</v>
      </c>
    </row>
    <row r="8108" spans="1:5" ht="13.5" x14ac:dyDescent="0.25">
      <c r="A8108" s="2"/>
      <c r="B8108" s="2" t="s">
        <v>4412</v>
      </c>
      <c r="C8108" s="116">
        <v>186233</v>
      </c>
      <c r="D8108" s="117">
        <v>7415</v>
      </c>
      <c r="E8108" s="2">
        <v>8108</v>
      </c>
    </row>
    <row r="8109" spans="1:5" ht="13.5" x14ac:dyDescent="0.25">
      <c r="A8109" s="2"/>
      <c r="B8109" s="2" t="s">
        <v>4413</v>
      </c>
      <c r="C8109" s="116">
        <v>186252</v>
      </c>
      <c r="D8109" s="117">
        <v>8278</v>
      </c>
      <c r="E8109" s="2">
        <v>8109</v>
      </c>
    </row>
    <row r="8110" spans="1:5" ht="13.5" x14ac:dyDescent="0.25">
      <c r="A8110" s="2"/>
      <c r="B8110" s="2" t="s">
        <v>9393</v>
      </c>
      <c r="C8110" s="116">
        <v>640329</v>
      </c>
      <c r="D8110" s="118">
        <v>5123</v>
      </c>
      <c r="E8110" s="2">
        <v>8110</v>
      </c>
    </row>
    <row r="8111" spans="1:5" ht="13.5" x14ac:dyDescent="0.25">
      <c r="A8111" s="2"/>
      <c r="B8111" s="2" t="s">
        <v>9257</v>
      </c>
      <c r="C8111" s="116">
        <v>465140</v>
      </c>
      <c r="D8111" s="117">
        <v>3152</v>
      </c>
      <c r="E8111" s="2">
        <v>8111</v>
      </c>
    </row>
    <row r="8112" spans="1:5" ht="13.5" x14ac:dyDescent="0.25">
      <c r="A8112" s="2"/>
      <c r="B8112" s="2" t="s">
        <v>1677</v>
      </c>
      <c r="C8112" s="116">
        <v>186267</v>
      </c>
      <c r="D8112" s="117">
        <v>9322</v>
      </c>
      <c r="E8112" s="2">
        <v>8112</v>
      </c>
    </row>
    <row r="8113" spans="1:5" ht="13.5" x14ac:dyDescent="0.25">
      <c r="A8113" s="2"/>
      <c r="B8113" s="2" t="s">
        <v>6143</v>
      </c>
      <c r="C8113" s="116">
        <v>186981</v>
      </c>
      <c r="D8113" s="117">
        <v>7450</v>
      </c>
      <c r="E8113" s="2">
        <v>8113</v>
      </c>
    </row>
    <row r="8114" spans="1:5" ht="13.5" x14ac:dyDescent="0.25">
      <c r="A8114" s="2"/>
      <c r="B8114" s="2" t="s">
        <v>4414</v>
      </c>
      <c r="C8114" s="116">
        <v>186271</v>
      </c>
      <c r="D8114" s="117">
        <v>8229</v>
      </c>
      <c r="E8114" s="2">
        <v>8114</v>
      </c>
    </row>
    <row r="8115" spans="1:5" ht="13.5" x14ac:dyDescent="0.25">
      <c r="A8115" s="2"/>
      <c r="B8115" s="2" t="s">
        <v>4415</v>
      </c>
      <c r="C8115" s="116">
        <v>186286</v>
      </c>
      <c r="D8115" s="117">
        <v>7270</v>
      </c>
      <c r="E8115" s="2">
        <v>8115</v>
      </c>
    </row>
    <row r="8116" spans="1:5" ht="13.5" x14ac:dyDescent="0.25">
      <c r="A8116" s="2"/>
      <c r="B8116" s="2" t="s">
        <v>4417</v>
      </c>
      <c r="C8116" s="116">
        <v>186303</v>
      </c>
      <c r="D8116" s="117">
        <v>7313</v>
      </c>
      <c r="E8116" s="2">
        <v>8116</v>
      </c>
    </row>
    <row r="8117" spans="1:5" ht="13.5" x14ac:dyDescent="0.25">
      <c r="A8117" s="2"/>
      <c r="B8117" s="2" t="s">
        <v>4418</v>
      </c>
      <c r="C8117" s="116">
        <v>186322</v>
      </c>
      <c r="D8117" s="117">
        <v>7313</v>
      </c>
      <c r="E8117" s="2">
        <v>8117</v>
      </c>
    </row>
    <row r="8118" spans="1:5" ht="13.5" x14ac:dyDescent="0.25">
      <c r="A8118" s="2"/>
      <c r="B8118" s="2" t="s">
        <v>4419</v>
      </c>
      <c r="C8118" s="116">
        <v>186341</v>
      </c>
      <c r="D8118" s="117">
        <v>8143</v>
      </c>
      <c r="E8118" s="2">
        <v>8118</v>
      </c>
    </row>
    <row r="8119" spans="1:5" ht="13.5" x14ac:dyDescent="0.25">
      <c r="A8119" s="2"/>
      <c r="B8119" s="2" t="s">
        <v>4420</v>
      </c>
      <c r="C8119" s="116">
        <v>186360</v>
      </c>
      <c r="D8119" s="117">
        <v>8144</v>
      </c>
      <c r="E8119" s="2">
        <v>8119</v>
      </c>
    </row>
    <row r="8120" spans="1:5" ht="13.5" x14ac:dyDescent="0.25">
      <c r="A8120" s="2"/>
      <c r="B8120" s="2" t="s">
        <v>4421</v>
      </c>
      <c r="C8120" s="116">
        <v>186375</v>
      </c>
      <c r="D8120" s="117">
        <v>7413</v>
      </c>
      <c r="E8120" s="2">
        <v>8120</v>
      </c>
    </row>
    <row r="8121" spans="1:5" ht="13.5" x14ac:dyDescent="0.25">
      <c r="A8121" s="2"/>
      <c r="B8121" s="2" t="s">
        <v>4422</v>
      </c>
      <c r="C8121" s="116">
        <v>186394</v>
      </c>
      <c r="D8121" s="117">
        <v>7331</v>
      </c>
      <c r="E8121" s="2">
        <v>8121</v>
      </c>
    </row>
    <row r="8122" spans="1:5" ht="13.5" x14ac:dyDescent="0.25">
      <c r="A8122" s="2"/>
      <c r="B8122" s="2" t="s">
        <v>4423</v>
      </c>
      <c r="C8122" s="116">
        <v>186411</v>
      </c>
      <c r="D8122" s="117">
        <v>8290</v>
      </c>
      <c r="E8122" s="2">
        <v>8122</v>
      </c>
    </row>
    <row r="8123" spans="1:5" ht="13.5" x14ac:dyDescent="0.25">
      <c r="A8123" s="2"/>
      <c r="B8123" s="2" t="s">
        <v>4424</v>
      </c>
      <c r="C8123" s="116">
        <v>186430</v>
      </c>
      <c r="D8123" s="117">
        <v>7311</v>
      </c>
      <c r="E8123" s="2">
        <v>8123</v>
      </c>
    </row>
    <row r="8124" spans="1:5" ht="13.5" x14ac:dyDescent="0.25">
      <c r="A8124" s="2"/>
      <c r="B8124" s="2" t="s">
        <v>4425</v>
      </c>
      <c r="C8124" s="116">
        <v>186445</v>
      </c>
      <c r="D8124" s="117">
        <v>6141</v>
      </c>
      <c r="E8124" s="2">
        <v>8124</v>
      </c>
    </row>
    <row r="8125" spans="1:5" ht="13.5" x14ac:dyDescent="0.25">
      <c r="A8125" s="2"/>
      <c r="B8125" s="2" t="s">
        <v>4426</v>
      </c>
      <c r="C8125" s="116">
        <v>186464</v>
      </c>
      <c r="D8125" s="117">
        <v>7280</v>
      </c>
      <c r="E8125" s="2">
        <v>8125</v>
      </c>
    </row>
    <row r="8126" spans="1:5" ht="13.5" x14ac:dyDescent="0.25">
      <c r="A8126" s="2"/>
      <c r="B8126" s="2" t="s">
        <v>4427</v>
      </c>
      <c r="C8126" s="116">
        <v>186483</v>
      </c>
      <c r="D8126" s="117">
        <v>7280</v>
      </c>
      <c r="E8126" s="2">
        <v>8126</v>
      </c>
    </row>
    <row r="8127" spans="1:5" ht="13.5" x14ac:dyDescent="0.25">
      <c r="A8127" s="2"/>
      <c r="B8127" s="2" t="s">
        <v>4428</v>
      </c>
      <c r="C8127" s="116">
        <v>186498</v>
      </c>
      <c r="D8127" s="117">
        <v>9322</v>
      </c>
      <c r="E8127" s="2">
        <v>8127</v>
      </c>
    </row>
    <row r="8128" spans="1:5" ht="13.5" x14ac:dyDescent="0.25">
      <c r="A8128" s="2"/>
      <c r="B8128" s="2" t="s">
        <v>4429</v>
      </c>
      <c r="C8128" s="116">
        <v>186515</v>
      </c>
      <c r="D8128" s="117">
        <v>8269</v>
      </c>
      <c r="E8128" s="2">
        <v>8128</v>
      </c>
    </row>
    <row r="8129" spans="1:5" ht="13.5" x14ac:dyDescent="0.25">
      <c r="A8129" s="2"/>
      <c r="B8129" s="2" t="s">
        <v>4430</v>
      </c>
      <c r="C8129" s="116">
        <v>186549</v>
      </c>
      <c r="D8129" s="117">
        <v>7242</v>
      </c>
      <c r="E8129" s="2">
        <v>8129</v>
      </c>
    </row>
    <row r="8130" spans="1:5" ht="13.5" x14ac:dyDescent="0.25">
      <c r="A8130" s="2"/>
      <c r="B8130" s="2" t="s">
        <v>4431</v>
      </c>
      <c r="C8130" s="116">
        <v>186568</v>
      </c>
      <c r="D8130" s="117">
        <v>7450</v>
      </c>
      <c r="E8130" s="2">
        <v>8130</v>
      </c>
    </row>
    <row r="8131" spans="1:5" ht="13.5" x14ac:dyDescent="0.25">
      <c r="A8131" s="2"/>
      <c r="B8131" s="2" t="s">
        <v>4432</v>
      </c>
      <c r="C8131" s="116">
        <v>186587</v>
      </c>
      <c r="D8131" s="117">
        <v>7441</v>
      </c>
      <c r="E8131" s="2">
        <v>8131</v>
      </c>
    </row>
    <row r="8132" spans="1:5" ht="13.5" x14ac:dyDescent="0.25">
      <c r="A8132" s="2"/>
      <c r="B8132" s="2" t="s">
        <v>4433</v>
      </c>
      <c r="C8132" s="116">
        <v>186604</v>
      </c>
      <c r="D8132" s="117">
        <v>8125</v>
      </c>
      <c r="E8132" s="2">
        <v>8132</v>
      </c>
    </row>
    <row r="8133" spans="1:5" ht="13.5" x14ac:dyDescent="0.25">
      <c r="A8133" s="2"/>
      <c r="B8133" s="2" t="s">
        <v>4434</v>
      </c>
      <c r="C8133" s="116">
        <v>186623</v>
      </c>
      <c r="D8133" s="117">
        <v>9322</v>
      </c>
      <c r="E8133" s="2">
        <v>8133</v>
      </c>
    </row>
    <row r="8134" spans="1:5" ht="13.5" x14ac:dyDescent="0.25">
      <c r="A8134" s="2"/>
      <c r="B8134" s="2" t="s">
        <v>4435</v>
      </c>
      <c r="C8134" s="116">
        <v>186642</v>
      </c>
      <c r="D8134" s="117">
        <v>7411</v>
      </c>
      <c r="E8134" s="2">
        <v>8134</v>
      </c>
    </row>
    <row r="8135" spans="1:5" ht="13.5" x14ac:dyDescent="0.25">
      <c r="A8135" s="2"/>
      <c r="B8135" s="2" t="s">
        <v>4436</v>
      </c>
      <c r="C8135" s="116">
        <v>186657</v>
      </c>
      <c r="D8135" s="117">
        <v>7270</v>
      </c>
      <c r="E8135" s="2">
        <v>8135</v>
      </c>
    </row>
    <row r="8136" spans="1:5" ht="13.5" x14ac:dyDescent="0.25">
      <c r="A8136" s="2"/>
      <c r="B8136" s="2" t="s">
        <v>4437</v>
      </c>
      <c r="C8136" s="116">
        <v>186676</v>
      </c>
      <c r="D8136" s="117">
        <v>8285</v>
      </c>
      <c r="E8136" s="2">
        <v>8136</v>
      </c>
    </row>
    <row r="8137" spans="1:5" ht="13.5" x14ac:dyDescent="0.25">
      <c r="A8137" s="2"/>
      <c r="B8137" s="2" t="s">
        <v>4438</v>
      </c>
      <c r="C8137" s="116">
        <v>186695</v>
      </c>
      <c r="D8137" s="117">
        <v>7431</v>
      </c>
      <c r="E8137" s="2">
        <v>8137</v>
      </c>
    </row>
    <row r="8138" spans="1:5" ht="13.5" x14ac:dyDescent="0.25">
      <c r="A8138" s="2"/>
      <c r="B8138" s="2" t="s">
        <v>4439</v>
      </c>
      <c r="C8138" s="116">
        <v>186712</v>
      </c>
      <c r="D8138" s="117">
        <v>9322</v>
      </c>
      <c r="E8138" s="2">
        <v>8138</v>
      </c>
    </row>
    <row r="8139" spans="1:5" ht="13.5" x14ac:dyDescent="0.25">
      <c r="A8139" s="2"/>
      <c r="B8139" s="2" t="s">
        <v>4440</v>
      </c>
      <c r="C8139" s="116">
        <v>186731</v>
      </c>
      <c r="D8139" s="117">
        <v>8125</v>
      </c>
      <c r="E8139" s="2">
        <v>8139</v>
      </c>
    </row>
    <row r="8140" spans="1:5" ht="13.5" x14ac:dyDescent="0.25">
      <c r="A8140" s="2"/>
      <c r="B8140" s="2" t="s">
        <v>4441</v>
      </c>
      <c r="C8140" s="116">
        <v>186746</v>
      </c>
      <c r="D8140" s="117">
        <v>9334</v>
      </c>
      <c r="E8140" s="2">
        <v>8140</v>
      </c>
    </row>
    <row r="8141" spans="1:5" ht="13.5" x14ac:dyDescent="0.25">
      <c r="A8141" s="2"/>
      <c r="B8141" s="2" t="s">
        <v>4443</v>
      </c>
      <c r="C8141" s="116">
        <v>186772</v>
      </c>
      <c r="D8141" s="117">
        <v>7334</v>
      </c>
      <c r="E8141" s="2">
        <v>8141</v>
      </c>
    </row>
    <row r="8142" spans="1:5" ht="13.5" x14ac:dyDescent="0.25">
      <c r="A8142" s="2"/>
      <c r="B8142" s="2" t="s">
        <v>4446</v>
      </c>
      <c r="C8142" s="116">
        <v>186835</v>
      </c>
      <c r="D8142" s="117">
        <v>7414</v>
      </c>
      <c r="E8142" s="2">
        <v>8142</v>
      </c>
    </row>
    <row r="8143" spans="1:5" ht="13.5" x14ac:dyDescent="0.25">
      <c r="A8143" s="2"/>
      <c r="B8143" s="2" t="s">
        <v>7469</v>
      </c>
      <c r="C8143" s="116">
        <v>186906</v>
      </c>
      <c r="D8143" s="117">
        <v>7322</v>
      </c>
      <c r="E8143" s="2">
        <v>8143</v>
      </c>
    </row>
    <row r="8144" spans="1:5" ht="13.5" x14ac:dyDescent="0.25">
      <c r="A8144" s="2"/>
      <c r="B8144" s="2" t="s">
        <v>4447</v>
      </c>
      <c r="C8144" s="116">
        <v>186854</v>
      </c>
      <c r="D8144" s="117">
        <v>7431</v>
      </c>
      <c r="E8144" s="2">
        <v>8144</v>
      </c>
    </row>
    <row r="8145" spans="1:5" ht="13.5" x14ac:dyDescent="0.25">
      <c r="A8145" s="2"/>
      <c r="B8145" s="2" t="s">
        <v>6136</v>
      </c>
      <c r="C8145" s="116">
        <v>186869</v>
      </c>
      <c r="D8145" s="117">
        <v>7450</v>
      </c>
      <c r="E8145" s="2">
        <v>8145</v>
      </c>
    </row>
    <row r="8146" spans="1:5" ht="13.5" x14ac:dyDescent="0.25">
      <c r="A8146" s="2"/>
      <c r="B8146" s="2" t="s">
        <v>6137</v>
      </c>
      <c r="C8146" s="116">
        <v>186888</v>
      </c>
      <c r="D8146" s="117">
        <v>8269</v>
      </c>
      <c r="E8146" s="2">
        <v>8146</v>
      </c>
    </row>
    <row r="8147" spans="1:5" ht="13.5" x14ac:dyDescent="0.25">
      <c r="A8147" s="2"/>
      <c r="B8147" s="2" t="s">
        <v>6138</v>
      </c>
      <c r="C8147" s="116">
        <v>186905</v>
      </c>
      <c r="D8147" s="117">
        <v>8133</v>
      </c>
      <c r="E8147" s="2">
        <v>8147</v>
      </c>
    </row>
    <row r="8148" spans="1:5" ht="13.5" x14ac:dyDescent="0.25">
      <c r="A8148" s="2"/>
      <c r="B8148" s="2" t="s">
        <v>6139</v>
      </c>
      <c r="C8148" s="116">
        <v>186924</v>
      </c>
      <c r="D8148" s="117">
        <v>7414</v>
      </c>
      <c r="E8148" s="2">
        <v>8148</v>
      </c>
    </row>
    <row r="8149" spans="1:5" ht="13.5" x14ac:dyDescent="0.25">
      <c r="A8149" s="2"/>
      <c r="B8149" s="2" t="s">
        <v>6140</v>
      </c>
      <c r="C8149" s="116">
        <v>186939</v>
      </c>
      <c r="D8149" s="117">
        <v>7414</v>
      </c>
      <c r="E8149" s="2">
        <v>8149</v>
      </c>
    </row>
    <row r="8150" spans="1:5" ht="13.5" x14ac:dyDescent="0.25">
      <c r="A8150" s="2"/>
      <c r="B8150" s="2" t="s">
        <v>6141</v>
      </c>
      <c r="C8150" s="116">
        <v>186958</v>
      </c>
      <c r="D8150" s="117">
        <v>7414</v>
      </c>
      <c r="E8150" s="2">
        <v>8150</v>
      </c>
    </row>
    <row r="8151" spans="1:5" ht="13.5" x14ac:dyDescent="0.25">
      <c r="A8151" s="2"/>
      <c r="B8151" s="2" t="s">
        <v>6142</v>
      </c>
      <c r="C8151" s="116">
        <v>186977</v>
      </c>
      <c r="D8151" s="117">
        <v>7411</v>
      </c>
      <c r="E8151" s="2">
        <v>8151</v>
      </c>
    </row>
    <row r="8152" spans="1:5" ht="13.5" x14ac:dyDescent="0.25">
      <c r="A8152" s="2"/>
      <c r="B8152" s="2" t="s">
        <v>6144</v>
      </c>
      <c r="C8152" s="116">
        <v>187005</v>
      </c>
      <c r="D8152" s="117">
        <v>7441</v>
      </c>
      <c r="E8152" s="2">
        <v>8152</v>
      </c>
    </row>
    <row r="8153" spans="1:5" ht="13.5" x14ac:dyDescent="0.25">
      <c r="A8153" s="2"/>
      <c r="B8153" s="2" t="s">
        <v>6145</v>
      </c>
      <c r="C8153" s="116">
        <v>187024</v>
      </c>
      <c r="D8153" s="117">
        <v>7441</v>
      </c>
      <c r="E8153" s="2">
        <v>8153</v>
      </c>
    </row>
    <row r="8154" spans="1:5" ht="13.5" x14ac:dyDescent="0.25">
      <c r="A8154" s="2"/>
      <c r="B8154" s="2" t="s">
        <v>6146</v>
      </c>
      <c r="C8154" s="116">
        <v>187039</v>
      </c>
      <c r="D8154" s="117">
        <v>8144</v>
      </c>
      <c r="E8154" s="2">
        <v>8154</v>
      </c>
    </row>
    <row r="8155" spans="1:5" ht="13.5" x14ac:dyDescent="0.25">
      <c r="A8155" s="2"/>
      <c r="B8155" s="2" t="s">
        <v>6147</v>
      </c>
      <c r="C8155" s="116">
        <v>187058</v>
      </c>
      <c r="D8155" s="117">
        <v>7280</v>
      </c>
      <c r="E8155" s="2">
        <v>8155</v>
      </c>
    </row>
    <row r="8156" spans="1:5" ht="13.5" x14ac:dyDescent="0.25">
      <c r="A8156" s="2"/>
      <c r="B8156" s="2" t="s">
        <v>6148</v>
      </c>
      <c r="C8156" s="116">
        <v>187077</v>
      </c>
      <c r="D8156" s="117">
        <v>9322</v>
      </c>
      <c r="E8156" s="2">
        <v>8156</v>
      </c>
    </row>
    <row r="8157" spans="1:5" ht="13.5" x14ac:dyDescent="0.25">
      <c r="A8157" s="2"/>
      <c r="B8157" s="2" t="s">
        <v>6149</v>
      </c>
      <c r="C8157" s="116">
        <v>187096</v>
      </c>
      <c r="D8157" s="117">
        <v>9322</v>
      </c>
      <c r="E8157" s="2">
        <v>8157</v>
      </c>
    </row>
    <row r="8158" spans="1:5" ht="13.5" x14ac:dyDescent="0.25">
      <c r="A8158" s="2"/>
      <c r="B8158" s="2" t="s">
        <v>4442</v>
      </c>
      <c r="C8158" s="116">
        <v>186765</v>
      </c>
      <c r="D8158" s="117">
        <v>8277</v>
      </c>
      <c r="E8158" s="2">
        <v>8158</v>
      </c>
    </row>
    <row r="8159" spans="1:5" ht="13.5" x14ac:dyDescent="0.25">
      <c r="A8159" s="2"/>
      <c r="B8159" s="2" t="s">
        <v>4444</v>
      </c>
      <c r="C8159" s="116">
        <v>186799</v>
      </c>
      <c r="D8159" s="117">
        <v>9322</v>
      </c>
      <c r="E8159" s="2">
        <v>8159</v>
      </c>
    </row>
    <row r="8160" spans="1:5" ht="13.5" x14ac:dyDescent="0.25">
      <c r="A8160" s="2"/>
      <c r="B8160" s="2" t="s">
        <v>4445</v>
      </c>
      <c r="C8160" s="116">
        <v>186816</v>
      </c>
      <c r="D8160" s="117">
        <v>7214</v>
      </c>
      <c r="E8160" s="2">
        <v>8160</v>
      </c>
    </row>
    <row r="8161" spans="1:5" ht="13.5" x14ac:dyDescent="0.25">
      <c r="A8161" s="2"/>
      <c r="B8161" s="2" t="s">
        <v>6150</v>
      </c>
      <c r="C8161" s="116">
        <v>187113</v>
      </c>
      <c r="D8161" s="117">
        <v>8269</v>
      </c>
      <c r="E8161" s="2">
        <v>8161</v>
      </c>
    </row>
    <row r="8162" spans="1:5" ht="13.5" x14ac:dyDescent="0.25">
      <c r="A8162" s="2"/>
      <c r="B8162" s="2" t="s">
        <v>6151</v>
      </c>
      <c r="C8162" s="116">
        <v>187132</v>
      </c>
      <c r="D8162" s="117">
        <v>7414</v>
      </c>
      <c r="E8162" s="2">
        <v>8162</v>
      </c>
    </row>
    <row r="8163" spans="1:5" ht="13.5" x14ac:dyDescent="0.25">
      <c r="A8163" s="2"/>
      <c r="B8163" s="2" t="s">
        <v>8302</v>
      </c>
      <c r="C8163" s="116">
        <v>264819</v>
      </c>
      <c r="D8163" s="117">
        <v>2455</v>
      </c>
      <c r="E8163" s="2">
        <v>8163</v>
      </c>
    </row>
    <row r="8164" spans="1:5" ht="13.5" x14ac:dyDescent="0.25">
      <c r="A8164" s="2"/>
      <c r="B8164" s="2" t="s">
        <v>6152</v>
      </c>
      <c r="C8164" s="116">
        <v>187151</v>
      </c>
      <c r="D8164" s="117">
        <v>8224</v>
      </c>
      <c r="E8164" s="2">
        <v>8164</v>
      </c>
    </row>
    <row r="8165" spans="1:5" ht="13.5" x14ac:dyDescent="0.25">
      <c r="A8165" s="2"/>
      <c r="B8165" s="2" t="s">
        <v>6898</v>
      </c>
      <c r="C8165" s="116">
        <v>265223</v>
      </c>
      <c r="D8165" s="117">
        <v>2148</v>
      </c>
      <c r="E8165" s="2">
        <v>8165</v>
      </c>
    </row>
    <row r="8166" spans="1:5" ht="13.5" x14ac:dyDescent="0.25">
      <c r="A8166" s="2"/>
      <c r="B8166" s="2" t="s">
        <v>6153</v>
      </c>
      <c r="C8166" s="116">
        <v>187170</v>
      </c>
      <c r="D8166" s="117">
        <v>8212</v>
      </c>
      <c r="E8166" s="2">
        <v>8166</v>
      </c>
    </row>
    <row r="8167" spans="1:5" ht="13.5" x14ac:dyDescent="0.25">
      <c r="A8167" s="2"/>
      <c r="B8167" s="2" t="s">
        <v>7470</v>
      </c>
      <c r="C8167" s="116">
        <v>187197</v>
      </c>
      <c r="D8167" s="117">
        <v>8231</v>
      </c>
      <c r="E8167" s="2">
        <v>8167</v>
      </c>
    </row>
    <row r="8168" spans="1:5" ht="13.5" x14ac:dyDescent="0.25">
      <c r="A8168" s="2"/>
      <c r="B8168" s="2" t="s">
        <v>6155</v>
      </c>
      <c r="C8168" s="116">
        <v>187217</v>
      </c>
      <c r="D8168" s="117">
        <v>7280</v>
      </c>
      <c r="E8168" s="2">
        <v>8168</v>
      </c>
    </row>
    <row r="8169" spans="1:5" ht="13.5" x14ac:dyDescent="0.25">
      <c r="A8169" s="2"/>
      <c r="B8169" s="2" t="s">
        <v>6156</v>
      </c>
      <c r="C8169" s="116">
        <v>187221</v>
      </c>
      <c r="D8169" s="117">
        <v>5320</v>
      </c>
      <c r="E8169" s="2">
        <v>8169</v>
      </c>
    </row>
    <row r="8170" spans="1:5" ht="13.5" x14ac:dyDescent="0.25">
      <c r="A8170" s="2"/>
      <c r="B8170" s="2" t="s">
        <v>6157</v>
      </c>
      <c r="C8170" s="116">
        <v>187236</v>
      </c>
      <c r="D8170" s="117">
        <v>8142</v>
      </c>
      <c r="E8170" s="2">
        <v>8170</v>
      </c>
    </row>
    <row r="8171" spans="1:5" ht="13.5" x14ac:dyDescent="0.25">
      <c r="A8171" s="2"/>
      <c r="B8171" s="2" t="s">
        <v>6158</v>
      </c>
      <c r="C8171" s="116">
        <v>187240</v>
      </c>
      <c r="D8171" s="117">
        <v>8290</v>
      </c>
      <c r="E8171" s="2">
        <v>8171</v>
      </c>
    </row>
    <row r="8172" spans="1:5" ht="13.5" x14ac:dyDescent="0.25">
      <c r="A8172" s="2"/>
      <c r="B8172" s="2" t="s">
        <v>6159</v>
      </c>
      <c r="C8172" s="116">
        <v>187263</v>
      </c>
      <c r="D8172" s="117">
        <v>7511</v>
      </c>
      <c r="E8172" s="2">
        <v>8172</v>
      </c>
    </row>
    <row r="8173" spans="1:5" ht="13.5" x14ac:dyDescent="0.25">
      <c r="A8173" s="2"/>
      <c r="B8173" s="2" t="s">
        <v>6160</v>
      </c>
      <c r="C8173" s="116">
        <v>187289</v>
      </c>
      <c r="D8173" s="117">
        <v>8290</v>
      </c>
      <c r="E8173" s="2">
        <v>8173</v>
      </c>
    </row>
    <row r="8174" spans="1:5" ht="13.5" x14ac:dyDescent="0.25">
      <c r="A8174" s="2"/>
      <c r="B8174" s="2" t="s">
        <v>6161</v>
      </c>
      <c r="C8174" s="116">
        <v>187306</v>
      </c>
      <c r="D8174" s="117">
        <v>8229</v>
      </c>
      <c r="E8174" s="2">
        <v>8174</v>
      </c>
    </row>
    <row r="8175" spans="1:5" ht="13.5" x14ac:dyDescent="0.25">
      <c r="A8175" s="2"/>
      <c r="B8175" s="2" t="s">
        <v>6162</v>
      </c>
      <c r="C8175" s="116">
        <v>187325</v>
      </c>
      <c r="D8175" s="117">
        <v>7416</v>
      </c>
      <c r="E8175" s="2">
        <v>8175</v>
      </c>
    </row>
    <row r="8176" spans="1:5" ht="13.5" x14ac:dyDescent="0.25">
      <c r="A8176" s="2"/>
      <c r="B8176" s="2" t="s">
        <v>6163</v>
      </c>
      <c r="C8176" s="116">
        <v>187359</v>
      </c>
      <c r="D8176" s="117">
        <v>7411</v>
      </c>
      <c r="E8176" s="2">
        <v>8176</v>
      </c>
    </row>
    <row r="8177" spans="1:5" ht="13.5" x14ac:dyDescent="0.25">
      <c r="A8177" s="2"/>
      <c r="B8177" s="2" t="s">
        <v>6164</v>
      </c>
      <c r="C8177" s="116">
        <v>187363</v>
      </c>
      <c r="D8177" s="117">
        <v>8122</v>
      </c>
      <c r="E8177" s="2">
        <v>8177</v>
      </c>
    </row>
    <row r="8178" spans="1:5" ht="13.5" x14ac:dyDescent="0.25">
      <c r="A8178" s="2"/>
      <c r="B8178" s="2" t="s">
        <v>6165</v>
      </c>
      <c r="C8178" s="116">
        <v>187382</v>
      </c>
      <c r="D8178" s="117">
        <v>8229</v>
      </c>
      <c r="E8178" s="2">
        <v>8178</v>
      </c>
    </row>
    <row r="8179" spans="1:5" ht="13.5" x14ac:dyDescent="0.25">
      <c r="A8179" s="2"/>
      <c r="B8179" s="2" t="s">
        <v>6166</v>
      </c>
      <c r="C8179" s="116">
        <v>187406</v>
      </c>
      <c r="D8179" s="117">
        <v>8132</v>
      </c>
      <c r="E8179" s="2">
        <v>8179</v>
      </c>
    </row>
    <row r="8180" spans="1:5" ht="13.5" x14ac:dyDescent="0.25">
      <c r="A8180" s="2"/>
      <c r="B8180" s="2" t="s">
        <v>8303</v>
      </c>
      <c r="C8180" s="116">
        <v>265224</v>
      </c>
      <c r="D8180" s="117">
        <v>3450</v>
      </c>
      <c r="E8180" s="2">
        <v>8180</v>
      </c>
    </row>
    <row r="8181" spans="1:5" ht="13.5" x14ac:dyDescent="0.25">
      <c r="A8181" s="2"/>
      <c r="B8181" s="2" t="s">
        <v>8588</v>
      </c>
      <c r="C8181" s="116">
        <v>265240</v>
      </c>
      <c r="D8181" s="117">
        <v>2446</v>
      </c>
      <c r="E8181" s="2">
        <v>8181</v>
      </c>
    </row>
    <row r="8182" spans="1:5" ht="13.5" x14ac:dyDescent="0.25">
      <c r="A8182" s="2"/>
      <c r="B8182" s="2" t="s">
        <v>6899</v>
      </c>
      <c r="C8182" s="116">
        <v>265276</v>
      </c>
      <c r="D8182" s="117">
        <v>3460</v>
      </c>
      <c r="E8182" s="2">
        <v>8182</v>
      </c>
    </row>
    <row r="8183" spans="1:5" ht="13.5" x14ac:dyDescent="0.25">
      <c r="A8183" s="2"/>
      <c r="B8183" s="2" t="s">
        <v>6900</v>
      </c>
      <c r="C8183" s="116">
        <v>265312</v>
      </c>
      <c r="D8183" s="117">
        <v>2442</v>
      </c>
      <c r="E8183" s="2">
        <v>8183</v>
      </c>
    </row>
    <row r="8184" spans="1:5" ht="13.5" x14ac:dyDescent="0.25">
      <c r="A8184" s="2"/>
      <c r="B8184" s="2" t="s">
        <v>9081</v>
      </c>
      <c r="C8184" s="116">
        <v>387416</v>
      </c>
      <c r="D8184" s="117">
        <v>8290</v>
      </c>
      <c r="E8184" s="2">
        <v>8184</v>
      </c>
    </row>
    <row r="8185" spans="1:5" ht="13.5" x14ac:dyDescent="0.25">
      <c r="A8185" s="2"/>
      <c r="B8185" s="2" t="s">
        <v>6901</v>
      </c>
      <c r="C8185" s="116">
        <v>265346</v>
      </c>
      <c r="D8185" s="117">
        <v>5169</v>
      </c>
      <c r="E8185" s="2">
        <v>8185</v>
      </c>
    </row>
    <row r="8186" spans="1:5" ht="13.5" x14ac:dyDescent="0.25">
      <c r="A8186" s="2"/>
      <c r="B8186" s="2" t="s">
        <v>6171</v>
      </c>
      <c r="C8186" s="116">
        <v>187490</v>
      </c>
      <c r="D8186" s="117">
        <v>8125</v>
      </c>
      <c r="E8186" s="2">
        <v>8186</v>
      </c>
    </row>
    <row r="8187" spans="1:5" ht="13.5" x14ac:dyDescent="0.25">
      <c r="A8187" s="2"/>
      <c r="B8187" s="2" t="s">
        <v>6171</v>
      </c>
      <c r="C8187" s="116">
        <v>387447</v>
      </c>
      <c r="D8187" s="117">
        <v>8290</v>
      </c>
      <c r="E8187" s="2">
        <v>8187</v>
      </c>
    </row>
    <row r="8188" spans="1:5" ht="13.5" x14ac:dyDescent="0.25">
      <c r="A8188" s="2"/>
      <c r="B8188" s="2" t="s">
        <v>6167</v>
      </c>
      <c r="C8188" s="116">
        <v>187429</v>
      </c>
      <c r="D8188" s="117">
        <v>7270</v>
      </c>
      <c r="E8188" s="2">
        <v>8188</v>
      </c>
    </row>
    <row r="8189" spans="1:5" ht="13.5" x14ac:dyDescent="0.25">
      <c r="A8189" s="2"/>
      <c r="B8189" s="2" t="s">
        <v>6168</v>
      </c>
      <c r="C8189" s="116">
        <v>187433</v>
      </c>
      <c r="D8189" s="117">
        <v>7260</v>
      </c>
      <c r="E8189" s="2">
        <v>8189</v>
      </c>
    </row>
    <row r="8190" spans="1:5" ht="13.5" x14ac:dyDescent="0.25">
      <c r="A8190" s="2"/>
      <c r="B8190" s="2" t="s">
        <v>6169</v>
      </c>
      <c r="C8190" s="116">
        <v>187452</v>
      </c>
      <c r="D8190" s="117">
        <v>7241</v>
      </c>
      <c r="E8190" s="2">
        <v>8190</v>
      </c>
    </row>
    <row r="8191" spans="1:5" ht="13.5" x14ac:dyDescent="0.25">
      <c r="A8191" s="2"/>
      <c r="B8191" s="2" t="s">
        <v>6170</v>
      </c>
      <c r="C8191" s="116">
        <v>187471</v>
      </c>
      <c r="D8191" s="117">
        <v>8228</v>
      </c>
      <c r="E8191" s="2">
        <v>8191</v>
      </c>
    </row>
    <row r="8192" spans="1:5" ht="13.5" x14ac:dyDescent="0.25">
      <c r="A8192" s="2"/>
      <c r="B8192" s="2" t="s">
        <v>9082</v>
      </c>
      <c r="C8192" s="116">
        <v>387469</v>
      </c>
      <c r="D8192" s="117">
        <v>8220</v>
      </c>
      <c r="E8192" s="2">
        <v>8192</v>
      </c>
    </row>
    <row r="8193" spans="1:5" ht="13.5" x14ac:dyDescent="0.25">
      <c r="A8193" s="2"/>
      <c r="B8193" s="2" t="s">
        <v>9083</v>
      </c>
      <c r="C8193" s="116">
        <v>387488</v>
      </c>
      <c r="D8193" s="117">
        <v>8290</v>
      </c>
      <c r="E8193" s="2">
        <v>8193</v>
      </c>
    </row>
    <row r="8194" spans="1:5" ht="13.5" x14ac:dyDescent="0.25">
      <c r="A8194" s="2"/>
      <c r="B8194" s="2" t="s">
        <v>6902</v>
      </c>
      <c r="C8194" s="116">
        <v>265371</v>
      </c>
      <c r="D8194" s="117">
        <v>2114</v>
      </c>
      <c r="E8194" s="2">
        <v>8194</v>
      </c>
    </row>
    <row r="8195" spans="1:5" ht="13.5" x14ac:dyDescent="0.25">
      <c r="A8195" s="2"/>
      <c r="B8195" s="2" t="s">
        <v>6903</v>
      </c>
      <c r="C8195" s="116">
        <v>265416</v>
      </c>
      <c r="D8195" s="117">
        <v>1229</v>
      </c>
      <c r="E8195" s="2">
        <v>8195</v>
      </c>
    </row>
    <row r="8196" spans="1:5" ht="13.5" x14ac:dyDescent="0.25">
      <c r="A8196" s="2"/>
      <c r="B8196" s="2" t="s">
        <v>8592</v>
      </c>
      <c r="C8196" s="116">
        <v>265505</v>
      </c>
      <c r="D8196" s="117">
        <v>1120</v>
      </c>
      <c r="E8196" s="2">
        <v>8196</v>
      </c>
    </row>
    <row r="8197" spans="1:5" ht="13.5" x14ac:dyDescent="0.25">
      <c r="A8197" s="2"/>
      <c r="B8197" s="2" t="s">
        <v>8593</v>
      </c>
      <c r="C8197" s="116">
        <v>265520</v>
      </c>
      <c r="D8197" s="117">
        <v>1229</v>
      </c>
      <c r="E8197" s="2">
        <v>8197</v>
      </c>
    </row>
    <row r="8198" spans="1:5" ht="13.5" x14ac:dyDescent="0.25">
      <c r="A8198" s="2"/>
      <c r="B8198" s="2" t="s">
        <v>6904</v>
      </c>
      <c r="C8198" s="116">
        <v>265524</v>
      </c>
      <c r="D8198" s="117">
        <v>1120</v>
      </c>
      <c r="E8198" s="2">
        <v>8198</v>
      </c>
    </row>
    <row r="8199" spans="1:5" ht="13.5" x14ac:dyDescent="0.25">
      <c r="A8199" s="2"/>
      <c r="B8199" s="2" t="s">
        <v>6905</v>
      </c>
      <c r="C8199" s="116">
        <v>265543</v>
      </c>
      <c r="D8199" s="117">
        <v>1120</v>
      </c>
      <c r="E8199" s="2">
        <v>8199</v>
      </c>
    </row>
    <row r="8200" spans="1:5" ht="13.5" x14ac:dyDescent="0.25">
      <c r="A8200" s="2"/>
      <c r="B8200" s="2" t="s">
        <v>6906</v>
      </c>
      <c r="C8200" s="116">
        <v>265558</v>
      </c>
      <c r="D8200" s="117">
        <v>1120</v>
      </c>
      <c r="E8200" s="2">
        <v>8200</v>
      </c>
    </row>
    <row r="8201" spans="1:5" ht="13.5" x14ac:dyDescent="0.25">
      <c r="A8201" s="2"/>
      <c r="B8201" s="2" t="s">
        <v>6907</v>
      </c>
      <c r="C8201" s="116">
        <v>265577</v>
      </c>
      <c r="D8201" s="117">
        <v>1120</v>
      </c>
      <c r="E8201" s="2">
        <v>8201</v>
      </c>
    </row>
    <row r="8202" spans="1:5" ht="13.5" x14ac:dyDescent="0.25">
      <c r="A8202" s="2"/>
      <c r="B8202" s="2" t="s">
        <v>6908</v>
      </c>
      <c r="C8202" s="116">
        <v>265581</v>
      </c>
      <c r="D8202" s="117">
        <v>1120</v>
      </c>
      <c r="E8202" s="2">
        <v>8202</v>
      </c>
    </row>
    <row r="8203" spans="1:5" ht="13.5" x14ac:dyDescent="0.25">
      <c r="A8203" s="2"/>
      <c r="B8203" s="2" t="s">
        <v>6909</v>
      </c>
      <c r="C8203" s="116">
        <v>265609</v>
      </c>
      <c r="D8203" s="117">
        <v>1120</v>
      </c>
      <c r="E8203" s="2">
        <v>8203</v>
      </c>
    </row>
    <row r="8204" spans="1:5" ht="13.5" x14ac:dyDescent="0.25">
      <c r="A8204" s="2"/>
      <c r="B8204" s="2" t="s">
        <v>6910</v>
      </c>
      <c r="C8204" s="116">
        <v>265613</v>
      </c>
      <c r="D8204" s="117">
        <v>1120</v>
      </c>
      <c r="E8204" s="2">
        <v>8204</v>
      </c>
    </row>
    <row r="8205" spans="1:5" ht="13.5" x14ac:dyDescent="0.25">
      <c r="A8205" s="2"/>
      <c r="B8205" s="2" t="s">
        <v>6911</v>
      </c>
      <c r="C8205" s="116">
        <v>265632</v>
      </c>
      <c r="D8205" s="117">
        <v>1120</v>
      </c>
      <c r="E8205" s="2">
        <v>8205</v>
      </c>
    </row>
    <row r="8206" spans="1:5" ht="13.5" x14ac:dyDescent="0.25">
      <c r="A8206" s="2"/>
      <c r="B8206" s="2" t="s">
        <v>6912</v>
      </c>
      <c r="C8206" s="116">
        <v>265647</v>
      </c>
      <c r="D8206" s="117">
        <v>1120</v>
      </c>
      <c r="E8206" s="2">
        <v>8206</v>
      </c>
    </row>
    <row r="8207" spans="1:5" ht="13.5" x14ac:dyDescent="0.25">
      <c r="A8207" s="2"/>
      <c r="B8207" s="2" t="s">
        <v>6913</v>
      </c>
      <c r="C8207" s="116">
        <v>265666</v>
      </c>
      <c r="D8207" s="117">
        <v>1120</v>
      </c>
      <c r="E8207" s="2">
        <v>8207</v>
      </c>
    </row>
    <row r="8208" spans="1:5" ht="13.5" x14ac:dyDescent="0.25">
      <c r="A8208" s="2"/>
      <c r="B8208" s="2" t="s">
        <v>6914</v>
      </c>
      <c r="C8208" s="116">
        <v>265685</v>
      </c>
      <c r="D8208" s="117">
        <v>1120</v>
      </c>
      <c r="E8208" s="2">
        <v>8208</v>
      </c>
    </row>
    <row r="8209" spans="1:5" ht="13.5" x14ac:dyDescent="0.25">
      <c r="A8209" s="2"/>
      <c r="B8209" s="2" t="s">
        <v>6915</v>
      </c>
      <c r="C8209" s="116">
        <v>265690</v>
      </c>
      <c r="D8209" s="117">
        <v>1120</v>
      </c>
      <c r="E8209" s="2">
        <v>8209</v>
      </c>
    </row>
    <row r="8210" spans="1:5" ht="13.5" x14ac:dyDescent="0.25">
      <c r="A8210" s="2"/>
      <c r="B8210" s="2" t="s">
        <v>6916</v>
      </c>
      <c r="C8210" s="116">
        <v>265717</v>
      </c>
      <c r="D8210" s="117">
        <v>1120</v>
      </c>
      <c r="E8210" s="2">
        <v>8210</v>
      </c>
    </row>
    <row r="8211" spans="1:5" ht="13.5" x14ac:dyDescent="0.25">
      <c r="A8211" s="2"/>
      <c r="B8211" s="2" t="s">
        <v>6917</v>
      </c>
      <c r="C8211" s="116">
        <v>265721</v>
      </c>
      <c r="D8211" s="117">
        <v>1120</v>
      </c>
      <c r="E8211" s="2">
        <v>8211</v>
      </c>
    </row>
    <row r="8212" spans="1:5" ht="13.5" x14ac:dyDescent="0.25">
      <c r="A8212" s="2"/>
      <c r="B8212" s="2" t="s">
        <v>6918</v>
      </c>
      <c r="C8212" s="116">
        <v>265736</v>
      </c>
      <c r="D8212" s="117">
        <v>1120</v>
      </c>
      <c r="E8212" s="2">
        <v>8212</v>
      </c>
    </row>
    <row r="8213" spans="1:5" ht="13.5" x14ac:dyDescent="0.25">
      <c r="A8213" s="2"/>
      <c r="B8213" s="2" t="s">
        <v>8590</v>
      </c>
      <c r="C8213" s="116">
        <v>265420</v>
      </c>
      <c r="D8213" s="117">
        <v>2429</v>
      </c>
      <c r="E8213" s="2">
        <v>8213</v>
      </c>
    </row>
    <row r="8214" spans="1:5" ht="13.5" x14ac:dyDescent="0.25">
      <c r="A8214" s="2"/>
      <c r="B8214" s="2" t="s">
        <v>8773</v>
      </c>
      <c r="C8214" s="116">
        <v>265755</v>
      </c>
      <c r="D8214" s="117">
        <v>2149</v>
      </c>
      <c r="E8214" s="2">
        <v>8214</v>
      </c>
    </row>
    <row r="8215" spans="1:5" ht="13.5" x14ac:dyDescent="0.25">
      <c r="A8215" s="2"/>
      <c r="B8215" s="2" t="s">
        <v>6919</v>
      </c>
      <c r="C8215" s="116">
        <v>265774</v>
      </c>
      <c r="D8215" s="117">
        <v>2149</v>
      </c>
      <c r="E8215" s="2">
        <v>8215</v>
      </c>
    </row>
    <row r="8216" spans="1:5" ht="13.5" x14ac:dyDescent="0.25">
      <c r="A8216" s="2"/>
      <c r="B8216" s="2" t="s">
        <v>8591</v>
      </c>
      <c r="C8216" s="116">
        <v>265495</v>
      </c>
      <c r="D8216" s="117">
        <v>2451</v>
      </c>
      <c r="E8216" s="2">
        <v>8216</v>
      </c>
    </row>
    <row r="8217" spans="1:5" ht="13.5" x14ac:dyDescent="0.25">
      <c r="A8217" s="2"/>
      <c r="B8217" s="2" t="s">
        <v>8589</v>
      </c>
      <c r="C8217" s="116">
        <v>265415</v>
      </c>
      <c r="D8217" s="117">
        <v>2413</v>
      </c>
      <c r="E8217" s="2">
        <v>8217</v>
      </c>
    </row>
    <row r="8218" spans="1:5" ht="13.5" x14ac:dyDescent="0.25">
      <c r="A8218" s="2"/>
      <c r="B8218" s="2" t="s">
        <v>8774</v>
      </c>
      <c r="C8218" s="116">
        <v>265789</v>
      </c>
      <c r="D8218" s="117">
        <v>2149</v>
      </c>
      <c r="E8218" s="2">
        <v>8218</v>
      </c>
    </row>
    <row r="8219" spans="1:5" ht="13.5" x14ac:dyDescent="0.25">
      <c r="A8219" s="2"/>
      <c r="B8219" s="2" t="s">
        <v>8594</v>
      </c>
      <c r="C8219" s="116">
        <v>265780</v>
      </c>
      <c r="D8219" s="117">
        <v>2359</v>
      </c>
      <c r="E8219" s="2">
        <v>8219</v>
      </c>
    </row>
    <row r="8220" spans="1:5" ht="13.5" x14ac:dyDescent="0.25">
      <c r="A8220" s="2"/>
      <c r="B8220" s="2" t="s">
        <v>6920</v>
      </c>
      <c r="C8220" s="116">
        <v>265793</v>
      </c>
      <c r="D8220" s="117">
        <v>2432</v>
      </c>
      <c r="E8220" s="2">
        <v>8220</v>
      </c>
    </row>
    <row r="8221" spans="1:5" ht="13.5" x14ac:dyDescent="0.25">
      <c r="A8221" s="2"/>
      <c r="B8221" s="2" t="s">
        <v>6921</v>
      </c>
      <c r="C8221" s="116">
        <v>265833</v>
      </c>
      <c r="D8221" s="117">
        <v>2412</v>
      </c>
      <c r="E8221" s="2">
        <v>8221</v>
      </c>
    </row>
    <row r="8222" spans="1:5" ht="13.5" x14ac:dyDescent="0.25">
      <c r="A8222" s="2"/>
      <c r="B8222" s="2" t="s">
        <v>8599</v>
      </c>
      <c r="C8222" s="116">
        <v>265859</v>
      </c>
      <c r="D8222" s="117">
        <v>2413</v>
      </c>
      <c r="E8222" s="2">
        <v>8222</v>
      </c>
    </row>
    <row r="8223" spans="1:5" ht="13.5" x14ac:dyDescent="0.25">
      <c r="A8223" s="2"/>
      <c r="B8223" s="2" t="s">
        <v>8775</v>
      </c>
      <c r="C8223" s="116">
        <v>265863</v>
      </c>
      <c r="D8223" s="117">
        <v>2413</v>
      </c>
      <c r="E8223" s="2">
        <v>8223</v>
      </c>
    </row>
    <row r="8224" spans="1:5" ht="13.5" x14ac:dyDescent="0.25">
      <c r="A8224" s="2"/>
      <c r="B8224" s="2" t="s">
        <v>9258</v>
      </c>
      <c r="C8224" s="116">
        <v>465864</v>
      </c>
      <c r="D8224" s="117">
        <v>2441</v>
      </c>
      <c r="E8224" s="2">
        <v>8224</v>
      </c>
    </row>
    <row r="8225" spans="1:5" ht="13.5" x14ac:dyDescent="0.25">
      <c r="A8225" s="2"/>
      <c r="B8225" s="2" t="s">
        <v>8624</v>
      </c>
      <c r="C8225" s="116">
        <v>265884</v>
      </c>
      <c r="D8225" s="117">
        <v>2413</v>
      </c>
      <c r="E8225" s="2">
        <v>8225</v>
      </c>
    </row>
    <row r="8226" spans="1:5" ht="13.5" x14ac:dyDescent="0.25">
      <c r="A8226" s="2"/>
      <c r="B8226" s="2" t="s">
        <v>8776</v>
      </c>
      <c r="C8226" s="116">
        <v>265878</v>
      </c>
      <c r="D8226" s="117">
        <v>2145</v>
      </c>
      <c r="E8226" s="2">
        <v>8226</v>
      </c>
    </row>
    <row r="8227" spans="1:5" ht="13.5" x14ac:dyDescent="0.25">
      <c r="A8227" s="2"/>
      <c r="B8227" s="2" t="s">
        <v>8777</v>
      </c>
      <c r="C8227" s="116">
        <v>265897</v>
      </c>
      <c r="D8227" s="117">
        <v>2229</v>
      </c>
      <c r="E8227" s="2">
        <v>8227</v>
      </c>
    </row>
    <row r="8228" spans="1:5" ht="13.5" x14ac:dyDescent="0.25">
      <c r="A8228" s="2"/>
      <c r="B8228" s="2" t="s">
        <v>7695</v>
      </c>
      <c r="C8228" s="116">
        <v>265830</v>
      </c>
      <c r="D8228" s="117">
        <v>2413</v>
      </c>
      <c r="E8228" s="2">
        <v>8228</v>
      </c>
    </row>
    <row r="8229" spans="1:5" ht="13.5" x14ac:dyDescent="0.25">
      <c r="A8229" s="2"/>
      <c r="B8229" s="2" t="s">
        <v>8778</v>
      </c>
      <c r="C8229" s="116">
        <v>265914</v>
      </c>
      <c r="D8229" s="117">
        <v>2229</v>
      </c>
      <c r="E8229" s="2">
        <v>8229</v>
      </c>
    </row>
    <row r="8230" spans="1:5" ht="13.5" x14ac:dyDescent="0.25">
      <c r="A8230" s="2"/>
      <c r="B8230" s="2" t="s">
        <v>8595</v>
      </c>
      <c r="C8230" s="116">
        <v>265840</v>
      </c>
      <c r="D8230" s="117">
        <v>2413</v>
      </c>
      <c r="E8230" s="2">
        <v>8230</v>
      </c>
    </row>
    <row r="8231" spans="1:5" ht="13.5" x14ac:dyDescent="0.25">
      <c r="A8231" s="2"/>
      <c r="B8231" s="2" t="s">
        <v>8304</v>
      </c>
      <c r="C8231" s="116">
        <v>265799</v>
      </c>
      <c r="D8231" s="117">
        <v>4143</v>
      </c>
      <c r="E8231" s="2">
        <v>8231</v>
      </c>
    </row>
    <row r="8232" spans="1:5" ht="13.5" x14ac:dyDescent="0.25">
      <c r="A8232" s="2"/>
      <c r="B8232" s="2" t="s">
        <v>8596</v>
      </c>
      <c r="C8232" s="116">
        <v>265844</v>
      </c>
      <c r="D8232" s="117">
        <v>2419</v>
      </c>
      <c r="E8232" s="2">
        <v>8232</v>
      </c>
    </row>
    <row r="8233" spans="1:5" ht="13.5" x14ac:dyDescent="0.25">
      <c r="A8233" s="2"/>
      <c r="B8233" s="2" t="s">
        <v>8596</v>
      </c>
      <c r="C8233" s="116">
        <v>465901</v>
      </c>
      <c r="D8233" s="117">
        <v>2446</v>
      </c>
      <c r="E8233" s="2">
        <v>8233</v>
      </c>
    </row>
    <row r="8234" spans="1:5" ht="13.5" x14ac:dyDescent="0.25">
      <c r="A8234" s="2"/>
      <c r="B8234" s="2" t="s">
        <v>8597</v>
      </c>
      <c r="C8234" s="116">
        <v>265845</v>
      </c>
      <c r="D8234" s="117">
        <v>2419</v>
      </c>
      <c r="E8234" s="2">
        <v>8234</v>
      </c>
    </row>
    <row r="8235" spans="1:5" ht="13.5" x14ac:dyDescent="0.25">
      <c r="A8235" s="2"/>
      <c r="B8235" s="2" t="s">
        <v>8598</v>
      </c>
      <c r="C8235" s="116">
        <v>265850</v>
      </c>
      <c r="D8235" s="117">
        <v>2419</v>
      </c>
      <c r="E8235" s="2">
        <v>8235</v>
      </c>
    </row>
    <row r="8236" spans="1:5" ht="13.5" x14ac:dyDescent="0.25">
      <c r="A8236" s="2"/>
      <c r="B8236" s="2" t="s">
        <v>8305</v>
      </c>
      <c r="C8236" s="116">
        <v>265834</v>
      </c>
      <c r="D8236" s="117">
        <v>2139</v>
      </c>
      <c r="E8236" s="2">
        <v>8236</v>
      </c>
    </row>
    <row r="8237" spans="1:5" ht="13.5" x14ac:dyDescent="0.25">
      <c r="A8237" s="2"/>
      <c r="B8237" s="2" t="s">
        <v>6922</v>
      </c>
      <c r="C8237" s="116">
        <v>265882</v>
      </c>
      <c r="D8237" s="117">
        <v>2446</v>
      </c>
      <c r="E8237" s="2">
        <v>8237</v>
      </c>
    </row>
    <row r="8238" spans="1:5" ht="13.5" x14ac:dyDescent="0.25">
      <c r="A8238" s="2"/>
      <c r="B8238" s="2" t="s">
        <v>6922</v>
      </c>
      <c r="C8238" s="116">
        <v>265856</v>
      </c>
      <c r="D8238" s="117">
        <v>2446</v>
      </c>
      <c r="E8238" s="2">
        <v>8238</v>
      </c>
    </row>
    <row r="8239" spans="1:5" ht="13.5" x14ac:dyDescent="0.25">
      <c r="A8239" s="2"/>
      <c r="B8239" s="2" t="s">
        <v>8306</v>
      </c>
      <c r="C8239" s="116">
        <v>265885</v>
      </c>
      <c r="D8239" s="117">
        <v>4190</v>
      </c>
      <c r="E8239" s="2">
        <v>8239</v>
      </c>
    </row>
    <row r="8240" spans="1:5" ht="13.5" x14ac:dyDescent="0.25">
      <c r="A8240" s="2"/>
      <c r="B8240" s="2" t="s">
        <v>8779</v>
      </c>
      <c r="C8240" s="116">
        <v>265929</v>
      </c>
      <c r="D8240" s="117">
        <v>2229</v>
      </c>
      <c r="E8240" s="2">
        <v>8240</v>
      </c>
    </row>
    <row r="8241" spans="1:5" ht="13.5" x14ac:dyDescent="0.25">
      <c r="A8241" s="2"/>
      <c r="B8241" s="2" t="s">
        <v>8780</v>
      </c>
      <c r="C8241" s="116">
        <v>265933</v>
      </c>
      <c r="D8241" s="117">
        <v>2359</v>
      </c>
      <c r="E8241" s="2">
        <v>8241</v>
      </c>
    </row>
    <row r="8242" spans="1:5" ht="13.5" x14ac:dyDescent="0.25">
      <c r="A8242" s="2"/>
      <c r="B8242" s="2" t="s">
        <v>8781</v>
      </c>
      <c r="C8242" s="116">
        <v>265948</v>
      </c>
      <c r="D8242" s="117">
        <v>2441</v>
      </c>
      <c r="E8242" s="2">
        <v>8242</v>
      </c>
    </row>
    <row r="8243" spans="1:5" ht="13.5" x14ac:dyDescent="0.25">
      <c r="A8243" s="2"/>
      <c r="B8243" s="2" t="s">
        <v>8782</v>
      </c>
      <c r="C8243" s="116">
        <v>265952</v>
      </c>
      <c r="D8243" s="117">
        <v>2229</v>
      </c>
      <c r="E8243" s="2">
        <v>8243</v>
      </c>
    </row>
    <row r="8244" spans="1:5" ht="13.5" x14ac:dyDescent="0.25">
      <c r="A8244" s="2"/>
      <c r="B8244" s="2" t="s">
        <v>8783</v>
      </c>
      <c r="C8244" s="116">
        <v>265967</v>
      </c>
      <c r="D8244" s="117">
        <v>2411</v>
      </c>
      <c r="E8244" s="2">
        <v>8244</v>
      </c>
    </row>
    <row r="8245" spans="1:5" ht="13.5" x14ac:dyDescent="0.25">
      <c r="A8245" s="2"/>
      <c r="B8245" s="2" t="s">
        <v>8625</v>
      </c>
      <c r="C8245" s="116">
        <v>265890</v>
      </c>
      <c r="D8245" s="117">
        <v>2429</v>
      </c>
      <c r="E8245" s="2">
        <v>8245</v>
      </c>
    </row>
    <row r="8246" spans="1:5" ht="13.5" x14ac:dyDescent="0.25">
      <c r="A8246" s="2"/>
      <c r="B8246" s="2" t="s">
        <v>6923</v>
      </c>
      <c r="C8246" s="116">
        <v>265986</v>
      </c>
      <c r="D8246" s="117">
        <v>1120</v>
      </c>
      <c r="E8246" s="2">
        <v>8246</v>
      </c>
    </row>
    <row r="8247" spans="1:5" ht="13.5" x14ac:dyDescent="0.25">
      <c r="A8247" s="2"/>
      <c r="B8247" s="2" t="s">
        <v>6924</v>
      </c>
      <c r="C8247" s="116">
        <v>266005</v>
      </c>
      <c r="D8247" s="117">
        <v>1120</v>
      </c>
      <c r="E8247" s="2">
        <v>8247</v>
      </c>
    </row>
    <row r="8248" spans="1:5" ht="13.5" x14ac:dyDescent="0.25">
      <c r="A8248" s="2"/>
      <c r="B8248" s="2" t="s">
        <v>6925</v>
      </c>
      <c r="C8248" s="116">
        <v>266029</v>
      </c>
      <c r="D8248" s="117">
        <v>1120</v>
      </c>
      <c r="E8248" s="2">
        <v>8248</v>
      </c>
    </row>
    <row r="8249" spans="1:5" ht="13.5" x14ac:dyDescent="0.25">
      <c r="A8249" s="2"/>
      <c r="B8249" s="2" t="s">
        <v>6926</v>
      </c>
      <c r="C8249" s="116">
        <v>266048</v>
      </c>
      <c r="D8249" s="117">
        <v>1120</v>
      </c>
      <c r="E8249" s="2">
        <v>8249</v>
      </c>
    </row>
    <row r="8250" spans="1:5" ht="13.5" x14ac:dyDescent="0.25">
      <c r="A8250" s="2"/>
      <c r="B8250" s="2" t="s">
        <v>6927</v>
      </c>
      <c r="C8250" s="116">
        <v>266067</v>
      </c>
      <c r="D8250" s="117">
        <v>1120</v>
      </c>
      <c r="E8250" s="2">
        <v>8250</v>
      </c>
    </row>
    <row r="8251" spans="1:5" ht="13.5" x14ac:dyDescent="0.25">
      <c r="A8251" s="2"/>
      <c r="B8251" s="2" t="s">
        <v>8626</v>
      </c>
      <c r="C8251" s="116">
        <v>266101</v>
      </c>
      <c r="D8251" s="117">
        <v>2445</v>
      </c>
      <c r="E8251" s="2">
        <v>8251</v>
      </c>
    </row>
    <row r="8252" spans="1:5" ht="13.5" x14ac:dyDescent="0.25">
      <c r="A8252" s="2"/>
      <c r="B8252" s="2" t="s">
        <v>6172</v>
      </c>
      <c r="C8252" s="116">
        <v>187518</v>
      </c>
      <c r="D8252" s="117">
        <v>6141</v>
      </c>
      <c r="E8252" s="2">
        <v>8252</v>
      </c>
    </row>
    <row r="8253" spans="1:5" ht="13.5" x14ac:dyDescent="0.25">
      <c r="A8253" s="2"/>
      <c r="B8253" s="2" t="s">
        <v>6173</v>
      </c>
      <c r="C8253" s="116">
        <v>187537</v>
      </c>
      <c r="D8253" s="117">
        <v>9350</v>
      </c>
      <c r="E8253" s="2">
        <v>8253</v>
      </c>
    </row>
    <row r="8254" spans="1:5" ht="13.5" x14ac:dyDescent="0.25">
      <c r="A8254" s="2"/>
      <c r="B8254" s="2" t="s">
        <v>6174</v>
      </c>
      <c r="C8254" s="116">
        <v>187556</v>
      </c>
      <c r="D8254" s="117">
        <v>6141</v>
      </c>
      <c r="E8254" s="2">
        <v>8254</v>
      </c>
    </row>
    <row r="8255" spans="1:5" ht="13.5" x14ac:dyDescent="0.25">
      <c r="A8255" s="2"/>
      <c r="B8255" s="2" t="s">
        <v>6928</v>
      </c>
      <c r="C8255" s="116">
        <v>266175</v>
      </c>
      <c r="D8255" s="117">
        <v>3475</v>
      </c>
      <c r="E8255" s="2">
        <v>8255</v>
      </c>
    </row>
    <row r="8256" spans="1:5" ht="13.5" x14ac:dyDescent="0.25">
      <c r="A8256" s="2"/>
      <c r="B8256" s="2" t="s">
        <v>9394</v>
      </c>
      <c r="C8256" s="116">
        <v>613342</v>
      </c>
      <c r="D8256" s="118">
        <v>3475</v>
      </c>
      <c r="E8256" s="2">
        <v>8256</v>
      </c>
    </row>
    <row r="8257" spans="1:5" ht="13.5" x14ac:dyDescent="0.25">
      <c r="A8257" s="2"/>
      <c r="B8257" s="2" t="s">
        <v>6175</v>
      </c>
      <c r="C8257" s="116">
        <v>187560</v>
      </c>
      <c r="D8257" s="117">
        <v>8221</v>
      </c>
      <c r="E8257" s="2">
        <v>8257</v>
      </c>
    </row>
    <row r="8258" spans="1:5" ht="13.5" x14ac:dyDescent="0.25">
      <c r="A8258" s="2"/>
      <c r="B8258" s="2" t="s">
        <v>9084</v>
      </c>
      <c r="C8258" s="116">
        <v>387577</v>
      </c>
      <c r="D8258" s="117">
        <v>8290</v>
      </c>
      <c r="E8258" s="2">
        <v>8258</v>
      </c>
    </row>
    <row r="8259" spans="1:5" ht="13.5" x14ac:dyDescent="0.25">
      <c r="A8259" s="2"/>
      <c r="B8259" s="2" t="s">
        <v>9085</v>
      </c>
      <c r="C8259" s="116">
        <v>387596</v>
      </c>
      <c r="D8259" s="117">
        <v>8290</v>
      </c>
      <c r="E8259" s="2">
        <v>8259</v>
      </c>
    </row>
    <row r="8260" spans="1:5" ht="13.5" x14ac:dyDescent="0.25">
      <c r="A8260" s="2"/>
      <c r="B8260" s="2" t="s">
        <v>6176</v>
      </c>
      <c r="C8260" s="116">
        <v>187582</v>
      </c>
      <c r="D8260" s="117">
        <v>8221</v>
      </c>
      <c r="E8260" s="2">
        <v>8260</v>
      </c>
    </row>
    <row r="8261" spans="1:5" ht="13.5" x14ac:dyDescent="0.25">
      <c r="A8261" s="2"/>
      <c r="B8261" s="2" t="s">
        <v>7471</v>
      </c>
      <c r="C8261" s="116">
        <v>187607</v>
      </c>
      <c r="D8261" s="117">
        <v>7241</v>
      </c>
      <c r="E8261" s="2">
        <v>8261</v>
      </c>
    </row>
    <row r="8262" spans="1:5" ht="13.5" x14ac:dyDescent="0.25">
      <c r="A8262" s="2"/>
      <c r="B8262" s="2" t="s">
        <v>6178</v>
      </c>
      <c r="C8262" s="116">
        <v>187626</v>
      </c>
      <c r="D8262" s="117">
        <v>8228</v>
      </c>
      <c r="E8262" s="2">
        <v>8262</v>
      </c>
    </row>
    <row r="8263" spans="1:5" ht="13.5" x14ac:dyDescent="0.25">
      <c r="A8263" s="2"/>
      <c r="B8263" s="2" t="s">
        <v>4481</v>
      </c>
      <c r="C8263" s="116">
        <v>187630</v>
      </c>
      <c r="D8263" s="117">
        <v>8269</v>
      </c>
      <c r="E8263" s="2">
        <v>8263</v>
      </c>
    </row>
    <row r="8264" spans="1:5" ht="13.5" x14ac:dyDescent="0.25">
      <c r="A8264" s="2"/>
      <c r="B8264" s="2" t="s">
        <v>4484</v>
      </c>
      <c r="C8264" s="116">
        <v>187679</v>
      </c>
      <c r="D8264" s="117">
        <v>9322</v>
      </c>
      <c r="E8264" s="2">
        <v>8264</v>
      </c>
    </row>
    <row r="8265" spans="1:5" ht="13.5" x14ac:dyDescent="0.25">
      <c r="A8265" s="2"/>
      <c r="B8265" s="2" t="s">
        <v>4482</v>
      </c>
      <c r="C8265" s="116">
        <v>187645</v>
      </c>
      <c r="D8265" s="117">
        <v>8131</v>
      </c>
      <c r="E8265" s="2">
        <v>8265</v>
      </c>
    </row>
    <row r="8266" spans="1:5" ht="13.5" x14ac:dyDescent="0.25">
      <c r="A8266" s="2"/>
      <c r="B8266" s="2" t="s">
        <v>4483</v>
      </c>
      <c r="C8266" s="116">
        <v>187664</v>
      </c>
      <c r="D8266" s="117">
        <v>8131</v>
      </c>
      <c r="E8266" s="2">
        <v>8266</v>
      </c>
    </row>
    <row r="8267" spans="1:5" ht="13.5" x14ac:dyDescent="0.25">
      <c r="A8267" s="2"/>
      <c r="B8267" s="2" t="s">
        <v>6929</v>
      </c>
      <c r="C8267" s="116">
        <v>266211</v>
      </c>
      <c r="D8267" s="117">
        <v>2429</v>
      </c>
      <c r="E8267" s="2">
        <v>8267</v>
      </c>
    </row>
    <row r="8268" spans="1:5" ht="13.5" x14ac:dyDescent="0.25">
      <c r="A8268" s="2"/>
      <c r="B8268" s="2" t="s">
        <v>7472</v>
      </c>
      <c r="C8268" s="116">
        <v>187610</v>
      </c>
      <c r="D8268" s="117">
        <v>8311</v>
      </c>
      <c r="E8268" s="2">
        <v>8268</v>
      </c>
    </row>
    <row r="8269" spans="1:5" ht="13.5" x14ac:dyDescent="0.25">
      <c r="A8269" s="2"/>
      <c r="B8269" s="2" t="s">
        <v>8307</v>
      </c>
      <c r="C8269" s="116">
        <v>266348</v>
      </c>
      <c r="D8269" s="117">
        <v>2149</v>
      </c>
      <c r="E8269" s="2">
        <v>8269</v>
      </c>
    </row>
    <row r="8270" spans="1:5" ht="13.5" x14ac:dyDescent="0.25">
      <c r="A8270" s="2"/>
      <c r="B8270" s="2" t="s">
        <v>6938</v>
      </c>
      <c r="C8270" s="116">
        <v>266349</v>
      </c>
      <c r="D8270" s="117">
        <v>2212</v>
      </c>
      <c r="E8270" s="2">
        <v>8270</v>
      </c>
    </row>
    <row r="8271" spans="1:5" ht="13.5" x14ac:dyDescent="0.25">
      <c r="A8271" s="2"/>
      <c r="B8271" s="2" t="s">
        <v>6937</v>
      </c>
      <c r="C8271" s="116">
        <v>266334</v>
      </c>
      <c r="D8271" s="117">
        <v>2211</v>
      </c>
      <c r="E8271" s="2">
        <v>8271</v>
      </c>
    </row>
    <row r="8272" spans="1:5" ht="13.5" x14ac:dyDescent="0.25">
      <c r="A8272" s="2"/>
      <c r="B8272" s="2" t="s">
        <v>6933</v>
      </c>
      <c r="C8272" s="116">
        <v>266298</v>
      </c>
      <c r="D8272" s="117">
        <v>2114</v>
      </c>
      <c r="E8272" s="2">
        <v>8272</v>
      </c>
    </row>
    <row r="8273" spans="1:5" ht="13.5" x14ac:dyDescent="0.25">
      <c r="A8273" s="2"/>
      <c r="B8273" s="2" t="s">
        <v>6936</v>
      </c>
      <c r="C8273" s="116">
        <v>266324</v>
      </c>
      <c r="D8273" s="117">
        <v>2131</v>
      </c>
      <c r="E8273" s="2">
        <v>8273</v>
      </c>
    </row>
    <row r="8274" spans="1:5" ht="13.5" x14ac:dyDescent="0.25">
      <c r="A8274" s="2"/>
      <c r="B8274" s="2" t="s">
        <v>6934</v>
      </c>
      <c r="C8274" s="116">
        <v>266300</v>
      </c>
      <c r="D8274" s="117">
        <v>2121</v>
      </c>
      <c r="E8274" s="2">
        <v>8274</v>
      </c>
    </row>
    <row r="8275" spans="1:5" ht="13.5" x14ac:dyDescent="0.25">
      <c r="A8275" s="2"/>
      <c r="B8275" s="2" t="s">
        <v>6939</v>
      </c>
      <c r="C8275" s="116">
        <v>266353</v>
      </c>
      <c r="D8275" s="117">
        <v>2229</v>
      </c>
      <c r="E8275" s="2">
        <v>8275</v>
      </c>
    </row>
    <row r="8276" spans="1:5" ht="13.5" x14ac:dyDescent="0.25">
      <c r="A8276" s="2"/>
      <c r="B8276" s="2" t="s">
        <v>6931</v>
      </c>
      <c r="C8276" s="116">
        <v>266279</v>
      </c>
      <c r="D8276" s="117">
        <v>2112</v>
      </c>
      <c r="E8276" s="2">
        <v>8276</v>
      </c>
    </row>
    <row r="8277" spans="1:5" ht="13.5" x14ac:dyDescent="0.25">
      <c r="A8277" s="2"/>
      <c r="B8277" s="2" t="s">
        <v>6940</v>
      </c>
      <c r="C8277" s="116">
        <v>266368</v>
      </c>
      <c r="D8277" s="117">
        <v>2359</v>
      </c>
      <c r="E8277" s="2">
        <v>8277</v>
      </c>
    </row>
    <row r="8278" spans="1:5" ht="13.5" x14ac:dyDescent="0.25">
      <c r="A8278" s="2"/>
      <c r="B8278" s="2" t="s">
        <v>8308</v>
      </c>
      <c r="C8278" s="116">
        <v>266370</v>
      </c>
      <c r="D8278" s="117">
        <v>2429</v>
      </c>
      <c r="E8278" s="2">
        <v>8278</v>
      </c>
    </row>
    <row r="8279" spans="1:5" ht="13.5" x14ac:dyDescent="0.25">
      <c r="A8279" s="2"/>
      <c r="B8279" s="2" t="s">
        <v>6946</v>
      </c>
      <c r="C8279" s="116">
        <v>266423</v>
      </c>
      <c r="D8279" s="117">
        <v>2445</v>
      </c>
      <c r="E8279" s="2">
        <v>8279</v>
      </c>
    </row>
    <row r="8280" spans="1:5" ht="13.5" x14ac:dyDescent="0.25">
      <c r="A8280" s="2"/>
      <c r="B8280" s="2" t="s">
        <v>6943</v>
      </c>
      <c r="C8280" s="116">
        <v>266391</v>
      </c>
      <c r="D8280" s="117">
        <v>2442</v>
      </c>
      <c r="E8280" s="2">
        <v>8280</v>
      </c>
    </row>
    <row r="8281" spans="1:5" ht="13.5" x14ac:dyDescent="0.25">
      <c r="A8281" s="2"/>
      <c r="B8281" s="2" t="s">
        <v>6935</v>
      </c>
      <c r="C8281" s="116">
        <v>266315</v>
      </c>
      <c r="D8281" s="117">
        <v>2122</v>
      </c>
      <c r="E8281" s="2">
        <v>8281</v>
      </c>
    </row>
    <row r="8282" spans="1:5" ht="13.5" x14ac:dyDescent="0.25">
      <c r="A8282" s="2"/>
      <c r="B8282" s="2" t="s">
        <v>6930</v>
      </c>
      <c r="C8282" s="116">
        <v>266264</v>
      </c>
      <c r="D8282" s="117">
        <v>2111</v>
      </c>
      <c r="E8282" s="2">
        <v>8282</v>
      </c>
    </row>
    <row r="8283" spans="1:5" ht="13.5" x14ac:dyDescent="0.25">
      <c r="A8283" s="2"/>
      <c r="B8283" s="2" t="s">
        <v>6945</v>
      </c>
      <c r="C8283" s="116">
        <v>266419</v>
      </c>
      <c r="D8283" s="117">
        <v>2444</v>
      </c>
      <c r="E8283" s="2">
        <v>8283</v>
      </c>
    </row>
    <row r="8284" spans="1:5" ht="13.5" x14ac:dyDescent="0.25">
      <c r="A8284" s="2"/>
      <c r="B8284" s="2" t="s">
        <v>6944</v>
      </c>
      <c r="C8284" s="116">
        <v>266404</v>
      </c>
      <c r="D8284" s="117">
        <v>2443</v>
      </c>
      <c r="E8284" s="2">
        <v>8284</v>
      </c>
    </row>
    <row r="8285" spans="1:5" ht="13.5" x14ac:dyDescent="0.25">
      <c r="A8285" s="2"/>
      <c r="B8285" s="2" t="s">
        <v>6932</v>
      </c>
      <c r="C8285" s="116">
        <v>266283</v>
      </c>
      <c r="D8285" s="117">
        <v>2113</v>
      </c>
      <c r="E8285" s="2">
        <v>8285</v>
      </c>
    </row>
    <row r="8286" spans="1:5" ht="13.5" x14ac:dyDescent="0.25">
      <c r="A8286" s="2"/>
      <c r="B8286" s="2" t="s">
        <v>6942</v>
      </c>
      <c r="C8286" s="116">
        <v>266387</v>
      </c>
      <c r="D8286" s="117">
        <v>2441</v>
      </c>
      <c r="E8286" s="2">
        <v>8286</v>
      </c>
    </row>
    <row r="8287" spans="1:5" ht="13.5" x14ac:dyDescent="0.25">
      <c r="A8287" s="2"/>
      <c r="B8287" s="2" t="s">
        <v>4485</v>
      </c>
      <c r="C8287" s="116">
        <v>187698</v>
      </c>
      <c r="D8287" s="117">
        <v>8121</v>
      </c>
      <c r="E8287" s="2">
        <v>8287</v>
      </c>
    </row>
    <row r="8288" spans="1:5" ht="13.5" x14ac:dyDescent="0.25">
      <c r="A8288" s="2"/>
      <c r="B8288" s="2" t="s">
        <v>4486</v>
      </c>
      <c r="C8288" s="116">
        <v>187715</v>
      </c>
      <c r="D8288" s="117">
        <v>8121</v>
      </c>
      <c r="E8288" s="2">
        <v>8288</v>
      </c>
    </row>
    <row r="8289" spans="1:5" ht="13.5" x14ac:dyDescent="0.25">
      <c r="A8289" s="2"/>
      <c r="B8289" s="2" t="s">
        <v>4487</v>
      </c>
      <c r="C8289" s="116">
        <v>187734</v>
      </c>
      <c r="D8289" s="117">
        <v>8121</v>
      </c>
      <c r="E8289" s="2">
        <v>8289</v>
      </c>
    </row>
    <row r="8290" spans="1:5" ht="13.5" x14ac:dyDescent="0.25">
      <c r="A8290" s="2"/>
      <c r="B8290" s="2" t="s">
        <v>7473</v>
      </c>
      <c r="C8290" s="116">
        <v>187753</v>
      </c>
      <c r="D8290" s="117">
        <v>8121</v>
      </c>
      <c r="E8290" s="2">
        <v>8290</v>
      </c>
    </row>
    <row r="8291" spans="1:5" ht="13.5" x14ac:dyDescent="0.25">
      <c r="A8291" s="2"/>
      <c r="B8291" s="2" t="s">
        <v>4488</v>
      </c>
      <c r="C8291" s="116">
        <v>187772</v>
      </c>
      <c r="D8291" s="117">
        <v>8121</v>
      </c>
      <c r="E8291" s="2">
        <v>8291</v>
      </c>
    </row>
    <row r="8292" spans="1:5" ht="13.5" x14ac:dyDescent="0.25">
      <c r="A8292" s="2"/>
      <c r="B8292" s="2" t="s">
        <v>4489</v>
      </c>
      <c r="C8292" s="116">
        <v>187791</v>
      </c>
      <c r="D8292" s="117">
        <v>8121</v>
      </c>
      <c r="E8292" s="2">
        <v>8292</v>
      </c>
    </row>
    <row r="8293" spans="1:5" ht="13.5" x14ac:dyDescent="0.25">
      <c r="A8293" s="2"/>
      <c r="B8293" s="2" t="s">
        <v>4490</v>
      </c>
      <c r="C8293" s="116">
        <v>187819</v>
      </c>
      <c r="D8293" s="117">
        <v>8121</v>
      </c>
      <c r="E8293" s="2">
        <v>8293</v>
      </c>
    </row>
    <row r="8294" spans="1:5" ht="13.5" x14ac:dyDescent="0.25">
      <c r="A8294" s="2"/>
      <c r="B8294" s="2" t="s">
        <v>1678</v>
      </c>
      <c r="C8294" s="116">
        <v>187838</v>
      </c>
      <c r="D8294" s="117">
        <v>7421</v>
      </c>
      <c r="E8294" s="2">
        <v>8294</v>
      </c>
    </row>
    <row r="8295" spans="1:5" ht="13.5" x14ac:dyDescent="0.25">
      <c r="A8295" s="2"/>
      <c r="B8295" s="2" t="s">
        <v>1679</v>
      </c>
      <c r="C8295" s="116">
        <v>187842</v>
      </c>
      <c r="D8295" s="117">
        <v>7280</v>
      </c>
      <c r="E8295" s="2">
        <v>8295</v>
      </c>
    </row>
    <row r="8296" spans="1:5" ht="13.5" x14ac:dyDescent="0.25">
      <c r="A8296" s="2"/>
      <c r="B8296" s="2" t="s">
        <v>4491</v>
      </c>
      <c r="C8296" s="116">
        <v>187861</v>
      </c>
      <c r="D8296" s="117">
        <v>7422</v>
      </c>
      <c r="E8296" s="2">
        <v>8296</v>
      </c>
    </row>
    <row r="8297" spans="1:5" ht="13.5" x14ac:dyDescent="0.25">
      <c r="A8297" s="2"/>
      <c r="B8297" s="2" t="s">
        <v>4492</v>
      </c>
      <c r="C8297" s="116">
        <v>187880</v>
      </c>
      <c r="D8297" s="117">
        <v>7422</v>
      </c>
      <c r="E8297" s="2">
        <v>8297</v>
      </c>
    </row>
    <row r="8298" spans="1:5" ht="13.5" x14ac:dyDescent="0.25">
      <c r="A8298" s="2"/>
      <c r="B8298" s="2" t="s">
        <v>4493</v>
      </c>
      <c r="C8298" s="116">
        <v>187927</v>
      </c>
      <c r="D8298" s="117">
        <v>7223</v>
      </c>
      <c r="E8298" s="2">
        <v>8298</v>
      </c>
    </row>
    <row r="8299" spans="1:5" ht="13.5" x14ac:dyDescent="0.25">
      <c r="A8299" s="2"/>
      <c r="B8299" s="2" t="s">
        <v>4494</v>
      </c>
      <c r="C8299" s="116">
        <v>187946</v>
      </c>
      <c r="D8299" s="117">
        <v>7223</v>
      </c>
      <c r="E8299" s="2">
        <v>8299</v>
      </c>
    </row>
    <row r="8300" spans="1:5" ht="13.5" x14ac:dyDescent="0.25">
      <c r="A8300" s="2"/>
      <c r="B8300" s="2" t="s">
        <v>1680</v>
      </c>
      <c r="C8300" s="116">
        <v>187908</v>
      </c>
      <c r="D8300" s="117">
        <v>7422</v>
      </c>
      <c r="E8300" s="2">
        <v>8300</v>
      </c>
    </row>
    <row r="8301" spans="1:5" ht="13.5" x14ac:dyDescent="0.25">
      <c r="A8301" s="2"/>
      <c r="B8301" s="2" t="s">
        <v>4495</v>
      </c>
      <c r="C8301" s="116">
        <v>187965</v>
      </c>
      <c r="D8301" s="117">
        <v>7422</v>
      </c>
      <c r="E8301" s="2">
        <v>8301</v>
      </c>
    </row>
    <row r="8302" spans="1:5" ht="13.5" x14ac:dyDescent="0.25">
      <c r="A8302" s="2"/>
      <c r="B8302" s="2" t="s">
        <v>9086</v>
      </c>
      <c r="C8302" s="116">
        <v>387971</v>
      </c>
      <c r="D8302" s="117">
        <v>8290</v>
      </c>
      <c r="E8302" s="2">
        <v>8302</v>
      </c>
    </row>
    <row r="8303" spans="1:5" ht="13.5" x14ac:dyDescent="0.25">
      <c r="A8303" s="2"/>
      <c r="B8303" s="2" t="s">
        <v>4496</v>
      </c>
      <c r="C8303" s="116">
        <v>187984</v>
      </c>
      <c r="D8303" s="117">
        <v>7223</v>
      </c>
      <c r="E8303" s="2">
        <v>8303</v>
      </c>
    </row>
    <row r="8304" spans="1:5" ht="13.5" x14ac:dyDescent="0.25">
      <c r="A8304" s="2"/>
      <c r="B8304" s="2" t="s">
        <v>4497</v>
      </c>
      <c r="C8304" s="116">
        <v>188012</v>
      </c>
      <c r="D8304" s="117">
        <v>7422</v>
      </c>
      <c r="E8304" s="2">
        <v>8304</v>
      </c>
    </row>
    <row r="8305" spans="1:5" ht="13.5" x14ac:dyDescent="0.25">
      <c r="A8305" s="2"/>
      <c r="B8305" s="2" t="s">
        <v>1682</v>
      </c>
      <c r="C8305" s="116">
        <v>188031</v>
      </c>
      <c r="D8305" s="117">
        <v>7312</v>
      </c>
      <c r="E8305" s="2">
        <v>8305</v>
      </c>
    </row>
    <row r="8306" spans="1:5" ht="13.5" x14ac:dyDescent="0.25">
      <c r="A8306" s="2"/>
      <c r="B8306" s="2" t="s">
        <v>4498</v>
      </c>
      <c r="C8306" s="116">
        <v>188050</v>
      </c>
      <c r="D8306" s="117">
        <v>7223</v>
      </c>
      <c r="E8306" s="2">
        <v>8306</v>
      </c>
    </row>
    <row r="8307" spans="1:5" ht="13.5" x14ac:dyDescent="0.25">
      <c r="A8307" s="2"/>
      <c r="B8307" s="2" t="s">
        <v>4499</v>
      </c>
      <c r="C8307" s="116">
        <v>188073</v>
      </c>
      <c r="D8307" s="117">
        <v>8144</v>
      </c>
      <c r="E8307" s="2">
        <v>8307</v>
      </c>
    </row>
    <row r="8308" spans="1:5" ht="13.5" x14ac:dyDescent="0.25">
      <c r="A8308" s="2"/>
      <c r="B8308" s="2" t="s">
        <v>1683</v>
      </c>
      <c r="C8308" s="116">
        <v>188099</v>
      </c>
      <c r="D8308" s="117">
        <v>7223</v>
      </c>
      <c r="E8308" s="2">
        <v>8308</v>
      </c>
    </row>
    <row r="8309" spans="1:5" ht="13.5" x14ac:dyDescent="0.25">
      <c r="A8309" s="2"/>
      <c r="B8309" s="2" t="s">
        <v>4500</v>
      </c>
      <c r="C8309" s="116">
        <v>188101</v>
      </c>
      <c r="D8309" s="117">
        <v>8141</v>
      </c>
      <c r="E8309" s="2">
        <v>8309</v>
      </c>
    </row>
    <row r="8310" spans="1:5" ht="13.5" x14ac:dyDescent="0.25">
      <c r="A8310" s="2"/>
      <c r="B8310" s="2" t="s">
        <v>1681</v>
      </c>
      <c r="C8310" s="116">
        <v>188008</v>
      </c>
      <c r="D8310" s="117">
        <v>7421</v>
      </c>
      <c r="E8310" s="2">
        <v>8310</v>
      </c>
    </row>
    <row r="8311" spans="1:5" ht="13.5" x14ac:dyDescent="0.25">
      <c r="A8311" s="2"/>
      <c r="B8311" s="2" t="s">
        <v>4501</v>
      </c>
      <c r="C8311" s="116">
        <v>188120</v>
      </c>
      <c r="D8311" s="117">
        <v>7511</v>
      </c>
      <c r="E8311" s="2">
        <v>8311</v>
      </c>
    </row>
    <row r="8312" spans="1:5" ht="13.5" x14ac:dyDescent="0.25">
      <c r="A8312" s="2"/>
      <c r="B8312" s="2" t="s">
        <v>8309</v>
      </c>
      <c r="C8312" s="116">
        <v>266388</v>
      </c>
      <c r="D8312" s="117">
        <v>3231</v>
      </c>
      <c r="E8312" s="2">
        <v>8312</v>
      </c>
    </row>
    <row r="8313" spans="1:5" ht="13.5" x14ac:dyDescent="0.25">
      <c r="A8313" s="2"/>
      <c r="B8313" s="2" t="s">
        <v>6947</v>
      </c>
      <c r="C8313" s="116">
        <v>266527</v>
      </c>
      <c r="D8313" s="117">
        <v>2145</v>
      </c>
      <c r="E8313" s="2">
        <v>8313</v>
      </c>
    </row>
    <row r="8314" spans="1:5" ht="13.5" x14ac:dyDescent="0.25">
      <c r="A8314" s="2"/>
      <c r="B8314" s="2" t="s">
        <v>8310</v>
      </c>
      <c r="C8314" s="116">
        <v>266526</v>
      </c>
      <c r="D8314" s="117">
        <v>2145</v>
      </c>
      <c r="E8314" s="2">
        <v>8314</v>
      </c>
    </row>
    <row r="8315" spans="1:5" ht="13.5" x14ac:dyDescent="0.25">
      <c r="A8315" s="2"/>
      <c r="B8315" s="2" t="s">
        <v>8311</v>
      </c>
      <c r="C8315" s="116">
        <v>266528</v>
      </c>
      <c r="D8315" s="117">
        <v>2145</v>
      </c>
      <c r="E8315" s="2">
        <v>8315</v>
      </c>
    </row>
    <row r="8316" spans="1:5" ht="13.5" x14ac:dyDescent="0.25">
      <c r="A8316" s="2"/>
      <c r="B8316" s="2" t="s">
        <v>8312</v>
      </c>
      <c r="C8316" s="116">
        <v>266529</v>
      </c>
      <c r="D8316" s="117">
        <v>2145</v>
      </c>
      <c r="E8316" s="2">
        <v>8316</v>
      </c>
    </row>
    <row r="8317" spans="1:5" ht="13.5" x14ac:dyDescent="0.25">
      <c r="A8317" s="2"/>
      <c r="B8317" s="2" t="s">
        <v>8313</v>
      </c>
      <c r="C8317" s="116">
        <v>266530</v>
      </c>
      <c r="D8317" s="117">
        <v>5111</v>
      </c>
      <c r="E8317" s="2">
        <v>8317</v>
      </c>
    </row>
    <row r="8318" spans="1:5" ht="13.5" x14ac:dyDescent="0.25">
      <c r="A8318" s="2"/>
      <c r="B8318" s="2" t="s">
        <v>6948</v>
      </c>
      <c r="C8318" s="116">
        <v>266565</v>
      </c>
      <c r="D8318" s="117">
        <v>3132</v>
      </c>
      <c r="E8318" s="2">
        <v>8318</v>
      </c>
    </row>
    <row r="8319" spans="1:5" ht="13.5" x14ac:dyDescent="0.25">
      <c r="A8319" s="2"/>
      <c r="B8319" s="2" t="s">
        <v>8314</v>
      </c>
      <c r="C8319" s="116">
        <v>266566</v>
      </c>
      <c r="D8319" s="117">
        <v>3433</v>
      </c>
      <c r="E8319" s="2">
        <v>8319</v>
      </c>
    </row>
    <row r="8320" spans="1:5" ht="13.5" x14ac:dyDescent="0.25">
      <c r="A8320" s="2"/>
      <c r="B8320" s="2" t="s">
        <v>8315</v>
      </c>
      <c r="C8320" s="116">
        <v>266567</v>
      </c>
      <c r="D8320" s="117">
        <v>3433</v>
      </c>
      <c r="E8320" s="2">
        <v>8320</v>
      </c>
    </row>
    <row r="8321" spans="1:5" ht="13.5" x14ac:dyDescent="0.25">
      <c r="A8321" s="2"/>
      <c r="B8321" s="2" t="s">
        <v>8784</v>
      </c>
      <c r="C8321" s="116">
        <v>266577</v>
      </c>
      <c r="D8321" s="117">
        <v>2221</v>
      </c>
      <c r="E8321" s="2">
        <v>8321</v>
      </c>
    </row>
    <row r="8322" spans="1:5" ht="13.5" x14ac:dyDescent="0.25">
      <c r="A8322" s="2"/>
      <c r="B8322" s="2" t="s">
        <v>8627</v>
      </c>
      <c r="C8322" s="116">
        <v>266584</v>
      </c>
      <c r="D8322" s="117">
        <v>1120</v>
      </c>
      <c r="E8322" s="2">
        <v>8322</v>
      </c>
    </row>
    <row r="8323" spans="1:5" ht="13.5" x14ac:dyDescent="0.25">
      <c r="A8323" s="2"/>
      <c r="B8323" s="2" t="s">
        <v>8316</v>
      </c>
      <c r="C8323" s="116">
        <v>266568</v>
      </c>
      <c r="D8323" s="117">
        <v>3152</v>
      </c>
      <c r="E8323" s="2">
        <v>8323</v>
      </c>
    </row>
    <row r="8324" spans="1:5" ht="13.5" x14ac:dyDescent="0.25">
      <c r="A8324" s="2"/>
      <c r="B8324" s="2" t="s">
        <v>9468</v>
      </c>
      <c r="C8324" s="116">
        <v>266573</v>
      </c>
      <c r="D8324" s="117">
        <v>9152</v>
      </c>
      <c r="E8324" s="2">
        <v>8324</v>
      </c>
    </row>
    <row r="8325" spans="1:5" ht="13.5" x14ac:dyDescent="0.25">
      <c r="A8325" s="2"/>
      <c r="B8325" s="2" t="s">
        <v>7474</v>
      </c>
      <c r="C8325" s="116">
        <v>188173</v>
      </c>
      <c r="D8325" s="117">
        <v>5161</v>
      </c>
      <c r="E8325" s="2">
        <v>8325</v>
      </c>
    </row>
    <row r="8326" spans="1:5" ht="13.5" x14ac:dyDescent="0.25">
      <c r="A8326" s="2"/>
      <c r="B8326" s="2" t="s">
        <v>8317</v>
      </c>
      <c r="C8326" s="116">
        <v>266570</v>
      </c>
      <c r="D8326" s="117">
        <v>2149</v>
      </c>
      <c r="E8326" s="2">
        <v>8326</v>
      </c>
    </row>
    <row r="8327" spans="1:5" ht="13.5" x14ac:dyDescent="0.25">
      <c r="A8327" s="2"/>
      <c r="B8327" s="2" t="s">
        <v>8318</v>
      </c>
      <c r="C8327" s="116">
        <v>266575</v>
      </c>
      <c r="D8327" s="117">
        <v>2139</v>
      </c>
      <c r="E8327" s="2">
        <v>8327</v>
      </c>
    </row>
    <row r="8328" spans="1:5" ht="13.5" x14ac:dyDescent="0.25">
      <c r="A8328" s="2"/>
      <c r="B8328" s="2" t="s">
        <v>8628</v>
      </c>
      <c r="C8328" s="116">
        <v>266599</v>
      </c>
      <c r="D8328" s="117">
        <v>1120</v>
      </c>
      <c r="E8328" s="2">
        <v>8328</v>
      </c>
    </row>
    <row r="8329" spans="1:5" ht="13.5" x14ac:dyDescent="0.25">
      <c r="A8329" s="2"/>
      <c r="B8329" s="2" t="s">
        <v>6949</v>
      </c>
      <c r="C8329" s="116">
        <v>266601</v>
      </c>
      <c r="D8329" s="117">
        <v>3152</v>
      </c>
      <c r="E8329" s="2">
        <v>8329</v>
      </c>
    </row>
    <row r="8330" spans="1:5" ht="13.5" x14ac:dyDescent="0.25">
      <c r="A8330" s="2"/>
      <c r="B8330" s="2" t="s">
        <v>6950</v>
      </c>
      <c r="C8330" s="116">
        <v>266635</v>
      </c>
      <c r="D8330" s="117">
        <v>3152</v>
      </c>
      <c r="E8330" s="2">
        <v>8330</v>
      </c>
    </row>
    <row r="8331" spans="1:5" ht="13.5" x14ac:dyDescent="0.25">
      <c r="A8331" s="2"/>
      <c r="B8331" s="2" t="s">
        <v>6951</v>
      </c>
      <c r="C8331" s="116">
        <v>266673</v>
      </c>
      <c r="D8331" s="117">
        <v>3152</v>
      </c>
      <c r="E8331" s="2">
        <v>8331</v>
      </c>
    </row>
    <row r="8332" spans="1:5" ht="13.5" x14ac:dyDescent="0.25">
      <c r="A8332" s="2"/>
      <c r="B8332" s="2" t="s">
        <v>8785</v>
      </c>
      <c r="C8332" s="116">
        <v>266688</v>
      </c>
      <c r="D8332" s="117">
        <v>3152</v>
      </c>
      <c r="E8332" s="2">
        <v>8332</v>
      </c>
    </row>
    <row r="8333" spans="1:5" ht="13.5" x14ac:dyDescent="0.25">
      <c r="A8333" s="2"/>
      <c r="B8333" s="2" t="s">
        <v>8319</v>
      </c>
      <c r="C8333" s="116">
        <v>266674</v>
      </c>
      <c r="D8333" s="117">
        <v>3152</v>
      </c>
      <c r="E8333" s="2">
        <v>8333</v>
      </c>
    </row>
    <row r="8334" spans="1:5" ht="13.5" x14ac:dyDescent="0.25">
      <c r="A8334" s="2"/>
      <c r="B8334" s="2" t="s">
        <v>8786</v>
      </c>
      <c r="C8334" s="116">
        <v>266692</v>
      </c>
      <c r="D8334" s="117">
        <v>3152</v>
      </c>
      <c r="E8334" s="2">
        <v>8334</v>
      </c>
    </row>
    <row r="8335" spans="1:5" ht="13.5" x14ac:dyDescent="0.25">
      <c r="A8335" s="2"/>
      <c r="B8335" s="2" t="s">
        <v>8320</v>
      </c>
      <c r="C8335" s="116">
        <v>266675</v>
      </c>
      <c r="D8335" s="117">
        <v>3152</v>
      </c>
      <c r="E8335" s="2">
        <v>8335</v>
      </c>
    </row>
    <row r="8336" spans="1:5" ht="13.5" x14ac:dyDescent="0.25">
      <c r="A8336" s="2"/>
      <c r="B8336" s="2" t="s">
        <v>8321</v>
      </c>
      <c r="C8336" s="116">
        <v>266710</v>
      </c>
      <c r="D8336" s="117">
        <v>8161</v>
      </c>
      <c r="E8336" s="2">
        <v>8336</v>
      </c>
    </row>
    <row r="8337" spans="1:5" ht="13.5" x14ac:dyDescent="0.25">
      <c r="A8337" s="2"/>
      <c r="B8337" s="2" t="s">
        <v>6952</v>
      </c>
      <c r="C8337" s="116">
        <v>266705</v>
      </c>
      <c r="D8337" s="117">
        <v>3152</v>
      </c>
      <c r="E8337" s="2">
        <v>8337</v>
      </c>
    </row>
    <row r="8338" spans="1:5" ht="13.5" x14ac:dyDescent="0.25">
      <c r="A8338" s="2"/>
      <c r="B8338" s="2" t="s">
        <v>6953</v>
      </c>
      <c r="C8338" s="116">
        <v>266762</v>
      </c>
      <c r="D8338" s="117">
        <v>1229</v>
      </c>
      <c r="E8338" s="2">
        <v>8338</v>
      </c>
    </row>
    <row r="8339" spans="1:5" ht="13.5" x14ac:dyDescent="0.25">
      <c r="A8339" s="2"/>
      <c r="B8339" s="2" t="s">
        <v>6954</v>
      </c>
      <c r="C8339" s="116">
        <v>266781</v>
      </c>
      <c r="D8339" s="117">
        <v>1229</v>
      </c>
      <c r="E8339" s="2">
        <v>8339</v>
      </c>
    </row>
    <row r="8340" spans="1:5" ht="13.5" x14ac:dyDescent="0.25">
      <c r="A8340" s="2"/>
      <c r="B8340" s="2" t="s">
        <v>8322</v>
      </c>
      <c r="C8340" s="116">
        <v>266782</v>
      </c>
      <c r="D8340" s="117">
        <v>4211</v>
      </c>
      <c r="E8340" s="2">
        <v>8340</v>
      </c>
    </row>
    <row r="8341" spans="1:5" ht="13.5" x14ac:dyDescent="0.25">
      <c r="A8341" s="2"/>
      <c r="B8341" s="2" t="s">
        <v>6955</v>
      </c>
      <c r="C8341" s="116">
        <v>266828</v>
      </c>
      <c r="D8341" s="117">
        <v>1120</v>
      </c>
      <c r="E8341" s="2">
        <v>8341</v>
      </c>
    </row>
    <row r="8342" spans="1:5" ht="13.5" x14ac:dyDescent="0.25">
      <c r="A8342" s="2"/>
      <c r="B8342" s="2" t="s">
        <v>6956</v>
      </c>
      <c r="C8342" s="116">
        <v>266847</v>
      </c>
      <c r="D8342" s="117">
        <v>1120</v>
      </c>
      <c r="E8342" s="2">
        <v>8342</v>
      </c>
    </row>
    <row r="8343" spans="1:5" ht="13.5" x14ac:dyDescent="0.25">
      <c r="A8343" s="2"/>
      <c r="B8343" s="2" t="s">
        <v>6957</v>
      </c>
      <c r="C8343" s="116">
        <v>266866</v>
      </c>
      <c r="D8343" s="117">
        <v>1120</v>
      </c>
      <c r="E8343" s="2">
        <v>8343</v>
      </c>
    </row>
    <row r="8344" spans="1:5" ht="13.5" x14ac:dyDescent="0.25">
      <c r="A8344" s="2"/>
      <c r="B8344" s="2" t="s">
        <v>7479</v>
      </c>
      <c r="C8344" s="116">
        <v>188192</v>
      </c>
      <c r="D8344" s="117">
        <v>5210</v>
      </c>
      <c r="E8344" s="2">
        <v>8344</v>
      </c>
    </row>
    <row r="8345" spans="1:5" ht="13.5" x14ac:dyDescent="0.25">
      <c r="A8345" s="2"/>
      <c r="B8345" s="2" t="s">
        <v>7478</v>
      </c>
      <c r="C8345" s="116">
        <v>188187</v>
      </c>
      <c r="D8345" s="117">
        <v>5210</v>
      </c>
      <c r="E8345" s="2">
        <v>8345</v>
      </c>
    </row>
    <row r="8346" spans="1:5" ht="13.5" x14ac:dyDescent="0.25">
      <c r="A8346" s="2"/>
      <c r="B8346" s="2" t="s">
        <v>8323</v>
      </c>
      <c r="C8346" s="116">
        <v>266867</v>
      </c>
      <c r="D8346" s="117">
        <v>3119</v>
      </c>
      <c r="E8346" s="2">
        <v>8346</v>
      </c>
    </row>
    <row r="8347" spans="1:5" ht="13.5" x14ac:dyDescent="0.25">
      <c r="A8347" s="2"/>
      <c r="B8347" s="2" t="s">
        <v>8324</v>
      </c>
      <c r="C8347" s="116">
        <v>266868</v>
      </c>
      <c r="D8347" s="117">
        <v>3119</v>
      </c>
      <c r="E8347" s="2">
        <v>8347</v>
      </c>
    </row>
    <row r="8348" spans="1:5" ht="13.5" x14ac:dyDescent="0.25">
      <c r="A8348" s="2"/>
      <c r="B8348" s="2" t="s">
        <v>8327</v>
      </c>
      <c r="C8348" s="116">
        <v>266875</v>
      </c>
      <c r="D8348" s="117">
        <v>8131</v>
      </c>
      <c r="E8348" s="2">
        <v>8348</v>
      </c>
    </row>
    <row r="8349" spans="1:5" ht="13.5" x14ac:dyDescent="0.25">
      <c r="A8349" s="2"/>
      <c r="B8349" s="2" t="s">
        <v>8326</v>
      </c>
      <c r="C8349" s="116">
        <v>266870</v>
      </c>
      <c r="D8349" s="117">
        <v>7211</v>
      </c>
      <c r="E8349" s="2">
        <v>8349</v>
      </c>
    </row>
    <row r="8350" spans="1:5" ht="13.5" x14ac:dyDescent="0.25">
      <c r="A8350" s="2"/>
      <c r="B8350" s="2" t="s">
        <v>4502</v>
      </c>
      <c r="C8350" s="116">
        <v>188262</v>
      </c>
      <c r="D8350" s="117">
        <v>8162</v>
      </c>
      <c r="E8350" s="2">
        <v>8350</v>
      </c>
    </row>
    <row r="8351" spans="1:5" ht="13.5" x14ac:dyDescent="0.25">
      <c r="A8351" s="2"/>
      <c r="B8351" s="2" t="s">
        <v>4503</v>
      </c>
      <c r="C8351" s="116">
        <v>188281</v>
      </c>
      <c r="D8351" s="117">
        <v>8162</v>
      </c>
      <c r="E8351" s="2">
        <v>8351</v>
      </c>
    </row>
    <row r="8352" spans="1:5" ht="13.5" x14ac:dyDescent="0.25">
      <c r="A8352" s="2"/>
      <c r="B8352" s="2" t="s">
        <v>4504</v>
      </c>
      <c r="C8352" s="116">
        <v>188309</v>
      </c>
      <c r="D8352" s="117">
        <v>8162</v>
      </c>
      <c r="E8352" s="2">
        <v>8352</v>
      </c>
    </row>
    <row r="8353" spans="1:5" ht="13.5" x14ac:dyDescent="0.25">
      <c r="A8353" s="2"/>
      <c r="B8353" s="2" t="s">
        <v>4505</v>
      </c>
      <c r="C8353" s="116">
        <v>188328</v>
      </c>
      <c r="D8353" s="117">
        <v>8161</v>
      </c>
      <c r="E8353" s="2">
        <v>8353</v>
      </c>
    </row>
    <row r="8354" spans="1:5" ht="13.5" x14ac:dyDescent="0.25">
      <c r="A8354" s="2"/>
      <c r="B8354" s="2" t="s">
        <v>8325</v>
      </c>
      <c r="C8354" s="116">
        <v>266869</v>
      </c>
      <c r="D8354" s="117">
        <v>3115</v>
      </c>
      <c r="E8354" s="2">
        <v>8354</v>
      </c>
    </row>
    <row r="8355" spans="1:5" ht="13.5" x14ac:dyDescent="0.25">
      <c r="A8355" s="2"/>
      <c r="B8355" s="2" t="s">
        <v>6960</v>
      </c>
      <c r="C8355" s="116">
        <v>266974</v>
      </c>
      <c r="D8355" s="117">
        <v>3141</v>
      </c>
      <c r="E8355" s="2">
        <v>8355</v>
      </c>
    </row>
    <row r="8356" spans="1:5" ht="13.5" x14ac:dyDescent="0.25">
      <c r="A8356" s="2"/>
      <c r="B8356" s="2" t="s">
        <v>6961</v>
      </c>
      <c r="C8356" s="116">
        <v>267017</v>
      </c>
      <c r="D8356" s="117">
        <v>3141</v>
      </c>
      <c r="E8356" s="2">
        <v>8356</v>
      </c>
    </row>
    <row r="8357" spans="1:5" ht="13.5" x14ac:dyDescent="0.25">
      <c r="A8357" s="2"/>
      <c r="B8357" s="2" t="s">
        <v>6958</v>
      </c>
      <c r="C8357" s="116">
        <v>266917</v>
      </c>
      <c r="D8357" s="117">
        <v>3141</v>
      </c>
      <c r="E8357" s="2">
        <v>8357</v>
      </c>
    </row>
    <row r="8358" spans="1:5" ht="13.5" x14ac:dyDescent="0.25">
      <c r="A8358" s="2"/>
      <c r="B8358" s="2" t="s">
        <v>6959</v>
      </c>
      <c r="C8358" s="116">
        <v>266940</v>
      </c>
      <c r="D8358" s="117">
        <v>3141</v>
      </c>
      <c r="E8358" s="2">
        <v>8358</v>
      </c>
    </row>
    <row r="8359" spans="1:5" ht="13.5" x14ac:dyDescent="0.25">
      <c r="A8359" s="2"/>
      <c r="B8359" s="2" t="s">
        <v>8328</v>
      </c>
      <c r="C8359" s="116">
        <v>266941</v>
      </c>
      <c r="D8359" s="117">
        <v>2149</v>
      </c>
      <c r="E8359" s="2">
        <v>8359</v>
      </c>
    </row>
    <row r="8360" spans="1:5" ht="13.5" x14ac:dyDescent="0.25">
      <c r="A8360" s="2"/>
      <c r="B8360" s="2" t="s">
        <v>8329</v>
      </c>
      <c r="C8360" s="116">
        <v>267019</v>
      </c>
      <c r="D8360" s="117">
        <v>2149</v>
      </c>
      <c r="E8360" s="2">
        <v>8360</v>
      </c>
    </row>
    <row r="8361" spans="1:5" ht="13.5" x14ac:dyDescent="0.25">
      <c r="A8361" s="2"/>
      <c r="B8361" s="2" t="s">
        <v>6962</v>
      </c>
      <c r="C8361" s="116">
        <v>267055</v>
      </c>
      <c r="D8361" s="117">
        <v>4133</v>
      </c>
      <c r="E8361" s="2">
        <v>8361</v>
      </c>
    </row>
    <row r="8362" spans="1:5" ht="13.5" x14ac:dyDescent="0.25">
      <c r="A8362" s="2"/>
      <c r="B8362" s="2" t="s">
        <v>7480</v>
      </c>
      <c r="C8362" s="116">
        <v>188366</v>
      </c>
      <c r="D8362" s="117">
        <v>5161</v>
      </c>
      <c r="E8362" s="2">
        <v>8362</v>
      </c>
    </row>
    <row r="8363" spans="1:5" ht="13.5" x14ac:dyDescent="0.25">
      <c r="A8363" s="2"/>
      <c r="B8363" s="2" t="s">
        <v>7475</v>
      </c>
      <c r="C8363" s="116">
        <v>188174</v>
      </c>
      <c r="D8363" s="117">
        <v>5161</v>
      </c>
      <c r="E8363" s="2">
        <v>8363</v>
      </c>
    </row>
    <row r="8364" spans="1:5" ht="13.5" x14ac:dyDescent="0.25">
      <c r="A8364" s="2"/>
      <c r="B8364" s="2" t="s">
        <v>8335</v>
      </c>
      <c r="C8364" s="116">
        <v>267059</v>
      </c>
      <c r="D8364" s="117">
        <v>2359</v>
      </c>
      <c r="E8364" s="2">
        <v>8364</v>
      </c>
    </row>
    <row r="8365" spans="1:5" ht="13.5" x14ac:dyDescent="0.25">
      <c r="A8365" s="2"/>
      <c r="B8365" s="2" t="s">
        <v>7476</v>
      </c>
      <c r="C8365" s="116">
        <v>188180</v>
      </c>
      <c r="D8365" s="117">
        <v>5210</v>
      </c>
      <c r="E8365" s="2">
        <v>8365</v>
      </c>
    </row>
    <row r="8366" spans="1:5" ht="13.5" x14ac:dyDescent="0.25">
      <c r="A8366" s="2"/>
      <c r="B8366" s="2" t="s">
        <v>7477</v>
      </c>
      <c r="C8366" s="116">
        <v>188185</v>
      </c>
      <c r="D8366" s="117">
        <v>5210</v>
      </c>
      <c r="E8366" s="2">
        <v>8366</v>
      </c>
    </row>
    <row r="8367" spans="1:5" ht="13.5" x14ac:dyDescent="0.25">
      <c r="A8367" s="2"/>
      <c r="B8367" s="2" t="s">
        <v>8331</v>
      </c>
      <c r="C8367" s="116">
        <v>267054</v>
      </c>
      <c r="D8367" s="117">
        <v>2142</v>
      </c>
      <c r="E8367" s="2">
        <v>8367</v>
      </c>
    </row>
    <row r="8368" spans="1:5" ht="13.5" x14ac:dyDescent="0.25">
      <c r="A8368" s="2"/>
      <c r="B8368" s="2" t="s">
        <v>8332</v>
      </c>
      <c r="C8368" s="116">
        <v>267056</v>
      </c>
      <c r="D8368" s="117">
        <v>3119</v>
      </c>
      <c r="E8368" s="2">
        <v>8368</v>
      </c>
    </row>
    <row r="8369" spans="1:5" ht="13.5" x14ac:dyDescent="0.25">
      <c r="A8369" s="2"/>
      <c r="B8369" s="2" t="s">
        <v>8629</v>
      </c>
      <c r="C8369" s="116">
        <v>267093</v>
      </c>
      <c r="D8369" s="117">
        <v>1120</v>
      </c>
      <c r="E8369" s="2">
        <v>8369</v>
      </c>
    </row>
    <row r="8370" spans="1:5" ht="13.5" x14ac:dyDescent="0.25">
      <c r="A8370" s="2"/>
      <c r="B8370" s="2" t="s">
        <v>8787</v>
      </c>
      <c r="C8370" s="116">
        <v>267106</v>
      </c>
      <c r="D8370" s="117">
        <v>1120</v>
      </c>
      <c r="E8370" s="2">
        <v>8370</v>
      </c>
    </row>
    <row r="8371" spans="1:5" ht="13.5" x14ac:dyDescent="0.25">
      <c r="A8371" s="2"/>
      <c r="B8371" s="2" t="s">
        <v>8333</v>
      </c>
      <c r="C8371" s="116">
        <v>267057</v>
      </c>
      <c r="D8371" s="117">
        <v>3132</v>
      </c>
      <c r="E8371" s="2">
        <v>8371</v>
      </c>
    </row>
    <row r="8372" spans="1:5" ht="13.5" x14ac:dyDescent="0.25">
      <c r="A8372" s="2"/>
      <c r="B8372" s="2" t="s">
        <v>8330</v>
      </c>
      <c r="C8372" s="116">
        <v>267050</v>
      </c>
      <c r="D8372" s="117">
        <v>3112</v>
      </c>
      <c r="E8372" s="2">
        <v>8372</v>
      </c>
    </row>
    <row r="8373" spans="1:5" ht="13.5" x14ac:dyDescent="0.25">
      <c r="A8373" s="2"/>
      <c r="B8373" s="2" t="s">
        <v>8334</v>
      </c>
      <c r="C8373" s="116">
        <v>267058</v>
      </c>
      <c r="D8373" s="117">
        <v>3419</v>
      </c>
      <c r="E8373" s="2">
        <v>8373</v>
      </c>
    </row>
    <row r="8374" spans="1:5" ht="13.5" x14ac:dyDescent="0.25">
      <c r="A8374" s="2"/>
      <c r="B8374" s="2" t="s">
        <v>8788</v>
      </c>
      <c r="C8374" s="116">
        <v>267134</v>
      </c>
      <c r="D8374" s="117">
        <v>1229</v>
      </c>
      <c r="E8374" s="2">
        <v>8374</v>
      </c>
    </row>
    <row r="8375" spans="1:5" ht="13.5" x14ac:dyDescent="0.25">
      <c r="A8375" s="2"/>
      <c r="B8375" s="2" t="s">
        <v>6963</v>
      </c>
      <c r="C8375" s="116">
        <v>267125</v>
      </c>
      <c r="D8375" s="117">
        <v>1229</v>
      </c>
      <c r="E8375" s="2">
        <v>8375</v>
      </c>
    </row>
    <row r="8376" spans="1:5" ht="13.5" x14ac:dyDescent="0.25">
      <c r="A8376" s="2"/>
      <c r="B8376" s="2" t="s">
        <v>6964</v>
      </c>
      <c r="C8376" s="116">
        <v>267163</v>
      </c>
      <c r="D8376" s="117">
        <v>3143</v>
      </c>
      <c r="E8376" s="2">
        <v>8376</v>
      </c>
    </row>
    <row r="8377" spans="1:5" ht="13.5" x14ac:dyDescent="0.25">
      <c r="A8377" s="2"/>
      <c r="B8377" s="2" t="s">
        <v>6965</v>
      </c>
      <c r="C8377" s="116">
        <v>267197</v>
      </c>
      <c r="D8377" s="117">
        <v>3143</v>
      </c>
      <c r="E8377" s="2">
        <v>8377</v>
      </c>
    </row>
    <row r="8378" spans="1:5" ht="13.5" x14ac:dyDescent="0.25">
      <c r="A8378" s="2"/>
      <c r="B8378" s="2" t="s">
        <v>8336</v>
      </c>
      <c r="C8378" s="116">
        <v>267198</v>
      </c>
      <c r="D8378" s="117">
        <v>3143</v>
      </c>
      <c r="E8378" s="2">
        <v>8378</v>
      </c>
    </row>
    <row r="8379" spans="1:5" ht="13.5" x14ac:dyDescent="0.25">
      <c r="A8379" s="2"/>
      <c r="B8379" s="2" t="s">
        <v>8337</v>
      </c>
      <c r="C8379" s="116">
        <v>267199</v>
      </c>
      <c r="D8379" s="117">
        <v>3143</v>
      </c>
      <c r="E8379" s="2">
        <v>8379</v>
      </c>
    </row>
    <row r="8380" spans="1:5" ht="13.5" x14ac:dyDescent="0.25">
      <c r="A8380" s="2"/>
      <c r="B8380" s="2" t="s">
        <v>6966</v>
      </c>
      <c r="C8380" s="116">
        <v>267229</v>
      </c>
      <c r="D8380" s="117">
        <v>3143</v>
      </c>
      <c r="E8380" s="2">
        <v>8380</v>
      </c>
    </row>
    <row r="8381" spans="1:5" ht="13.5" x14ac:dyDescent="0.25">
      <c r="A8381" s="2"/>
      <c r="B8381" s="2" t="s">
        <v>8338</v>
      </c>
      <c r="C8381" s="116">
        <v>267240</v>
      </c>
      <c r="D8381" s="117">
        <v>2441</v>
      </c>
      <c r="E8381" s="2">
        <v>8381</v>
      </c>
    </row>
    <row r="8382" spans="1:5" ht="13.5" x14ac:dyDescent="0.25">
      <c r="A8382" s="2"/>
      <c r="B8382" s="2" t="s">
        <v>7481</v>
      </c>
      <c r="C8382" s="116">
        <v>188340</v>
      </c>
      <c r="D8382" s="117">
        <v>3141</v>
      </c>
      <c r="E8382" s="2">
        <v>8382</v>
      </c>
    </row>
    <row r="8383" spans="1:5" ht="13.5" x14ac:dyDescent="0.25">
      <c r="A8383" s="2"/>
      <c r="B8383" s="2" t="s">
        <v>6969</v>
      </c>
      <c r="C8383" s="116">
        <v>267322</v>
      </c>
      <c r="D8383" s="117">
        <v>3141</v>
      </c>
      <c r="E8383" s="2">
        <v>8383</v>
      </c>
    </row>
    <row r="8384" spans="1:5" ht="13.5" x14ac:dyDescent="0.25">
      <c r="A8384" s="2"/>
      <c r="B8384" s="2" t="s">
        <v>6967</v>
      </c>
      <c r="C8384" s="116">
        <v>267271</v>
      </c>
      <c r="D8384" s="117">
        <v>3141</v>
      </c>
      <c r="E8384" s="2">
        <v>8384</v>
      </c>
    </row>
    <row r="8385" spans="1:5" ht="13.5" x14ac:dyDescent="0.25">
      <c r="A8385" s="2"/>
      <c r="B8385" s="2" t="s">
        <v>6968</v>
      </c>
      <c r="C8385" s="116">
        <v>267303</v>
      </c>
      <c r="D8385" s="117">
        <v>3141</v>
      </c>
      <c r="E8385" s="2">
        <v>8385</v>
      </c>
    </row>
    <row r="8386" spans="1:5" ht="13.5" x14ac:dyDescent="0.25">
      <c r="A8386" s="2"/>
      <c r="B8386" s="2" t="s">
        <v>9259</v>
      </c>
      <c r="C8386" s="116">
        <v>467339</v>
      </c>
      <c r="D8386" s="117">
        <v>5169</v>
      </c>
      <c r="E8386" s="2">
        <v>8386</v>
      </c>
    </row>
    <row r="8387" spans="1:5" ht="13.5" x14ac:dyDescent="0.25">
      <c r="A8387" s="2"/>
      <c r="B8387" s="2" t="s">
        <v>6970</v>
      </c>
      <c r="C8387" s="116">
        <v>267394</v>
      </c>
      <c r="D8387" s="117">
        <v>4122</v>
      </c>
      <c r="E8387" s="2">
        <v>8387</v>
      </c>
    </row>
    <row r="8388" spans="1:5" ht="13.5" x14ac:dyDescent="0.25">
      <c r="A8388" s="2"/>
      <c r="B8388" s="2" t="s">
        <v>8630</v>
      </c>
      <c r="C8388" s="116">
        <v>267407</v>
      </c>
      <c r="D8388" s="117">
        <v>1110</v>
      </c>
      <c r="E8388" s="2">
        <v>8388</v>
      </c>
    </row>
    <row r="8389" spans="1:5" ht="13.5" x14ac:dyDescent="0.25">
      <c r="A8389" s="2"/>
      <c r="B8389" s="2" t="s">
        <v>4506</v>
      </c>
      <c r="C8389" s="116">
        <v>188506</v>
      </c>
      <c r="D8389" s="117">
        <v>7111</v>
      </c>
      <c r="E8389" s="2">
        <v>8389</v>
      </c>
    </row>
    <row r="8390" spans="1:5" ht="13.5" x14ac:dyDescent="0.25">
      <c r="A8390" s="2"/>
      <c r="B8390" s="2" t="s">
        <v>4507</v>
      </c>
      <c r="C8390" s="116">
        <v>188525</v>
      </c>
      <c r="D8390" s="117">
        <v>8132</v>
      </c>
      <c r="E8390" s="2">
        <v>8390</v>
      </c>
    </row>
    <row r="8391" spans="1:5" ht="13.5" x14ac:dyDescent="0.25">
      <c r="A8391" s="2"/>
      <c r="B8391" s="2" t="s">
        <v>4508</v>
      </c>
      <c r="C8391" s="116">
        <v>188544</v>
      </c>
      <c r="D8391" s="117">
        <v>7341</v>
      </c>
      <c r="E8391" s="2">
        <v>8391</v>
      </c>
    </row>
    <row r="8392" spans="1:5" ht="13.5" x14ac:dyDescent="0.25">
      <c r="A8392" s="2"/>
      <c r="B8392" s="2" t="s">
        <v>1684</v>
      </c>
      <c r="C8392" s="116">
        <v>188563</v>
      </c>
      <c r="D8392" s="117">
        <v>7322</v>
      </c>
      <c r="E8392" s="2">
        <v>8392</v>
      </c>
    </row>
    <row r="8393" spans="1:5" ht="13.5" x14ac:dyDescent="0.25">
      <c r="A8393" s="2"/>
      <c r="B8393" s="2" t="s">
        <v>4509</v>
      </c>
      <c r="C8393" s="116">
        <v>188582</v>
      </c>
      <c r="D8393" s="117">
        <v>9142</v>
      </c>
      <c r="E8393" s="2">
        <v>8393</v>
      </c>
    </row>
    <row r="8394" spans="1:5" ht="13.5" x14ac:dyDescent="0.25">
      <c r="A8394" s="2"/>
      <c r="B8394" s="2" t="s">
        <v>1685</v>
      </c>
      <c r="C8394" s="116">
        <v>188597</v>
      </c>
      <c r="D8394" s="117">
        <v>7135</v>
      </c>
      <c r="E8394" s="2">
        <v>8394</v>
      </c>
    </row>
    <row r="8395" spans="1:5" ht="13.5" x14ac:dyDescent="0.25">
      <c r="A8395" s="2"/>
      <c r="B8395" s="2" t="s">
        <v>4510</v>
      </c>
      <c r="C8395" s="116">
        <v>188614</v>
      </c>
      <c r="D8395" s="117">
        <v>7280</v>
      </c>
      <c r="E8395" s="2">
        <v>8395</v>
      </c>
    </row>
    <row r="8396" spans="1:5" ht="13.5" x14ac:dyDescent="0.25">
      <c r="A8396" s="2"/>
      <c r="B8396" s="2" t="s">
        <v>6971</v>
      </c>
      <c r="C8396" s="116">
        <v>267430</v>
      </c>
      <c r="D8396" s="117">
        <v>4111</v>
      </c>
      <c r="E8396" s="2">
        <v>8396</v>
      </c>
    </row>
    <row r="8397" spans="1:5" ht="13.5" x14ac:dyDescent="0.25">
      <c r="A8397" s="2"/>
      <c r="B8397" s="2" t="s">
        <v>4511</v>
      </c>
      <c r="C8397" s="116">
        <v>188633</v>
      </c>
      <c r="D8397" s="117">
        <v>7342</v>
      </c>
      <c r="E8397" s="2">
        <v>8397</v>
      </c>
    </row>
    <row r="8398" spans="1:5" ht="13.5" x14ac:dyDescent="0.25">
      <c r="A8398" s="2"/>
      <c r="B8398" s="2" t="s">
        <v>4512</v>
      </c>
      <c r="C8398" s="116">
        <v>188652</v>
      </c>
      <c r="D8398" s="117">
        <v>7211</v>
      </c>
      <c r="E8398" s="2">
        <v>8398</v>
      </c>
    </row>
    <row r="8399" spans="1:5" ht="13.5" x14ac:dyDescent="0.25">
      <c r="A8399" s="2"/>
      <c r="B8399" s="2" t="s">
        <v>1686</v>
      </c>
      <c r="C8399" s="116">
        <v>188671</v>
      </c>
      <c r="D8399" s="117">
        <v>7211</v>
      </c>
      <c r="E8399" s="2">
        <v>8399</v>
      </c>
    </row>
    <row r="8400" spans="1:5" ht="13.5" x14ac:dyDescent="0.25">
      <c r="A8400" s="2"/>
      <c r="B8400" s="2" t="s">
        <v>4513</v>
      </c>
      <c r="C8400" s="116">
        <v>188690</v>
      </c>
      <c r="D8400" s="117">
        <v>8269</v>
      </c>
      <c r="E8400" s="2">
        <v>8400</v>
      </c>
    </row>
    <row r="8401" spans="1:5" ht="13.5" x14ac:dyDescent="0.25">
      <c r="A8401" s="2"/>
      <c r="B8401" s="2" t="s">
        <v>4514</v>
      </c>
      <c r="C8401" s="116">
        <v>188718</v>
      </c>
      <c r="D8401" s="117">
        <v>8221</v>
      </c>
      <c r="E8401" s="2">
        <v>8401</v>
      </c>
    </row>
    <row r="8402" spans="1:5" ht="13.5" x14ac:dyDescent="0.25">
      <c r="A8402" s="2"/>
      <c r="B8402" s="2" t="s">
        <v>1687</v>
      </c>
      <c r="C8402" s="116">
        <v>188722</v>
      </c>
      <c r="D8402" s="117">
        <v>8228</v>
      </c>
      <c r="E8402" s="2">
        <v>8402</v>
      </c>
    </row>
    <row r="8403" spans="1:5" ht="13.5" x14ac:dyDescent="0.25">
      <c r="A8403" s="2"/>
      <c r="B8403" s="2" t="s">
        <v>6972</v>
      </c>
      <c r="C8403" s="116">
        <v>267498</v>
      </c>
      <c r="D8403" s="117">
        <v>3142</v>
      </c>
      <c r="E8403" s="2">
        <v>8403</v>
      </c>
    </row>
    <row r="8404" spans="1:5" ht="13.5" x14ac:dyDescent="0.25">
      <c r="A8404" s="2"/>
      <c r="B8404" s="2" t="s">
        <v>8339</v>
      </c>
      <c r="C8404" s="116">
        <v>267499</v>
      </c>
      <c r="D8404" s="117">
        <v>3142</v>
      </c>
      <c r="E8404" s="2">
        <v>8404</v>
      </c>
    </row>
    <row r="8405" spans="1:5" ht="13.5" x14ac:dyDescent="0.25">
      <c r="A8405" s="2"/>
      <c r="B8405" s="2" t="s">
        <v>1688</v>
      </c>
      <c r="C8405" s="116">
        <v>188741</v>
      </c>
      <c r="D8405" s="117">
        <v>7124</v>
      </c>
      <c r="E8405" s="2">
        <v>8405</v>
      </c>
    </row>
    <row r="8406" spans="1:5" ht="13.5" x14ac:dyDescent="0.25">
      <c r="A8406" s="2"/>
      <c r="B8406" s="2" t="s">
        <v>4515</v>
      </c>
      <c r="C8406" s="116">
        <v>188760</v>
      </c>
      <c r="D8406" s="117">
        <v>7124</v>
      </c>
      <c r="E8406" s="2">
        <v>8406</v>
      </c>
    </row>
    <row r="8407" spans="1:5" ht="13.5" x14ac:dyDescent="0.25">
      <c r="A8407" s="2"/>
      <c r="B8407" s="2" t="s">
        <v>4516</v>
      </c>
      <c r="C8407" s="116">
        <v>188788</v>
      </c>
      <c r="D8407" s="117">
        <v>7312</v>
      </c>
      <c r="E8407" s="2">
        <v>8407</v>
      </c>
    </row>
    <row r="8408" spans="1:5" ht="13.5" x14ac:dyDescent="0.25">
      <c r="A8408" s="2"/>
      <c r="B8408" s="2" t="s">
        <v>4517</v>
      </c>
      <c r="C8408" s="116">
        <v>188807</v>
      </c>
      <c r="D8408" s="117">
        <v>7124</v>
      </c>
      <c r="E8408" s="2">
        <v>8408</v>
      </c>
    </row>
    <row r="8409" spans="1:5" ht="13.5" x14ac:dyDescent="0.25">
      <c r="A8409" s="2"/>
      <c r="B8409" s="2" t="s">
        <v>4518</v>
      </c>
      <c r="C8409" s="116">
        <v>188811</v>
      </c>
      <c r="D8409" s="117">
        <v>7124</v>
      </c>
      <c r="E8409" s="2">
        <v>8409</v>
      </c>
    </row>
    <row r="8410" spans="1:5" ht="13.5" x14ac:dyDescent="0.25">
      <c r="A8410" s="2"/>
      <c r="B8410" s="2" t="s">
        <v>2099</v>
      </c>
      <c r="C8410" s="116">
        <v>188755</v>
      </c>
      <c r="D8410" s="117">
        <v>7422</v>
      </c>
      <c r="E8410" s="2">
        <v>8410</v>
      </c>
    </row>
    <row r="8411" spans="1:5" ht="13.5" x14ac:dyDescent="0.25">
      <c r="A8411" s="2"/>
      <c r="B8411" s="2" t="s">
        <v>1989</v>
      </c>
      <c r="C8411" s="116">
        <v>188750</v>
      </c>
      <c r="D8411" s="117">
        <v>7422</v>
      </c>
      <c r="E8411" s="2">
        <v>8411</v>
      </c>
    </row>
    <row r="8412" spans="1:5" ht="13.5" x14ac:dyDescent="0.25">
      <c r="A8412" s="2"/>
      <c r="B8412" s="2" t="s">
        <v>7482</v>
      </c>
      <c r="C8412" s="116">
        <v>188790</v>
      </c>
      <c r="D8412" s="117">
        <v>7124</v>
      </c>
      <c r="E8412" s="2">
        <v>8412</v>
      </c>
    </row>
    <row r="8413" spans="1:5" ht="13.5" x14ac:dyDescent="0.25">
      <c r="A8413" s="2"/>
      <c r="B8413" s="2" t="s">
        <v>4519</v>
      </c>
      <c r="C8413" s="116">
        <v>188830</v>
      </c>
      <c r="D8413" s="117">
        <v>9411</v>
      </c>
      <c r="E8413" s="2">
        <v>8413</v>
      </c>
    </row>
    <row r="8414" spans="1:5" ht="13.5" x14ac:dyDescent="0.25">
      <c r="A8414" s="2"/>
      <c r="B8414" s="2" t="s">
        <v>7483</v>
      </c>
      <c r="C8414" s="116">
        <v>188831</v>
      </c>
      <c r="D8414" s="117">
        <v>9411</v>
      </c>
      <c r="E8414" s="2">
        <v>8414</v>
      </c>
    </row>
    <row r="8415" spans="1:5" ht="13.5" x14ac:dyDescent="0.25">
      <c r="A8415" s="2"/>
      <c r="B8415" s="2" t="s">
        <v>7484</v>
      </c>
      <c r="C8415" s="116">
        <v>188834</v>
      </c>
      <c r="D8415" s="117">
        <v>5161</v>
      </c>
      <c r="E8415" s="2">
        <v>8415</v>
      </c>
    </row>
    <row r="8416" spans="1:5" ht="13.5" x14ac:dyDescent="0.25">
      <c r="A8416" s="2"/>
      <c r="B8416" s="2" t="s">
        <v>1689</v>
      </c>
      <c r="C8416" s="116">
        <v>188854</v>
      </c>
      <c r="D8416" s="117">
        <v>5169</v>
      </c>
      <c r="E8416" s="2">
        <v>8416</v>
      </c>
    </row>
    <row r="8417" spans="1:5" ht="13.5" x14ac:dyDescent="0.25">
      <c r="A8417" s="2"/>
      <c r="B8417" s="2" t="s">
        <v>7485</v>
      </c>
      <c r="C8417" s="116">
        <v>188855</v>
      </c>
      <c r="D8417" s="117">
        <v>5161</v>
      </c>
      <c r="E8417" s="2">
        <v>8417</v>
      </c>
    </row>
    <row r="8418" spans="1:5" ht="13.5" x14ac:dyDescent="0.25">
      <c r="A8418" s="2"/>
      <c r="B8418" s="2" t="s">
        <v>4520</v>
      </c>
      <c r="C8418" s="116">
        <v>188879</v>
      </c>
      <c r="D8418" s="117">
        <v>7432</v>
      </c>
      <c r="E8418" s="2">
        <v>8418</v>
      </c>
    </row>
    <row r="8419" spans="1:5" ht="13.5" x14ac:dyDescent="0.25">
      <c r="A8419" s="2"/>
      <c r="B8419" s="2" t="s">
        <v>4521</v>
      </c>
      <c r="C8419" s="116">
        <v>188898</v>
      </c>
      <c r="D8419" s="117">
        <v>7441</v>
      </c>
      <c r="E8419" s="2">
        <v>8419</v>
      </c>
    </row>
    <row r="8420" spans="1:5" ht="13.5" x14ac:dyDescent="0.25">
      <c r="A8420" s="2"/>
      <c r="B8420" s="2" t="s">
        <v>1690</v>
      </c>
      <c r="C8420" s="116">
        <v>188915</v>
      </c>
      <c r="D8420" s="117">
        <v>7223</v>
      </c>
      <c r="E8420" s="2">
        <v>8420</v>
      </c>
    </row>
    <row r="8421" spans="1:5" ht="13.5" x14ac:dyDescent="0.25">
      <c r="A8421" s="2"/>
      <c r="B8421" s="2" t="s">
        <v>4522</v>
      </c>
      <c r="C8421" s="116">
        <v>188934</v>
      </c>
      <c r="D8421" s="117">
        <v>8227</v>
      </c>
      <c r="E8421" s="2">
        <v>8421</v>
      </c>
    </row>
    <row r="8422" spans="1:5" ht="13.5" x14ac:dyDescent="0.25">
      <c r="A8422" s="2"/>
      <c r="B8422" s="2" t="s">
        <v>9317</v>
      </c>
      <c r="C8422" s="116">
        <v>188949</v>
      </c>
      <c r="D8422" s="117">
        <v>8232</v>
      </c>
      <c r="E8422" s="2">
        <v>8422</v>
      </c>
    </row>
    <row r="8423" spans="1:5" ht="13.5" x14ac:dyDescent="0.25">
      <c r="A8423" s="2"/>
      <c r="B8423" s="2" t="s">
        <v>4523</v>
      </c>
      <c r="C8423" s="116">
        <v>188953</v>
      </c>
      <c r="D8423" s="117">
        <v>8232</v>
      </c>
      <c r="E8423" s="2">
        <v>8423</v>
      </c>
    </row>
    <row r="8424" spans="1:5" ht="13.5" x14ac:dyDescent="0.25">
      <c r="A8424" s="2"/>
      <c r="B8424" s="2" t="s">
        <v>6973</v>
      </c>
      <c r="C8424" s="116">
        <v>267534</v>
      </c>
      <c r="D8424" s="117">
        <v>2145</v>
      </c>
      <c r="E8424" s="2">
        <v>8424</v>
      </c>
    </row>
    <row r="8425" spans="1:5" ht="13.5" x14ac:dyDescent="0.25">
      <c r="A8425" s="2"/>
      <c r="B8425" s="2" t="s">
        <v>1691</v>
      </c>
      <c r="C8425" s="116">
        <v>188972</v>
      </c>
      <c r="D8425" s="117">
        <v>8333</v>
      </c>
      <c r="E8425" s="2">
        <v>8425</v>
      </c>
    </row>
    <row r="8426" spans="1:5" ht="13.5" x14ac:dyDescent="0.25">
      <c r="A8426" s="2"/>
      <c r="B8426" s="2" t="s">
        <v>4524</v>
      </c>
      <c r="C8426" s="116">
        <v>188991</v>
      </c>
      <c r="D8426" s="117">
        <v>7312</v>
      </c>
      <c r="E8426" s="2">
        <v>8426</v>
      </c>
    </row>
    <row r="8427" spans="1:5" ht="13.5" x14ac:dyDescent="0.25">
      <c r="A8427" s="2"/>
      <c r="B8427" s="2" t="s">
        <v>4525</v>
      </c>
      <c r="C8427" s="116">
        <v>189015</v>
      </c>
      <c r="D8427" s="117">
        <v>7312</v>
      </c>
      <c r="E8427" s="2">
        <v>8427</v>
      </c>
    </row>
    <row r="8428" spans="1:5" ht="13.5" x14ac:dyDescent="0.25">
      <c r="A8428" s="2"/>
      <c r="B8428" s="2" t="s">
        <v>4526</v>
      </c>
      <c r="C8428" s="116">
        <v>189034</v>
      </c>
      <c r="D8428" s="117">
        <v>9321</v>
      </c>
      <c r="E8428" s="2">
        <v>8428</v>
      </c>
    </row>
    <row r="8429" spans="1:5" ht="13.5" x14ac:dyDescent="0.25">
      <c r="A8429" s="2"/>
      <c r="B8429" s="2" t="s">
        <v>4527</v>
      </c>
      <c r="C8429" s="116">
        <v>189053</v>
      </c>
      <c r="D8429" s="117">
        <v>8284</v>
      </c>
      <c r="E8429" s="2">
        <v>8429</v>
      </c>
    </row>
    <row r="8430" spans="1:5" ht="13.5" x14ac:dyDescent="0.25">
      <c r="A8430" s="2"/>
      <c r="B8430" s="2" t="s">
        <v>4528</v>
      </c>
      <c r="C8430" s="116">
        <v>189068</v>
      </c>
      <c r="D8430" s="117">
        <v>8284</v>
      </c>
      <c r="E8430" s="2">
        <v>8430</v>
      </c>
    </row>
    <row r="8431" spans="1:5" ht="13.5" x14ac:dyDescent="0.25">
      <c r="A8431" s="2"/>
      <c r="B8431" s="2" t="s">
        <v>8633</v>
      </c>
      <c r="C8431" s="116">
        <v>267619</v>
      </c>
      <c r="D8431" s="117">
        <v>1120</v>
      </c>
      <c r="E8431" s="2">
        <v>8431</v>
      </c>
    </row>
    <row r="8432" spans="1:5" ht="13.5" x14ac:dyDescent="0.25">
      <c r="A8432" s="2"/>
      <c r="B8432" s="2" t="s">
        <v>6974</v>
      </c>
      <c r="C8432" s="116">
        <v>267572</v>
      </c>
      <c r="D8432" s="117">
        <v>3432</v>
      </c>
      <c r="E8432" s="2">
        <v>8432</v>
      </c>
    </row>
    <row r="8433" spans="1:5" ht="13.5" x14ac:dyDescent="0.25">
      <c r="A8433" s="2"/>
      <c r="B8433" s="2" t="s">
        <v>8631</v>
      </c>
      <c r="C8433" s="116">
        <v>267587</v>
      </c>
      <c r="D8433" s="117">
        <v>1120</v>
      </c>
      <c r="E8433" s="2">
        <v>8433</v>
      </c>
    </row>
    <row r="8434" spans="1:5" ht="13.5" x14ac:dyDescent="0.25">
      <c r="A8434" s="2"/>
      <c r="B8434" s="2" t="s">
        <v>8789</v>
      </c>
      <c r="C8434" s="116">
        <v>267623</v>
      </c>
      <c r="D8434" s="117">
        <v>1120</v>
      </c>
      <c r="E8434" s="2">
        <v>8434</v>
      </c>
    </row>
    <row r="8435" spans="1:5" ht="13.5" x14ac:dyDescent="0.25">
      <c r="A8435" s="2"/>
      <c r="B8435" s="2" t="s">
        <v>8632</v>
      </c>
      <c r="C8435" s="116">
        <v>267604</v>
      </c>
      <c r="D8435" s="117">
        <v>1120</v>
      </c>
      <c r="E8435" s="2">
        <v>8435</v>
      </c>
    </row>
    <row r="8436" spans="1:5" ht="13.5" x14ac:dyDescent="0.25">
      <c r="A8436" s="2"/>
      <c r="B8436" s="2" t="s">
        <v>1692</v>
      </c>
      <c r="C8436" s="116">
        <v>189087</v>
      </c>
      <c r="D8436" s="117">
        <v>7232</v>
      </c>
      <c r="E8436" s="2">
        <v>8436</v>
      </c>
    </row>
    <row r="8437" spans="1:5" ht="13.5" x14ac:dyDescent="0.25">
      <c r="A8437" s="2"/>
      <c r="B8437" s="2" t="s">
        <v>4529</v>
      </c>
      <c r="C8437" s="116">
        <v>189104</v>
      </c>
      <c r="D8437" s="117">
        <v>8340</v>
      </c>
      <c r="E8437" s="2">
        <v>8437</v>
      </c>
    </row>
    <row r="8438" spans="1:5" ht="13.5" x14ac:dyDescent="0.25">
      <c r="A8438" s="2"/>
      <c r="B8438" s="2" t="s">
        <v>6976</v>
      </c>
      <c r="C8438" s="116">
        <v>267638</v>
      </c>
      <c r="D8438" s="117">
        <v>2422</v>
      </c>
      <c r="E8438" s="2">
        <v>8438</v>
      </c>
    </row>
    <row r="8439" spans="1:5" ht="13.5" x14ac:dyDescent="0.25">
      <c r="A8439" s="2"/>
      <c r="B8439" s="2" t="s">
        <v>6977</v>
      </c>
      <c r="C8439" s="116">
        <v>267661</v>
      </c>
      <c r="D8439" s="117">
        <v>1110</v>
      </c>
      <c r="E8439" s="2">
        <v>8439</v>
      </c>
    </row>
    <row r="8440" spans="1:5" ht="13.5" x14ac:dyDescent="0.25">
      <c r="A8440" s="2"/>
      <c r="B8440" s="2" t="s">
        <v>6978</v>
      </c>
      <c r="C8440" s="116">
        <v>267680</v>
      </c>
      <c r="D8440" s="117">
        <v>1110</v>
      </c>
      <c r="E8440" s="2">
        <v>8440</v>
      </c>
    </row>
    <row r="8441" spans="1:5" ht="13.5" x14ac:dyDescent="0.25">
      <c r="A8441" s="2"/>
      <c r="B8441" s="2" t="s">
        <v>8634</v>
      </c>
      <c r="C8441" s="116">
        <v>267712</v>
      </c>
      <c r="D8441" s="117">
        <v>2422</v>
      </c>
      <c r="E8441" s="2">
        <v>8441</v>
      </c>
    </row>
    <row r="8442" spans="1:5" ht="13.5" x14ac:dyDescent="0.25">
      <c r="A8442" s="2"/>
      <c r="B8442" s="2" t="s">
        <v>6979</v>
      </c>
      <c r="C8442" s="116">
        <v>267708</v>
      </c>
      <c r="D8442" s="117">
        <v>1110</v>
      </c>
      <c r="E8442" s="2">
        <v>8442</v>
      </c>
    </row>
    <row r="8443" spans="1:5" ht="13.5" x14ac:dyDescent="0.25">
      <c r="A8443" s="2"/>
      <c r="B8443" s="2" t="s">
        <v>8340</v>
      </c>
      <c r="C8443" s="116">
        <v>267709</v>
      </c>
      <c r="D8443" s="117">
        <v>2422</v>
      </c>
      <c r="E8443" s="2">
        <v>8443</v>
      </c>
    </row>
    <row r="8444" spans="1:5" ht="13.5" x14ac:dyDescent="0.25">
      <c r="A8444" s="2"/>
      <c r="B8444" s="2" t="s">
        <v>6980</v>
      </c>
      <c r="C8444" s="116">
        <v>267750</v>
      </c>
      <c r="D8444" s="117">
        <v>3213</v>
      </c>
      <c r="E8444" s="2">
        <v>8444</v>
      </c>
    </row>
    <row r="8445" spans="1:5" ht="13.5" x14ac:dyDescent="0.25">
      <c r="A8445" s="2"/>
      <c r="B8445" s="2" t="s">
        <v>6981</v>
      </c>
      <c r="C8445" s="116">
        <v>267784</v>
      </c>
      <c r="D8445" s="117">
        <v>3475</v>
      </c>
      <c r="E8445" s="2">
        <v>8445</v>
      </c>
    </row>
    <row r="8446" spans="1:5" ht="13.5" x14ac:dyDescent="0.25">
      <c r="A8446" s="2"/>
      <c r="B8446" s="2" t="s">
        <v>6983</v>
      </c>
      <c r="C8446" s="116">
        <v>267869</v>
      </c>
      <c r="D8446" s="117">
        <v>1110</v>
      </c>
      <c r="E8446" s="2">
        <v>8446</v>
      </c>
    </row>
    <row r="8447" spans="1:5" ht="13.5" x14ac:dyDescent="0.25">
      <c r="A8447" s="2"/>
      <c r="B8447" s="2" t="s">
        <v>6982</v>
      </c>
      <c r="C8447" s="116">
        <v>267820</v>
      </c>
      <c r="D8447" s="117">
        <v>1110</v>
      </c>
      <c r="E8447" s="2">
        <v>8447</v>
      </c>
    </row>
    <row r="8448" spans="1:5" ht="13.5" x14ac:dyDescent="0.25">
      <c r="A8448" s="2"/>
      <c r="B8448" s="2" t="s">
        <v>4530</v>
      </c>
      <c r="C8448" s="116">
        <v>189123</v>
      </c>
      <c r="D8448" s="117">
        <v>8269</v>
      </c>
      <c r="E8448" s="2">
        <v>8448</v>
      </c>
    </row>
    <row r="8449" spans="1:5" ht="13.5" x14ac:dyDescent="0.25">
      <c r="A8449" s="2"/>
      <c r="B8449" s="2" t="s">
        <v>4531</v>
      </c>
      <c r="C8449" s="116">
        <v>189138</v>
      </c>
      <c r="D8449" s="117">
        <v>8112</v>
      </c>
      <c r="E8449" s="2">
        <v>8449</v>
      </c>
    </row>
    <row r="8450" spans="1:5" ht="13.5" x14ac:dyDescent="0.25">
      <c r="A8450" s="2"/>
      <c r="B8450" s="2" t="s">
        <v>8341</v>
      </c>
      <c r="C8450" s="116">
        <v>267871</v>
      </c>
      <c r="D8450" s="117">
        <v>3431</v>
      </c>
      <c r="E8450" s="2">
        <v>8450</v>
      </c>
    </row>
    <row r="8451" spans="1:5" ht="13.5" x14ac:dyDescent="0.25">
      <c r="A8451" s="2"/>
      <c r="B8451" s="2" t="s">
        <v>6984</v>
      </c>
      <c r="C8451" s="116">
        <v>267962</v>
      </c>
      <c r="D8451" s="117">
        <v>1120</v>
      </c>
      <c r="E8451" s="2">
        <v>8451</v>
      </c>
    </row>
    <row r="8452" spans="1:5" ht="13.5" x14ac:dyDescent="0.25">
      <c r="A8452" s="2"/>
      <c r="B8452" s="2" t="s">
        <v>6985</v>
      </c>
      <c r="C8452" s="116">
        <v>268005</v>
      </c>
      <c r="D8452" s="117">
        <v>3472</v>
      </c>
      <c r="E8452" s="2">
        <v>8452</v>
      </c>
    </row>
    <row r="8453" spans="1:5" ht="13.5" x14ac:dyDescent="0.25">
      <c r="A8453" s="2"/>
      <c r="B8453" s="2" t="s">
        <v>4545</v>
      </c>
      <c r="C8453" s="116">
        <v>189354</v>
      </c>
      <c r="D8453" s="117">
        <v>7412</v>
      </c>
      <c r="E8453" s="2">
        <v>8453</v>
      </c>
    </row>
    <row r="8454" spans="1:5" ht="13.5" x14ac:dyDescent="0.25">
      <c r="A8454" s="2"/>
      <c r="B8454" s="2" t="s">
        <v>9087</v>
      </c>
      <c r="C8454" s="116">
        <v>389197</v>
      </c>
      <c r="D8454" s="117">
        <v>8290</v>
      </c>
      <c r="E8454" s="2">
        <v>8454</v>
      </c>
    </row>
    <row r="8455" spans="1:5" ht="13.5" x14ac:dyDescent="0.25">
      <c r="A8455" s="2"/>
      <c r="B8455" s="2" t="s">
        <v>4551</v>
      </c>
      <c r="C8455" s="116">
        <v>189458</v>
      </c>
      <c r="D8455" s="117">
        <v>8269</v>
      </c>
      <c r="E8455" s="2">
        <v>8455</v>
      </c>
    </row>
    <row r="8456" spans="1:5" ht="13.5" x14ac:dyDescent="0.25">
      <c r="A8456" s="2"/>
      <c r="B8456" s="2" t="s">
        <v>4534</v>
      </c>
      <c r="C8456" s="116">
        <v>189161</v>
      </c>
      <c r="D8456" s="117">
        <v>8144</v>
      </c>
      <c r="E8456" s="2">
        <v>8456</v>
      </c>
    </row>
    <row r="8457" spans="1:5" ht="13.5" x14ac:dyDescent="0.25">
      <c r="A8457" s="2"/>
      <c r="B8457" s="2" t="s">
        <v>4535</v>
      </c>
      <c r="C8457" s="116">
        <v>189176</v>
      </c>
      <c r="D8457" s="117">
        <v>8269</v>
      </c>
      <c r="E8457" s="2">
        <v>8457</v>
      </c>
    </row>
    <row r="8458" spans="1:5" ht="13.5" x14ac:dyDescent="0.25">
      <c r="A8458" s="2"/>
      <c r="B8458" s="2" t="s">
        <v>4533</v>
      </c>
      <c r="C8458" s="116">
        <v>189151</v>
      </c>
      <c r="D8458" s="117">
        <v>8228</v>
      </c>
      <c r="E8458" s="2">
        <v>8458</v>
      </c>
    </row>
    <row r="8459" spans="1:5" ht="13.5" x14ac:dyDescent="0.25">
      <c r="A8459" s="2"/>
      <c r="B8459" s="2" t="s">
        <v>4536</v>
      </c>
      <c r="C8459" s="116">
        <v>189180</v>
      </c>
      <c r="D8459" s="117">
        <v>7270</v>
      </c>
      <c r="E8459" s="2">
        <v>8459</v>
      </c>
    </row>
    <row r="8460" spans="1:5" ht="13.5" x14ac:dyDescent="0.25">
      <c r="A8460" s="2"/>
      <c r="B8460" s="2" t="s">
        <v>4537</v>
      </c>
      <c r="C8460" s="116">
        <v>189208</v>
      </c>
      <c r="D8460" s="117">
        <v>7450</v>
      </c>
      <c r="E8460" s="2">
        <v>8460</v>
      </c>
    </row>
    <row r="8461" spans="1:5" ht="13.5" x14ac:dyDescent="0.25">
      <c r="A8461" s="2"/>
      <c r="B8461" s="2" t="s">
        <v>4538</v>
      </c>
      <c r="C8461" s="116">
        <v>189227</v>
      </c>
      <c r="D8461" s="117">
        <v>8142</v>
      </c>
      <c r="E8461" s="2">
        <v>8461</v>
      </c>
    </row>
    <row r="8462" spans="1:5" ht="13.5" x14ac:dyDescent="0.25">
      <c r="A8462" s="2"/>
      <c r="B8462" s="2" t="s">
        <v>4539</v>
      </c>
      <c r="C8462" s="116">
        <v>189246</v>
      </c>
      <c r="D8462" s="117">
        <v>8143</v>
      </c>
      <c r="E8462" s="2">
        <v>8462</v>
      </c>
    </row>
    <row r="8463" spans="1:5" ht="13.5" x14ac:dyDescent="0.25">
      <c r="A8463" s="2"/>
      <c r="B8463" s="2" t="s">
        <v>4540</v>
      </c>
      <c r="C8463" s="116">
        <v>189265</v>
      </c>
      <c r="D8463" s="117">
        <v>8143</v>
      </c>
      <c r="E8463" s="2">
        <v>8463</v>
      </c>
    </row>
    <row r="8464" spans="1:5" ht="13.5" x14ac:dyDescent="0.25">
      <c r="A8464" s="2"/>
      <c r="B8464" s="2" t="s">
        <v>4541</v>
      </c>
      <c r="C8464" s="116">
        <v>189284</v>
      </c>
      <c r="D8464" s="117">
        <v>8228</v>
      </c>
      <c r="E8464" s="2">
        <v>8464</v>
      </c>
    </row>
    <row r="8465" spans="1:5" ht="13.5" x14ac:dyDescent="0.25">
      <c r="A8465" s="2"/>
      <c r="B8465" s="2" t="s">
        <v>4542</v>
      </c>
      <c r="C8465" s="116">
        <v>189299</v>
      </c>
      <c r="D8465" s="117">
        <v>8231</v>
      </c>
      <c r="E8465" s="2">
        <v>8465</v>
      </c>
    </row>
    <row r="8466" spans="1:5" ht="13.5" x14ac:dyDescent="0.25">
      <c r="A8466" s="2"/>
      <c r="B8466" s="2" t="s">
        <v>4543</v>
      </c>
      <c r="C8466" s="116">
        <v>189316</v>
      </c>
      <c r="D8466" s="117">
        <v>7460</v>
      </c>
      <c r="E8466" s="2">
        <v>8466</v>
      </c>
    </row>
    <row r="8467" spans="1:5" ht="13.5" x14ac:dyDescent="0.25">
      <c r="A8467" s="2"/>
      <c r="B8467" s="2" t="s">
        <v>4544</v>
      </c>
      <c r="C8467" s="116">
        <v>189335</v>
      </c>
      <c r="D8467" s="117">
        <v>7242</v>
      </c>
      <c r="E8467" s="2">
        <v>8467</v>
      </c>
    </row>
    <row r="8468" spans="1:5" ht="13.5" x14ac:dyDescent="0.25">
      <c r="A8468" s="2"/>
      <c r="B8468" s="2" t="s">
        <v>4546</v>
      </c>
      <c r="C8468" s="116">
        <v>189373</v>
      </c>
      <c r="D8468" s="117">
        <v>8144</v>
      </c>
      <c r="E8468" s="2">
        <v>8468</v>
      </c>
    </row>
    <row r="8469" spans="1:5" ht="13.5" x14ac:dyDescent="0.25">
      <c r="A8469" s="2"/>
      <c r="B8469" s="2" t="s">
        <v>4547</v>
      </c>
      <c r="C8469" s="116">
        <v>189388</v>
      </c>
      <c r="D8469" s="117">
        <v>7412</v>
      </c>
      <c r="E8469" s="2">
        <v>8469</v>
      </c>
    </row>
    <row r="8470" spans="1:5" ht="13.5" x14ac:dyDescent="0.25">
      <c r="A8470" s="2"/>
      <c r="B8470" s="2" t="s">
        <v>4548</v>
      </c>
      <c r="C8470" s="116">
        <v>189405</v>
      </c>
      <c r="D8470" s="117">
        <v>7280</v>
      </c>
      <c r="E8470" s="2">
        <v>8470</v>
      </c>
    </row>
    <row r="8471" spans="1:5" ht="13.5" x14ac:dyDescent="0.25">
      <c r="A8471" s="2"/>
      <c r="B8471" s="2" t="s">
        <v>4549</v>
      </c>
      <c r="C8471" s="116">
        <v>189424</v>
      </c>
      <c r="D8471" s="117">
        <v>7332</v>
      </c>
      <c r="E8471" s="2">
        <v>8471</v>
      </c>
    </row>
    <row r="8472" spans="1:5" ht="13.5" x14ac:dyDescent="0.25">
      <c r="A8472" s="2"/>
      <c r="B8472" s="2" t="s">
        <v>4550</v>
      </c>
      <c r="C8472" s="116">
        <v>189443</v>
      </c>
      <c r="D8472" s="117">
        <v>7450</v>
      </c>
      <c r="E8472" s="2">
        <v>8472</v>
      </c>
    </row>
    <row r="8473" spans="1:5" ht="13.5" x14ac:dyDescent="0.25">
      <c r="A8473" s="2"/>
      <c r="B8473" s="2" t="s">
        <v>4552</v>
      </c>
      <c r="C8473" s="116">
        <v>189462</v>
      </c>
      <c r="D8473" s="117">
        <v>7280</v>
      </c>
      <c r="E8473" s="2">
        <v>8473</v>
      </c>
    </row>
    <row r="8474" spans="1:5" ht="13.5" x14ac:dyDescent="0.25">
      <c r="A8474" s="2"/>
      <c r="B8474" s="2" t="s">
        <v>4553</v>
      </c>
      <c r="C8474" s="116">
        <v>189477</v>
      </c>
      <c r="D8474" s="117">
        <v>7450</v>
      </c>
      <c r="E8474" s="2">
        <v>8474</v>
      </c>
    </row>
    <row r="8475" spans="1:5" ht="13.5" x14ac:dyDescent="0.25">
      <c r="A8475" s="2"/>
      <c r="B8475" s="2" t="s">
        <v>4554</v>
      </c>
      <c r="C8475" s="116">
        <v>189481</v>
      </c>
      <c r="D8475" s="117">
        <v>5144</v>
      </c>
      <c r="E8475" s="2">
        <v>8475</v>
      </c>
    </row>
    <row r="8476" spans="1:5" ht="13.5" x14ac:dyDescent="0.25">
      <c r="A8476" s="2"/>
      <c r="B8476" s="2" t="s">
        <v>4555</v>
      </c>
      <c r="C8476" s="116">
        <v>189496</v>
      </c>
      <c r="D8476" s="117">
        <v>8142</v>
      </c>
      <c r="E8476" s="2">
        <v>8476</v>
      </c>
    </row>
    <row r="8477" spans="1:5" ht="13.5" x14ac:dyDescent="0.25">
      <c r="A8477" s="2"/>
      <c r="B8477" s="2" t="s">
        <v>4556</v>
      </c>
      <c r="C8477" s="116">
        <v>189513</v>
      </c>
      <c r="D8477" s="117">
        <v>9322</v>
      </c>
      <c r="E8477" s="2">
        <v>8477</v>
      </c>
    </row>
    <row r="8478" spans="1:5" ht="13.5" x14ac:dyDescent="0.25">
      <c r="A8478" s="2"/>
      <c r="B8478" s="2" t="s">
        <v>4557</v>
      </c>
      <c r="C8478" s="116">
        <v>189532</v>
      </c>
      <c r="D8478" s="117">
        <v>8234</v>
      </c>
      <c r="E8478" s="2">
        <v>8478</v>
      </c>
    </row>
    <row r="8479" spans="1:5" ht="13.5" x14ac:dyDescent="0.25">
      <c r="A8479" s="2"/>
      <c r="B8479" s="2" t="s">
        <v>7486</v>
      </c>
      <c r="C8479" s="116">
        <v>189547</v>
      </c>
      <c r="D8479" s="117">
        <v>9350</v>
      </c>
      <c r="E8479" s="2">
        <v>8479</v>
      </c>
    </row>
    <row r="8480" spans="1:5" ht="13.5" x14ac:dyDescent="0.25">
      <c r="A8480" s="2"/>
      <c r="B8480" s="2" t="s">
        <v>4559</v>
      </c>
      <c r="C8480" s="116">
        <v>189566</v>
      </c>
      <c r="D8480" s="117">
        <v>7414</v>
      </c>
      <c r="E8480" s="2">
        <v>8480</v>
      </c>
    </row>
    <row r="8481" spans="1:5" ht="13.5" x14ac:dyDescent="0.25">
      <c r="A8481" s="2"/>
      <c r="B8481" s="2" t="s">
        <v>4560</v>
      </c>
      <c r="C8481" s="116">
        <v>189585</v>
      </c>
      <c r="D8481" s="117">
        <v>8142</v>
      </c>
      <c r="E8481" s="2">
        <v>8481</v>
      </c>
    </row>
    <row r="8482" spans="1:5" ht="13.5" x14ac:dyDescent="0.25">
      <c r="A8482" s="2"/>
      <c r="B8482" s="2" t="s">
        <v>4561</v>
      </c>
      <c r="C8482" s="116">
        <v>189602</v>
      </c>
      <c r="D8482" s="117">
        <v>7416</v>
      </c>
      <c r="E8482" s="2">
        <v>8482</v>
      </c>
    </row>
    <row r="8483" spans="1:5" ht="13.5" x14ac:dyDescent="0.25">
      <c r="A8483" s="2"/>
      <c r="B8483" s="2" t="s">
        <v>4562</v>
      </c>
      <c r="C8483" s="116">
        <v>189621</v>
      </c>
      <c r="D8483" s="117">
        <v>8269</v>
      </c>
      <c r="E8483" s="2">
        <v>8483</v>
      </c>
    </row>
    <row r="8484" spans="1:5" ht="13.5" x14ac:dyDescent="0.25">
      <c r="A8484" s="2"/>
      <c r="B8484" s="2" t="s">
        <v>4563</v>
      </c>
      <c r="C8484" s="116">
        <v>189640</v>
      </c>
      <c r="D8484" s="117">
        <v>7241</v>
      </c>
      <c r="E8484" s="2">
        <v>8484</v>
      </c>
    </row>
    <row r="8485" spans="1:5" ht="13.5" x14ac:dyDescent="0.25">
      <c r="A8485" s="2"/>
      <c r="B8485" s="2" t="s">
        <v>4564</v>
      </c>
      <c r="C8485" s="116">
        <v>189664</v>
      </c>
      <c r="D8485" s="117">
        <v>8142</v>
      </c>
      <c r="E8485" s="2">
        <v>8485</v>
      </c>
    </row>
    <row r="8486" spans="1:5" ht="13.5" x14ac:dyDescent="0.25">
      <c r="A8486" s="2"/>
      <c r="B8486" s="2" t="s">
        <v>4565</v>
      </c>
      <c r="C8486" s="116">
        <v>189674</v>
      </c>
      <c r="D8486" s="117">
        <v>7411</v>
      </c>
      <c r="E8486" s="2">
        <v>8486</v>
      </c>
    </row>
    <row r="8487" spans="1:5" ht="13.5" x14ac:dyDescent="0.25">
      <c r="A8487" s="2"/>
      <c r="B8487" s="2" t="s">
        <v>1693</v>
      </c>
      <c r="C8487" s="116">
        <v>189693</v>
      </c>
      <c r="D8487" s="117">
        <v>8275</v>
      </c>
      <c r="E8487" s="2">
        <v>8487</v>
      </c>
    </row>
    <row r="8488" spans="1:5" ht="13.5" x14ac:dyDescent="0.25">
      <c r="A8488" s="2"/>
      <c r="B8488" s="2" t="s">
        <v>4566</v>
      </c>
      <c r="C8488" s="116">
        <v>189710</v>
      </c>
      <c r="D8488" s="117">
        <v>8224</v>
      </c>
      <c r="E8488" s="2">
        <v>8488</v>
      </c>
    </row>
    <row r="8489" spans="1:5" ht="13.5" x14ac:dyDescent="0.25">
      <c r="A8489" s="2"/>
      <c r="B8489" s="2" t="s">
        <v>4567</v>
      </c>
      <c r="C8489" s="116">
        <v>189730</v>
      </c>
      <c r="D8489" s="117">
        <v>9322</v>
      </c>
      <c r="E8489" s="2">
        <v>8489</v>
      </c>
    </row>
    <row r="8490" spans="1:5" ht="13.5" x14ac:dyDescent="0.25">
      <c r="A8490" s="2"/>
      <c r="B8490" s="2" t="s">
        <v>4568</v>
      </c>
      <c r="C8490" s="116">
        <v>189759</v>
      </c>
      <c r="D8490" s="117">
        <v>8142</v>
      </c>
      <c r="E8490" s="2">
        <v>8490</v>
      </c>
    </row>
    <row r="8491" spans="1:5" ht="13.5" x14ac:dyDescent="0.25">
      <c r="A8491" s="2"/>
      <c r="B8491" s="2" t="s">
        <v>4569</v>
      </c>
      <c r="C8491" s="116">
        <v>189778</v>
      </c>
      <c r="D8491" s="117">
        <v>7460</v>
      </c>
      <c r="E8491" s="2">
        <v>8491</v>
      </c>
    </row>
    <row r="8492" spans="1:5" ht="13.5" x14ac:dyDescent="0.25">
      <c r="A8492" s="2"/>
      <c r="B8492" s="2" t="s">
        <v>4570</v>
      </c>
      <c r="C8492" s="116">
        <v>189797</v>
      </c>
      <c r="D8492" s="117">
        <v>9350</v>
      </c>
      <c r="E8492" s="2">
        <v>8492</v>
      </c>
    </row>
    <row r="8493" spans="1:5" ht="13.5" x14ac:dyDescent="0.25">
      <c r="A8493" s="2"/>
      <c r="B8493" s="2" t="s">
        <v>4571</v>
      </c>
      <c r="C8493" s="116">
        <v>189814</v>
      </c>
      <c r="D8493" s="117">
        <v>9322</v>
      </c>
      <c r="E8493" s="2">
        <v>8493</v>
      </c>
    </row>
    <row r="8494" spans="1:5" ht="13.5" x14ac:dyDescent="0.25">
      <c r="A8494" s="2"/>
      <c r="B8494" s="2" t="s">
        <v>4572</v>
      </c>
      <c r="C8494" s="116">
        <v>189833</v>
      </c>
      <c r="D8494" s="117">
        <v>8139</v>
      </c>
      <c r="E8494" s="2">
        <v>8494</v>
      </c>
    </row>
    <row r="8495" spans="1:5" ht="13.5" x14ac:dyDescent="0.25">
      <c r="A8495" s="2"/>
      <c r="B8495" s="2" t="s">
        <v>1694</v>
      </c>
      <c r="C8495" s="116">
        <v>189848</v>
      </c>
      <c r="D8495" s="117">
        <v>7211</v>
      </c>
      <c r="E8495" s="2">
        <v>8495</v>
      </c>
    </row>
    <row r="8496" spans="1:5" ht="13.5" x14ac:dyDescent="0.25">
      <c r="A8496" s="2"/>
      <c r="B8496" s="2" t="s">
        <v>4573</v>
      </c>
      <c r="C8496" s="116">
        <v>189867</v>
      </c>
      <c r="D8496" s="117">
        <v>9322</v>
      </c>
      <c r="E8496" s="2">
        <v>8496</v>
      </c>
    </row>
    <row r="8497" spans="1:5" ht="13.5" x14ac:dyDescent="0.25">
      <c r="A8497" s="2"/>
      <c r="B8497" s="2" t="s">
        <v>4574</v>
      </c>
      <c r="C8497" s="116">
        <v>189886</v>
      </c>
      <c r="D8497" s="117">
        <v>8269</v>
      </c>
      <c r="E8497" s="2">
        <v>8497</v>
      </c>
    </row>
    <row r="8498" spans="1:5" ht="13.5" x14ac:dyDescent="0.25">
      <c r="A8498" s="2"/>
      <c r="B8498" s="2" t="s">
        <v>4575</v>
      </c>
      <c r="C8498" s="116">
        <v>189903</v>
      </c>
      <c r="D8498" s="117">
        <v>7414</v>
      </c>
      <c r="E8498" s="2">
        <v>8498</v>
      </c>
    </row>
    <row r="8499" spans="1:5" ht="13.5" x14ac:dyDescent="0.25">
      <c r="A8499" s="2"/>
      <c r="B8499" s="2" t="s">
        <v>4576</v>
      </c>
      <c r="C8499" s="116">
        <v>189922</v>
      </c>
      <c r="D8499" s="117">
        <v>7450</v>
      </c>
      <c r="E8499" s="2">
        <v>8499</v>
      </c>
    </row>
    <row r="8500" spans="1:5" ht="13.5" x14ac:dyDescent="0.25">
      <c r="A8500" s="2"/>
      <c r="B8500" s="2" t="s">
        <v>1695</v>
      </c>
      <c r="C8500" s="116">
        <v>189941</v>
      </c>
      <c r="D8500" s="117">
        <v>7321</v>
      </c>
      <c r="E8500" s="2">
        <v>8500</v>
      </c>
    </row>
    <row r="8501" spans="1:5" ht="13.5" x14ac:dyDescent="0.25">
      <c r="A8501" s="2"/>
      <c r="B8501" s="2" t="s">
        <v>4577</v>
      </c>
      <c r="C8501" s="116">
        <v>189960</v>
      </c>
      <c r="D8501" s="117">
        <v>7411</v>
      </c>
      <c r="E8501" s="2">
        <v>8501</v>
      </c>
    </row>
    <row r="8502" spans="1:5" ht="13.5" x14ac:dyDescent="0.25">
      <c r="A8502" s="2"/>
      <c r="B8502" s="2" t="s">
        <v>4578</v>
      </c>
      <c r="C8502" s="116">
        <v>189983</v>
      </c>
      <c r="D8502" s="117">
        <v>7270</v>
      </c>
      <c r="E8502" s="2">
        <v>8502</v>
      </c>
    </row>
    <row r="8503" spans="1:5" ht="13.5" x14ac:dyDescent="0.25">
      <c r="A8503" s="2"/>
      <c r="B8503" s="2" t="s">
        <v>4579</v>
      </c>
      <c r="C8503" s="116">
        <v>189994</v>
      </c>
      <c r="D8503" s="117">
        <v>8144</v>
      </c>
      <c r="E8503" s="2">
        <v>8503</v>
      </c>
    </row>
    <row r="8504" spans="1:5" ht="13.5" x14ac:dyDescent="0.25">
      <c r="A8504" s="2"/>
      <c r="B8504" s="2" t="s">
        <v>4580</v>
      </c>
      <c r="C8504" s="116">
        <v>190012</v>
      </c>
      <c r="D8504" s="117">
        <v>9322</v>
      </c>
      <c r="E8504" s="2">
        <v>8504</v>
      </c>
    </row>
    <row r="8505" spans="1:5" ht="13.5" x14ac:dyDescent="0.25">
      <c r="A8505" s="2"/>
      <c r="B8505" s="2" t="s">
        <v>4581</v>
      </c>
      <c r="C8505" s="116">
        <v>190031</v>
      </c>
      <c r="D8505" s="117">
        <v>7241</v>
      </c>
      <c r="E8505" s="2">
        <v>8505</v>
      </c>
    </row>
    <row r="8506" spans="1:5" ht="13.5" x14ac:dyDescent="0.25">
      <c r="A8506" s="2"/>
      <c r="B8506" s="2" t="s">
        <v>6986</v>
      </c>
      <c r="C8506" s="116">
        <v>268043</v>
      </c>
      <c r="D8506" s="117">
        <v>4121</v>
      </c>
      <c r="E8506" s="2">
        <v>8506</v>
      </c>
    </row>
    <row r="8507" spans="1:5" ht="13.5" x14ac:dyDescent="0.25">
      <c r="A8507" s="2"/>
      <c r="B8507" s="2" t="s">
        <v>8342</v>
      </c>
      <c r="C8507" s="116">
        <v>268045</v>
      </c>
      <c r="D8507" s="117">
        <v>5210</v>
      </c>
      <c r="E8507" s="2">
        <v>8507</v>
      </c>
    </row>
    <row r="8508" spans="1:5" ht="13.5" x14ac:dyDescent="0.25">
      <c r="A8508" s="2"/>
      <c r="B8508" s="2" t="s">
        <v>1696</v>
      </c>
      <c r="C8508" s="116">
        <v>190050</v>
      </c>
      <c r="D8508" s="117">
        <v>7341</v>
      </c>
      <c r="E8508" s="2">
        <v>8508</v>
      </c>
    </row>
    <row r="8509" spans="1:5" ht="13.5" x14ac:dyDescent="0.25">
      <c r="A8509" s="2"/>
      <c r="B8509" s="2" t="s">
        <v>4582</v>
      </c>
      <c r="C8509" s="116">
        <v>190070</v>
      </c>
      <c r="D8509" s="117">
        <v>9350</v>
      </c>
      <c r="E8509" s="2">
        <v>8509</v>
      </c>
    </row>
    <row r="8510" spans="1:5" ht="13.5" x14ac:dyDescent="0.25">
      <c r="A8510" s="2"/>
      <c r="B8510" s="2" t="s">
        <v>4583</v>
      </c>
      <c r="C8510" s="116">
        <v>190099</v>
      </c>
      <c r="D8510" s="117">
        <v>7280</v>
      </c>
      <c r="E8510" s="2">
        <v>8510</v>
      </c>
    </row>
    <row r="8511" spans="1:5" ht="13.5" x14ac:dyDescent="0.25">
      <c r="A8511" s="2"/>
      <c r="B8511" s="2" t="s">
        <v>4584</v>
      </c>
      <c r="C8511" s="116">
        <v>190101</v>
      </c>
      <c r="D8511" s="117">
        <v>7270</v>
      </c>
      <c r="E8511" s="2">
        <v>8511</v>
      </c>
    </row>
    <row r="8512" spans="1:5" ht="13.5" x14ac:dyDescent="0.25">
      <c r="A8512" s="2"/>
      <c r="B8512" s="2" t="s">
        <v>4585</v>
      </c>
      <c r="C8512" s="116">
        <v>190120</v>
      </c>
      <c r="D8512" s="117">
        <v>9322</v>
      </c>
      <c r="E8512" s="2">
        <v>8512</v>
      </c>
    </row>
    <row r="8513" spans="1:5" ht="13.5" x14ac:dyDescent="0.25">
      <c r="A8513" s="2"/>
      <c r="B8513" s="2" t="s">
        <v>1697</v>
      </c>
      <c r="C8513" s="116">
        <v>190147</v>
      </c>
      <c r="D8513" s="117">
        <v>9311</v>
      </c>
      <c r="E8513" s="2">
        <v>8513</v>
      </c>
    </row>
    <row r="8514" spans="1:5" ht="13.5" x14ac:dyDescent="0.25">
      <c r="A8514" s="2"/>
      <c r="B8514" s="2" t="s">
        <v>4587</v>
      </c>
      <c r="C8514" s="116">
        <v>190169</v>
      </c>
      <c r="D8514" s="117">
        <v>7431</v>
      </c>
      <c r="E8514" s="2">
        <v>8514</v>
      </c>
    </row>
    <row r="8515" spans="1:5" ht="13.5" x14ac:dyDescent="0.25">
      <c r="A8515" s="2"/>
      <c r="B8515" s="2" t="s">
        <v>4588</v>
      </c>
      <c r="C8515" s="116">
        <v>190173</v>
      </c>
      <c r="D8515" s="117">
        <v>9322</v>
      </c>
      <c r="E8515" s="2">
        <v>8515</v>
      </c>
    </row>
    <row r="8516" spans="1:5" ht="13.5" x14ac:dyDescent="0.25">
      <c r="A8516" s="2"/>
      <c r="B8516" s="2" t="s">
        <v>4589</v>
      </c>
      <c r="C8516" s="116">
        <v>190192</v>
      </c>
      <c r="D8516" s="117">
        <v>5410</v>
      </c>
      <c r="E8516" s="2">
        <v>8516</v>
      </c>
    </row>
    <row r="8517" spans="1:5" ht="13.5" x14ac:dyDescent="0.25">
      <c r="A8517" s="2"/>
      <c r="B8517" s="2" t="s">
        <v>1698</v>
      </c>
      <c r="C8517" s="116">
        <v>190213</v>
      </c>
      <c r="D8517" s="117">
        <v>9350</v>
      </c>
      <c r="E8517" s="2">
        <v>8517</v>
      </c>
    </row>
    <row r="8518" spans="1:5" ht="13.5" x14ac:dyDescent="0.25">
      <c r="A8518" s="2"/>
      <c r="B8518" s="2" t="s">
        <v>1698</v>
      </c>
      <c r="C8518" s="116">
        <v>190224</v>
      </c>
      <c r="D8518" s="117">
        <v>9350</v>
      </c>
      <c r="E8518" s="2">
        <v>8518</v>
      </c>
    </row>
    <row r="8519" spans="1:5" ht="13.5" x14ac:dyDescent="0.25">
      <c r="A8519" s="2"/>
      <c r="B8519" s="2" t="s">
        <v>4590</v>
      </c>
      <c r="C8519" s="116">
        <v>190239</v>
      </c>
      <c r="D8519" s="117">
        <v>7411</v>
      </c>
      <c r="E8519" s="2">
        <v>8519</v>
      </c>
    </row>
    <row r="8520" spans="1:5" ht="13.5" x14ac:dyDescent="0.25">
      <c r="A8520" s="2"/>
      <c r="B8520" s="2" t="s">
        <v>4591</v>
      </c>
      <c r="C8520" s="116">
        <v>190258</v>
      </c>
      <c r="D8520" s="117">
        <v>7511</v>
      </c>
      <c r="E8520" s="2">
        <v>8520</v>
      </c>
    </row>
    <row r="8521" spans="1:5" ht="13.5" x14ac:dyDescent="0.25">
      <c r="A8521" s="2"/>
      <c r="B8521" s="2" t="s">
        <v>4592</v>
      </c>
      <c r="C8521" s="116">
        <v>190277</v>
      </c>
      <c r="D8521" s="117">
        <v>5410</v>
      </c>
      <c r="E8521" s="2">
        <v>8521</v>
      </c>
    </row>
    <row r="8522" spans="1:5" ht="13.5" x14ac:dyDescent="0.25">
      <c r="A8522" s="2"/>
      <c r="B8522" s="2" t="s">
        <v>4593</v>
      </c>
      <c r="C8522" s="116">
        <v>190296</v>
      </c>
      <c r="D8522" s="117">
        <v>9322</v>
      </c>
      <c r="E8522" s="2">
        <v>8522</v>
      </c>
    </row>
    <row r="8523" spans="1:5" ht="13.5" x14ac:dyDescent="0.25">
      <c r="A8523" s="2"/>
      <c r="B8523" s="2" t="s">
        <v>1699</v>
      </c>
      <c r="C8523" s="116">
        <v>190313</v>
      </c>
      <c r="D8523" s="117">
        <v>7442</v>
      </c>
      <c r="E8523" s="2">
        <v>8523</v>
      </c>
    </row>
    <row r="8524" spans="1:5" ht="13.5" x14ac:dyDescent="0.25">
      <c r="A8524" s="2"/>
      <c r="B8524" s="2" t="s">
        <v>4594</v>
      </c>
      <c r="C8524" s="116">
        <v>190309</v>
      </c>
      <c r="D8524" s="117">
        <v>7439</v>
      </c>
      <c r="E8524" s="2">
        <v>8524</v>
      </c>
    </row>
    <row r="8525" spans="1:5" ht="13.5" x14ac:dyDescent="0.25">
      <c r="A8525" s="2"/>
      <c r="B8525" s="2" t="s">
        <v>4595</v>
      </c>
      <c r="C8525" s="116">
        <v>190328</v>
      </c>
      <c r="D8525" s="117">
        <v>8227</v>
      </c>
      <c r="E8525" s="2">
        <v>8525</v>
      </c>
    </row>
    <row r="8526" spans="1:5" ht="13.5" x14ac:dyDescent="0.25">
      <c r="A8526" s="2"/>
      <c r="B8526" s="2" t="s">
        <v>4596</v>
      </c>
      <c r="C8526" s="116">
        <v>190347</v>
      </c>
      <c r="D8526" s="117">
        <v>8224</v>
      </c>
      <c r="E8526" s="2">
        <v>8526</v>
      </c>
    </row>
    <row r="8527" spans="1:5" ht="13.5" x14ac:dyDescent="0.25">
      <c r="A8527" s="2"/>
      <c r="B8527" s="2" t="s">
        <v>4598</v>
      </c>
      <c r="C8527" s="116">
        <v>190385</v>
      </c>
      <c r="D8527" s="117">
        <v>8284</v>
      </c>
      <c r="E8527" s="2">
        <v>8527</v>
      </c>
    </row>
    <row r="8528" spans="1:5" ht="13.5" x14ac:dyDescent="0.25">
      <c r="A8528" s="2"/>
      <c r="B8528" s="2" t="s">
        <v>7487</v>
      </c>
      <c r="C8528" s="116">
        <v>190417</v>
      </c>
      <c r="D8528" s="117">
        <v>9322</v>
      </c>
      <c r="E8528" s="2">
        <v>8528</v>
      </c>
    </row>
    <row r="8529" spans="1:5" ht="13.5" x14ac:dyDescent="0.25">
      <c r="A8529" s="2"/>
      <c r="B8529" s="2" t="s">
        <v>4600</v>
      </c>
      <c r="C8529" s="116">
        <v>190436</v>
      </c>
      <c r="D8529" s="117">
        <v>7322</v>
      </c>
      <c r="E8529" s="2">
        <v>8529</v>
      </c>
    </row>
    <row r="8530" spans="1:5" ht="13.5" x14ac:dyDescent="0.25">
      <c r="A8530" s="2"/>
      <c r="B8530" s="2" t="s">
        <v>4601</v>
      </c>
      <c r="C8530" s="116">
        <v>190455</v>
      </c>
      <c r="D8530" s="117">
        <v>8227</v>
      </c>
      <c r="E8530" s="2">
        <v>8530</v>
      </c>
    </row>
    <row r="8531" spans="1:5" ht="13.5" x14ac:dyDescent="0.25">
      <c r="A8531" s="2"/>
      <c r="B8531" s="2" t="s">
        <v>4602</v>
      </c>
      <c r="C8531" s="116">
        <v>190466</v>
      </c>
      <c r="D8531" s="117">
        <v>9350</v>
      </c>
      <c r="E8531" s="2">
        <v>8531</v>
      </c>
    </row>
    <row r="8532" spans="1:5" ht="13.5" x14ac:dyDescent="0.25">
      <c r="A8532" s="2"/>
      <c r="B8532" s="2" t="s">
        <v>4603</v>
      </c>
      <c r="C8532" s="116">
        <v>190489</v>
      </c>
      <c r="D8532" s="117">
        <v>7442</v>
      </c>
      <c r="E8532" s="2">
        <v>8532</v>
      </c>
    </row>
    <row r="8533" spans="1:5" ht="13.5" x14ac:dyDescent="0.25">
      <c r="A8533" s="2"/>
      <c r="B8533" s="2" t="s">
        <v>4604</v>
      </c>
      <c r="C8533" s="116">
        <v>190506</v>
      </c>
      <c r="D8533" s="117">
        <v>7450</v>
      </c>
      <c r="E8533" s="2">
        <v>8533</v>
      </c>
    </row>
    <row r="8534" spans="1:5" ht="13.5" x14ac:dyDescent="0.25">
      <c r="A8534" s="2"/>
      <c r="B8534" s="2" t="s">
        <v>4605</v>
      </c>
      <c r="C8534" s="116">
        <v>190629</v>
      </c>
      <c r="D8534" s="117">
        <v>9322</v>
      </c>
      <c r="E8534" s="2">
        <v>8534</v>
      </c>
    </row>
    <row r="8535" spans="1:5" ht="13.5" x14ac:dyDescent="0.25">
      <c r="A8535" s="2"/>
      <c r="B8535" s="2" t="s">
        <v>4606</v>
      </c>
      <c r="C8535" s="116">
        <v>190648</v>
      </c>
      <c r="D8535" s="117">
        <v>7431</v>
      </c>
      <c r="E8535" s="2">
        <v>8535</v>
      </c>
    </row>
    <row r="8536" spans="1:5" ht="13.5" x14ac:dyDescent="0.25">
      <c r="A8536" s="2"/>
      <c r="B8536" s="2" t="s">
        <v>4607</v>
      </c>
      <c r="C8536" s="116">
        <v>190652</v>
      </c>
      <c r="D8536" s="117">
        <v>9350</v>
      </c>
      <c r="E8536" s="2">
        <v>8536</v>
      </c>
    </row>
    <row r="8537" spans="1:5" ht="13.5" x14ac:dyDescent="0.25">
      <c r="A8537" s="2"/>
      <c r="B8537" s="2" t="s">
        <v>4597</v>
      </c>
      <c r="C8537" s="116">
        <v>190366</v>
      </c>
      <c r="D8537" s="117">
        <v>7280</v>
      </c>
      <c r="E8537" s="2">
        <v>8537</v>
      </c>
    </row>
    <row r="8538" spans="1:5" ht="13.5" x14ac:dyDescent="0.25">
      <c r="A8538" s="2"/>
      <c r="B8538" s="2" t="s">
        <v>1700</v>
      </c>
      <c r="C8538" s="116">
        <v>190525</v>
      </c>
      <c r="D8538" s="117">
        <v>7450</v>
      </c>
      <c r="E8538" s="2">
        <v>8538</v>
      </c>
    </row>
    <row r="8539" spans="1:5" ht="13.5" x14ac:dyDescent="0.25">
      <c r="A8539" s="2"/>
      <c r="B8539" s="2" t="s">
        <v>1701</v>
      </c>
      <c r="C8539" s="116">
        <v>190544</v>
      </c>
      <c r="D8539" s="117">
        <v>7450</v>
      </c>
      <c r="E8539" s="2">
        <v>8539</v>
      </c>
    </row>
    <row r="8540" spans="1:5" ht="13.5" x14ac:dyDescent="0.25">
      <c r="A8540" s="2"/>
      <c r="B8540" s="2" t="s">
        <v>1702</v>
      </c>
      <c r="C8540" s="116">
        <v>190563</v>
      </c>
      <c r="D8540" s="117">
        <v>7450</v>
      </c>
      <c r="E8540" s="2">
        <v>8540</v>
      </c>
    </row>
    <row r="8541" spans="1:5" ht="13.5" x14ac:dyDescent="0.25">
      <c r="A8541" s="2"/>
      <c r="B8541" s="2" t="s">
        <v>1703</v>
      </c>
      <c r="C8541" s="116">
        <v>190582</v>
      </c>
      <c r="D8541" s="117">
        <v>9322</v>
      </c>
      <c r="E8541" s="2">
        <v>8541</v>
      </c>
    </row>
    <row r="8542" spans="1:5" ht="13.5" x14ac:dyDescent="0.25">
      <c r="A8542" s="2"/>
      <c r="B8542" s="2" t="s">
        <v>1704</v>
      </c>
      <c r="C8542" s="116">
        <v>190609</v>
      </c>
      <c r="D8542" s="117">
        <v>7321</v>
      </c>
      <c r="E8542" s="2">
        <v>8542</v>
      </c>
    </row>
    <row r="8543" spans="1:5" ht="13.5" x14ac:dyDescent="0.25">
      <c r="A8543" s="2"/>
      <c r="B8543" s="2" t="s">
        <v>1705</v>
      </c>
      <c r="C8543" s="116">
        <v>190671</v>
      </c>
      <c r="D8543" s="117">
        <v>7416</v>
      </c>
      <c r="E8543" s="2">
        <v>8543</v>
      </c>
    </row>
    <row r="8544" spans="1:5" ht="13.5" x14ac:dyDescent="0.25">
      <c r="A8544" s="2"/>
      <c r="B8544" s="2" t="s">
        <v>4610</v>
      </c>
      <c r="C8544" s="116">
        <v>190722</v>
      </c>
      <c r="D8544" s="117">
        <v>7416</v>
      </c>
      <c r="E8544" s="2">
        <v>8544</v>
      </c>
    </row>
    <row r="8545" spans="1:5" ht="13.5" x14ac:dyDescent="0.25">
      <c r="A8545" s="2"/>
      <c r="B8545" s="2" t="s">
        <v>4608</v>
      </c>
      <c r="C8545" s="116">
        <v>190686</v>
      </c>
      <c r="D8545" s="117">
        <v>7416</v>
      </c>
      <c r="E8545" s="2">
        <v>8545</v>
      </c>
    </row>
    <row r="8546" spans="1:5" ht="13.5" x14ac:dyDescent="0.25">
      <c r="A8546" s="2"/>
      <c r="B8546" s="2" t="s">
        <v>4609</v>
      </c>
      <c r="C8546" s="116">
        <v>190703</v>
      </c>
      <c r="D8546" s="117">
        <v>7416</v>
      </c>
      <c r="E8546" s="2">
        <v>8546</v>
      </c>
    </row>
    <row r="8547" spans="1:5" ht="13.5" x14ac:dyDescent="0.25">
      <c r="A8547" s="2"/>
      <c r="B8547" s="2" t="s">
        <v>1706</v>
      </c>
      <c r="C8547" s="116">
        <v>190741</v>
      </c>
      <c r="D8547" s="117">
        <v>7416</v>
      </c>
      <c r="E8547" s="2">
        <v>8547</v>
      </c>
    </row>
    <row r="8548" spans="1:5" ht="13.5" x14ac:dyDescent="0.25">
      <c r="A8548" s="2"/>
      <c r="B8548" s="2" t="s">
        <v>4611</v>
      </c>
      <c r="C8548" s="116">
        <v>190775</v>
      </c>
      <c r="D8548" s="117">
        <v>6112</v>
      </c>
      <c r="E8548" s="2">
        <v>8548</v>
      </c>
    </row>
    <row r="8549" spans="1:5" ht="13.5" x14ac:dyDescent="0.25">
      <c r="A8549" s="2"/>
      <c r="B8549" s="2" t="s">
        <v>6987</v>
      </c>
      <c r="C8549" s="116">
        <v>269046</v>
      </c>
      <c r="D8549" s="117">
        <v>4121</v>
      </c>
      <c r="E8549" s="2">
        <v>8549</v>
      </c>
    </row>
    <row r="8550" spans="1:5" ht="13.5" x14ac:dyDescent="0.25">
      <c r="A8550" s="2"/>
      <c r="B8550" s="2" t="s">
        <v>4612</v>
      </c>
      <c r="C8550" s="116">
        <v>190794</v>
      </c>
      <c r="D8550" s="117">
        <v>8221</v>
      </c>
      <c r="E8550" s="2">
        <v>8550</v>
      </c>
    </row>
    <row r="8551" spans="1:5" ht="13.5" x14ac:dyDescent="0.25">
      <c r="A8551" s="2"/>
      <c r="B8551" s="2" t="s">
        <v>1707</v>
      </c>
      <c r="C8551" s="116">
        <v>190811</v>
      </c>
      <c r="D8551" s="117">
        <v>7215</v>
      </c>
      <c r="E8551" s="2">
        <v>8551</v>
      </c>
    </row>
    <row r="8552" spans="1:5" ht="13.5" x14ac:dyDescent="0.25">
      <c r="A8552" s="2"/>
      <c r="B8552" s="2" t="s">
        <v>4613</v>
      </c>
      <c r="C8552" s="116">
        <v>190830</v>
      </c>
      <c r="D8552" s="117">
        <v>7215</v>
      </c>
      <c r="E8552" s="2">
        <v>8552</v>
      </c>
    </row>
    <row r="8553" spans="1:5" ht="13.5" x14ac:dyDescent="0.25">
      <c r="A8553" s="2"/>
      <c r="B8553" s="2" t="s">
        <v>4614</v>
      </c>
      <c r="C8553" s="116">
        <v>190851</v>
      </c>
      <c r="D8553" s="117">
        <v>7215</v>
      </c>
      <c r="E8553" s="2">
        <v>8553</v>
      </c>
    </row>
    <row r="8554" spans="1:5" ht="13.5" x14ac:dyDescent="0.25">
      <c r="A8554" s="2"/>
      <c r="B8554" s="2" t="s">
        <v>8343</v>
      </c>
      <c r="C8554" s="116">
        <v>269047</v>
      </c>
      <c r="D8554" s="117">
        <v>7214</v>
      </c>
      <c r="E8554" s="2">
        <v>8554</v>
      </c>
    </row>
    <row r="8555" spans="1:5" ht="13.5" x14ac:dyDescent="0.25">
      <c r="A8555" s="2"/>
      <c r="B8555" s="2" t="s">
        <v>4615</v>
      </c>
      <c r="C8555" s="116">
        <v>190879</v>
      </c>
      <c r="D8555" s="117">
        <v>7460</v>
      </c>
      <c r="E8555" s="2">
        <v>8555</v>
      </c>
    </row>
    <row r="8556" spans="1:5" ht="13.5" x14ac:dyDescent="0.25">
      <c r="A8556" s="2"/>
      <c r="B8556" s="2" t="s">
        <v>6988</v>
      </c>
      <c r="C8556" s="116">
        <v>269084</v>
      </c>
      <c r="D8556" s="117">
        <v>4121</v>
      </c>
      <c r="E8556" s="2">
        <v>8556</v>
      </c>
    </row>
    <row r="8557" spans="1:5" ht="13.5" x14ac:dyDescent="0.25">
      <c r="A8557" s="2"/>
      <c r="B8557" s="2" t="s">
        <v>6989</v>
      </c>
      <c r="C8557" s="116">
        <v>269101</v>
      </c>
      <c r="D8557" s="117">
        <v>4133</v>
      </c>
      <c r="E8557" s="2">
        <v>8557</v>
      </c>
    </row>
    <row r="8558" spans="1:5" ht="13.5" x14ac:dyDescent="0.25">
      <c r="A8558" s="2"/>
      <c r="B8558" s="2" t="s">
        <v>4616</v>
      </c>
      <c r="C8558" s="116">
        <v>190898</v>
      </c>
      <c r="D8558" s="117">
        <v>8122</v>
      </c>
      <c r="E8558" s="2">
        <v>8558</v>
      </c>
    </row>
    <row r="8559" spans="1:5" ht="13.5" x14ac:dyDescent="0.25">
      <c r="A8559" s="2"/>
      <c r="B8559" s="2" t="s">
        <v>1708</v>
      </c>
      <c r="C8559" s="116">
        <v>190900</v>
      </c>
      <c r="D8559" s="117">
        <v>8333</v>
      </c>
      <c r="E8559" s="2">
        <v>8559</v>
      </c>
    </row>
    <row r="8560" spans="1:5" ht="13.5" x14ac:dyDescent="0.25">
      <c r="A8560" s="2"/>
      <c r="B8560" s="2" t="s">
        <v>2135</v>
      </c>
      <c r="C8560" s="116">
        <v>190905</v>
      </c>
      <c r="D8560" s="117">
        <v>8333</v>
      </c>
      <c r="E8560" s="2">
        <v>8560</v>
      </c>
    </row>
    <row r="8561" spans="1:5" ht="13.5" x14ac:dyDescent="0.25">
      <c r="A8561" s="2"/>
      <c r="B8561" s="2" t="s">
        <v>6990</v>
      </c>
      <c r="C8561" s="116">
        <v>269135</v>
      </c>
      <c r="D8561" s="117">
        <v>4121</v>
      </c>
      <c r="E8561" s="2">
        <v>8561</v>
      </c>
    </row>
    <row r="8562" spans="1:5" ht="13.5" x14ac:dyDescent="0.25">
      <c r="A8562" s="2"/>
      <c r="B8562" s="2" t="s">
        <v>8344</v>
      </c>
      <c r="C8562" s="116">
        <v>269136</v>
      </c>
      <c r="D8562" s="117">
        <v>4121</v>
      </c>
      <c r="E8562" s="2">
        <v>8562</v>
      </c>
    </row>
    <row r="8563" spans="1:5" ht="13.5" x14ac:dyDescent="0.25">
      <c r="A8563" s="2"/>
      <c r="B8563" s="2" t="s">
        <v>1709</v>
      </c>
      <c r="C8563" s="116">
        <v>190915</v>
      </c>
      <c r="D8563" s="117">
        <v>7521</v>
      </c>
      <c r="E8563" s="2">
        <v>8563</v>
      </c>
    </row>
    <row r="8564" spans="1:5" ht="13.5" x14ac:dyDescent="0.25">
      <c r="A8564" s="2"/>
      <c r="B8564" s="2" t="s">
        <v>6991</v>
      </c>
      <c r="C8564" s="116">
        <v>269173</v>
      </c>
      <c r="D8564" s="117">
        <v>3132</v>
      </c>
      <c r="E8564" s="2">
        <v>8564</v>
      </c>
    </row>
    <row r="8565" spans="1:5" ht="13.5" x14ac:dyDescent="0.25">
      <c r="A8565" s="2"/>
      <c r="B8565" s="2" t="s">
        <v>8790</v>
      </c>
      <c r="C8565" s="116">
        <v>269188</v>
      </c>
      <c r="D8565" s="117">
        <v>2455</v>
      </c>
      <c r="E8565" s="2">
        <v>8565</v>
      </c>
    </row>
    <row r="8566" spans="1:5" ht="13.5" x14ac:dyDescent="0.25">
      <c r="A8566" s="2"/>
      <c r="B8566" s="2" t="s">
        <v>1710</v>
      </c>
      <c r="C8566" s="116">
        <v>190934</v>
      </c>
      <c r="D8566" s="117">
        <v>7521</v>
      </c>
      <c r="E8566" s="2">
        <v>8566</v>
      </c>
    </row>
    <row r="8567" spans="1:5" ht="13.5" x14ac:dyDescent="0.25">
      <c r="A8567" s="2"/>
      <c r="B8567" s="2" t="s">
        <v>7488</v>
      </c>
      <c r="C8567" s="116">
        <v>190953</v>
      </c>
      <c r="D8567" s="117">
        <v>7521</v>
      </c>
      <c r="E8567" s="2">
        <v>8567</v>
      </c>
    </row>
    <row r="8568" spans="1:5" ht="13.5" x14ac:dyDescent="0.25">
      <c r="A8568" s="2"/>
      <c r="B8568" s="2" t="s">
        <v>7489</v>
      </c>
      <c r="C8568" s="116">
        <v>190968</v>
      </c>
      <c r="D8568" s="117">
        <v>7521</v>
      </c>
      <c r="E8568" s="2">
        <v>8568</v>
      </c>
    </row>
    <row r="8569" spans="1:5" ht="13.5" x14ac:dyDescent="0.25">
      <c r="A8569" s="2"/>
      <c r="B8569" s="2" t="s">
        <v>1711</v>
      </c>
      <c r="C8569" s="116">
        <v>190940</v>
      </c>
      <c r="D8569" s="117">
        <v>6121</v>
      </c>
      <c r="E8569" s="2">
        <v>8569</v>
      </c>
    </row>
    <row r="8570" spans="1:5" ht="13.5" x14ac:dyDescent="0.25">
      <c r="A8570" s="2"/>
      <c r="B8570" s="2" t="s">
        <v>4617</v>
      </c>
      <c r="C8570" s="116">
        <v>190987</v>
      </c>
      <c r="D8570" s="117">
        <v>7411</v>
      </c>
      <c r="E8570" s="2">
        <v>8570</v>
      </c>
    </row>
    <row r="8571" spans="1:5" ht="13.5" x14ac:dyDescent="0.25">
      <c r="A8571" s="2"/>
      <c r="B8571" s="2" t="s">
        <v>8635</v>
      </c>
      <c r="C8571" s="116">
        <v>269180</v>
      </c>
      <c r="D8571" s="117">
        <v>2460</v>
      </c>
      <c r="E8571" s="2">
        <v>8571</v>
      </c>
    </row>
    <row r="8572" spans="1:5" ht="13.5" x14ac:dyDescent="0.25">
      <c r="A8572" s="2"/>
      <c r="B8572" s="2" t="s">
        <v>6992</v>
      </c>
      <c r="C8572" s="116">
        <v>269216</v>
      </c>
      <c r="D8572" s="117">
        <v>2143</v>
      </c>
      <c r="E8572" s="2">
        <v>8572</v>
      </c>
    </row>
    <row r="8573" spans="1:5" ht="13.5" x14ac:dyDescent="0.25">
      <c r="A8573" s="2"/>
      <c r="B8573" s="2" t="s">
        <v>8345</v>
      </c>
      <c r="C8573" s="116">
        <v>269217</v>
      </c>
      <c r="D8573" s="117">
        <v>2143</v>
      </c>
      <c r="E8573" s="2">
        <v>8573</v>
      </c>
    </row>
    <row r="8574" spans="1:5" ht="13.5" x14ac:dyDescent="0.25">
      <c r="A8574" s="2"/>
      <c r="B8574" s="2" t="s">
        <v>8636</v>
      </c>
      <c r="C8574" s="116">
        <v>269239</v>
      </c>
      <c r="D8574" s="117">
        <v>2211</v>
      </c>
      <c r="E8574" s="2">
        <v>8574</v>
      </c>
    </row>
    <row r="8575" spans="1:5" ht="13.5" x14ac:dyDescent="0.25">
      <c r="A8575" s="2"/>
      <c r="B8575" s="2" t="s">
        <v>1712</v>
      </c>
      <c r="C8575" s="116">
        <v>191000</v>
      </c>
      <c r="D8575" s="117">
        <v>8123</v>
      </c>
      <c r="E8575" s="2">
        <v>8575</v>
      </c>
    </row>
    <row r="8576" spans="1:5" ht="13.5" x14ac:dyDescent="0.25">
      <c r="A8576" s="2"/>
      <c r="B8576" s="2" t="s">
        <v>4618</v>
      </c>
      <c r="C8576" s="116">
        <v>191023</v>
      </c>
      <c r="D8576" s="117">
        <v>8139</v>
      </c>
      <c r="E8576" s="2">
        <v>8576</v>
      </c>
    </row>
    <row r="8577" spans="1:5" ht="13.5" x14ac:dyDescent="0.25">
      <c r="A8577" s="2"/>
      <c r="B8577" s="2" t="s">
        <v>4619</v>
      </c>
      <c r="C8577" s="116">
        <v>191049</v>
      </c>
      <c r="D8577" s="117">
        <v>8123</v>
      </c>
      <c r="E8577" s="2">
        <v>8577</v>
      </c>
    </row>
    <row r="8578" spans="1:5" ht="13.5" x14ac:dyDescent="0.25">
      <c r="A8578" s="2"/>
      <c r="B8578" s="2" t="s">
        <v>4620</v>
      </c>
      <c r="C8578" s="116">
        <v>191068</v>
      </c>
      <c r="D8578" s="117">
        <v>8139</v>
      </c>
      <c r="E8578" s="2">
        <v>8578</v>
      </c>
    </row>
    <row r="8579" spans="1:5" ht="13.5" x14ac:dyDescent="0.25">
      <c r="A8579" s="2"/>
      <c r="B8579" s="2" t="s">
        <v>4621</v>
      </c>
      <c r="C8579" s="116">
        <v>191087</v>
      </c>
      <c r="D8579" s="117">
        <v>8139</v>
      </c>
      <c r="E8579" s="2">
        <v>8579</v>
      </c>
    </row>
    <row r="8580" spans="1:5" ht="13.5" x14ac:dyDescent="0.25">
      <c r="A8580" s="2"/>
      <c r="B8580" s="2" t="s">
        <v>4622</v>
      </c>
      <c r="C8580" s="116">
        <v>191104</v>
      </c>
      <c r="D8580" s="117">
        <v>8123</v>
      </c>
      <c r="E8580" s="2">
        <v>8580</v>
      </c>
    </row>
    <row r="8581" spans="1:5" ht="13.5" x14ac:dyDescent="0.25">
      <c r="A8581" s="2"/>
      <c r="B8581" s="2" t="s">
        <v>4623</v>
      </c>
      <c r="C8581" s="116">
        <v>191119</v>
      </c>
      <c r="D8581" s="117">
        <v>8123</v>
      </c>
      <c r="E8581" s="2">
        <v>8581</v>
      </c>
    </row>
    <row r="8582" spans="1:5" ht="13.5" x14ac:dyDescent="0.25">
      <c r="A8582" s="2"/>
      <c r="B8582" s="2" t="s">
        <v>4624</v>
      </c>
      <c r="C8582" s="116">
        <v>191138</v>
      </c>
      <c r="D8582" s="117">
        <v>8144</v>
      </c>
      <c r="E8582" s="2">
        <v>8582</v>
      </c>
    </row>
    <row r="8583" spans="1:5" ht="13.5" x14ac:dyDescent="0.25">
      <c r="A8583" s="2"/>
      <c r="B8583" s="2" t="s">
        <v>4625</v>
      </c>
      <c r="C8583" s="116">
        <v>191157</v>
      </c>
      <c r="D8583" s="117">
        <v>8139</v>
      </c>
      <c r="E8583" s="2">
        <v>8583</v>
      </c>
    </row>
    <row r="8584" spans="1:5" ht="13.5" x14ac:dyDescent="0.25">
      <c r="A8584" s="2"/>
      <c r="B8584" s="2" t="s">
        <v>4626</v>
      </c>
      <c r="C8584" s="116">
        <v>191176</v>
      </c>
      <c r="D8584" s="117">
        <v>7441</v>
      </c>
      <c r="E8584" s="2">
        <v>8584</v>
      </c>
    </row>
    <row r="8585" spans="1:5" ht="13.5" x14ac:dyDescent="0.25">
      <c r="A8585" s="2"/>
      <c r="B8585" s="2" t="s">
        <v>4627</v>
      </c>
      <c r="C8585" s="116">
        <v>191195</v>
      </c>
      <c r="D8585" s="117">
        <v>8269</v>
      </c>
      <c r="E8585" s="2">
        <v>8585</v>
      </c>
    </row>
    <row r="8586" spans="1:5" ht="13.5" x14ac:dyDescent="0.25">
      <c r="A8586" s="2"/>
      <c r="B8586" s="2" t="s">
        <v>4628</v>
      </c>
      <c r="C8586" s="116">
        <v>191212</v>
      </c>
      <c r="D8586" s="117">
        <v>8269</v>
      </c>
      <c r="E8586" s="2">
        <v>8586</v>
      </c>
    </row>
    <row r="8587" spans="1:5" ht="13.5" x14ac:dyDescent="0.25">
      <c r="A8587" s="2"/>
      <c r="B8587" s="2" t="s">
        <v>1713</v>
      </c>
      <c r="C8587" s="116">
        <v>191231</v>
      </c>
      <c r="D8587" s="117">
        <v>7443</v>
      </c>
      <c r="E8587" s="2">
        <v>8587</v>
      </c>
    </row>
    <row r="8588" spans="1:5" ht="13.5" x14ac:dyDescent="0.25">
      <c r="A8588" s="2"/>
      <c r="B8588" s="2" t="s">
        <v>4629</v>
      </c>
      <c r="C8588" s="116">
        <v>191246</v>
      </c>
      <c r="D8588" s="117">
        <v>8269</v>
      </c>
      <c r="E8588" s="2">
        <v>8588</v>
      </c>
    </row>
    <row r="8589" spans="1:5" ht="13.5" x14ac:dyDescent="0.25">
      <c r="A8589" s="2"/>
      <c r="B8589" s="2" t="s">
        <v>4630</v>
      </c>
      <c r="C8589" s="116">
        <v>191265</v>
      </c>
      <c r="D8589" s="117">
        <v>8269</v>
      </c>
      <c r="E8589" s="2">
        <v>8589</v>
      </c>
    </row>
    <row r="8590" spans="1:5" ht="13.5" x14ac:dyDescent="0.25">
      <c r="A8590" s="2"/>
      <c r="B8590" s="2" t="s">
        <v>4631</v>
      </c>
      <c r="C8590" s="116">
        <v>191284</v>
      </c>
      <c r="D8590" s="117">
        <v>8233</v>
      </c>
      <c r="E8590" s="2">
        <v>8590</v>
      </c>
    </row>
    <row r="8591" spans="1:5" ht="13.5" x14ac:dyDescent="0.25">
      <c r="A8591" s="2"/>
      <c r="B8591" s="2" t="s">
        <v>4632</v>
      </c>
      <c r="C8591" s="116">
        <v>191301</v>
      </c>
      <c r="D8591" s="117">
        <v>7111</v>
      </c>
      <c r="E8591" s="2">
        <v>8591</v>
      </c>
    </row>
    <row r="8592" spans="1:5" ht="13.5" x14ac:dyDescent="0.25">
      <c r="A8592" s="2"/>
      <c r="B8592" s="2" t="s">
        <v>4633</v>
      </c>
      <c r="C8592" s="116">
        <v>191316</v>
      </c>
      <c r="D8592" s="117">
        <v>9321</v>
      </c>
      <c r="E8592" s="2">
        <v>8592</v>
      </c>
    </row>
    <row r="8593" spans="1:5" ht="13.5" x14ac:dyDescent="0.25">
      <c r="A8593" s="2"/>
      <c r="B8593" s="2" t="s">
        <v>4634</v>
      </c>
      <c r="C8593" s="116">
        <v>191320</v>
      </c>
      <c r="D8593" s="117">
        <v>8221</v>
      </c>
      <c r="E8593" s="2">
        <v>8593</v>
      </c>
    </row>
    <row r="8594" spans="1:5" ht="13.5" x14ac:dyDescent="0.25">
      <c r="A8594" s="2"/>
      <c r="B8594" s="2" t="s">
        <v>4635</v>
      </c>
      <c r="C8594" s="116">
        <v>191342</v>
      </c>
      <c r="D8594" s="117">
        <v>8269</v>
      </c>
      <c r="E8594" s="2">
        <v>8594</v>
      </c>
    </row>
    <row r="8595" spans="1:5" ht="13.5" x14ac:dyDescent="0.25">
      <c r="A8595" s="2"/>
      <c r="B8595" s="2" t="s">
        <v>4636</v>
      </c>
      <c r="C8595" s="116">
        <v>191369</v>
      </c>
      <c r="D8595" s="117">
        <v>8262</v>
      </c>
      <c r="E8595" s="2">
        <v>8595</v>
      </c>
    </row>
    <row r="8596" spans="1:5" ht="13.5" x14ac:dyDescent="0.25">
      <c r="A8596" s="2"/>
      <c r="B8596" s="2" t="s">
        <v>1714</v>
      </c>
      <c r="C8596" s="116">
        <v>191373</v>
      </c>
      <c r="D8596" s="117">
        <v>7412</v>
      </c>
      <c r="E8596" s="2">
        <v>8596</v>
      </c>
    </row>
    <row r="8597" spans="1:5" ht="13.5" x14ac:dyDescent="0.25">
      <c r="A8597" s="2"/>
      <c r="B8597" s="2" t="s">
        <v>1715</v>
      </c>
      <c r="C8597" s="116">
        <v>191375</v>
      </c>
      <c r="D8597" s="117">
        <v>7412</v>
      </c>
      <c r="E8597" s="2">
        <v>8597</v>
      </c>
    </row>
    <row r="8598" spans="1:5" ht="13.5" x14ac:dyDescent="0.25">
      <c r="A8598" s="2"/>
      <c r="B8598" s="2" t="s">
        <v>4637</v>
      </c>
      <c r="C8598" s="116">
        <v>191392</v>
      </c>
      <c r="D8598" s="117">
        <v>7421</v>
      </c>
      <c r="E8598" s="2">
        <v>8598</v>
      </c>
    </row>
    <row r="8599" spans="1:5" ht="13.5" x14ac:dyDescent="0.25">
      <c r="A8599" s="2"/>
      <c r="B8599" s="2" t="s">
        <v>6993</v>
      </c>
      <c r="C8599" s="116">
        <v>269277</v>
      </c>
      <c r="D8599" s="117">
        <v>3119</v>
      </c>
      <c r="E8599" s="2">
        <v>8599</v>
      </c>
    </row>
    <row r="8600" spans="1:5" ht="13.5" x14ac:dyDescent="0.25">
      <c r="A8600" s="2"/>
      <c r="B8600" s="2" t="s">
        <v>6995</v>
      </c>
      <c r="C8600" s="116">
        <v>269347</v>
      </c>
      <c r="D8600" s="117">
        <v>3115</v>
      </c>
      <c r="E8600" s="2">
        <v>8600</v>
      </c>
    </row>
    <row r="8601" spans="1:5" ht="13.5" x14ac:dyDescent="0.25">
      <c r="A8601" s="2"/>
      <c r="B8601" s="2" t="s">
        <v>6996</v>
      </c>
      <c r="C8601" s="116">
        <v>269370</v>
      </c>
      <c r="D8601" s="117">
        <v>3115</v>
      </c>
      <c r="E8601" s="2">
        <v>8601</v>
      </c>
    </row>
    <row r="8602" spans="1:5" ht="13.5" x14ac:dyDescent="0.25">
      <c r="A8602" s="2"/>
      <c r="B8602" s="2" t="s">
        <v>9260</v>
      </c>
      <c r="C8602" s="116">
        <v>469283</v>
      </c>
      <c r="D8602" s="117">
        <v>3119</v>
      </c>
      <c r="E8602" s="2">
        <v>8602</v>
      </c>
    </row>
    <row r="8603" spans="1:5" ht="13.5" x14ac:dyDescent="0.25">
      <c r="A8603" s="2"/>
      <c r="B8603" s="2" t="s">
        <v>6994</v>
      </c>
      <c r="C8603" s="116">
        <v>269309</v>
      </c>
      <c r="D8603" s="117">
        <v>3114</v>
      </c>
      <c r="E8603" s="2">
        <v>8603</v>
      </c>
    </row>
    <row r="8604" spans="1:5" ht="13.5" x14ac:dyDescent="0.25">
      <c r="A8604" s="2"/>
      <c r="B8604" s="2" t="s">
        <v>6998</v>
      </c>
      <c r="C8604" s="116">
        <v>269440</v>
      </c>
      <c r="D8604" s="117">
        <v>3145</v>
      </c>
      <c r="E8604" s="2">
        <v>8604</v>
      </c>
    </row>
    <row r="8605" spans="1:5" ht="13.5" x14ac:dyDescent="0.25">
      <c r="A8605" s="2"/>
      <c r="B8605" s="2" t="s">
        <v>7001</v>
      </c>
      <c r="C8605" s="116">
        <v>269535</v>
      </c>
      <c r="D8605" s="117">
        <v>3131</v>
      </c>
      <c r="E8605" s="2">
        <v>8605</v>
      </c>
    </row>
    <row r="8606" spans="1:5" ht="13.5" x14ac:dyDescent="0.25">
      <c r="A8606" s="2"/>
      <c r="B8606" s="2" t="s">
        <v>7002</v>
      </c>
      <c r="C8606" s="116">
        <v>269578</v>
      </c>
      <c r="D8606" s="117">
        <v>3131</v>
      </c>
      <c r="E8606" s="2">
        <v>8606</v>
      </c>
    </row>
    <row r="8607" spans="1:5" ht="13.5" x14ac:dyDescent="0.25">
      <c r="A8607" s="2"/>
      <c r="B8607" s="2" t="s">
        <v>7003</v>
      </c>
      <c r="C8607" s="116">
        <v>269614</v>
      </c>
      <c r="D8607" s="117">
        <v>3119</v>
      </c>
      <c r="E8607" s="2">
        <v>8607</v>
      </c>
    </row>
    <row r="8608" spans="1:5" ht="13.5" x14ac:dyDescent="0.25">
      <c r="A8608" s="2"/>
      <c r="B8608" s="2" t="s">
        <v>8347</v>
      </c>
      <c r="C8608" s="116">
        <v>269615</v>
      </c>
      <c r="D8608" s="117">
        <v>3213</v>
      </c>
      <c r="E8608" s="2">
        <v>8608</v>
      </c>
    </row>
    <row r="8609" spans="1:5" ht="13.5" x14ac:dyDescent="0.25">
      <c r="A8609" s="2"/>
      <c r="B8609" s="2" t="s">
        <v>7004</v>
      </c>
      <c r="C8609" s="116">
        <v>269652</v>
      </c>
      <c r="D8609" s="117">
        <v>3121</v>
      </c>
      <c r="E8609" s="2">
        <v>8609</v>
      </c>
    </row>
    <row r="8610" spans="1:5" ht="13.5" x14ac:dyDescent="0.25">
      <c r="A8610" s="2"/>
      <c r="B8610" s="2" t="s">
        <v>9261</v>
      </c>
      <c r="C8610" s="116">
        <v>469885</v>
      </c>
      <c r="D8610" s="117">
        <v>3119</v>
      </c>
      <c r="E8610" s="2">
        <v>8610</v>
      </c>
    </row>
    <row r="8611" spans="1:5" ht="13.5" x14ac:dyDescent="0.25">
      <c r="A8611" s="2"/>
      <c r="B8611" s="2" t="s">
        <v>8348</v>
      </c>
      <c r="C8611" s="116">
        <v>269653</v>
      </c>
      <c r="D8611" s="117">
        <v>3225</v>
      </c>
      <c r="E8611" s="2">
        <v>8611</v>
      </c>
    </row>
    <row r="8612" spans="1:5" ht="13.5" x14ac:dyDescent="0.25">
      <c r="A8612" s="2"/>
      <c r="B8612" s="2" t="s">
        <v>7019</v>
      </c>
      <c r="C8612" s="116">
        <v>270151</v>
      </c>
      <c r="D8612" s="117">
        <v>3114</v>
      </c>
      <c r="E8612" s="2">
        <v>8612</v>
      </c>
    </row>
    <row r="8613" spans="1:5" ht="13.5" x14ac:dyDescent="0.25">
      <c r="A8613" s="2"/>
      <c r="B8613" s="2" t="s">
        <v>7021</v>
      </c>
      <c r="C8613" s="116">
        <v>270217</v>
      </c>
      <c r="D8613" s="117">
        <v>3114</v>
      </c>
      <c r="E8613" s="2">
        <v>8613</v>
      </c>
    </row>
    <row r="8614" spans="1:5" ht="13.5" x14ac:dyDescent="0.25">
      <c r="A8614" s="2"/>
      <c r="B8614" s="2" t="s">
        <v>9263</v>
      </c>
      <c r="C8614" s="116">
        <v>470223</v>
      </c>
      <c r="D8614" s="117">
        <v>3114</v>
      </c>
      <c r="E8614" s="2">
        <v>8614</v>
      </c>
    </row>
    <row r="8615" spans="1:5" ht="13.5" x14ac:dyDescent="0.25">
      <c r="A8615" s="2"/>
      <c r="B8615" s="2" t="s">
        <v>7022</v>
      </c>
      <c r="C8615" s="116">
        <v>270240</v>
      </c>
      <c r="D8615" s="117">
        <v>3145</v>
      </c>
      <c r="E8615" s="2">
        <v>8615</v>
      </c>
    </row>
    <row r="8616" spans="1:5" ht="13.5" x14ac:dyDescent="0.25">
      <c r="A8616" s="2"/>
      <c r="B8616" s="2" t="s">
        <v>7023</v>
      </c>
      <c r="C8616" s="116">
        <v>270274</v>
      </c>
      <c r="D8616" s="117">
        <v>3117</v>
      </c>
      <c r="E8616" s="2">
        <v>8616</v>
      </c>
    </row>
    <row r="8617" spans="1:5" ht="13.5" x14ac:dyDescent="0.25">
      <c r="A8617" s="2"/>
      <c r="B8617" s="2" t="s">
        <v>7024</v>
      </c>
      <c r="C8617" s="116">
        <v>270293</v>
      </c>
      <c r="D8617" s="117">
        <v>3117</v>
      </c>
      <c r="E8617" s="2">
        <v>8617</v>
      </c>
    </row>
    <row r="8618" spans="1:5" ht="13.5" x14ac:dyDescent="0.25">
      <c r="A8618" s="2"/>
      <c r="B8618" s="2" t="s">
        <v>7025</v>
      </c>
      <c r="C8618" s="116">
        <v>270325</v>
      </c>
      <c r="D8618" s="117">
        <v>3122</v>
      </c>
      <c r="E8618" s="2">
        <v>8618</v>
      </c>
    </row>
    <row r="8619" spans="1:5" ht="13.5" x14ac:dyDescent="0.25">
      <c r="A8619" s="2"/>
      <c r="B8619" s="2" t="s">
        <v>7026</v>
      </c>
      <c r="C8619" s="116">
        <v>270359</v>
      </c>
      <c r="D8619" s="117">
        <v>3131</v>
      </c>
      <c r="E8619" s="2">
        <v>8619</v>
      </c>
    </row>
    <row r="8620" spans="1:5" ht="13.5" x14ac:dyDescent="0.25">
      <c r="A8620" s="2"/>
      <c r="B8620" s="2" t="s">
        <v>8358</v>
      </c>
      <c r="C8620" s="116">
        <v>270261</v>
      </c>
      <c r="D8620" s="117">
        <v>3131</v>
      </c>
      <c r="E8620" s="2">
        <v>8620</v>
      </c>
    </row>
    <row r="8621" spans="1:5" ht="13.5" x14ac:dyDescent="0.25">
      <c r="A8621" s="2"/>
      <c r="B8621" s="2" t="s">
        <v>8791</v>
      </c>
      <c r="C8621" s="116">
        <v>270378</v>
      </c>
      <c r="D8621" s="117">
        <v>3119</v>
      </c>
      <c r="E8621" s="2">
        <v>8621</v>
      </c>
    </row>
    <row r="8622" spans="1:5" ht="13.5" x14ac:dyDescent="0.25">
      <c r="A8622" s="2"/>
      <c r="B8622" s="2" t="s">
        <v>9264</v>
      </c>
      <c r="C8622" s="116">
        <v>470365</v>
      </c>
      <c r="D8622" s="117">
        <v>3119</v>
      </c>
      <c r="E8622" s="2">
        <v>8622</v>
      </c>
    </row>
    <row r="8623" spans="1:5" ht="13.5" x14ac:dyDescent="0.25">
      <c r="A8623" s="2"/>
      <c r="B8623" s="2" t="s">
        <v>7027</v>
      </c>
      <c r="C8623" s="116">
        <v>270382</v>
      </c>
      <c r="D8623" s="117">
        <v>3115</v>
      </c>
      <c r="E8623" s="2">
        <v>8623</v>
      </c>
    </row>
    <row r="8624" spans="1:5" ht="13.5" x14ac:dyDescent="0.25">
      <c r="A8624" s="2"/>
      <c r="B8624" s="2" t="s">
        <v>9265</v>
      </c>
      <c r="C8624" s="116">
        <v>470399</v>
      </c>
      <c r="D8624" s="117">
        <v>3119</v>
      </c>
      <c r="E8624" s="2">
        <v>8624</v>
      </c>
    </row>
    <row r="8625" spans="1:5" ht="13.5" x14ac:dyDescent="0.25">
      <c r="A8625" s="2"/>
      <c r="B8625" s="2" t="s">
        <v>9266</v>
      </c>
      <c r="C8625" s="116">
        <v>470401</v>
      </c>
      <c r="D8625" s="117">
        <v>3111</v>
      </c>
      <c r="E8625" s="2">
        <v>8625</v>
      </c>
    </row>
    <row r="8626" spans="1:5" ht="13.5" x14ac:dyDescent="0.25">
      <c r="A8626" s="2"/>
      <c r="B8626" s="2" t="s">
        <v>8359</v>
      </c>
      <c r="C8626" s="116">
        <v>270383</v>
      </c>
      <c r="D8626" s="117">
        <v>3119</v>
      </c>
      <c r="E8626" s="2">
        <v>8626</v>
      </c>
    </row>
    <row r="8627" spans="1:5" ht="13.5" x14ac:dyDescent="0.25">
      <c r="A8627" s="2"/>
      <c r="B8627" s="2" t="s">
        <v>8360</v>
      </c>
      <c r="C8627" s="116">
        <v>270384</v>
      </c>
      <c r="D8627" s="117">
        <v>3119</v>
      </c>
      <c r="E8627" s="2">
        <v>8627</v>
      </c>
    </row>
    <row r="8628" spans="1:5" ht="13.5" x14ac:dyDescent="0.25">
      <c r="A8628" s="2"/>
      <c r="B8628" s="2" t="s">
        <v>8361</v>
      </c>
      <c r="C8628" s="116">
        <v>270389</v>
      </c>
      <c r="D8628" s="117">
        <v>3119</v>
      </c>
      <c r="E8628" s="2">
        <v>8628</v>
      </c>
    </row>
    <row r="8629" spans="1:5" ht="13.5" x14ac:dyDescent="0.25">
      <c r="A8629" s="2"/>
      <c r="B8629" s="2" t="s">
        <v>9267</v>
      </c>
      <c r="C8629" s="116">
        <v>470420</v>
      </c>
      <c r="D8629" s="117">
        <v>3111</v>
      </c>
      <c r="E8629" s="2">
        <v>8629</v>
      </c>
    </row>
    <row r="8630" spans="1:5" ht="13.5" x14ac:dyDescent="0.25">
      <c r="A8630" s="2"/>
      <c r="B8630" s="2" t="s">
        <v>7028</v>
      </c>
      <c r="C8630" s="116">
        <v>270414</v>
      </c>
      <c r="D8630" s="117">
        <v>3112</v>
      </c>
      <c r="E8630" s="2">
        <v>8630</v>
      </c>
    </row>
    <row r="8631" spans="1:5" ht="13.5" x14ac:dyDescent="0.25">
      <c r="A8631" s="2"/>
      <c r="B8631" s="2" t="s">
        <v>8362</v>
      </c>
      <c r="C8631" s="116">
        <v>270415</v>
      </c>
      <c r="D8631" s="117">
        <v>3439</v>
      </c>
      <c r="E8631" s="2">
        <v>8631</v>
      </c>
    </row>
    <row r="8632" spans="1:5" ht="13.5" x14ac:dyDescent="0.25">
      <c r="A8632" s="2"/>
      <c r="B8632" s="2" t="s">
        <v>8362</v>
      </c>
      <c r="C8632" s="116">
        <v>470435</v>
      </c>
      <c r="D8632" s="117">
        <v>4121</v>
      </c>
      <c r="E8632" s="2">
        <v>8632</v>
      </c>
    </row>
    <row r="8633" spans="1:5" ht="13.5" x14ac:dyDescent="0.25">
      <c r="A8633" s="2"/>
      <c r="B8633" s="2" t="s">
        <v>7029</v>
      </c>
      <c r="C8633" s="116">
        <v>270448</v>
      </c>
      <c r="D8633" s="117">
        <v>3132</v>
      </c>
      <c r="E8633" s="2">
        <v>8633</v>
      </c>
    </row>
    <row r="8634" spans="1:5" ht="13.5" x14ac:dyDescent="0.25">
      <c r="A8634" s="2"/>
      <c r="B8634" s="2" t="s">
        <v>8353</v>
      </c>
      <c r="C8634" s="116">
        <v>270467</v>
      </c>
      <c r="D8634" s="117">
        <v>3434</v>
      </c>
      <c r="E8634" s="2">
        <v>8634</v>
      </c>
    </row>
    <row r="8635" spans="1:5" ht="13.5" x14ac:dyDescent="0.25">
      <c r="A8635" s="2"/>
      <c r="B8635" s="2" t="s">
        <v>7030</v>
      </c>
      <c r="C8635" s="116">
        <v>270471</v>
      </c>
      <c r="D8635" s="117">
        <v>3213</v>
      </c>
      <c r="E8635" s="2">
        <v>8635</v>
      </c>
    </row>
    <row r="8636" spans="1:5" ht="13.5" x14ac:dyDescent="0.25">
      <c r="A8636" s="2"/>
      <c r="B8636" s="2" t="s">
        <v>7031</v>
      </c>
      <c r="C8636" s="116">
        <v>270503</v>
      </c>
      <c r="D8636" s="117">
        <v>3117</v>
      </c>
      <c r="E8636" s="2">
        <v>8636</v>
      </c>
    </row>
    <row r="8637" spans="1:5" ht="13.5" x14ac:dyDescent="0.25">
      <c r="A8637" s="2"/>
      <c r="B8637" s="2" t="s">
        <v>7032</v>
      </c>
      <c r="C8637" s="116">
        <v>270537</v>
      </c>
      <c r="D8637" s="117">
        <v>3112</v>
      </c>
      <c r="E8637" s="2">
        <v>8637</v>
      </c>
    </row>
    <row r="8638" spans="1:5" ht="13.5" x14ac:dyDescent="0.25">
      <c r="A8638" s="2"/>
      <c r="B8638" s="2" t="s">
        <v>8638</v>
      </c>
      <c r="C8638" s="116">
        <v>270475</v>
      </c>
      <c r="D8638" s="117">
        <v>3340</v>
      </c>
      <c r="E8638" s="2">
        <v>8638</v>
      </c>
    </row>
    <row r="8639" spans="1:5" ht="13.5" x14ac:dyDescent="0.25">
      <c r="A8639" s="2"/>
      <c r="B8639" s="2" t="s">
        <v>8363</v>
      </c>
      <c r="C8639" s="116">
        <v>270538</v>
      </c>
      <c r="D8639" s="117">
        <v>3145</v>
      </c>
      <c r="E8639" s="2">
        <v>8639</v>
      </c>
    </row>
    <row r="8640" spans="1:5" ht="13.5" x14ac:dyDescent="0.25">
      <c r="A8640" s="2"/>
      <c r="B8640" s="2" t="s">
        <v>8364</v>
      </c>
      <c r="C8640" s="116">
        <v>270539</v>
      </c>
      <c r="D8640" s="117">
        <v>3145</v>
      </c>
      <c r="E8640" s="2">
        <v>8640</v>
      </c>
    </row>
    <row r="8641" spans="1:5" ht="13.5" x14ac:dyDescent="0.25">
      <c r="A8641" s="2"/>
      <c r="B8641" s="2" t="s">
        <v>7033</v>
      </c>
      <c r="C8641" s="116">
        <v>270560</v>
      </c>
      <c r="D8641" s="117">
        <v>3132</v>
      </c>
      <c r="E8641" s="2">
        <v>8641</v>
      </c>
    </row>
    <row r="8642" spans="1:5" ht="13.5" x14ac:dyDescent="0.25">
      <c r="A8642" s="2"/>
      <c r="B8642" s="2" t="s">
        <v>8639</v>
      </c>
      <c r="C8642" s="116">
        <v>270575</v>
      </c>
      <c r="D8642" s="117">
        <v>3119</v>
      </c>
      <c r="E8642" s="2">
        <v>8642</v>
      </c>
    </row>
    <row r="8643" spans="1:5" ht="13.5" x14ac:dyDescent="0.25">
      <c r="A8643" s="2"/>
      <c r="B8643" s="2" t="s">
        <v>7034</v>
      </c>
      <c r="C8643" s="116">
        <v>270607</v>
      </c>
      <c r="D8643" s="117">
        <v>3145</v>
      </c>
      <c r="E8643" s="2">
        <v>8643</v>
      </c>
    </row>
    <row r="8644" spans="1:5" ht="13.5" x14ac:dyDescent="0.25">
      <c r="A8644" s="2"/>
      <c r="B8644" s="2" t="s">
        <v>8365</v>
      </c>
      <c r="C8644" s="116">
        <v>270608</v>
      </c>
      <c r="D8644" s="117">
        <v>3132</v>
      </c>
      <c r="E8644" s="2">
        <v>8644</v>
      </c>
    </row>
    <row r="8645" spans="1:5" ht="13.5" x14ac:dyDescent="0.25">
      <c r="A8645" s="2"/>
      <c r="B8645" s="2" t="s">
        <v>8366</v>
      </c>
      <c r="C8645" s="116">
        <v>270609</v>
      </c>
      <c r="D8645" s="117">
        <v>3134</v>
      </c>
      <c r="E8645" s="2">
        <v>8645</v>
      </c>
    </row>
    <row r="8646" spans="1:5" ht="13.5" x14ac:dyDescent="0.25">
      <c r="A8646" s="2"/>
      <c r="B8646" s="2" t="s">
        <v>9268</v>
      </c>
      <c r="C8646" s="116">
        <v>470613</v>
      </c>
      <c r="D8646" s="117">
        <v>3119</v>
      </c>
      <c r="E8646" s="2">
        <v>8646</v>
      </c>
    </row>
    <row r="8647" spans="1:5" ht="13.5" x14ac:dyDescent="0.25">
      <c r="A8647" s="2"/>
      <c r="B8647" s="2" t="s">
        <v>7035</v>
      </c>
      <c r="C8647" s="116">
        <v>270630</v>
      </c>
      <c r="D8647" s="117">
        <v>3119</v>
      </c>
      <c r="E8647" s="2">
        <v>8647</v>
      </c>
    </row>
    <row r="8648" spans="1:5" ht="13.5" x14ac:dyDescent="0.25">
      <c r="A8648" s="2"/>
      <c r="B8648" s="2" t="s">
        <v>9269</v>
      </c>
      <c r="C8648" s="116">
        <v>470647</v>
      </c>
      <c r="D8648" s="117">
        <v>4121</v>
      </c>
      <c r="E8648" s="2">
        <v>8648</v>
      </c>
    </row>
    <row r="8649" spans="1:5" ht="13.5" x14ac:dyDescent="0.25">
      <c r="A8649" s="2"/>
      <c r="B8649" s="2" t="s">
        <v>7036</v>
      </c>
      <c r="C8649" s="116">
        <v>270664</v>
      </c>
      <c r="D8649" s="117">
        <v>3119</v>
      </c>
      <c r="E8649" s="2">
        <v>8649</v>
      </c>
    </row>
    <row r="8650" spans="1:5" ht="13.5" x14ac:dyDescent="0.25">
      <c r="A8650" s="2"/>
      <c r="B8650" s="2" t="s">
        <v>8792</v>
      </c>
      <c r="C8650" s="116">
        <v>270700</v>
      </c>
      <c r="D8650" s="117">
        <v>3119</v>
      </c>
      <c r="E8650" s="2">
        <v>8650</v>
      </c>
    </row>
    <row r="8651" spans="1:5" ht="13.5" x14ac:dyDescent="0.25">
      <c r="A8651" s="2"/>
      <c r="B8651" s="2" t="s">
        <v>7037</v>
      </c>
      <c r="C8651" s="116">
        <v>270698</v>
      </c>
      <c r="D8651" s="117">
        <v>3119</v>
      </c>
      <c r="E8651" s="2">
        <v>8651</v>
      </c>
    </row>
    <row r="8652" spans="1:5" ht="13.5" x14ac:dyDescent="0.25">
      <c r="A8652" s="2"/>
      <c r="B8652" s="2" t="s">
        <v>7038</v>
      </c>
      <c r="C8652" s="116">
        <v>270722</v>
      </c>
      <c r="D8652" s="117">
        <v>4121</v>
      </c>
      <c r="E8652" s="2">
        <v>8652</v>
      </c>
    </row>
    <row r="8653" spans="1:5" ht="13.5" x14ac:dyDescent="0.25">
      <c r="A8653" s="2"/>
      <c r="B8653" s="2" t="s">
        <v>7039</v>
      </c>
      <c r="C8653" s="116">
        <v>270753</v>
      </c>
      <c r="D8653" s="117">
        <v>4121</v>
      </c>
      <c r="E8653" s="2">
        <v>8653</v>
      </c>
    </row>
    <row r="8654" spans="1:5" ht="13.5" x14ac:dyDescent="0.25">
      <c r="A8654" s="2"/>
      <c r="B8654" s="2" t="s">
        <v>9270</v>
      </c>
      <c r="C8654" s="116">
        <v>470740</v>
      </c>
      <c r="D8654" s="117">
        <v>4121</v>
      </c>
      <c r="E8654" s="2">
        <v>8654</v>
      </c>
    </row>
    <row r="8655" spans="1:5" ht="13.5" x14ac:dyDescent="0.25">
      <c r="A8655" s="2"/>
      <c r="B8655" s="2" t="s">
        <v>9271</v>
      </c>
      <c r="C8655" s="116">
        <v>470763</v>
      </c>
      <c r="D8655" s="117">
        <v>4121</v>
      </c>
      <c r="E8655" s="2">
        <v>8655</v>
      </c>
    </row>
    <row r="8656" spans="1:5" ht="13.5" x14ac:dyDescent="0.25">
      <c r="A8656" s="2"/>
      <c r="B8656" s="2" t="s">
        <v>9272</v>
      </c>
      <c r="C8656" s="116">
        <v>470774</v>
      </c>
      <c r="D8656" s="117">
        <v>4121</v>
      </c>
      <c r="E8656" s="2">
        <v>8656</v>
      </c>
    </row>
    <row r="8657" spans="1:5" ht="13.5" x14ac:dyDescent="0.25">
      <c r="A8657" s="2"/>
      <c r="B8657" s="2" t="s">
        <v>9273</v>
      </c>
      <c r="C8657" s="116">
        <v>470793</v>
      </c>
      <c r="D8657" s="117">
        <v>3119</v>
      </c>
      <c r="E8657" s="2">
        <v>8657</v>
      </c>
    </row>
    <row r="8658" spans="1:5" ht="13.5" x14ac:dyDescent="0.25">
      <c r="A8658" s="2"/>
      <c r="B8658" s="2" t="s">
        <v>7042</v>
      </c>
      <c r="C8658" s="116">
        <v>270842</v>
      </c>
      <c r="D8658" s="117">
        <v>3114</v>
      </c>
      <c r="E8658" s="2">
        <v>8658</v>
      </c>
    </row>
    <row r="8659" spans="1:5" ht="13.5" x14ac:dyDescent="0.25">
      <c r="A8659" s="2"/>
      <c r="B8659" s="2" t="s">
        <v>8640</v>
      </c>
      <c r="C8659" s="116">
        <v>270950</v>
      </c>
      <c r="D8659" s="117">
        <v>3115</v>
      </c>
      <c r="E8659" s="2">
        <v>8659</v>
      </c>
    </row>
    <row r="8660" spans="1:5" ht="13.5" x14ac:dyDescent="0.25">
      <c r="A8660" s="2"/>
      <c r="B8660" s="2" t="s">
        <v>9274</v>
      </c>
      <c r="C8660" s="116">
        <v>470806</v>
      </c>
      <c r="D8660" s="117">
        <v>3119</v>
      </c>
      <c r="E8660" s="2">
        <v>8660</v>
      </c>
    </row>
    <row r="8661" spans="1:5" ht="13.5" x14ac:dyDescent="0.25">
      <c r="A8661" s="2"/>
      <c r="B8661" s="2" t="s">
        <v>7041</v>
      </c>
      <c r="C8661" s="116">
        <v>270819</v>
      </c>
      <c r="D8661" s="117">
        <v>3119</v>
      </c>
      <c r="E8661" s="2">
        <v>8661</v>
      </c>
    </row>
    <row r="8662" spans="1:5" ht="13.5" x14ac:dyDescent="0.25">
      <c r="A8662" s="2"/>
      <c r="B8662" s="2" t="s">
        <v>7043</v>
      </c>
      <c r="C8662" s="116">
        <v>270876</v>
      </c>
      <c r="D8662" s="117">
        <v>3117</v>
      </c>
      <c r="E8662" s="2">
        <v>8662</v>
      </c>
    </row>
    <row r="8663" spans="1:5" ht="13.5" x14ac:dyDescent="0.25">
      <c r="A8663" s="2"/>
      <c r="B8663" s="2" t="s">
        <v>7044</v>
      </c>
      <c r="C8663" s="116">
        <v>270908</v>
      </c>
      <c r="D8663" s="117">
        <v>3117</v>
      </c>
      <c r="E8663" s="2">
        <v>8663</v>
      </c>
    </row>
    <row r="8664" spans="1:5" ht="13.5" x14ac:dyDescent="0.25">
      <c r="A8664" s="2"/>
      <c r="B8664" s="2" t="s">
        <v>7045</v>
      </c>
      <c r="C8664" s="116">
        <v>270931</v>
      </c>
      <c r="D8664" s="117">
        <v>3119</v>
      </c>
      <c r="E8664" s="2">
        <v>8664</v>
      </c>
    </row>
    <row r="8665" spans="1:5" ht="13.5" x14ac:dyDescent="0.25">
      <c r="A8665" s="2"/>
      <c r="B8665" s="2" t="s">
        <v>7046</v>
      </c>
      <c r="C8665" s="116">
        <v>270965</v>
      </c>
      <c r="D8665" s="117">
        <v>3119</v>
      </c>
      <c r="E8665" s="2">
        <v>8665</v>
      </c>
    </row>
    <row r="8666" spans="1:5" ht="13.5" x14ac:dyDescent="0.25">
      <c r="A8666" s="2"/>
      <c r="B8666" s="2" t="s">
        <v>7040</v>
      </c>
      <c r="C8666" s="116">
        <v>270787</v>
      </c>
      <c r="D8666" s="117">
        <v>3116</v>
      </c>
      <c r="E8666" s="2">
        <v>8666</v>
      </c>
    </row>
    <row r="8667" spans="1:5" ht="13.5" x14ac:dyDescent="0.25">
      <c r="A8667" s="2"/>
      <c r="B8667" s="2" t="s">
        <v>9275</v>
      </c>
      <c r="C8667" s="116">
        <v>471067</v>
      </c>
      <c r="D8667" s="117">
        <v>3114</v>
      </c>
      <c r="E8667" s="2">
        <v>8667</v>
      </c>
    </row>
    <row r="8668" spans="1:5" ht="13.5" x14ac:dyDescent="0.25">
      <c r="A8668" s="2"/>
      <c r="B8668" s="2" t="s">
        <v>9276</v>
      </c>
      <c r="C8668" s="116">
        <v>471071</v>
      </c>
      <c r="D8668" s="117">
        <v>3119</v>
      </c>
      <c r="E8668" s="2">
        <v>8668</v>
      </c>
    </row>
    <row r="8669" spans="1:5" ht="13.5" x14ac:dyDescent="0.25">
      <c r="A8669" s="2"/>
      <c r="B8669" s="2" t="s">
        <v>9277</v>
      </c>
      <c r="C8669" s="116">
        <v>471090</v>
      </c>
      <c r="D8669" s="117">
        <v>3119</v>
      </c>
      <c r="E8669" s="2">
        <v>8669</v>
      </c>
    </row>
    <row r="8670" spans="1:5" ht="13.5" x14ac:dyDescent="0.25">
      <c r="A8670" s="2"/>
      <c r="B8670" s="2" t="s">
        <v>9278</v>
      </c>
      <c r="C8670" s="116">
        <v>471103</v>
      </c>
      <c r="D8670" s="117">
        <v>3119</v>
      </c>
      <c r="E8670" s="2">
        <v>8670</v>
      </c>
    </row>
    <row r="8671" spans="1:5" ht="13.5" x14ac:dyDescent="0.25">
      <c r="A8671" s="2"/>
      <c r="B8671" s="2" t="s">
        <v>9279</v>
      </c>
      <c r="C8671" s="116">
        <v>471122</v>
      </c>
      <c r="D8671" s="117">
        <v>3119</v>
      </c>
      <c r="E8671" s="2">
        <v>8671</v>
      </c>
    </row>
    <row r="8672" spans="1:5" ht="13.5" x14ac:dyDescent="0.25">
      <c r="A8672" s="2"/>
      <c r="B8672" s="2" t="s">
        <v>6346</v>
      </c>
      <c r="C8672" s="116">
        <v>271212</v>
      </c>
      <c r="D8672" s="117">
        <v>3471</v>
      </c>
      <c r="E8672" s="2">
        <v>8672</v>
      </c>
    </row>
    <row r="8673" spans="1:5" ht="13.5" x14ac:dyDescent="0.25">
      <c r="A8673" s="2"/>
      <c r="B8673" s="2" t="s">
        <v>6997</v>
      </c>
      <c r="C8673" s="116">
        <v>269417</v>
      </c>
      <c r="D8673" s="117">
        <v>3119</v>
      </c>
      <c r="E8673" s="2">
        <v>8673</v>
      </c>
    </row>
    <row r="8674" spans="1:5" ht="13.5" x14ac:dyDescent="0.25">
      <c r="A8674" s="2"/>
      <c r="B8674" s="2" t="s">
        <v>8346</v>
      </c>
      <c r="C8674" s="116">
        <v>269335</v>
      </c>
      <c r="D8674" s="117">
        <v>3112</v>
      </c>
      <c r="E8674" s="2">
        <v>8674</v>
      </c>
    </row>
    <row r="8675" spans="1:5" ht="13.5" x14ac:dyDescent="0.25">
      <c r="A8675" s="2"/>
      <c r="B8675" s="2" t="s">
        <v>6999</v>
      </c>
      <c r="C8675" s="116">
        <v>269474</v>
      </c>
      <c r="D8675" s="117">
        <v>3119</v>
      </c>
      <c r="E8675" s="2">
        <v>8675</v>
      </c>
    </row>
    <row r="8676" spans="1:5" ht="13.5" x14ac:dyDescent="0.25">
      <c r="A8676" s="2"/>
      <c r="B8676" s="2" t="s">
        <v>7000</v>
      </c>
      <c r="C8676" s="116">
        <v>269506</v>
      </c>
      <c r="D8676" s="117">
        <v>3131</v>
      </c>
      <c r="E8676" s="2">
        <v>8676</v>
      </c>
    </row>
    <row r="8677" spans="1:5" ht="13.5" x14ac:dyDescent="0.25">
      <c r="A8677" s="2"/>
      <c r="B8677" s="2" t="s">
        <v>7005</v>
      </c>
      <c r="C8677" s="116">
        <v>269690</v>
      </c>
      <c r="D8677" s="117">
        <v>3111</v>
      </c>
      <c r="E8677" s="2">
        <v>8677</v>
      </c>
    </row>
    <row r="8678" spans="1:5" ht="13.5" x14ac:dyDescent="0.25">
      <c r="A8678" s="2"/>
      <c r="B8678" s="2" t="s">
        <v>7006</v>
      </c>
      <c r="C8678" s="116">
        <v>269737</v>
      </c>
      <c r="D8678" s="117">
        <v>3111</v>
      </c>
      <c r="E8678" s="2">
        <v>8678</v>
      </c>
    </row>
    <row r="8679" spans="1:5" ht="13.5" x14ac:dyDescent="0.25">
      <c r="A8679" s="2"/>
      <c r="B8679" s="2" t="s">
        <v>7007</v>
      </c>
      <c r="C8679" s="116">
        <v>269775</v>
      </c>
      <c r="D8679" s="117">
        <v>3111</v>
      </c>
      <c r="E8679" s="2">
        <v>8679</v>
      </c>
    </row>
    <row r="8680" spans="1:5" ht="13.5" x14ac:dyDescent="0.25">
      <c r="A8680" s="2"/>
      <c r="B8680" s="2" t="s">
        <v>7008</v>
      </c>
      <c r="C8680" s="116">
        <v>269807</v>
      </c>
      <c r="D8680" s="117">
        <v>3111</v>
      </c>
      <c r="E8680" s="2">
        <v>8680</v>
      </c>
    </row>
    <row r="8681" spans="1:5" ht="13.5" x14ac:dyDescent="0.25">
      <c r="A8681" s="2"/>
      <c r="B8681" s="2" t="s">
        <v>7009</v>
      </c>
      <c r="C8681" s="116">
        <v>269830</v>
      </c>
      <c r="D8681" s="117">
        <v>3111</v>
      </c>
      <c r="E8681" s="2">
        <v>8681</v>
      </c>
    </row>
    <row r="8682" spans="1:5" ht="13.5" x14ac:dyDescent="0.25">
      <c r="A8682" s="2"/>
      <c r="B8682" s="2" t="s">
        <v>7010</v>
      </c>
      <c r="C8682" s="116">
        <v>269864</v>
      </c>
      <c r="D8682" s="117">
        <v>3112</v>
      </c>
      <c r="E8682" s="2">
        <v>8682</v>
      </c>
    </row>
    <row r="8683" spans="1:5" ht="13.5" x14ac:dyDescent="0.25">
      <c r="A8683" s="2"/>
      <c r="B8683" s="2" t="s">
        <v>7011</v>
      </c>
      <c r="C8683" s="116">
        <v>269898</v>
      </c>
      <c r="D8683" s="117">
        <v>3111</v>
      </c>
      <c r="E8683" s="2">
        <v>8683</v>
      </c>
    </row>
    <row r="8684" spans="1:5" ht="13.5" x14ac:dyDescent="0.25">
      <c r="A8684" s="2"/>
      <c r="B8684" s="2" t="s">
        <v>8349</v>
      </c>
      <c r="C8684" s="116">
        <v>269654</v>
      </c>
      <c r="D8684" s="117">
        <v>3119</v>
      </c>
      <c r="E8684" s="2">
        <v>8684</v>
      </c>
    </row>
    <row r="8685" spans="1:5" ht="13.5" x14ac:dyDescent="0.25">
      <c r="A8685" s="2"/>
      <c r="B8685" s="2" t="s">
        <v>8350</v>
      </c>
      <c r="C8685" s="116">
        <v>269899</v>
      </c>
      <c r="D8685" s="117">
        <v>3439</v>
      </c>
      <c r="E8685" s="2">
        <v>8685</v>
      </c>
    </row>
    <row r="8686" spans="1:5" ht="13.5" x14ac:dyDescent="0.25">
      <c r="A8686" s="2"/>
      <c r="B8686" s="2" t="s">
        <v>8351</v>
      </c>
      <c r="C8686" s="116">
        <v>269900</v>
      </c>
      <c r="D8686" s="117">
        <v>3439</v>
      </c>
      <c r="E8686" s="2">
        <v>8686</v>
      </c>
    </row>
    <row r="8687" spans="1:5" ht="13.5" x14ac:dyDescent="0.25">
      <c r="A8687" s="2"/>
      <c r="B8687" s="2" t="s">
        <v>9262</v>
      </c>
      <c r="C8687" s="116">
        <v>469902</v>
      </c>
      <c r="D8687" s="117">
        <v>3119</v>
      </c>
      <c r="E8687" s="2">
        <v>8687</v>
      </c>
    </row>
    <row r="8688" spans="1:5" ht="13.5" x14ac:dyDescent="0.25">
      <c r="A8688" s="2"/>
      <c r="B8688" s="2" t="s">
        <v>7012</v>
      </c>
      <c r="C8688" s="116">
        <v>269920</v>
      </c>
      <c r="D8688" s="117">
        <v>3119</v>
      </c>
      <c r="E8688" s="2">
        <v>8688</v>
      </c>
    </row>
    <row r="8689" spans="1:5" ht="13.5" x14ac:dyDescent="0.25">
      <c r="A8689" s="2"/>
      <c r="B8689" s="2" t="s">
        <v>7013</v>
      </c>
      <c r="C8689" s="116">
        <v>269968</v>
      </c>
      <c r="D8689" s="117">
        <v>3118</v>
      </c>
      <c r="E8689" s="2">
        <v>8689</v>
      </c>
    </row>
    <row r="8690" spans="1:5" ht="13.5" x14ac:dyDescent="0.25">
      <c r="A8690" s="2"/>
      <c r="B8690" s="2" t="s">
        <v>7014</v>
      </c>
      <c r="C8690" s="116">
        <v>269991</v>
      </c>
      <c r="D8690" s="117">
        <v>3119</v>
      </c>
      <c r="E8690" s="2">
        <v>8690</v>
      </c>
    </row>
    <row r="8691" spans="1:5" ht="13.5" x14ac:dyDescent="0.25">
      <c r="A8691" s="2"/>
      <c r="B8691" s="2" t="s">
        <v>8352</v>
      </c>
      <c r="C8691" s="116">
        <v>270040</v>
      </c>
      <c r="D8691" s="117">
        <v>3212</v>
      </c>
      <c r="E8691" s="2">
        <v>8691</v>
      </c>
    </row>
    <row r="8692" spans="1:5" ht="13.5" x14ac:dyDescent="0.25">
      <c r="A8692" s="2"/>
      <c r="B8692" s="2" t="s">
        <v>7015</v>
      </c>
      <c r="C8692" s="116">
        <v>270039</v>
      </c>
      <c r="D8692" s="117">
        <v>3212</v>
      </c>
      <c r="E8692" s="2">
        <v>8692</v>
      </c>
    </row>
    <row r="8693" spans="1:5" ht="13.5" x14ac:dyDescent="0.25">
      <c r="A8693" s="2"/>
      <c r="B8693" s="2" t="s">
        <v>7016</v>
      </c>
      <c r="C8693" s="116">
        <v>270062</v>
      </c>
      <c r="D8693" s="117">
        <v>3117</v>
      </c>
      <c r="E8693" s="2">
        <v>8693</v>
      </c>
    </row>
    <row r="8694" spans="1:5" ht="13.5" x14ac:dyDescent="0.25">
      <c r="A8694" s="2"/>
      <c r="B8694" s="2" t="s">
        <v>8637</v>
      </c>
      <c r="C8694" s="116">
        <v>270072</v>
      </c>
      <c r="D8694" s="117">
        <v>3117</v>
      </c>
      <c r="E8694" s="2">
        <v>8694</v>
      </c>
    </row>
    <row r="8695" spans="1:5" ht="13.5" x14ac:dyDescent="0.25">
      <c r="A8695" s="2"/>
      <c r="B8695" s="2" t="s">
        <v>7017</v>
      </c>
      <c r="C8695" s="116">
        <v>270096</v>
      </c>
      <c r="D8695" s="117">
        <v>3119</v>
      </c>
      <c r="E8695" s="2">
        <v>8695</v>
      </c>
    </row>
    <row r="8696" spans="1:5" ht="13.5" x14ac:dyDescent="0.25">
      <c r="A8696" s="2"/>
      <c r="B8696" s="2" t="s">
        <v>7018</v>
      </c>
      <c r="C8696" s="116">
        <v>270128</v>
      </c>
      <c r="D8696" s="117">
        <v>3111</v>
      </c>
      <c r="E8696" s="2">
        <v>8696</v>
      </c>
    </row>
    <row r="8697" spans="1:5" ht="13.5" x14ac:dyDescent="0.25">
      <c r="A8697" s="2"/>
      <c r="B8697" s="2" t="s">
        <v>8354</v>
      </c>
      <c r="C8697" s="116">
        <v>270129</v>
      </c>
      <c r="D8697" s="117">
        <v>3115</v>
      </c>
      <c r="E8697" s="2">
        <v>8697</v>
      </c>
    </row>
    <row r="8698" spans="1:5" ht="13.5" x14ac:dyDescent="0.25">
      <c r="A8698" s="2"/>
      <c r="B8698" s="2" t="s">
        <v>8355</v>
      </c>
      <c r="C8698" s="116">
        <v>270130</v>
      </c>
      <c r="D8698" s="117">
        <v>3115</v>
      </c>
      <c r="E8698" s="2">
        <v>8698</v>
      </c>
    </row>
    <row r="8699" spans="1:5" ht="13.5" x14ac:dyDescent="0.25">
      <c r="A8699" s="2"/>
      <c r="B8699" s="2" t="s">
        <v>7020</v>
      </c>
      <c r="C8699" s="116">
        <v>270185</v>
      </c>
      <c r="D8699" s="117">
        <v>3111</v>
      </c>
      <c r="E8699" s="2">
        <v>8699</v>
      </c>
    </row>
    <row r="8700" spans="1:5" ht="13.5" x14ac:dyDescent="0.25">
      <c r="A8700" s="2"/>
      <c r="B8700" s="2" t="s">
        <v>8356</v>
      </c>
      <c r="C8700" s="116">
        <v>270186</v>
      </c>
      <c r="D8700" s="117">
        <v>3213</v>
      </c>
      <c r="E8700" s="2">
        <v>8700</v>
      </c>
    </row>
    <row r="8701" spans="1:5" ht="13.5" x14ac:dyDescent="0.25">
      <c r="A8701" s="2"/>
      <c r="B8701" s="2" t="s">
        <v>7047</v>
      </c>
      <c r="C8701" s="116">
        <v>270999</v>
      </c>
      <c r="D8701" s="117">
        <v>3121</v>
      </c>
      <c r="E8701" s="2">
        <v>8701</v>
      </c>
    </row>
    <row r="8702" spans="1:5" ht="13.5" x14ac:dyDescent="0.25">
      <c r="A8702" s="2"/>
      <c r="B8702" s="2" t="s">
        <v>7048</v>
      </c>
      <c r="C8702" s="116">
        <v>271027</v>
      </c>
      <c r="D8702" s="117">
        <v>3112</v>
      </c>
      <c r="E8702" s="2">
        <v>8702</v>
      </c>
    </row>
    <row r="8703" spans="1:5" ht="13.5" x14ac:dyDescent="0.25">
      <c r="A8703" s="2"/>
      <c r="B8703" s="2" t="s">
        <v>7049</v>
      </c>
      <c r="C8703" s="116">
        <v>271050</v>
      </c>
      <c r="D8703" s="117">
        <v>3225</v>
      </c>
      <c r="E8703" s="2">
        <v>8703</v>
      </c>
    </row>
    <row r="8704" spans="1:5" ht="13.5" x14ac:dyDescent="0.25">
      <c r="A8704" s="2"/>
      <c r="B8704" s="2" t="s">
        <v>7052</v>
      </c>
      <c r="C8704" s="116">
        <v>271147</v>
      </c>
      <c r="D8704" s="117">
        <v>3132</v>
      </c>
      <c r="E8704" s="2">
        <v>8704</v>
      </c>
    </row>
    <row r="8705" spans="1:5" ht="13.5" x14ac:dyDescent="0.25">
      <c r="A8705" s="2"/>
      <c r="B8705" s="2" t="s">
        <v>8368</v>
      </c>
      <c r="C8705" s="116">
        <v>271083</v>
      </c>
      <c r="D8705" s="117">
        <v>3112</v>
      </c>
      <c r="E8705" s="2">
        <v>8705</v>
      </c>
    </row>
    <row r="8706" spans="1:5" ht="13.5" x14ac:dyDescent="0.25">
      <c r="A8706" s="2"/>
      <c r="B8706" s="2" t="s">
        <v>8370</v>
      </c>
      <c r="C8706" s="116">
        <v>271090</v>
      </c>
      <c r="D8706" s="117">
        <v>3111</v>
      </c>
      <c r="E8706" s="2">
        <v>8706</v>
      </c>
    </row>
    <row r="8707" spans="1:5" ht="13.5" x14ac:dyDescent="0.25">
      <c r="A8707" s="2"/>
      <c r="B8707" s="2" t="s">
        <v>7050</v>
      </c>
      <c r="C8707" s="116">
        <v>271084</v>
      </c>
      <c r="D8707" s="117">
        <v>3112</v>
      </c>
      <c r="E8707" s="2">
        <v>8707</v>
      </c>
    </row>
    <row r="8708" spans="1:5" ht="13.5" x14ac:dyDescent="0.25">
      <c r="A8708" s="2"/>
      <c r="B8708" s="2" t="s">
        <v>8369</v>
      </c>
      <c r="C8708" s="116">
        <v>271085</v>
      </c>
      <c r="D8708" s="117">
        <v>3112</v>
      </c>
      <c r="E8708" s="2">
        <v>8708</v>
      </c>
    </row>
    <row r="8709" spans="1:5" ht="13.5" x14ac:dyDescent="0.25">
      <c r="A8709" s="2"/>
      <c r="B8709" s="2" t="s">
        <v>7051</v>
      </c>
      <c r="C8709" s="116">
        <v>271116</v>
      </c>
      <c r="D8709" s="117">
        <v>3212</v>
      </c>
      <c r="E8709" s="2">
        <v>8709</v>
      </c>
    </row>
    <row r="8710" spans="1:5" ht="13.5" x14ac:dyDescent="0.25">
      <c r="A8710" s="2"/>
      <c r="B8710" s="2" t="s">
        <v>7053</v>
      </c>
      <c r="C8710" s="116">
        <v>271173</v>
      </c>
      <c r="D8710" s="117">
        <v>3113</v>
      </c>
      <c r="E8710" s="2">
        <v>8710</v>
      </c>
    </row>
    <row r="8711" spans="1:5" ht="13.5" x14ac:dyDescent="0.25">
      <c r="A8711" s="2"/>
      <c r="B8711" s="2" t="s">
        <v>7054</v>
      </c>
      <c r="C8711" s="116">
        <v>271205</v>
      </c>
      <c r="D8711" s="117">
        <v>3111</v>
      </c>
      <c r="E8711" s="2">
        <v>8711</v>
      </c>
    </row>
    <row r="8712" spans="1:5" ht="13.5" x14ac:dyDescent="0.25">
      <c r="A8712" s="2"/>
      <c r="B8712" s="2" t="s">
        <v>6213</v>
      </c>
      <c r="C8712" s="116">
        <v>271211</v>
      </c>
      <c r="D8712" s="117">
        <v>3111</v>
      </c>
      <c r="E8712" s="2">
        <v>8712</v>
      </c>
    </row>
    <row r="8713" spans="1:5" ht="13.5" x14ac:dyDescent="0.25">
      <c r="A8713" s="2"/>
      <c r="B8713" s="2" t="s">
        <v>8371</v>
      </c>
      <c r="C8713" s="116">
        <v>271206</v>
      </c>
      <c r="D8713" s="117">
        <v>3119</v>
      </c>
      <c r="E8713" s="2">
        <v>8713</v>
      </c>
    </row>
    <row r="8714" spans="1:5" ht="13.5" x14ac:dyDescent="0.25">
      <c r="A8714" s="2"/>
      <c r="B8714" s="2" t="s">
        <v>8372</v>
      </c>
      <c r="C8714" s="116">
        <v>271207</v>
      </c>
      <c r="D8714" s="117">
        <v>3132</v>
      </c>
      <c r="E8714" s="2">
        <v>8714</v>
      </c>
    </row>
    <row r="8715" spans="1:5" ht="13.5" x14ac:dyDescent="0.25">
      <c r="A8715" s="2"/>
      <c r="B8715" s="2" t="s">
        <v>8373</v>
      </c>
      <c r="C8715" s="116">
        <v>271208</v>
      </c>
      <c r="D8715" s="117">
        <v>3117</v>
      </c>
      <c r="E8715" s="2">
        <v>8715</v>
      </c>
    </row>
    <row r="8716" spans="1:5" ht="13.5" x14ac:dyDescent="0.25">
      <c r="A8716" s="2"/>
      <c r="B8716" s="2" t="s">
        <v>5778</v>
      </c>
      <c r="C8716" s="116">
        <v>271209</v>
      </c>
      <c r="D8716" s="117">
        <v>3116</v>
      </c>
      <c r="E8716" s="2">
        <v>8716</v>
      </c>
    </row>
    <row r="8717" spans="1:5" ht="13.5" x14ac:dyDescent="0.25">
      <c r="A8717" s="2"/>
      <c r="B8717" s="2" t="s">
        <v>8357</v>
      </c>
      <c r="C8717" s="116">
        <v>270187</v>
      </c>
      <c r="D8717" s="117">
        <v>3211</v>
      </c>
      <c r="E8717" s="2">
        <v>8717</v>
      </c>
    </row>
    <row r="8718" spans="1:5" ht="13.5" x14ac:dyDescent="0.25">
      <c r="A8718" s="2"/>
      <c r="B8718" s="2" t="s">
        <v>6351</v>
      </c>
      <c r="C8718" s="116">
        <v>271218</v>
      </c>
      <c r="D8718" s="117">
        <v>3111</v>
      </c>
      <c r="E8718" s="2">
        <v>8718</v>
      </c>
    </row>
    <row r="8719" spans="1:5" ht="13.5" x14ac:dyDescent="0.25">
      <c r="A8719" s="2"/>
      <c r="B8719" s="2" t="s">
        <v>5983</v>
      </c>
      <c r="C8719" s="116">
        <v>271210</v>
      </c>
      <c r="D8719" s="117">
        <v>3119</v>
      </c>
      <c r="E8719" s="2">
        <v>8719</v>
      </c>
    </row>
    <row r="8720" spans="1:5" ht="13.5" x14ac:dyDescent="0.25">
      <c r="A8720" s="2"/>
      <c r="B8720" s="2" t="s">
        <v>8367</v>
      </c>
      <c r="C8720" s="116">
        <v>270970</v>
      </c>
      <c r="D8720" s="117">
        <v>3113</v>
      </c>
      <c r="E8720" s="2">
        <v>8720</v>
      </c>
    </row>
    <row r="8721" spans="1:5" ht="13.5" x14ac:dyDescent="0.25">
      <c r="A8721" s="2"/>
      <c r="B8721" s="2" t="s">
        <v>9280</v>
      </c>
      <c r="C8721" s="116">
        <v>471226</v>
      </c>
      <c r="D8721" s="117">
        <v>3114</v>
      </c>
      <c r="E8721" s="2">
        <v>8721</v>
      </c>
    </row>
    <row r="8722" spans="1:5" ht="13.5" x14ac:dyDescent="0.25">
      <c r="A8722" s="2"/>
      <c r="B8722" s="2" t="s">
        <v>6460</v>
      </c>
      <c r="C8722" s="116">
        <v>271237</v>
      </c>
      <c r="D8722" s="117">
        <v>3132</v>
      </c>
      <c r="E8722" s="2">
        <v>8722</v>
      </c>
    </row>
    <row r="8723" spans="1:5" ht="13.5" x14ac:dyDescent="0.25">
      <c r="A8723" s="2"/>
      <c r="B8723" s="2" t="s">
        <v>7055</v>
      </c>
      <c r="C8723" s="116">
        <v>271239</v>
      </c>
      <c r="D8723" s="117">
        <v>3113</v>
      </c>
      <c r="E8723" s="2">
        <v>8723</v>
      </c>
    </row>
    <row r="8724" spans="1:5" ht="13.5" x14ac:dyDescent="0.25">
      <c r="A8724" s="2"/>
      <c r="B8724" s="2" t="s">
        <v>6595</v>
      </c>
      <c r="C8724" s="116">
        <v>271240</v>
      </c>
      <c r="D8724" s="117">
        <v>4190</v>
      </c>
      <c r="E8724" s="2">
        <v>8724</v>
      </c>
    </row>
    <row r="8725" spans="1:5" ht="13.5" x14ac:dyDescent="0.25">
      <c r="A8725" s="2"/>
      <c r="B8725" s="2" t="s">
        <v>6653</v>
      </c>
      <c r="C8725" s="116">
        <v>271241</v>
      </c>
      <c r="D8725" s="117">
        <v>1229</v>
      </c>
      <c r="E8725" s="2">
        <v>8725</v>
      </c>
    </row>
    <row r="8726" spans="1:5" ht="13.5" x14ac:dyDescent="0.25">
      <c r="A8726" s="2"/>
      <c r="B8726" s="2" t="s">
        <v>7057</v>
      </c>
      <c r="C8726" s="116">
        <v>271366</v>
      </c>
      <c r="D8726" s="117">
        <v>1222</v>
      </c>
      <c r="E8726" s="2">
        <v>8726</v>
      </c>
    </row>
    <row r="8727" spans="1:5" ht="13.5" x14ac:dyDescent="0.25">
      <c r="A8727" s="2"/>
      <c r="B8727" s="2" t="s">
        <v>7894</v>
      </c>
      <c r="C8727" s="116">
        <v>271242</v>
      </c>
      <c r="D8727" s="117">
        <v>1222</v>
      </c>
      <c r="E8727" s="2">
        <v>8727</v>
      </c>
    </row>
    <row r="8728" spans="1:5" ht="13.5" x14ac:dyDescent="0.25">
      <c r="A8728" s="2"/>
      <c r="B8728" s="2" t="s">
        <v>8374</v>
      </c>
      <c r="C8728" s="116">
        <v>271243</v>
      </c>
      <c r="D8728" s="117">
        <v>1221</v>
      </c>
      <c r="E8728" s="2">
        <v>8728</v>
      </c>
    </row>
    <row r="8729" spans="1:5" ht="13.5" x14ac:dyDescent="0.25">
      <c r="A8729" s="2"/>
      <c r="B8729" s="2" t="s">
        <v>8375</v>
      </c>
      <c r="C8729" s="116">
        <v>271244</v>
      </c>
      <c r="D8729" s="117">
        <v>1221</v>
      </c>
      <c r="E8729" s="2">
        <v>8729</v>
      </c>
    </row>
    <row r="8730" spans="1:5" ht="13.5" x14ac:dyDescent="0.25">
      <c r="A8730" s="2"/>
      <c r="B8730" s="2" t="s">
        <v>8376</v>
      </c>
      <c r="C8730" s="116">
        <v>271245</v>
      </c>
      <c r="D8730" s="117">
        <v>1221</v>
      </c>
      <c r="E8730" s="2">
        <v>8730</v>
      </c>
    </row>
    <row r="8731" spans="1:5" ht="13.5" x14ac:dyDescent="0.25">
      <c r="A8731" s="2"/>
      <c r="B8731" s="2" t="s">
        <v>8377</v>
      </c>
      <c r="C8731" s="116">
        <v>271246</v>
      </c>
      <c r="D8731" s="117">
        <v>1221</v>
      </c>
      <c r="E8731" s="2">
        <v>8731</v>
      </c>
    </row>
    <row r="8732" spans="1:5" ht="13.5" x14ac:dyDescent="0.25">
      <c r="A8732" s="2"/>
      <c r="B8732" s="2" t="s">
        <v>8378</v>
      </c>
      <c r="C8732" s="116">
        <v>271247</v>
      </c>
      <c r="D8732" s="117">
        <v>1221</v>
      </c>
      <c r="E8732" s="2">
        <v>8732</v>
      </c>
    </row>
    <row r="8733" spans="1:5" ht="13.5" x14ac:dyDescent="0.25">
      <c r="A8733" s="2"/>
      <c r="B8733" s="2" t="s">
        <v>8379</v>
      </c>
      <c r="C8733" s="116">
        <v>271248</v>
      </c>
      <c r="D8733" s="117">
        <v>1221</v>
      </c>
      <c r="E8733" s="2">
        <v>8733</v>
      </c>
    </row>
    <row r="8734" spans="1:5" ht="13.5" x14ac:dyDescent="0.25">
      <c r="A8734" s="2"/>
      <c r="B8734" s="2" t="s">
        <v>7056</v>
      </c>
      <c r="C8734" s="116">
        <v>271351</v>
      </c>
      <c r="D8734" s="117">
        <v>1221</v>
      </c>
      <c r="E8734" s="2">
        <v>8734</v>
      </c>
    </row>
    <row r="8735" spans="1:5" ht="13.5" x14ac:dyDescent="0.25">
      <c r="A8735" s="2"/>
      <c r="B8735" s="2" t="s">
        <v>7058</v>
      </c>
      <c r="C8735" s="116">
        <v>271421</v>
      </c>
      <c r="D8735" s="117">
        <v>2146</v>
      </c>
      <c r="E8735" s="2">
        <v>8735</v>
      </c>
    </row>
    <row r="8736" spans="1:5" ht="13.5" x14ac:dyDescent="0.25">
      <c r="A8736" s="2"/>
      <c r="B8736" s="2" t="s">
        <v>6941</v>
      </c>
      <c r="C8736" s="116">
        <v>271422</v>
      </c>
      <c r="D8736" s="117">
        <v>2146</v>
      </c>
      <c r="E8736" s="2">
        <v>8736</v>
      </c>
    </row>
    <row r="8737" spans="1:5" ht="13.5" x14ac:dyDescent="0.25">
      <c r="A8737" s="2"/>
      <c r="B8737" s="2" t="s">
        <v>6975</v>
      </c>
      <c r="C8737" s="116">
        <v>271427</v>
      </c>
      <c r="D8737" s="117">
        <v>2213</v>
      </c>
      <c r="E8737" s="2">
        <v>8737</v>
      </c>
    </row>
    <row r="8738" spans="1:5" ht="13.5" x14ac:dyDescent="0.25">
      <c r="A8738" s="2"/>
      <c r="B8738" s="2" t="s">
        <v>8544</v>
      </c>
      <c r="C8738" s="116">
        <v>271432</v>
      </c>
      <c r="D8738" s="117">
        <v>2146</v>
      </c>
      <c r="E8738" s="2">
        <v>8738</v>
      </c>
    </row>
    <row r="8739" spans="1:5" ht="13.5" x14ac:dyDescent="0.25">
      <c r="A8739" s="2"/>
      <c r="B8739" s="2" t="s">
        <v>7059</v>
      </c>
      <c r="C8739" s="116">
        <v>271455</v>
      </c>
      <c r="D8739" s="117">
        <v>2146</v>
      </c>
      <c r="E8739" s="2">
        <v>8739</v>
      </c>
    </row>
    <row r="8740" spans="1:5" ht="13.5" x14ac:dyDescent="0.25">
      <c r="A8740" s="2"/>
      <c r="B8740" s="2" t="s">
        <v>4638</v>
      </c>
      <c r="C8740" s="116">
        <v>191419</v>
      </c>
      <c r="D8740" s="117">
        <v>7442</v>
      </c>
      <c r="E8740" s="2">
        <v>8740</v>
      </c>
    </row>
    <row r="8741" spans="1:5" ht="13.5" x14ac:dyDescent="0.25">
      <c r="A8741" s="2"/>
      <c r="B8741" s="2" t="s">
        <v>1716</v>
      </c>
      <c r="C8741" s="116">
        <v>191439</v>
      </c>
      <c r="D8741" s="117">
        <v>8262</v>
      </c>
      <c r="E8741" s="2">
        <v>8741</v>
      </c>
    </row>
    <row r="8742" spans="1:5" ht="13.5" x14ac:dyDescent="0.25">
      <c r="A8742" s="2"/>
      <c r="B8742" s="2" t="s">
        <v>7491</v>
      </c>
      <c r="C8742" s="116">
        <v>191458</v>
      </c>
      <c r="D8742" s="117">
        <v>7280</v>
      </c>
      <c r="E8742" s="2">
        <v>8742</v>
      </c>
    </row>
    <row r="8743" spans="1:5" ht="13.5" x14ac:dyDescent="0.25">
      <c r="A8743" s="2"/>
      <c r="B8743" s="2" t="s">
        <v>7492</v>
      </c>
      <c r="C8743" s="116">
        <v>191477</v>
      </c>
      <c r="D8743" s="117">
        <v>7432</v>
      </c>
      <c r="E8743" s="2">
        <v>8743</v>
      </c>
    </row>
    <row r="8744" spans="1:5" ht="13.5" x14ac:dyDescent="0.25">
      <c r="A8744" s="2"/>
      <c r="B8744" s="2" t="s">
        <v>7060</v>
      </c>
      <c r="C8744" s="116">
        <v>271506</v>
      </c>
      <c r="D8744" s="117">
        <v>2413</v>
      </c>
      <c r="E8744" s="2">
        <v>8744</v>
      </c>
    </row>
    <row r="8745" spans="1:5" ht="13.5" x14ac:dyDescent="0.25">
      <c r="A8745" s="2"/>
      <c r="B8745" s="2" t="s">
        <v>8380</v>
      </c>
      <c r="C8745" s="116">
        <v>271507</v>
      </c>
      <c r="D8745" s="117">
        <v>3419</v>
      </c>
      <c r="E8745" s="2">
        <v>8745</v>
      </c>
    </row>
    <row r="8746" spans="1:5" ht="13.5" x14ac:dyDescent="0.25">
      <c r="A8746" s="2"/>
      <c r="B8746" s="2" t="s">
        <v>1717</v>
      </c>
      <c r="C8746" s="116">
        <v>191496</v>
      </c>
      <c r="D8746" s="117">
        <v>7223</v>
      </c>
      <c r="E8746" s="2">
        <v>8746</v>
      </c>
    </row>
    <row r="8747" spans="1:5" ht="13.5" x14ac:dyDescent="0.25">
      <c r="A8747" s="2"/>
      <c r="B8747" s="2" t="s">
        <v>7493</v>
      </c>
      <c r="C8747" s="116">
        <v>191618</v>
      </c>
      <c r="D8747" s="117">
        <v>7323</v>
      </c>
      <c r="E8747" s="2">
        <v>8747</v>
      </c>
    </row>
    <row r="8748" spans="1:5" ht="13.5" x14ac:dyDescent="0.25">
      <c r="A8748" s="2"/>
      <c r="B8748" s="2" t="s">
        <v>4641</v>
      </c>
      <c r="C8748" s="116">
        <v>191566</v>
      </c>
      <c r="D8748" s="117">
        <v>7113</v>
      </c>
      <c r="E8748" s="2">
        <v>8748</v>
      </c>
    </row>
    <row r="8749" spans="1:5" ht="13.5" x14ac:dyDescent="0.25">
      <c r="A8749" s="2"/>
      <c r="B8749" s="2" t="s">
        <v>4643</v>
      </c>
      <c r="C8749" s="116">
        <v>191602</v>
      </c>
      <c r="D8749" s="117">
        <v>7223</v>
      </c>
      <c r="E8749" s="2">
        <v>8749</v>
      </c>
    </row>
    <row r="8750" spans="1:5" ht="13.5" x14ac:dyDescent="0.25">
      <c r="A8750" s="2"/>
      <c r="B8750" s="2" t="s">
        <v>4644</v>
      </c>
      <c r="C8750" s="116">
        <v>191617</v>
      </c>
      <c r="D8750" s="117">
        <v>7223</v>
      </c>
      <c r="E8750" s="2">
        <v>8750</v>
      </c>
    </row>
    <row r="8751" spans="1:5" ht="13.5" x14ac:dyDescent="0.25">
      <c r="A8751" s="2"/>
      <c r="B8751" s="2" t="s">
        <v>9088</v>
      </c>
      <c r="C8751" s="116">
        <v>391623</v>
      </c>
      <c r="D8751" s="117">
        <v>8290</v>
      </c>
      <c r="E8751" s="2">
        <v>8751</v>
      </c>
    </row>
    <row r="8752" spans="1:5" ht="13.5" x14ac:dyDescent="0.25">
      <c r="A8752" s="2"/>
      <c r="B8752" s="2" t="s">
        <v>4639</v>
      </c>
      <c r="C8752" s="116">
        <v>191513</v>
      </c>
      <c r="D8752" s="117">
        <v>7223</v>
      </c>
      <c r="E8752" s="2">
        <v>8752</v>
      </c>
    </row>
    <row r="8753" spans="1:5" ht="13.5" x14ac:dyDescent="0.25">
      <c r="A8753" s="2"/>
      <c r="B8753" s="2" t="s">
        <v>2151</v>
      </c>
      <c r="C8753" s="116">
        <v>191520</v>
      </c>
      <c r="D8753" s="117">
        <v>7223</v>
      </c>
      <c r="E8753" s="2">
        <v>8753</v>
      </c>
    </row>
    <row r="8754" spans="1:5" ht="13.5" x14ac:dyDescent="0.25">
      <c r="A8754" s="2"/>
      <c r="B8754" s="2" t="s">
        <v>4640</v>
      </c>
      <c r="C8754" s="116">
        <v>191532</v>
      </c>
      <c r="D8754" s="117">
        <v>7223</v>
      </c>
      <c r="E8754" s="2">
        <v>8754</v>
      </c>
    </row>
    <row r="8755" spans="1:5" ht="13.5" x14ac:dyDescent="0.25">
      <c r="A8755" s="2"/>
      <c r="B8755" s="2" t="s">
        <v>4642</v>
      </c>
      <c r="C8755" s="116">
        <v>191585</v>
      </c>
      <c r="D8755" s="117">
        <v>7223</v>
      </c>
      <c r="E8755" s="2">
        <v>8755</v>
      </c>
    </row>
    <row r="8756" spans="1:5" ht="13.5" x14ac:dyDescent="0.25">
      <c r="A8756" s="2"/>
      <c r="B8756" s="2" t="s">
        <v>4645</v>
      </c>
      <c r="C8756" s="116">
        <v>191636</v>
      </c>
      <c r="D8756" s="117">
        <v>7223</v>
      </c>
      <c r="E8756" s="2">
        <v>8756</v>
      </c>
    </row>
    <row r="8757" spans="1:5" ht="13.5" x14ac:dyDescent="0.25">
      <c r="A8757" s="2"/>
      <c r="B8757" s="2" t="s">
        <v>4646</v>
      </c>
      <c r="C8757" s="116">
        <v>191655</v>
      </c>
      <c r="D8757" s="117">
        <v>7223</v>
      </c>
      <c r="E8757" s="2">
        <v>8757</v>
      </c>
    </row>
    <row r="8758" spans="1:5" ht="13.5" x14ac:dyDescent="0.25">
      <c r="A8758" s="2"/>
      <c r="B8758" s="2" t="s">
        <v>2158</v>
      </c>
      <c r="C8758" s="116">
        <v>191657</v>
      </c>
      <c r="D8758" s="117">
        <v>7223</v>
      </c>
      <c r="E8758" s="2">
        <v>8758</v>
      </c>
    </row>
    <row r="8759" spans="1:5" ht="13.5" x14ac:dyDescent="0.25">
      <c r="A8759" s="2"/>
      <c r="B8759" s="2" t="s">
        <v>7494</v>
      </c>
      <c r="C8759" s="116">
        <v>191656</v>
      </c>
      <c r="D8759" s="117">
        <v>7323</v>
      </c>
      <c r="E8759" s="2">
        <v>8759</v>
      </c>
    </row>
    <row r="8760" spans="1:5" ht="13.5" x14ac:dyDescent="0.25">
      <c r="A8760" s="2"/>
      <c r="B8760" s="2" t="s">
        <v>7496</v>
      </c>
      <c r="C8760" s="116">
        <v>191680</v>
      </c>
      <c r="D8760" s="117">
        <v>7223</v>
      </c>
      <c r="E8760" s="2">
        <v>8760</v>
      </c>
    </row>
    <row r="8761" spans="1:5" ht="13.5" x14ac:dyDescent="0.25">
      <c r="A8761" s="2"/>
      <c r="B8761" s="2" t="s">
        <v>7495</v>
      </c>
      <c r="C8761" s="116">
        <v>191660</v>
      </c>
      <c r="D8761" s="117">
        <v>7224</v>
      </c>
      <c r="E8761" s="2">
        <v>8761</v>
      </c>
    </row>
    <row r="8762" spans="1:5" ht="13.5" x14ac:dyDescent="0.25">
      <c r="A8762" s="2"/>
      <c r="B8762" s="2" t="s">
        <v>7061</v>
      </c>
      <c r="C8762" s="116">
        <v>271544</v>
      </c>
      <c r="D8762" s="117">
        <v>2212</v>
      </c>
      <c r="E8762" s="2">
        <v>8762</v>
      </c>
    </row>
    <row r="8763" spans="1:5" ht="13.5" x14ac:dyDescent="0.25">
      <c r="A8763" s="2"/>
      <c r="B8763" s="2" t="s">
        <v>4647</v>
      </c>
      <c r="C8763" s="116">
        <v>191674</v>
      </c>
      <c r="D8763" s="117">
        <v>7150</v>
      </c>
      <c r="E8763" s="2">
        <v>8763</v>
      </c>
    </row>
    <row r="8764" spans="1:5" ht="13.5" x14ac:dyDescent="0.25">
      <c r="A8764" s="2"/>
      <c r="B8764" s="2" t="s">
        <v>4648</v>
      </c>
      <c r="C8764" s="116">
        <v>191693</v>
      </c>
      <c r="D8764" s="117">
        <v>8125</v>
      </c>
      <c r="E8764" s="2">
        <v>8764</v>
      </c>
    </row>
    <row r="8765" spans="1:5" ht="13.5" x14ac:dyDescent="0.25">
      <c r="A8765" s="2"/>
      <c r="B8765" s="2" t="s">
        <v>4649</v>
      </c>
      <c r="C8765" s="116">
        <v>191706</v>
      </c>
      <c r="D8765" s="117">
        <v>7450</v>
      </c>
      <c r="E8765" s="2">
        <v>8765</v>
      </c>
    </row>
    <row r="8766" spans="1:5" ht="13.5" x14ac:dyDescent="0.25">
      <c r="A8766" s="2"/>
      <c r="B8766" s="2" t="s">
        <v>4650</v>
      </c>
      <c r="C8766" s="116">
        <v>191710</v>
      </c>
      <c r="D8766" s="117">
        <v>8125</v>
      </c>
      <c r="E8766" s="2">
        <v>8766</v>
      </c>
    </row>
    <row r="8767" spans="1:5" ht="13.5" x14ac:dyDescent="0.25">
      <c r="A8767" s="2"/>
      <c r="B8767" s="2" t="s">
        <v>7062</v>
      </c>
      <c r="C8767" s="116">
        <v>271597</v>
      </c>
      <c r="D8767" s="117">
        <v>2148</v>
      </c>
      <c r="E8767" s="2">
        <v>8767</v>
      </c>
    </row>
    <row r="8768" spans="1:5" ht="13.5" x14ac:dyDescent="0.25">
      <c r="A8768" s="2"/>
      <c r="B8768" s="2" t="s">
        <v>4651</v>
      </c>
      <c r="C8768" s="116">
        <v>191738</v>
      </c>
      <c r="D8768" s="117">
        <v>8114</v>
      </c>
      <c r="E8768" s="2">
        <v>8768</v>
      </c>
    </row>
    <row r="8769" spans="1:5" ht="13.5" x14ac:dyDescent="0.25">
      <c r="A8769" s="2"/>
      <c r="B8769" s="2" t="s">
        <v>7490</v>
      </c>
      <c r="C8769" s="116">
        <v>191174</v>
      </c>
      <c r="D8769" s="117">
        <v>7223</v>
      </c>
      <c r="E8769" s="2">
        <v>8769</v>
      </c>
    </row>
    <row r="8770" spans="1:5" ht="13.5" x14ac:dyDescent="0.25">
      <c r="A8770" s="2"/>
      <c r="B8770" s="2" t="s">
        <v>7497</v>
      </c>
      <c r="C8770" s="116">
        <v>191759</v>
      </c>
      <c r="D8770" s="117">
        <v>8290</v>
      </c>
      <c r="E8770" s="2">
        <v>8770</v>
      </c>
    </row>
    <row r="8771" spans="1:5" ht="13.5" x14ac:dyDescent="0.25">
      <c r="A8771" s="2"/>
      <c r="B8771" s="2" t="s">
        <v>4652</v>
      </c>
      <c r="C8771" s="116">
        <v>191778</v>
      </c>
      <c r="D8771" s="117">
        <v>8269</v>
      </c>
      <c r="E8771" s="2">
        <v>8771</v>
      </c>
    </row>
    <row r="8772" spans="1:5" ht="13.5" x14ac:dyDescent="0.25">
      <c r="A8772" s="2"/>
      <c r="B8772" s="2" t="s">
        <v>4653</v>
      </c>
      <c r="C8772" s="116">
        <v>191797</v>
      </c>
      <c r="D8772" s="117">
        <v>7222</v>
      </c>
      <c r="E8772" s="2">
        <v>8772</v>
      </c>
    </row>
    <row r="8773" spans="1:5" ht="13.5" x14ac:dyDescent="0.25">
      <c r="A8773" s="2"/>
      <c r="B8773" s="2" t="s">
        <v>4654</v>
      </c>
      <c r="C8773" s="116">
        <v>191804</v>
      </c>
      <c r="D8773" s="117">
        <v>8269</v>
      </c>
      <c r="E8773" s="2">
        <v>8773</v>
      </c>
    </row>
    <row r="8774" spans="1:5" ht="13.5" x14ac:dyDescent="0.25">
      <c r="A8774" s="2"/>
      <c r="B8774" s="2" t="s">
        <v>1718</v>
      </c>
      <c r="C8774" s="116">
        <v>191829</v>
      </c>
      <c r="D8774" s="117">
        <v>7250</v>
      </c>
      <c r="E8774" s="2">
        <v>8774</v>
      </c>
    </row>
    <row r="8775" spans="1:5" ht="13.5" x14ac:dyDescent="0.25">
      <c r="A8775" s="2"/>
      <c r="B8775" s="2" t="s">
        <v>4655</v>
      </c>
      <c r="C8775" s="116">
        <v>191848</v>
      </c>
      <c r="D8775" s="117">
        <v>8269</v>
      </c>
      <c r="E8775" s="2">
        <v>8775</v>
      </c>
    </row>
    <row r="8776" spans="1:5" ht="13.5" x14ac:dyDescent="0.25">
      <c r="A8776" s="2"/>
      <c r="B8776" s="2" t="s">
        <v>4656</v>
      </c>
      <c r="C8776" s="116">
        <v>191867</v>
      </c>
      <c r="D8776" s="117">
        <v>8251</v>
      </c>
      <c r="E8776" s="2">
        <v>8776</v>
      </c>
    </row>
    <row r="8777" spans="1:5" ht="13.5" x14ac:dyDescent="0.25">
      <c r="A8777" s="2"/>
      <c r="B8777" s="2" t="s">
        <v>4657</v>
      </c>
      <c r="C8777" s="116">
        <v>191886</v>
      </c>
      <c r="D8777" s="117">
        <v>7224</v>
      </c>
      <c r="E8777" s="2">
        <v>8777</v>
      </c>
    </row>
    <row r="8778" spans="1:5" ht="13.5" x14ac:dyDescent="0.25">
      <c r="A8778" s="2"/>
      <c r="B8778" s="2" t="s">
        <v>4658</v>
      </c>
      <c r="C8778" s="116">
        <v>191903</v>
      </c>
      <c r="D8778" s="117">
        <v>7224</v>
      </c>
      <c r="E8778" s="2">
        <v>8778</v>
      </c>
    </row>
    <row r="8779" spans="1:5" ht="13.5" x14ac:dyDescent="0.25">
      <c r="A8779" s="2"/>
      <c r="B8779" s="2" t="s">
        <v>4659</v>
      </c>
      <c r="C8779" s="116">
        <v>191922</v>
      </c>
      <c r="D8779" s="117">
        <v>7224</v>
      </c>
      <c r="E8779" s="2">
        <v>8779</v>
      </c>
    </row>
    <row r="8780" spans="1:5" ht="13.5" x14ac:dyDescent="0.25">
      <c r="A8780" s="2"/>
      <c r="B8780" s="2" t="s">
        <v>4660</v>
      </c>
      <c r="C8780" s="116">
        <v>191941</v>
      </c>
      <c r="D8780" s="117">
        <v>8232</v>
      </c>
      <c r="E8780" s="2">
        <v>8780</v>
      </c>
    </row>
    <row r="8781" spans="1:5" ht="13.5" x14ac:dyDescent="0.25">
      <c r="A8781" s="2"/>
      <c r="B8781" s="2" t="s">
        <v>7498</v>
      </c>
      <c r="C8781" s="116">
        <v>191942</v>
      </c>
      <c r="D8781" s="117">
        <v>7443</v>
      </c>
      <c r="E8781" s="2">
        <v>8781</v>
      </c>
    </row>
    <row r="8782" spans="1:5" ht="13.5" x14ac:dyDescent="0.25">
      <c r="A8782" s="2"/>
      <c r="B8782" s="2" t="s">
        <v>4661</v>
      </c>
      <c r="C8782" s="116">
        <v>191960</v>
      </c>
      <c r="D8782" s="117">
        <v>7323</v>
      </c>
      <c r="E8782" s="2">
        <v>8782</v>
      </c>
    </row>
    <row r="8783" spans="1:5" ht="13.5" x14ac:dyDescent="0.25">
      <c r="A8783" s="2"/>
      <c r="B8783" s="2" t="s">
        <v>4662</v>
      </c>
      <c r="C8783" s="116">
        <v>191980</v>
      </c>
      <c r="D8783" s="117">
        <v>7323</v>
      </c>
      <c r="E8783" s="2">
        <v>8783</v>
      </c>
    </row>
    <row r="8784" spans="1:5" ht="13.5" x14ac:dyDescent="0.25">
      <c r="A8784" s="2"/>
      <c r="B8784" s="2" t="s">
        <v>4663</v>
      </c>
      <c r="C8784" s="116">
        <v>191994</v>
      </c>
      <c r="D8784" s="117">
        <v>7224</v>
      </c>
      <c r="E8784" s="2">
        <v>8784</v>
      </c>
    </row>
    <row r="8785" spans="1:5" ht="13.5" x14ac:dyDescent="0.25">
      <c r="A8785" s="2"/>
      <c r="B8785" s="2" t="s">
        <v>4665</v>
      </c>
      <c r="C8785" s="116">
        <v>192018</v>
      </c>
      <c r="D8785" s="117">
        <v>7343</v>
      </c>
      <c r="E8785" s="2">
        <v>8785</v>
      </c>
    </row>
    <row r="8786" spans="1:5" ht="13.5" x14ac:dyDescent="0.25">
      <c r="A8786" s="2"/>
      <c r="B8786" s="2" t="s">
        <v>1719</v>
      </c>
      <c r="C8786" s="116">
        <v>192037</v>
      </c>
      <c r="D8786" s="117">
        <v>8331</v>
      </c>
      <c r="E8786" s="2">
        <v>8786</v>
      </c>
    </row>
    <row r="8787" spans="1:5" ht="13.5" x14ac:dyDescent="0.25">
      <c r="A8787" s="2"/>
      <c r="B8787" s="2" t="s">
        <v>4666</v>
      </c>
      <c r="C8787" s="116">
        <v>192041</v>
      </c>
      <c r="D8787" s="117">
        <v>8331</v>
      </c>
      <c r="E8787" s="2">
        <v>8787</v>
      </c>
    </row>
    <row r="8788" spans="1:5" ht="13.5" x14ac:dyDescent="0.25">
      <c r="A8788" s="2"/>
      <c r="B8788" s="2" t="s">
        <v>1720</v>
      </c>
      <c r="C8788" s="116">
        <v>192056</v>
      </c>
      <c r="D8788" s="117">
        <v>8331</v>
      </c>
      <c r="E8788" s="2">
        <v>8788</v>
      </c>
    </row>
    <row r="8789" spans="1:5" ht="13.5" x14ac:dyDescent="0.25">
      <c r="A8789" s="2"/>
      <c r="B8789" s="2" t="s">
        <v>4667</v>
      </c>
      <c r="C8789" s="116">
        <v>192094</v>
      </c>
      <c r="D8789" s="117">
        <v>7241</v>
      </c>
      <c r="E8789" s="2">
        <v>8789</v>
      </c>
    </row>
    <row r="8790" spans="1:5" ht="13.5" x14ac:dyDescent="0.25">
      <c r="A8790" s="2"/>
      <c r="B8790" s="2" t="s">
        <v>4668</v>
      </c>
      <c r="C8790" s="116">
        <v>192111</v>
      </c>
      <c r="D8790" s="117">
        <v>7321</v>
      </c>
      <c r="E8790" s="2">
        <v>8790</v>
      </c>
    </row>
    <row r="8791" spans="1:5" ht="13.5" x14ac:dyDescent="0.25">
      <c r="A8791" s="2"/>
      <c r="B8791" s="2" t="s">
        <v>1721</v>
      </c>
      <c r="C8791" s="116">
        <v>192130</v>
      </c>
      <c r="D8791" s="117">
        <v>7215</v>
      </c>
      <c r="E8791" s="2">
        <v>8791</v>
      </c>
    </row>
    <row r="8792" spans="1:5" ht="13.5" x14ac:dyDescent="0.25">
      <c r="A8792" s="2"/>
      <c r="B8792" s="2" t="s">
        <v>4669</v>
      </c>
      <c r="C8792" s="116">
        <v>192152</v>
      </c>
      <c r="D8792" s="117">
        <v>7450</v>
      </c>
      <c r="E8792" s="2">
        <v>8792</v>
      </c>
    </row>
    <row r="8793" spans="1:5" ht="13.5" x14ac:dyDescent="0.25">
      <c r="A8793" s="2"/>
      <c r="B8793" s="2" t="s">
        <v>1722</v>
      </c>
      <c r="C8793" s="116">
        <v>192179</v>
      </c>
      <c r="D8793" s="117">
        <v>7215</v>
      </c>
      <c r="E8793" s="2">
        <v>8793</v>
      </c>
    </row>
    <row r="8794" spans="1:5" ht="13.5" x14ac:dyDescent="0.25">
      <c r="A8794" s="2"/>
      <c r="B8794" s="2" t="s">
        <v>4670</v>
      </c>
      <c r="C8794" s="116">
        <v>192198</v>
      </c>
      <c r="D8794" s="117">
        <v>8333</v>
      </c>
      <c r="E8794" s="2">
        <v>8794</v>
      </c>
    </row>
    <row r="8795" spans="1:5" ht="13.5" x14ac:dyDescent="0.25">
      <c r="A8795" s="2"/>
      <c r="B8795" s="2" t="s">
        <v>4671</v>
      </c>
      <c r="C8795" s="116">
        <v>192200</v>
      </c>
      <c r="D8795" s="117">
        <v>8121</v>
      </c>
      <c r="E8795" s="2">
        <v>8795</v>
      </c>
    </row>
    <row r="8796" spans="1:5" ht="13.5" x14ac:dyDescent="0.25">
      <c r="A8796" s="2"/>
      <c r="B8796" s="2" t="s">
        <v>7500</v>
      </c>
      <c r="C8796" s="116">
        <v>192205</v>
      </c>
      <c r="D8796" s="117">
        <v>8333</v>
      </c>
      <c r="E8796" s="2">
        <v>8796</v>
      </c>
    </row>
    <row r="8797" spans="1:5" ht="13.5" x14ac:dyDescent="0.25">
      <c r="A8797" s="2"/>
      <c r="B8797" s="2" t="s">
        <v>8641</v>
      </c>
      <c r="C8797" s="116">
        <v>271629</v>
      </c>
      <c r="D8797" s="117">
        <v>3422</v>
      </c>
      <c r="E8797" s="2">
        <v>8797</v>
      </c>
    </row>
    <row r="8798" spans="1:5" ht="13.5" x14ac:dyDescent="0.25">
      <c r="A8798" s="2"/>
      <c r="B8798" s="2" t="s">
        <v>4672</v>
      </c>
      <c r="C8798" s="116">
        <v>192229</v>
      </c>
      <c r="D8798" s="117">
        <v>7345</v>
      </c>
      <c r="E8798" s="2">
        <v>8798</v>
      </c>
    </row>
    <row r="8799" spans="1:5" ht="13.5" x14ac:dyDescent="0.25">
      <c r="A8799" s="2"/>
      <c r="B8799" s="2" t="s">
        <v>4673</v>
      </c>
      <c r="C8799" s="116">
        <v>192234</v>
      </c>
      <c r="D8799" s="117">
        <v>7331</v>
      </c>
      <c r="E8799" s="2">
        <v>8799</v>
      </c>
    </row>
    <row r="8800" spans="1:5" ht="13.5" x14ac:dyDescent="0.25">
      <c r="A8800" s="2"/>
      <c r="B8800" s="2" t="s">
        <v>4674</v>
      </c>
      <c r="C8800" s="116">
        <v>192249</v>
      </c>
      <c r="D8800" s="117">
        <v>6141</v>
      </c>
      <c r="E8800" s="2">
        <v>8800</v>
      </c>
    </row>
    <row r="8801" spans="1:5" ht="13.5" x14ac:dyDescent="0.25">
      <c r="A8801" s="2"/>
      <c r="B8801" s="2" t="s">
        <v>7063</v>
      </c>
      <c r="C8801" s="116">
        <v>271648</v>
      </c>
      <c r="D8801" s="117">
        <v>3475</v>
      </c>
      <c r="E8801" s="2">
        <v>8801</v>
      </c>
    </row>
    <row r="8802" spans="1:5" ht="13.5" x14ac:dyDescent="0.25">
      <c r="A8802" s="2"/>
      <c r="B8802" s="2" t="s">
        <v>8381</v>
      </c>
      <c r="C8802" s="116">
        <v>271649</v>
      </c>
      <c r="D8802" s="117">
        <v>3475</v>
      </c>
      <c r="E8802" s="2">
        <v>8802</v>
      </c>
    </row>
    <row r="8803" spans="1:5" ht="13.5" x14ac:dyDescent="0.25">
      <c r="A8803" s="2"/>
      <c r="B8803" s="2" t="s">
        <v>7064</v>
      </c>
      <c r="C8803" s="116">
        <v>271667</v>
      </c>
      <c r="D8803" s="117">
        <v>1229</v>
      </c>
      <c r="E8803" s="2">
        <v>8803</v>
      </c>
    </row>
    <row r="8804" spans="1:5" ht="13.5" x14ac:dyDescent="0.25">
      <c r="A8804" s="2"/>
      <c r="B8804" s="2" t="s">
        <v>1723</v>
      </c>
      <c r="C8804" s="116">
        <v>192268</v>
      </c>
      <c r="D8804" s="117">
        <v>6130</v>
      </c>
      <c r="E8804" s="2">
        <v>8804</v>
      </c>
    </row>
    <row r="8805" spans="1:5" ht="13.5" x14ac:dyDescent="0.25">
      <c r="A8805" s="2"/>
      <c r="B8805" s="2" t="s">
        <v>8800</v>
      </c>
      <c r="C8805" s="116">
        <v>271737</v>
      </c>
      <c r="D8805" s="117">
        <v>1229</v>
      </c>
      <c r="E8805" s="2">
        <v>8805</v>
      </c>
    </row>
    <row r="8806" spans="1:5" ht="13.5" x14ac:dyDescent="0.25">
      <c r="A8806" s="2"/>
      <c r="B8806" s="2" t="s">
        <v>8793</v>
      </c>
      <c r="C8806" s="116">
        <v>271633</v>
      </c>
      <c r="D8806" s="117">
        <v>1229</v>
      </c>
      <c r="E8806" s="2">
        <v>8806</v>
      </c>
    </row>
    <row r="8807" spans="1:5" ht="13.5" x14ac:dyDescent="0.25">
      <c r="A8807" s="2"/>
      <c r="B8807" s="2" t="s">
        <v>8794</v>
      </c>
      <c r="C8807" s="116">
        <v>271652</v>
      </c>
      <c r="D8807" s="117">
        <v>1229</v>
      </c>
      <c r="E8807" s="2">
        <v>8807</v>
      </c>
    </row>
    <row r="8808" spans="1:5" ht="13.5" x14ac:dyDescent="0.25">
      <c r="A8808" s="2"/>
      <c r="B8808" s="2" t="s">
        <v>8795</v>
      </c>
      <c r="C8808" s="116">
        <v>271671</v>
      </c>
      <c r="D8808" s="117">
        <v>1229</v>
      </c>
      <c r="E8808" s="2">
        <v>8808</v>
      </c>
    </row>
    <row r="8809" spans="1:5" ht="13.5" x14ac:dyDescent="0.25">
      <c r="A8809" s="2"/>
      <c r="B8809" s="2" t="s">
        <v>8796</v>
      </c>
      <c r="C8809" s="116">
        <v>271690</v>
      </c>
      <c r="D8809" s="117">
        <v>3475</v>
      </c>
      <c r="E8809" s="2">
        <v>8809</v>
      </c>
    </row>
    <row r="8810" spans="1:5" ht="13.5" x14ac:dyDescent="0.25">
      <c r="A8810" s="2"/>
      <c r="B8810" s="2" t="s">
        <v>8797</v>
      </c>
      <c r="C8810" s="116">
        <v>217703</v>
      </c>
      <c r="D8810" s="117">
        <v>3475</v>
      </c>
      <c r="E8810" s="2">
        <v>8810</v>
      </c>
    </row>
    <row r="8811" spans="1:5" ht="13.5" x14ac:dyDescent="0.25">
      <c r="A8811" s="2"/>
      <c r="B8811" s="2" t="s">
        <v>8798</v>
      </c>
      <c r="C8811" s="116">
        <v>271718</v>
      </c>
      <c r="D8811" s="117">
        <v>3475</v>
      </c>
      <c r="E8811" s="2">
        <v>8811</v>
      </c>
    </row>
    <row r="8812" spans="1:5" ht="13.5" x14ac:dyDescent="0.25">
      <c r="A8812" s="2"/>
      <c r="B8812" s="2" t="s">
        <v>8799</v>
      </c>
      <c r="C8812" s="116">
        <v>271722</v>
      </c>
      <c r="D8812" s="117">
        <v>3475</v>
      </c>
      <c r="E8812" s="2">
        <v>8812</v>
      </c>
    </row>
    <row r="8813" spans="1:5" ht="13.5" x14ac:dyDescent="0.25">
      <c r="A8813" s="2"/>
      <c r="B8813" s="2" t="s">
        <v>7065</v>
      </c>
      <c r="C8813" s="116">
        <v>271686</v>
      </c>
      <c r="D8813" s="117">
        <v>3475</v>
      </c>
      <c r="E8813" s="2">
        <v>8813</v>
      </c>
    </row>
    <row r="8814" spans="1:5" ht="13.5" x14ac:dyDescent="0.25">
      <c r="A8814" s="2"/>
      <c r="B8814" s="2" t="s">
        <v>4675</v>
      </c>
      <c r="C8814" s="116">
        <v>192287</v>
      </c>
      <c r="D8814" s="117">
        <v>7242</v>
      </c>
      <c r="E8814" s="2">
        <v>8814</v>
      </c>
    </row>
    <row r="8815" spans="1:5" ht="13.5" x14ac:dyDescent="0.25">
      <c r="A8815" s="2"/>
      <c r="B8815" s="2" t="s">
        <v>7501</v>
      </c>
      <c r="C8815" s="116">
        <v>192290</v>
      </c>
      <c r="D8815" s="117">
        <v>8284</v>
      </c>
      <c r="E8815" s="2">
        <v>8815</v>
      </c>
    </row>
    <row r="8816" spans="1:5" ht="13.5" x14ac:dyDescent="0.25">
      <c r="A8816" s="2"/>
      <c r="B8816" s="2" t="s">
        <v>4676</v>
      </c>
      <c r="C8816" s="116">
        <v>192304</v>
      </c>
      <c r="D8816" s="117">
        <v>9350</v>
      </c>
      <c r="E8816" s="2">
        <v>8816</v>
      </c>
    </row>
    <row r="8817" spans="1:5" ht="13.5" x14ac:dyDescent="0.25">
      <c r="A8817" s="2"/>
      <c r="B8817" s="2" t="s">
        <v>4677</v>
      </c>
      <c r="C8817" s="116">
        <v>192319</v>
      </c>
      <c r="D8817" s="117">
        <v>7232</v>
      </c>
      <c r="E8817" s="2">
        <v>8817</v>
      </c>
    </row>
    <row r="8818" spans="1:5" ht="13.5" x14ac:dyDescent="0.25">
      <c r="A8818" s="2"/>
      <c r="B8818" s="2" t="s">
        <v>1724</v>
      </c>
      <c r="C8818" s="116">
        <v>192338</v>
      </c>
      <c r="D8818" s="117">
        <v>7121</v>
      </c>
      <c r="E8818" s="2">
        <v>8818</v>
      </c>
    </row>
    <row r="8819" spans="1:5" ht="13.5" x14ac:dyDescent="0.25">
      <c r="A8819" s="2"/>
      <c r="B8819" s="2" t="s">
        <v>4678</v>
      </c>
      <c r="C8819" s="116">
        <v>192342</v>
      </c>
      <c r="D8819" s="117">
        <v>7121</v>
      </c>
      <c r="E8819" s="2">
        <v>8819</v>
      </c>
    </row>
    <row r="8820" spans="1:5" ht="13.5" x14ac:dyDescent="0.25">
      <c r="A8820" s="2"/>
      <c r="B8820" s="2" t="s">
        <v>4679</v>
      </c>
      <c r="C8820" s="116">
        <v>192361</v>
      </c>
      <c r="D8820" s="117">
        <v>8122</v>
      </c>
      <c r="E8820" s="2">
        <v>8820</v>
      </c>
    </row>
    <row r="8821" spans="1:5" ht="13.5" x14ac:dyDescent="0.25">
      <c r="A8821" s="2"/>
      <c r="B8821" s="2" t="s">
        <v>1725</v>
      </c>
      <c r="C8821" s="116">
        <v>192380</v>
      </c>
      <c r="D8821" s="117">
        <v>7233</v>
      </c>
      <c r="E8821" s="2">
        <v>8821</v>
      </c>
    </row>
    <row r="8822" spans="1:5" ht="13.5" x14ac:dyDescent="0.25">
      <c r="A8822" s="2"/>
      <c r="B8822" s="2" t="s">
        <v>1765</v>
      </c>
      <c r="C8822" s="116">
        <v>192408</v>
      </c>
      <c r="D8822" s="117">
        <v>7232</v>
      </c>
      <c r="E8822" s="2">
        <v>8822</v>
      </c>
    </row>
    <row r="8823" spans="1:5" ht="13.5" x14ac:dyDescent="0.25">
      <c r="A8823" s="2"/>
      <c r="B8823" s="2" t="s">
        <v>4680</v>
      </c>
      <c r="C8823" s="116">
        <v>192427</v>
      </c>
      <c r="D8823" s="117">
        <v>8122</v>
      </c>
      <c r="E8823" s="2">
        <v>8823</v>
      </c>
    </row>
    <row r="8824" spans="1:5" ht="13.5" x14ac:dyDescent="0.25">
      <c r="A8824" s="2"/>
      <c r="B8824" s="2" t="s">
        <v>4680</v>
      </c>
      <c r="C8824" s="116">
        <v>392414</v>
      </c>
      <c r="D8824" s="117">
        <v>8124</v>
      </c>
      <c r="E8824" s="2">
        <v>8824</v>
      </c>
    </row>
    <row r="8825" spans="1:5" ht="13.5" x14ac:dyDescent="0.25">
      <c r="A8825" s="2"/>
      <c r="B8825" s="2" t="s">
        <v>4681</v>
      </c>
      <c r="C8825" s="116">
        <v>192431</v>
      </c>
      <c r="D8825" s="117">
        <v>7441</v>
      </c>
      <c r="E8825" s="2">
        <v>8825</v>
      </c>
    </row>
    <row r="8826" spans="1:5" ht="13.5" x14ac:dyDescent="0.25">
      <c r="A8826" s="2"/>
      <c r="B8826" s="2" t="s">
        <v>4682</v>
      </c>
      <c r="C8826" s="116">
        <v>192450</v>
      </c>
      <c r="D8826" s="117">
        <v>8269</v>
      </c>
      <c r="E8826" s="2">
        <v>8826</v>
      </c>
    </row>
    <row r="8827" spans="1:5" ht="13.5" x14ac:dyDescent="0.25">
      <c r="A8827" s="2"/>
      <c r="B8827" s="2" t="s">
        <v>4683</v>
      </c>
      <c r="C8827" s="116">
        <v>192471</v>
      </c>
      <c r="D8827" s="117">
        <v>7441</v>
      </c>
      <c r="E8827" s="2">
        <v>8827</v>
      </c>
    </row>
    <row r="8828" spans="1:5" ht="13.5" x14ac:dyDescent="0.25">
      <c r="A8828" s="2"/>
      <c r="B8828" s="2" t="s">
        <v>4684</v>
      </c>
      <c r="C8828" s="116">
        <v>192499</v>
      </c>
      <c r="D8828" s="117">
        <v>8132</v>
      </c>
      <c r="E8828" s="2">
        <v>8828</v>
      </c>
    </row>
    <row r="8829" spans="1:5" ht="13.5" x14ac:dyDescent="0.25">
      <c r="A8829" s="2"/>
      <c r="B8829" s="2" t="s">
        <v>7502</v>
      </c>
      <c r="C8829" s="116">
        <v>192600</v>
      </c>
      <c r="D8829" s="117">
        <v>9414</v>
      </c>
      <c r="E8829" s="2">
        <v>8829</v>
      </c>
    </row>
    <row r="8830" spans="1:5" ht="13.5" x14ac:dyDescent="0.25">
      <c r="A8830" s="2"/>
      <c r="B8830" s="2" t="s">
        <v>4685</v>
      </c>
      <c r="C8830" s="116">
        <v>192520</v>
      </c>
      <c r="D8830" s="117">
        <v>9414</v>
      </c>
      <c r="E8830" s="2">
        <v>8830</v>
      </c>
    </row>
    <row r="8831" spans="1:5" ht="13.5" x14ac:dyDescent="0.25">
      <c r="A8831" s="2"/>
      <c r="B8831" s="2" t="s">
        <v>4686</v>
      </c>
      <c r="C8831" s="116">
        <v>192548</v>
      </c>
      <c r="D8831" s="117">
        <v>9322</v>
      </c>
      <c r="E8831" s="2">
        <v>8831</v>
      </c>
    </row>
    <row r="8832" spans="1:5" ht="13.5" x14ac:dyDescent="0.25">
      <c r="A8832" s="2"/>
      <c r="B8832" s="2" t="s">
        <v>4687</v>
      </c>
      <c r="C8832" s="116">
        <v>192554</v>
      </c>
      <c r="D8832" s="117">
        <v>9414</v>
      </c>
      <c r="E8832" s="2">
        <v>8832</v>
      </c>
    </row>
    <row r="8833" spans="1:5" ht="13.5" x14ac:dyDescent="0.25">
      <c r="A8833" s="2"/>
      <c r="B8833" s="2" t="s">
        <v>4688</v>
      </c>
      <c r="C8833" s="116">
        <v>192573</v>
      </c>
      <c r="D8833" s="117">
        <v>9414</v>
      </c>
      <c r="E8833" s="2">
        <v>8833</v>
      </c>
    </row>
    <row r="8834" spans="1:5" ht="13.5" x14ac:dyDescent="0.25">
      <c r="A8834" s="2"/>
      <c r="B8834" s="2" t="s">
        <v>7503</v>
      </c>
      <c r="C8834" s="116">
        <v>192605</v>
      </c>
      <c r="D8834" s="117">
        <v>9414</v>
      </c>
      <c r="E8834" s="2">
        <v>8834</v>
      </c>
    </row>
    <row r="8835" spans="1:5" ht="13.5" x14ac:dyDescent="0.25">
      <c r="A8835" s="2"/>
      <c r="B8835" s="2" t="s">
        <v>4690</v>
      </c>
      <c r="C8835" s="116">
        <v>192624</v>
      </c>
      <c r="D8835" s="117">
        <v>9414</v>
      </c>
      <c r="E8835" s="2">
        <v>8835</v>
      </c>
    </row>
    <row r="8836" spans="1:5" ht="13.5" x14ac:dyDescent="0.25">
      <c r="A8836" s="2"/>
      <c r="B8836" s="2" t="s">
        <v>4691</v>
      </c>
      <c r="C8836" s="116">
        <v>192639</v>
      </c>
      <c r="D8836" s="117">
        <v>9322</v>
      </c>
      <c r="E8836" s="2">
        <v>8836</v>
      </c>
    </row>
    <row r="8837" spans="1:5" ht="13.5" x14ac:dyDescent="0.25">
      <c r="A8837" s="2"/>
      <c r="B8837" s="2" t="s">
        <v>4692</v>
      </c>
      <c r="C8837" s="116">
        <v>192658</v>
      </c>
      <c r="D8837" s="117">
        <v>7441</v>
      </c>
      <c r="E8837" s="2">
        <v>8837</v>
      </c>
    </row>
    <row r="8838" spans="1:5" ht="13.5" x14ac:dyDescent="0.25">
      <c r="A8838" s="2"/>
      <c r="B8838" s="2" t="s">
        <v>4693</v>
      </c>
      <c r="C8838" s="116">
        <v>192677</v>
      </c>
      <c r="D8838" s="117">
        <v>8143</v>
      </c>
      <c r="E8838" s="2">
        <v>8838</v>
      </c>
    </row>
    <row r="8839" spans="1:5" ht="13.5" x14ac:dyDescent="0.25">
      <c r="A8839" s="2"/>
      <c r="B8839" s="2" t="s">
        <v>4694</v>
      </c>
      <c r="C8839" s="116">
        <v>192681</v>
      </c>
      <c r="D8839" s="117">
        <v>7441</v>
      </c>
      <c r="E8839" s="2">
        <v>8839</v>
      </c>
    </row>
    <row r="8840" spans="1:5" ht="13.5" x14ac:dyDescent="0.25">
      <c r="A8840" s="2"/>
      <c r="B8840" s="2" t="s">
        <v>4695</v>
      </c>
      <c r="C8840" s="116">
        <v>192709</v>
      </c>
      <c r="D8840" s="117">
        <v>7414</v>
      </c>
      <c r="E8840" s="2">
        <v>8840</v>
      </c>
    </row>
    <row r="8841" spans="1:5" ht="13.5" x14ac:dyDescent="0.25">
      <c r="A8841" s="2"/>
      <c r="B8841" s="2" t="s">
        <v>4696</v>
      </c>
      <c r="C8841" s="116">
        <v>192728</v>
      </c>
      <c r="D8841" s="117">
        <v>9350</v>
      </c>
      <c r="E8841" s="2">
        <v>8841</v>
      </c>
    </row>
    <row r="8842" spans="1:5" ht="13.5" x14ac:dyDescent="0.25">
      <c r="A8842" s="2"/>
      <c r="B8842" s="2" t="s">
        <v>4697</v>
      </c>
      <c r="C8842" s="116">
        <v>192732</v>
      </c>
      <c r="D8842" s="117">
        <v>7414</v>
      </c>
      <c r="E8842" s="2">
        <v>8842</v>
      </c>
    </row>
    <row r="8843" spans="1:5" ht="13.5" x14ac:dyDescent="0.25">
      <c r="A8843" s="2"/>
      <c r="B8843" s="2" t="s">
        <v>4699</v>
      </c>
      <c r="C8843" s="116">
        <v>192770</v>
      </c>
      <c r="D8843" s="117">
        <v>9412</v>
      </c>
      <c r="E8843" s="2">
        <v>8843</v>
      </c>
    </row>
    <row r="8844" spans="1:5" ht="13.5" x14ac:dyDescent="0.25">
      <c r="A8844" s="2"/>
      <c r="B8844" s="2" t="s">
        <v>4700</v>
      </c>
      <c r="C8844" s="116">
        <v>192785</v>
      </c>
      <c r="D8844" s="117">
        <v>5410</v>
      </c>
      <c r="E8844" s="2">
        <v>8844</v>
      </c>
    </row>
    <row r="8845" spans="1:5" ht="13.5" x14ac:dyDescent="0.25">
      <c r="A8845" s="2"/>
      <c r="B8845" s="2" t="s">
        <v>4701</v>
      </c>
      <c r="C8845" s="116">
        <v>192802</v>
      </c>
      <c r="D8845" s="117">
        <v>7232</v>
      </c>
      <c r="E8845" s="2">
        <v>8845</v>
      </c>
    </row>
    <row r="8846" spans="1:5" ht="13.5" x14ac:dyDescent="0.25">
      <c r="A8846" s="2"/>
      <c r="B8846" s="2" t="s">
        <v>4702</v>
      </c>
      <c r="C8846" s="116">
        <v>192817</v>
      </c>
      <c r="D8846" s="117">
        <v>7421</v>
      </c>
      <c r="E8846" s="2">
        <v>8846</v>
      </c>
    </row>
    <row r="8847" spans="1:5" ht="13.5" x14ac:dyDescent="0.25">
      <c r="A8847" s="2"/>
      <c r="B8847" s="2" t="s">
        <v>4703</v>
      </c>
      <c r="C8847" s="116">
        <v>192836</v>
      </c>
      <c r="D8847" s="117">
        <v>7411</v>
      </c>
      <c r="E8847" s="2">
        <v>8847</v>
      </c>
    </row>
    <row r="8848" spans="1:5" ht="13.5" x14ac:dyDescent="0.25">
      <c r="A8848" s="2"/>
      <c r="B8848" s="2" t="s">
        <v>4704</v>
      </c>
      <c r="C8848" s="116">
        <v>192855</v>
      </c>
      <c r="D8848" s="117">
        <v>9412</v>
      </c>
      <c r="E8848" s="2">
        <v>8848</v>
      </c>
    </row>
    <row r="8849" spans="1:5" ht="13.5" x14ac:dyDescent="0.25">
      <c r="A8849" s="2"/>
      <c r="B8849" s="2" t="s">
        <v>4705</v>
      </c>
      <c r="C8849" s="116">
        <v>192874</v>
      </c>
      <c r="D8849" s="117">
        <v>9322</v>
      </c>
      <c r="E8849" s="2">
        <v>8849</v>
      </c>
    </row>
    <row r="8850" spans="1:5" ht="13.5" x14ac:dyDescent="0.25">
      <c r="A8850" s="2"/>
      <c r="B8850" s="2" t="s">
        <v>4706</v>
      </c>
      <c r="C8850" s="116">
        <v>192889</v>
      </c>
      <c r="D8850" s="117">
        <v>7441</v>
      </c>
      <c r="E8850" s="2">
        <v>8850</v>
      </c>
    </row>
    <row r="8851" spans="1:5" ht="13.5" x14ac:dyDescent="0.25">
      <c r="A8851" s="2"/>
      <c r="B8851" s="2" t="s">
        <v>4707</v>
      </c>
      <c r="C8851" s="116">
        <v>192906</v>
      </c>
      <c r="D8851" s="117">
        <v>8284</v>
      </c>
      <c r="E8851" s="2">
        <v>8851</v>
      </c>
    </row>
    <row r="8852" spans="1:5" ht="13.5" x14ac:dyDescent="0.25">
      <c r="A8852" s="2"/>
      <c r="B8852" s="2" t="s">
        <v>4708</v>
      </c>
      <c r="C8852" s="116">
        <v>192910</v>
      </c>
      <c r="D8852" s="117">
        <v>7431</v>
      </c>
      <c r="E8852" s="2">
        <v>8852</v>
      </c>
    </row>
    <row r="8853" spans="1:5" ht="13.5" x14ac:dyDescent="0.25">
      <c r="A8853" s="2"/>
      <c r="B8853" s="2" t="s">
        <v>7066</v>
      </c>
      <c r="C8853" s="116">
        <v>271741</v>
      </c>
      <c r="D8853" s="117">
        <v>3131</v>
      </c>
      <c r="E8853" s="2">
        <v>8853</v>
      </c>
    </row>
    <row r="8854" spans="1:5" ht="13.5" x14ac:dyDescent="0.25">
      <c r="A8854" s="2"/>
      <c r="B8854" s="2" t="s">
        <v>7504</v>
      </c>
      <c r="C8854" s="116">
        <v>192930</v>
      </c>
      <c r="D8854" s="117">
        <v>7129</v>
      </c>
      <c r="E8854" s="2">
        <v>8854</v>
      </c>
    </row>
    <row r="8855" spans="1:5" ht="13.5" x14ac:dyDescent="0.25">
      <c r="A8855" s="2"/>
      <c r="B8855" s="2" t="s">
        <v>4710</v>
      </c>
      <c r="C8855" s="116">
        <v>192944</v>
      </c>
      <c r="D8855" s="117">
        <v>9412</v>
      </c>
      <c r="E8855" s="2">
        <v>8855</v>
      </c>
    </row>
    <row r="8856" spans="1:5" ht="13.5" x14ac:dyDescent="0.25">
      <c r="A8856" s="2"/>
      <c r="B8856" s="2" t="s">
        <v>4698</v>
      </c>
      <c r="C8856" s="116">
        <v>192751</v>
      </c>
      <c r="D8856" s="117">
        <v>9350</v>
      </c>
      <c r="E8856" s="2">
        <v>8856</v>
      </c>
    </row>
    <row r="8857" spans="1:5" ht="13.5" x14ac:dyDescent="0.25">
      <c r="A8857" s="2"/>
      <c r="B8857" s="2" t="s">
        <v>9318</v>
      </c>
      <c r="C8857" s="116">
        <v>192790</v>
      </c>
      <c r="D8857" s="117">
        <v>7411</v>
      </c>
      <c r="E8857" s="2">
        <v>8857</v>
      </c>
    </row>
    <row r="8858" spans="1:5" ht="13.5" x14ac:dyDescent="0.25">
      <c r="A8858" s="2"/>
      <c r="B8858" s="2" t="s">
        <v>4709</v>
      </c>
      <c r="C8858" s="116">
        <v>192933</v>
      </c>
      <c r="D8858" s="117">
        <v>9412</v>
      </c>
      <c r="E8858" s="2">
        <v>8858</v>
      </c>
    </row>
    <row r="8859" spans="1:5" ht="13.5" x14ac:dyDescent="0.25">
      <c r="A8859" s="2"/>
      <c r="B8859" s="2" t="s">
        <v>1766</v>
      </c>
      <c r="C8859" s="116">
        <v>192963</v>
      </c>
      <c r="D8859" s="117">
        <v>5410</v>
      </c>
      <c r="E8859" s="2">
        <v>8859</v>
      </c>
    </row>
    <row r="8860" spans="1:5" ht="13.5" x14ac:dyDescent="0.25">
      <c r="A8860" s="2"/>
      <c r="B8860" s="2" t="s">
        <v>9089</v>
      </c>
      <c r="C8860" s="116">
        <v>392974</v>
      </c>
      <c r="D8860" s="117">
        <v>8290</v>
      </c>
      <c r="E8860" s="2">
        <v>8860</v>
      </c>
    </row>
    <row r="8861" spans="1:5" ht="13.5" x14ac:dyDescent="0.25">
      <c r="A8861" s="2"/>
      <c r="B8861" s="2" t="s">
        <v>9090</v>
      </c>
      <c r="C8861" s="116">
        <v>392999</v>
      </c>
      <c r="D8861" s="117">
        <v>8290</v>
      </c>
      <c r="E8861" s="2">
        <v>8861</v>
      </c>
    </row>
    <row r="8862" spans="1:5" ht="13.5" x14ac:dyDescent="0.25">
      <c r="A8862" s="2"/>
      <c r="B8862" s="2" t="s">
        <v>4711</v>
      </c>
      <c r="C8862" s="116">
        <v>192982</v>
      </c>
      <c r="D8862" s="117">
        <v>9350</v>
      </c>
      <c r="E8862" s="2">
        <v>8862</v>
      </c>
    </row>
    <row r="8863" spans="1:5" ht="13.5" x14ac:dyDescent="0.25">
      <c r="A8863" s="2"/>
      <c r="B8863" s="2" t="s">
        <v>4712</v>
      </c>
      <c r="C8863" s="116">
        <v>193006</v>
      </c>
      <c r="D8863" s="117">
        <v>7450</v>
      </c>
      <c r="E8863" s="2">
        <v>8863</v>
      </c>
    </row>
    <row r="8864" spans="1:5" ht="13.5" x14ac:dyDescent="0.25">
      <c r="A8864" s="2"/>
      <c r="B8864" s="2" t="s">
        <v>4714</v>
      </c>
      <c r="C8864" s="116">
        <v>193044</v>
      </c>
      <c r="D8864" s="117">
        <v>7280</v>
      </c>
      <c r="E8864" s="2">
        <v>8864</v>
      </c>
    </row>
    <row r="8865" spans="1:5" ht="13.5" x14ac:dyDescent="0.25">
      <c r="A8865" s="2"/>
      <c r="B8865" s="2" t="s">
        <v>4713</v>
      </c>
      <c r="C8865" s="116">
        <v>193025</v>
      </c>
      <c r="D8865" s="117">
        <v>9322</v>
      </c>
      <c r="E8865" s="2">
        <v>8865</v>
      </c>
    </row>
    <row r="8866" spans="1:5" ht="13.5" x14ac:dyDescent="0.25">
      <c r="A8866" s="2"/>
      <c r="B8866" s="2" t="s">
        <v>4715</v>
      </c>
      <c r="C8866" s="116">
        <v>193063</v>
      </c>
      <c r="D8866" s="117">
        <v>7223</v>
      </c>
      <c r="E8866" s="2">
        <v>8866</v>
      </c>
    </row>
    <row r="8867" spans="1:5" ht="13.5" x14ac:dyDescent="0.25">
      <c r="A8867" s="2"/>
      <c r="B8867" s="2" t="s">
        <v>7067</v>
      </c>
      <c r="C8867" s="116">
        <v>271785</v>
      </c>
      <c r="D8867" s="117">
        <v>2211</v>
      </c>
      <c r="E8867" s="2">
        <v>8867</v>
      </c>
    </row>
    <row r="8868" spans="1:5" ht="13.5" x14ac:dyDescent="0.25">
      <c r="A8868" s="2"/>
      <c r="B8868" s="2" t="s">
        <v>8383</v>
      </c>
      <c r="C8868" s="116">
        <v>271786</v>
      </c>
      <c r="D8868" s="117">
        <v>1120</v>
      </c>
      <c r="E8868" s="2">
        <v>8868</v>
      </c>
    </row>
    <row r="8869" spans="1:5" ht="13.5" x14ac:dyDescent="0.25">
      <c r="A8869" s="2"/>
      <c r="B8869" s="2" t="s">
        <v>8384</v>
      </c>
      <c r="C8869" s="116">
        <v>271831</v>
      </c>
      <c r="D8869" s="117">
        <v>2419</v>
      </c>
      <c r="E8869" s="2">
        <v>8869</v>
      </c>
    </row>
    <row r="8870" spans="1:5" ht="13.5" x14ac:dyDescent="0.25">
      <c r="A8870" s="2"/>
      <c r="B8870" s="2" t="s">
        <v>8385</v>
      </c>
      <c r="C8870" s="116">
        <v>271832</v>
      </c>
      <c r="D8870" s="117">
        <v>2419</v>
      </c>
      <c r="E8870" s="2">
        <v>8870</v>
      </c>
    </row>
    <row r="8871" spans="1:5" ht="13.5" x14ac:dyDescent="0.25">
      <c r="A8871" s="2"/>
      <c r="B8871" s="2" t="s">
        <v>8386</v>
      </c>
      <c r="C8871" s="116">
        <v>271833</v>
      </c>
      <c r="D8871" s="117">
        <v>2412</v>
      </c>
      <c r="E8871" s="2">
        <v>8871</v>
      </c>
    </row>
    <row r="8872" spans="1:5" ht="13.5" x14ac:dyDescent="0.25">
      <c r="A8872" s="2"/>
      <c r="B8872" s="2" t="s">
        <v>8387</v>
      </c>
      <c r="C8872" s="116">
        <v>271834</v>
      </c>
      <c r="D8872" s="117">
        <v>2359</v>
      </c>
      <c r="E8872" s="2">
        <v>8872</v>
      </c>
    </row>
    <row r="8873" spans="1:5" ht="13.5" x14ac:dyDescent="0.25">
      <c r="A8873" s="2"/>
      <c r="B8873" s="2" t="s">
        <v>8388</v>
      </c>
      <c r="C8873" s="116">
        <v>271835</v>
      </c>
      <c r="D8873" s="117">
        <v>2413</v>
      </c>
      <c r="E8873" s="2">
        <v>8873</v>
      </c>
    </row>
    <row r="8874" spans="1:5" ht="13.5" x14ac:dyDescent="0.25">
      <c r="A8874" s="2"/>
      <c r="B8874" s="2" t="s">
        <v>7068</v>
      </c>
      <c r="C8874" s="116">
        <v>271883</v>
      </c>
      <c r="D8874" s="117">
        <v>1110</v>
      </c>
      <c r="E8874" s="2">
        <v>8874</v>
      </c>
    </row>
    <row r="8875" spans="1:5" ht="13.5" x14ac:dyDescent="0.25">
      <c r="A8875" s="2"/>
      <c r="B8875" s="2" t="s">
        <v>7069</v>
      </c>
      <c r="C8875" s="116">
        <v>271928</v>
      </c>
      <c r="D8875" s="117">
        <v>2149</v>
      </c>
      <c r="E8875" s="2">
        <v>8875</v>
      </c>
    </row>
    <row r="8876" spans="1:5" ht="13.5" x14ac:dyDescent="0.25">
      <c r="A8876" s="2"/>
      <c r="B8876" s="2" t="s">
        <v>8389</v>
      </c>
      <c r="C8876" s="116">
        <v>271929</v>
      </c>
      <c r="D8876" s="117">
        <v>2455</v>
      </c>
      <c r="E8876" s="2">
        <v>8876</v>
      </c>
    </row>
    <row r="8877" spans="1:5" ht="13.5" x14ac:dyDescent="0.25">
      <c r="A8877" s="2"/>
      <c r="B8877" s="2" t="s">
        <v>8642</v>
      </c>
      <c r="C8877" s="116">
        <v>271949</v>
      </c>
      <c r="D8877" s="117">
        <v>1120</v>
      </c>
      <c r="E8877" s="2">
        <v>8877</v>
      </c>
    </row>
    <row r="8878" spans="1:5" ht="13.5" x14ac:dyDescent="0.25">
      <c r="A8878" s="2"/>
      <c r="B8878" s="2" t="s">
        <v>8382</v>
      </c>
      <c r="C8878" s="116">
        <v>271742</v>
      </c>
      <c r="D8878" s="117">
        <v>2446</v>
      </c>
      <c r="E8878" s="2">
        <v>8878</v>
      </c>
    </row>
    <row r="8879" spans="1:5" ht="13.5" x14ac:dyDescent="0.25">
      <c r="A8879" s="2"/>
      <c r="B8879" s="2" t="s">
        <v>8643</v>
      </c>
      <c r="C8879" s="116">
        <v>271953</v>
      </c>
      <c r="D8879" s="117">
        <v>1120</v>
      </c>
      <c r="E8879" s="2">
        <v>8879</v>
      </c>
    </row>
    <row r="8880" spans="1:5" ht="13.5" x14ac:dyDescent="0.25">
      <c r="A8880" s="2"/>
      <c r="B8880" s="2" t="s">
        <v>7070</v>
      </c>
      <c r="C8880" s="116">
        <v>271968</v>
      </c>
      <c r="D8880" s="117">
        <v>3439</v>
      </c>
      <c r="E8880" s="2">
        <v>8880</v>
      </c>
    </row>
    <row r="8881" spans="1:5" ht="13.5" x14ac:dyDescent="0.25">
      <c r="A8881" s="2"/>
      <c r="B8881" s="2" t="s">
        <v>8390</v>
      </c>
      <c r="C8881" s="116">
        <v>272051</v>
      </c>
      <c r="D8881" s="117">
        <v>1231</v>
      </c>
      <c r="E8881" s="2">
        <v>8881</v>
      </c>
    </row>
    <row r="8882" spans="1:5" ht="13.5" x14ac:dyDescent="0.25">
      <c r="A8882" s="2"/>
      <c r="B8882" s="2" t="s">
        <v>7071</v>
      </c>
      <c r="C8882" s="116">
        <v>272068</v>
      </c>
      <c r="D8882" s="117">
        <v>1120</v>
      </c>
      <c r="E8882" s="2">
        <v>8882</v>
      </c>
    </row>
    <row r="8883" spans="1:5" ht="13.5" x14ac:dyDescent="0.25">
      <c r="A8883" s="2"/>
      <c r="B8883" s="2" t="s">
        <v>7072</v>
      </c>
      <c r="C8883" s="116">
        <v>272087</v>
      </c>
      <c r="D8883" s="117">
        <v>1110</v>
      </c>
      <c r="E8883" s="2">
        <v>8883</v>
      </c>
    </row>
    <row r="8884" spans="1:5" ht="13.5" x14ac:dyDescent="0.25">
      <c r="A8884" s="2"/>
      <c r="B8884" s="2" t="s">
        <v>8391</v>
      </c>
      <c r="C8884" s="116">
        <v>272069</v>
      </c>
      <c r="D8884" s="117">
        <v>1120</v>
      </c>
      <c r="E8884" s="2">
        <v>8884</v>
      </c>
    </row>
    <row r="8885" spans="1:5" ht="13.5" x14ac:dyDescent="0.25">
      <c r="A8885" s="2"/>
      <c r="B8885" s="2" t="s">
        <v>7073</v>
      </c>
      <c r="C8885" s="116">
        <v>272123</v>
      </c>
      <c r="D8885" s="117">
        <v>1221</v>
      </c>
      <c r="E8885" s="2">
        <v>8885</v>
      </c>
    </row>
    <row r="8886" spans="1:5" ht="13.5" x14ac:dyDescent="0.25">
      <c r="A8886" s="2"/>
      <c r="B8886" s="2" t="s">
        <v>8392</v>
      </c>
      <c r="C8886" s="116">
        <v>272124</v>
      </c>
      <c r="D8886" s="117">
        <v>1120</v>
      </c>
      <c r="E8886" s="2">
        <v>8886</v>
      </c>
    </row>
    <row r="8887" spans="1:5" ht="13.5" x14ac:dyDescent="0.25">
      <c r="A8887" s="2"/>
      <c r="B8887" s="2" t="s">
        <v>7074</v>
      </c>
      <c r="C8887" s="116">
        <v>272157</v>
      </c>
      <c r="D8887" s="117">
        <v>1231</v>
      </c>
      <c r="E8887" s="2">
        <v>8887</v>
      </c>
    </row>
    <row r="8888" spans="1:5" ht="13.5" x14ac:dyDescent="0.25">
      <c r="A8888" s="2"/>
      <c r="B8888" s="2" t="s">
        <v>8393</v>
      </c>
      <c r="C8888" s="116">
        <v>272125</v>
      </c>
      <c r="D8888" s="117">
        <v>1120</v>
      </c>
      <c r="E8888" s="2">
        <v>8888</v>
      </c>
    </row>
    <row r="8889" spans="1:5" ht="13.5" x14ac:dyDescent="0.25">
      <c r="A8889" s="2"/>
      <c r="B8889" s="2" t="s">
        <v>7075</v>
      </c>
      <c r="C8889" s="116">
        <v>272180</v>
      </c>
      <c r="D8889" s="117">
        <v>1221</v>
      </c>
      <c r="E8889" s="2">
        <v>8889</v>
      </c>
    </row>
    <row r="8890" spans="1:5" ht="13.5" x14ac:dyDescent="0.25">
      <c r="A8890" s="2"/>
      <c r="B8890" s="2" t="s">
        <v>7076</v>
      </c>
      <c r="C8890" s="116">
        <v>272212</v>
      </c>
      <c r="D8890" s="117">
        <v>1210</v>
      </c>
      <c r="E8890" s="2">
        <v>8890</v>
      </c>
    </row>
    <row r="8891" spans="1:5" ht="13.5" x14ac:dyDescent="0.25">
      <c r="A8891" s="2"/>
      <c r="B8891" s="2" t="s">
        <v>8394</v>
      </c>
      <c r="C8891" s="116">
        <v>272213</v>
      </c>
      <c r="D8891" s="117">
        <v>1221</v>
      </c>
      <c r="E8891" s="2">
        <v>8891</v>
      </c>
    </row>
    <row r="8892" spans="1:5" ht="13.5" x14ac:dyDescent="0.25">
      <c r="A8892" s="2"/>
      <c r="B8892" s="2" t="s">
        <v>7077</v>
      </c>
      <c r="C8892" s="116">
        <v>272246</v>
      </c>
      <c r="D8892" s="117">
        <v>1229</v>
      </c>
      <c r="E8892" s="2">
        <v>8892</v>
      </c>
    </row>
    <row r="8893" spans="1:5" ht="13.5" x14ac:dyDescent="0.25">
      <c r="A8893" s="2"/>
      <c r="B8893" s="2" t="s">
        <v>8396</v>
      </c>
      <c r="C8893" s="116">
        <v>272247</v>
      </c>
      <c r="D8893" s="117">
        <v>1221</v>
      </c>
      <c r="E8893" s="2">
        <v>8893</v>
      </c>
    </row>
    <row r="8894" spans="1:5" ht="13.5" x14ac:dyDescent="0.25">
      <c r="A8894" s="2"/>
      <c r="B8894" s="2" t="s">
        <v>4716</v>
      </c>
      <c r="C8894" s="116">
        <v>193078</v>
      </c>
      <c r="D8894" s="117">
        <v>7232</v>
      </c>
      <c r="E8894" s="2">
        <v>8894</v>
      </c>
    </row>
    <row r="8895" spans="1:5" ht="13.5" x14ac:dyDescent="0.25">
      <c r="A8895" s="2"/>
      <c r="B8895" s="2" t="s">
        <v>4717</v>
      </c>
      <c r="C8895" s="116">
        <v>193097</v>
      </c>
      <c r="D8895" s="117">
        <v>7322</v>
      </c>
      <c r="E8895" s="2">
        <v>8895</v>
      </c>
    </row>
    <row r="8896" spans="1:5" ht="13.5" x14ac:dyDescent="0.25">
      <c r="A8896" s="2"/>
      <c r="B8896" s="2" t="s">
        <v>4718</v>
      </c>
      <c r="C8896" s="116">
        <v>193105</v>
      </c>
      <c r="D8896" s="117">
        <v>7313</v>
      </c>
      <c r="E8896" s="2">
        <v>8896</v>
      </c>
    </row>
    <row r="8897" spans="1:5" ht="13.5" x14ac:dyDescent="0.25">
      <c r="A8897" s="2"/>
      <c r="B8897" s="2" t="s">
        <v>4719</v>
      </c>
      <c r="C8897" s="116">
        <v>193129</v>
      </c>
      <c r="D8897" s="117">
        <v>8113</v>
      </c>
      <c r="E8897" s="2">
        <v>8897</v>
      </c>
    </row>
    <row r="8898" spans="1:5" ht="13.5" x14ac:dyDescent="0.25">
      <c r="A8898" s="2"/>
      <c r="B8898" s="2" t="s">
        <v>1767</v>
      </c>
      <c r="C8898" s="116">
        <v>193133</v>
      </c>
      <c r="D8898" s="117">
        <v>5410</v>
      </c>
      <c r="E8898" s="2">
        <v>8898</v>
      </c>
    </row>
    <row r="8899" spans="1:5" ht="13.5" x14ac:dyDescent="0.25">
      <c r="A8899" s="2"/>
      <c r="B8899" s="2" t="s">
        <v>4720</v>
      </c>
      <c r="C8899" s="116">
        <v>193152</v>
      </c>
      <c r="D8899" s="117">
        <v>7250</v>
      </c>
      <c r="E8899" s="2">
        <v>8899</v>
      </c>
    </row>
    <row r="8900" spans="1:5" ht="13.5" x14ac:dyDescent="0.25">
      <c r="A8900" s="2"/>
      <c r="B8900" s="2" t="s">
        <v>4721</v>
      </c>
      <c r="C8900" s="116">
        <v>193171</v>
      </c>
      <c r="D8900" s="117">
        <v>8225</v>
      </c>
      <c r="E8900" s="2">
        <v>8900</v>
      </c>
    </row>
    <row r="8901" spans="1:5" ht="13.5" x14ac:dyDescent="0.25">
      <c r="A8901" s="2"/>
      <c r="B8901" s="2" t="s">
        <v>4722</v>
      </c>
      <c r="C8901" s="116">
        <v>193190</v>
      </c>
      <c r="D8901" s="117">
        <v>7312</v>
      </c>
      <c r="E8901" s="2">
        <v>8901</v>
      </c>
    </row>
    <row r="8902" spans="1:5" ht="13.5" x14ac:dyDescent="0.25">
      <c r="A8902" s="2"/>
      <c r="B8902" s="2" t="s">
        <v>1768</v>
      </c>
      <c r="C8902" s="116">
        <v>193195</v>
      </c>
      <c r="D8902" s="117">
        <v>7137</v>
      </c>
      <c r="E8902" s="2">
        <v>8902</v>
      </c>
    </row>
    <row r="8903" spans="1:5" ht="13.5" x14ac:dyDescent="0.25">
      <c r="A8903" s="2"/>
      <c r="B8903" s="2" t="s">
        <v>4723</v>
      </c>
      <c r="C8903" s="116">
        <v>193218</v>
      </c>
      <c r="D8903" s="117">
        <v>8228</v>
      </c>
      <c r="E8903" s="2">
        <v>8903</v>
      </c>
    </row>
    <row r="8904" spans="1:5" ht="13.5" x14ac:dyDescent="0.25">
      <c r="A8904" s="2"/>
      <c r="B8904" s="2" t="s">
        <v>4724</v>
      </c>
      <c r="C8904" s="116">
        <v>193237</v>
      </c>
      <c r="D8904" s="117">
        <v>8228</v>
      </c>
      <c r="E8904" s="2">
        <v>8904</v>
      </c>
    </row>
    <row r="8905" spans="1:5" ht="13.5" x14ac:dyDescent="0.25">
      <c r="A8905" s="2"/>
      <c r="B8905" s="2" t="s">
        <v>4725</v>
      </c>
      <c r="C8905" s="116">
        <v>193241</v>
      </c>
      <c r="D8905" s="117">
        <v>8228</v>
      </c>
      <c r="E8905" s="2">
        <v>8905</v>
      </c>
    </row>
    <row r="8906" spans="1:5" ht="13.5" x14ac:dyDescent="0.25">
      <c r="A8906" s="2"/>
      <c r="B8906" s="2" t="s">
        <v>4726</v>
      </c>
      <c r="C8906" s="116">
        <v>193260</v>
      </c>
      <c r="D8906" s="117">
        <v>5510</v>
      </c>
      <c r="E8906" s="2">
        <v>8906</v>
      </c>
    </row>
    <row r="8907" spans="1:5" ht="13.5" x14ac:dyDescent="0.25">
      <c r="A8907" s="2"/>
      <c r="B8907" s="2" t="s">
        <v>4727</v>
      </c>
      <c r="C8907" s="116">
        <v>193281</v>
      </c>
      <c r="D8907" s="117">
        <v>8224</v>
      </c>
      <c r="E8907" s="2">
        <v>8907</v>
      </c>
    </row>
    <row r="8908" spans="1:5" ht="13.5" x14ac:dyDescent="0.25">
      <c r="A8908" s="2"/>
      <c r="B8908" s="2" t="s">
        <v>8646</v>
      </c>
      <c r="C8908" s="116">
        <v>272276</v>
      </c>
      <c r="D8908" s="117">
        <v>1120</v>
      </c>
      <c r="E8908" s="2">
        <v>8908</v>
      </c>
    </row>
    <row r="8909" spans="1:5" ht="13.5" x14ac:dyDescent="0.25">
      <c r="A8909" s="2"/>
      <c r="B8909" s="2" t="s">
        <v>9396</v>
      </c>
      <c r="C8909" s="116">
        <v>625103</v>
      </c>
      <c r="D8909" s="118">
        <v>3450</v>
      </c>
      <c r="E8909" s="2">
        <v>8909</v>
      </c>
    </row>
    <row r="8910" spans="1:5" ht="13.5" x14ac:dyDescent="0.25">
      <c r="A8910" s="2"/>
      <c r="B8910" s="2" t="s">
        <v>7505</v>
      </c>
      <c r="C8910" s="116">
        <v>193280</v>
      </c>
      <c r="D8910" s="117">
        <v>8229</v>
      </c>
      <c r="E8910" s="2">
        <v>8910</v>
      </c>
    </row>
    <row r="8911" spans="1:5" ht="13.5" x14ac:dyDescent="0.25">
      <c r="A8911" s="2"/>
      <c r="B8911" s="2" t="s">
        <v>7506</v>
      </c>
      <c r="C8911" s="116">
        <v>193289</v>
      </c>
      <c r="D8911" s="117">
        <v>7324</v>
      </c>
      <c r="E8911" s="2">
        <v>8911</v>
      </c>
    </row>
    <row r="8912" spans="1:5" ht="13.5" x14ac:dyDescent="0.25">
      <c r="A8912" s="2"/>
      <c r="B8912" s="2" t="s">
        <v>2353</v>
      </c>
      <c r="C8912" s="116">
        <v>193285</v>
      </c>
      <c r="D8912" s="117">
        <v>7122</v>
      </c>
      <c r="E8912" s="2">
        <v>8912</v>
      </c>
    </row>
    <row r="8913" spans="1:5" ht="13.5" x14ac:dyDescent="0.25">
      <c r="A8913" s="2"/>
      <c r="B8913" s="2" t="s">
        <v>7511</v>
      </c>
      <c r="C8913" s="116">
        <v>193294</v>
      </c>
      <c r="D8913" s="117">
        <v>8122</v>
      </c>
      <c r="E8913" s="2">
        <v>8913</v>
      </c>
    </row>
    <row r="8914" spans="1:5" ht="13.5" x14ac:dyDescent="0.25">
      <c r="A8914" s="2"/>
      <c r="B8914" s="2" t="s">
        <v>7509</v>
      </c>
      <c r="C8914" s="116">
        <v>193292</v>
      </c>
      <c r="D8914" s="117">
        <v>7138</v>
      </c>
      <c r="E8914" s="2">
        <v>8914</v>
      </c>
    </row>
    <row r="8915" spans="1:5" ht="13.5" x14ac:dyDescent="0.25">
      <c r="A8915" s="2"/>
      <c r="B8915" s="2" t="s">
        <v>7512</v>
      </c>
      <c r="C8915" s="116">
        <v>193295</v>
      </c>
      <c r="D8915" s="117">
        <v>8311</v>
      </c>
      <c r="E8915" s="2">
        <v>8915</v>
      </c>
    </row>
    <row r="8916" spans="1:5" ht="13.5" x14ac:dyDescent="0.25">
      <c r="A8916" s="2"/>
      <c r="B8916" s="2" t="s">
        <v>7510</v>
      </c>
      <c r="C8916" s="116">
        <v>193293</v>
      </c>
      <c r="D8916" s="117">
        <v>8132</v>
      </c>
      <c r="E8916" s="2">
        <v>8916</v>
      </c>
    </row>
    <row r="8917" spans="1:5" ht="13.5" x14ac:dyDescent="0.25">
      <c r="A8917" s="2"/>
      <c r="B8917" s="2" t="s">
        <v>7513</v>
      </c>
      <c r="C8917" s="116">
        <v>193296</v>
      </c>
      <c r="D8917" s="117">
        <v>7260</v>
      </c>
      <c r="E8917" s="2">
        <v>8917</v>
      </c>
    </row>
    <row r="8918" spans="1:5" ht="13.5" x14ac:dyDescent="0.25">
      <c r="A8918" s="2"/>
      <c r="B8918" s="2" t="s">
        <v>7521</v>
      </c>
      <c r="C8918" s="116">
        <v>193304</v>
      </c>
      <c r="D8918" s="117">
        <v>7311</v>
      </c>
      <c r="E8918" s="2">
        <v>8918</v>
      </c>
    </row>
    <row r="8919" spans="1:5" ht="13.5" x14ac:dyDescent="0.25">
      <c r="A8919" s="2"/>
      <c r="B8919" s="2" t="s">
        <v>7514</v>
      </c>
      <c r="C8919" s="116">
        <v>193297</v>
      </c>
      <c r="D8919" s="117">
        <v>5122</v>
      </c>
      <c r="E8919" s="2">
        <v>8919</v>
      </c>
    </row>
    <row r="8920" spans="1:5" ht="13.5" x14ac:dyDescent="0.25">
      <c r="A8920" s="2"/>
      <c r="B8920" s="2" t="s">
        <v>7520</v>
      </c>
      <c r="C8920" s="116">
        <v>193303</v>
      </c>
      <c r="D8920" s="117">
        <v>7322</v>
      </c>
      <c r="E8920" s="2">
        <v>8920</v>
      </c>
    </row>
    <row r="8921" spans="1:5" ht="13.5" x14ac:dyDescent="0.25">
      <c r="A8921" s="2"/>
      <c r="B8921" s="2" t="s">
        <v>7516</v>
      </c>
      <c r="C8921" s="116">
        <v>193299</v>
      </c>
      <c r="D8921" s="117">
        <v>7231</v>
      </c>
      <c r="E8921" s="2">
        <v>8921</v>
      </c>
    </row>
    <row r="8922" spans="1:5" ht="13.5" x14ac:dyDescent="0.25">
      <c r="A8922" s="2"/>
      <c r="B8922" s="2" t="s">
        <v>7515</v>
      </c>
      <c r="C8922" s="116">
        <v>193298</v>
      </c>
      <c r="D8922" s="117">
        <v>7443</v>
      </c>
      <c r="E8922" s="2">
        <v>8922</v>
      </c>
    </row>
    <row r="8923" spans="1:5" ht="13.5" x14ac:dyDescent="0.25">
      <c r="A8923" s="2"/>
      <c r="B8923" s="2" t="s">
        <v>7507</v>
      </c>
      <c r="C8923" s="116">
        <v>193290</v>
      </c>
      <c r="D8923" s="117">
        <v>7222</v>
      </c>
      <c r="E8923" s="2">
        <v>8923</v>
      </c>
    </row>
    <row r="8924" spans="1:5" ht="13.5" x14ac:dyDescent="0.25">
      <c r="A8924" s="2"/>
      <c r="B8924" s="2" t="s">
        <v>7524</v>
      </c>
      <c r="C8924" s="116">
        <v>193309</v>
      </c>
      <c r="D8924" s="117">
        <v>7231</v>
      </c>
      <c r="E8924" s="2">
        <v>8924</v>
      </c>
    </row>
    <row r="8925" spans="1:5" ht="13.5" x14ac:dyDescent="0.25">
      <c r="A8925" s="2"/>
      <c r="B8925" s="2" t="s">
        <v>7519</v>
      </c>
      <c r="C8925" s="116">
        <v>193302</v>
      </c>
      <c r="D8925" s="117">
        <v>7521</v>
      </c>
      <c r="E8925" s="2">
        <v>8925</v>
      </c>
    </row>
    <row r="8926" spans="1:5" ht="13.5" x14ac:dyDescent="0.25">
      <c r="A8926" s="2"/>
      <c r="B8926" s="2" t="s">
        <v>7508</v>
      </c>
      <c r="C8926" s="116">
        <v>193291</v>
      </c>
      <c r="D8926" s="117">
        <v>7211</v>
      </c>
      <c r="E8926" s="2">
        <v>8926</v>
      </c>
    </row>
    <row r="8927" spans="1:5" ht="13.5" x14ac:dyDescent="0.25">
      <c r="A8927" s="2"/>
      <c r="B8927" s="2" t="s">
        <v>7522</v>
      </c>
      <c r="C8927" s="116">
        <v>193305</v>
      </c>
      <c r="D8927" s="117">
        <v>7224</v>
      </c>
      <c r="E8927" s="2">
        <v>8927</v>
      </c>
    </row>
    <row r="8928" spans="1:5" ht="13.5" x14ac:dyDescent="0.25">
      <c r="A8928" s="2"/>
      <c r="B8928" s="2" t="s">
        <v>7518</v>
      </c>
      <c r="C8928" s="116">
        <v>193301</v>
      </c>
      <c r="D8928" s="117">
        <v>7224</v>
      </c>
      <c r="E8928" s="2">
        <v>8928</v>
      </c>
    </row>
    <row r="8929" spans="1:5" ht="13.5" x14ac:dyDescent="0.25">
      <c r="A8929" s="2"/>
      <c r="B8929" s="2" t="s">
        <v>7517</v>
      </c>
      <c r="C8929" s="116">
        <v>193300</v>
      </c>
      <c r="D8929" s="117">
        <v>7439</v>
      </c>
      <c r="E8929" s="2">
        <v>8929</v>
      </c>
    </row>
    <row r="8930" spans="1:5" ht="13.5" x14ac:dyDescent="0.25">
      <c r="A8930" s="2"/>
      <c r="B8930" s="2" t="s">
        <v>8645</v>
      </c>
      <c r="C8930" s="116">
        <v>272265</v>
      </c>
      <c r="D8930" s="117">
        <v>2213</v>
      </c>
      <c r="E8930" s="2">
        <v>8930</v>
      </c>
    </row>
    <row r="8931" spans="1:5" ht="13.5" x14ac:dyDescent="0.25">
      <c r="A8931" s="2"/>
      <c r="B8931" s="2" t="s">
        <v>7078</v>
      </c>
      <c r="C8931" s="116">
        <v>272299</v>
      </c>
      <c r="D8931" s="117">
        <v>1229</v>
      </c>
      <c r="E8931" s="2">
        <v>8931</v>
      </c>
    </row>
    <row r="8932" spans="1:5" ht="13.5" x14ac:dyDescent="0.25">
      <c r="A8932" s="2"/>
      <c r="B8932" s="2" t="s">
        <v>7079</v>
      </c>
      <c r="C8932" s="116">
        <v>272342</v>
      </c>
      <c r="D8932" s="117">
        <v>2123</v>
      </c>
      <c r="E8932" s="2">
        <v>8932</v>
      </c>
    </row>
    <row r="8933" spans="1:5" ht="13.5" x14ac:dyDescent="0.25">
      <c r="A8933" s="2"/>
      <c r="B8933" s="2" t="s">
        <v>7080</v>
      </c>
      <c r="C8933" s="116">
        <v>272388</v>
      </c>
      <c r="D8933" s="117">
        <v>4121</v>
      </c>
      <c r="E8933" s="2">
        <v>8933</v>
      </c>
    </row>
    <row r="8934" spans="1:5" ht="13.5" x14ac:dyDescent="0.25">
      <c r="A8934" s="2"/>
      <c r="B8934" s="2" t="s">
        <v>7523</v>
      </c>
      <c r="C8934" s="116">
        <v>193307</v>
      </c>
      <c r="D8934" s="117">
        <v>8290</v>
      </c>
      <c r="E8934" s="2">
        <v>8934</v>
      </c>
    </row>
    <row r="8935" spans="1:5" ht="13.5" x14ac:dyDescent="0.25">
      <c r="A8935" s="2"/>
      <c r="B8935" s="2" t="s">
        <v>7081</v>
      </c>
      <c r="C8935" s="116">
        <v>272458</v>
      </c>
      <c r="D8935" s="117">
        <v>3310</v>
      </c>
      <c r="E8935" s="2">
        <v>8935</v>
      </c>
    </row>
    <row r="8936" spans="1:5" ht="13.5" x14ac:dyDescent="0.25">
      <c r="A8936" s="2"/>
      <c r="B8936" s="2" t="s">
        <v>8403</v>
      </c>
      <c r="C8936" s="116">
        <v>272512</v>
      </c>
      <c r="D8936" s="117">
        <v>2320</v>
      </c>
      <c r="E8936" s="2">
        <v>8936</v>
      </c>
    </row>
    <row r="8937" spans="1:5" ht="13.5" x14ac:dyDescent="0.25">
      <c r="A8937" s="2"/>
      <c r="B8937" s="2" t="s">
        <v>8647</v>
      </c>
      <c r="C8937" s="116">
        <v>272460</v>
      </c>
      <c r="D8937" s="117">
        <v>2320</v>
      </c>
      <c r="E8937" s="2">
        <v>8937</v>
      </c>
    </row>
    <row r="8938" spans="1:5" ht="13.5" x14ac:dyDescent="0.25">
      <c r="A8938" s="2"/>
      <c r="B8938" s="2" t="s">
        <v>8398</v>
      </c>
      <c r="C8938" s="116">
        <v>272250</v>
      </c>
      <c r="D8938" s="117">
        <v>2320</v>
      </c>
      <c r="E8938" s="2">
        <v>8938</v>
      </c>
    </row>
    <row r="8939" spans="1:5" ht="13.5" x14ac:dyDescent="0.25">
      <c r="A8939" s="2"/>
      <c r="B8939" s="2" t="s">
        <v>8399</v>
      </c>
      <c r="C8939" s="116">
        <v>272251</v>
      </c>
      <c r="D8939" s="117">
        <v>2320</v>
      </c>
      <c r="E8939" s="2">
        <v>8939</v>
      </c>
    </row>
    <row r="8940" spans="1:5" ht="13.5" x14ac:dyDescent="0.25">
      <c r="A8940" s="2"/>
      <c r="B8940" s="2" t="s">
        <v>8644</v>
      </c>
      <c r="C8940" s="116">
        <v>272260</v>
      </c>
      <c r="D8940" s="117">
        <v>2320</v>
      </c>
      <c r="E8940" s="2">
        <v>8940</v>
      </c>
    </row>
    <row r="8941" spans="1:5" ht="13.5" x14ac:dyDescent="0.25">
      <c r="A8941" s="2"/>
      <c r="B8941" s="2" t="s">
        <v>8402</v>
      </c>
      <c r="C8941" s="116">
        <v>272491</v>
      </c>
      <c r="D8941" s="117">
        <v>2320</v>
      </c>
      <c r="E8941" s="2">
        <v>8941</v>
      </c>
    </row>
    <row r="8942" spans="1:5" ht="13.5" x14ac:dyDescent="0.25">
      <c r="A8942" s="2"/>
      <c r="B8942" s="2" t="s">
        <v>8401</v>
      </c>
      <c r="C8942" s="116">
        <v>272489</v>
      </c>
      <c r="D8942" s="117">
        <v>2320</v>
      </c>
      <c r="E8942" s="2">
        <v>8942</v>
      </c>
    </row>
    <row r="8943" spans="1:5" ht="13.5" x14ac:dyDescent="0.25">
      <c r="A8943" s="2"/>
      <c r="B8943" s="2" t="s">
        <v>8648</v>
      </c>
      <c r="C8943" s="116">
        <v>272495</v>
      </c>
      <c r="D8943" s="117">
        <v>2320</v>
      </c>
      <c r="E8943" s="2">
        <v>8943</v>
      </c>
    </row>
    <row r="8944" spans="1:5" ht="13.5" x14ac:dyDescent="0.25">
      <c r="A8944" s="2"/>
      <c r="B8944" s="2" t="s">
        <v>8404</v>
      </c>
      <c r="C8944" s="116">
        <v>272515</v>
      </c>
      <c r="D8944" s="117">
        <v>2320</v>
      </c>
      <c r="E8944" s="2">
        <v>8944</v>
      </c>
    </row>
    <row r="8945" spans="1:5" ht="13.5" x14ac:dyDescent="0.25">
      <c r="A8945" s="2"/>
      <c r="B8945" s="2" t="s">
        <v>8408</v>
      </c>
      <c r="C8945" s="116">
        <v>272522</v>
      </c>
      <c r="D8945" s="117">
        <v>2320</v>
      </c>
      <c r="E8945" s="2">
        <v>8945</v>
      </c>
    </row>
    <row r="8946" spans="1:5" ht="13.5" x14ac:dyDescent="0.25">
      <c r="A8946" s="2"/>
      <c r="B8946" s="2" t="s">
        <v>8405</v>
      </c>
      <c r="C8946" s="116">
        <v>272517</v>
      </c>
      <c r="D8946" s="117">
        <v>2320</v>
      </c>
      <c r="E8946" s="2">
        <v>8946</v>
      </c>
    </row>
    <row r="8947" spans="1:5" ht="13.5" x14ac:dyDescent="0.25">
      <c r="A8947" s="2"/>
      <c r="B8947" s="2" t="s">
        <v>8400</v>
      </c>
      <c r="C8947" s="116">
        <v>272478</v>
      </c>
      <c r="D8947" s="117">
        <v>2320</v>
      </c>
      <c r="E8947" s="2">
        <v>8947</v>
      </c>
    </row>
    <row r="8948" spans="1:5" ht="13.5" x14ac:dyDescent="0.25">
      <c r="A8948" s="2"/>
      <c r="B8948" s="2" t="s">
        <v>8406</v>
      </c>
      <c r="C8948" s="116">
        <v>272519</v>
      </c>
      <c r="D8948" s="117">
        <v>2320</v>
      </c>
      <c r="E8948" s="2">
        <v>8948</v>
      </c>
    </row>
    <row r="8949" spans="1:5" ht="13.5" x14ac:dyDescent="0.25">
      <c r="A8949" s="2"/>
      <c r="B8949" s="2" t="s">
        <v>8652</v>
      </c>
      <c r="C8949" s="116">
        <v>272560</v>
      </c>
      <c r="D8949" s="117">
        <v>2320</v>
      </c>
      <c r="E8949" s="2">
        <v>8949</v>
      </c>
    </row>
    <row r="8950" spans="1:5" ht="13.5" x14ac:dyDescent="0.25">
      <c r="A8950" s="2"/>
      <c r="B8950" s="2" t="s">
        <v>8410</v>
      </c>
      <c r="C8950" s="116">
        <v>272598</v>
      </c>
      <c r="D8950" s="117">
        <v>2320</v>
      </c>
      <c r="E8950" s="2">
        <v>8950</v>
      </c>
    </row>
    <row r="8951" spans="1:5" ht="13.5" x14ac:dyDescent="0.25">
      <c r="A8951" s="2"/>
      <c r="B8951" s="2" t="s">
        <v>8407</v>
      </c>
      <c r="C8951" s="116">
        <v>272520</v>
      </c>
      <c r="D8951" s="117">
        <v>2320</v>
      </c>
      <c r="E8951" s="2">
        <v>8951</v>
      </c>
    </row>
    <row r="8952" spans="1:5" ht="13.5" x14ac:dyDescent="0.25">
      <c r="A8952" s="2"/>
      <c r="B8952" s="2" t="s">
        <v>8650</v>
      </c>
      <c r="C8952" s="116">
        <v>272525</v>
      </c>
      <c r="D8952" s="117">
        <v>2320</v>
      </c>
      <c r="E8952" s="2">
        <v>8952</v>
      </c>
    </row>
    <row r="8953" spans="1:5" ht="13.5" x14ac:dyDescent="0.25">
      <c r="A8953" s="2"/>
      <c r="B8953" s="2" t="s">
        <v>8409</v>
      </c>
      <c r="C8953" s="116">
        <v>272530</v>
      </c>
      <c r="D8953" s="117">
        <v>2320</v>
      </c>
      <c r="E8953" s="2">
        <v>8953</v>
      </c>
    </row>
    <row r="8954" spans="1:5" ht="13.5" x14ac:dyDescent="0.25">
      <c r="A8954" s="2"/>
      <c r="B8954" s="2" t="s">
        <v>8411</v>
      </c>
      <c r="C8954" s="116">
        <v>272600</v>
      </c>
      <c r="D8954" s="117">
        <v>2320</v>
      </c>
      <c r="E8954" s="2">
        <v>8954</v>
      </c>
    </row>
    <row r="8955" spans="1:5" ht="13.5" x14ac:dyDescent="0.25">
      <c r="A8955" s="2"/>
      <c r="B8955" s="2" t="s">
        <v>8395</v>
      </c>
      <c r="C8955" s="116">
        <v>272252</v>
      </c>
      <c r="D8955" s="117">
        <v>2359</v>
      </c>
      <c r="E8955" s="2">
        <v>8955</v>
      </c>
    </row>
    <row r="8956" spans="1:5" ht="13.5" x14ac:dyDescent="0.25">
      <c r="A8956" s="2"/>
      <c r="B8956" s="2" t="s">
        <v>8397</v>
      </c>
      <c r="C8956" s="116">
        <v>272248</v>
      </c>
      <c r="D8956" s="117">
        <v>2320</v>
      </c>
      <c r="E8956" s="2">
        <v>8956</v>
      </c>
    </row>
    <row r="8957" spans="1:5" ht="13.5" x14ac:dyDescent="0.25">
      <c r="A8957" s="2"/>
      <c r="B8957" s="2" t="s">
        <v>8412</v>
      </c>
      <c r="C8957" s="116">
        <v>272602</v>
      </c>
      <c r="D8957" s="117">
        <v>2320</v>
      </c>
      <c r="E8957" s="2">
        <v>8957</v>
      </c>
    </row>
    <row r="8958" spans="1:5" ht="13.5" x14ac:dyDescent="0.25">
      <c r="A8958" s="2"/>
      <c r="B8958" s="2" t="s">
        <v>9397</v>
      </c>
      <c r="C8958" s="116">
        <v>620305</v>
      </c>
      <c r="D8958" s="118">
        <v>2320</v>
      </c>
      <c r="E8958" s="2">
        <v>8958</v>
      </c>
    </row>
    <row r="8959" spans="1:5" ht="13.5" x14ac:dyDescent="0.25">
      <c r="A8959" s="2"/>
      <c r="B8959" s="2" t="s">
        <v>7082</v>
      </c>
      <c r="C8959" s="116">
        <v>272477</v>
      </c>
      <c r="D8959" s="117">
        <v>2340</v>
      </c>
      <c r="E8959" s="2">
        <v>8959</v>
      </c>
    </row>
    <row r="8960" spans="1:5" ht="13.5" x14ac:dyDescent="0.25">
      <c r="A8960" s="2"/>
      <c r="B8960" s="2" t="s">
        <v>7083</v>
      </c>
      <c r="C8960" s="116">
        <v>272481</v>
      </c>
      <c r="D8960" s="117">
        <v>3330</v>
      </c>
      <c r="E8960" s="2">
        <v>8960</v>
      </c>
    </row>
    <row r="8961" spans="1:5" ht="13.5" x14ac:dyDescent="0.25">
      <c r="A8961" s="2"/>
      <c r="B8961" s="2" t="s">
        <v>7084</v>
      </c>
      <c r="C8961" s="116">
        <v>272509</v>
      </c>
      <c r="D8961" s="117">
        <v>2340</v>
      </c>
      <c r="E8961" s="2">
        <v>8961</v>
      </c>
    </row>
    <row r="8962" spans="1:5" ht="13.5" x14ac:dyDescent="0.25">
      <c r="A8962" s="2"/>
      <c r="B8962" s="2" t="s">
        <v>7085</v>
      </c>
      <c r="C8962" s="116">
        <v>272513</v>
      </c>
      <c r="D8962" s="117">
        <v>3330</v>
      </c>
      <c r="E8962" s="2">
        <v>8962</v>
      </c>
    </row>
    <row r="8963" spans="1:5" ht="13.5" x14ac:dyDescent="0.25">
      <c r="A8963" s="2"/>
      <c r="B8963" s="2" t="s">
        <v>8649</v>
      </c>
      <c r="C8963" s="116">
        <v>272523</v>
      </c>
      <c r="D8963" s="117">
        <v>2359</v>
      </c>
      <c r="E8963" s="2">
        <v>8963</v>
      </c>
    </row>
    <row r="8964" spans="1:5" ht="13.5" x14ac:dyDescent="0.25">
      <c r="A8964" s="2"/>
      <c r="B8964" s="2" t="s">
        <v>8653</v>
      </c>
      <c r="C8964" s="116">
        <v>272599</v>
      </c>
      <c r="D8964" s="117">
        <v>2359</v>
      </c>
      <c r="E8964" s="2">
        <v>8964</v>
      </c>
    </row>
    <row r="8965" spans="1:5" ht="13.5" x14ac:dyDescent="0.25">
      <c r="A8965" s="2"/>
      <c r="B8965" s="2" t="s">
        <v>8651</v>
      </c>
      <c r="C8965" s="116">
        <v>272532</v>
      </c>
      <c r="D8965" s="117">
        <v>2359</v>
      </c>
      <c r="E8965" s="2">
        <v>8965</v>
      </c>
    </row>
    <row r="8966" spans="1:5" ht="13.5" x14ac:dyDescent="0.25">
      <c r="A8966" s="2"/>
      <c r="B8966" s="2" t="s">
        <v>7086</v>
      </c>
      <c r="C8966" s="116">
        <v>273022</v>
      </c>
      <c r="D8966" s="117">
        <v>2147</v>
      </c>
      <c r="E8966" s="2">
        <v>8966</v>
      </c>
    </row>
    <row r="8967" spans="1:5" ht="13.5" x14ac:dyDescent="0.25">
      <c r="A8967" s="2"/>
      <c r="B8967" s="2" t="s">
        <v>4728</v>
      </c>
      <c r="C8967" s="116">
        <v>193311</v>
      </c>
      <c r="D8967" s="117">
        <v>7331</v>
      </c>
      <c r="E8967" s="2">
        <v>8967</v>
      </c>
    </row>
    <row r="8968" spans="1:5" ht="13.5" x14ac:dyDescent="0.25">
      <c r="A8968" s="2"/>
      <c r="B8968" s="2" t="s">
        <v>7087</v>
      </c>
      <c r="C8968" s="116">
        <v>273060</v>
      </c>
      <c r="D8968" s="117">
        <v>2212</v>
      </c>
      <c r="E8968" s="2">
        <v>8968</v>
      </c>
    </row>
    <row r="8969" spans="1:5" ht="13.5" x14ac:dyDescent="0.25">
      <c r="A8969" s="2"/>
      <c r="B8969" s="2" t="s">
        <v>7088</v>
      </c>
      <c r="C8969" s="116">
        <v>273094</v>
      </c>
      <c r="D8969" s="117">
        <v>2224</v>
      </c>
      <c r="E8969" s="2">
        <v>8969</v>
      </c>
    </row>
    <row r="8970" spans="1:5" ht="13.5" x14ac:dyDescent="0.25">
      <c r="A8970" s="2"/>
      <c r="B8970" s="2" t="s">
        <v>7089</v>
      </c>
      <c r="C8970" s="116">
        <v>273107</v>
      </c>
      <c r="D8970" s="117">
        <v>3228</v>
      </c>
      <c r="E8970" s="2">
        <v>8970</v>
      </c>
    </row>
    <row r="8971" spans="1:5" ht="13.5" x14ac:dyDescent="0.25">
      <c r="A8971" s="2"/>
      <c r="B8971" s="2" t="s">
        <v>1769</v>
      </c>
      <c r="C8971" s="116">
        <v>193330</v>
      </c>
      <c r="D8971" s="117">
        <v>7411</v>
      </c>
      <c r="E8971" s="2">
        <v>8971</v>
      </c>
    </row>
    <row r="8972" spans="1:5" ht="13.5" x14ac:dyDescent="0.25">
      <c r="A8972" s="2"/>
      <c r="B8972" s="2" t="s">
        <v>1771</v>
      </c>
      <c r="C8972" s="116">
        <v>193358</v>
      </c>
      <c r="D8972" s="117">
        <v>9350</v>
      </c>
      <c r="E8972" s="2">
        <v>8972</v>
      </c>
    </row>
    <row r="8973" spans="1:5" ht="13.5" x14ac:dyDescent="0.25">
      <c r="A8973" s="2"/>
      <c r="B8973" s="2" t="s">
        <v>1772</v>
      </c>
      <c r="C8973" s="116">
        <v>193364</v>
      </c>
      <c r="D8973" s="117">
        <v>8269</v>
      </c>
      <c r="E8973" s="2">
        <v>8973</v>
      </c>
    </row>
    <row r="8974" spans="1:5" ht="13.5" x14ac:dyDescent="0.25">
      <c r="A8974" s="2"/>
      <c r="B8974" s="2" t="s">
        <v>1770</v>
      </c>
      <c r="C8974" s="116">
        <v>273111</v>
      </c>
      <c r="D8974" s="117">
        <v>3228</v>
      </c>
      <c r="E8974" s="2">
        <v>8974</v>
      </c>
    </row>
    <row r="8975" spans="1:5" ht="13.5" x14ac:dyDescent="0.25">
      <c r="A8975" s="2"/>
      <c r="B8975" s="2" t="s">
        <v>1770</v>
      </c>
      <c r="C8975" s="116">
        <v>193337</v>
      </c>
      <c r="D8975" s="117">
        <v>9412</v>
      </c>
      <c r="E8975" s="2">
        <v>8975</v>
      </c>
    </row>
    <row r="8976" spans="1:5" ht="13.5" x14ac:dyDescent="0.25">
      <c r="A8976" s="2"/>
      <c r="B8976" s="2" t="s">
        <v>4729</v>
      </c>
      <c r="C8976" s="116">
        <v>193383</v>
      </c>
      <c r="D8976" s="117">
        <v>8132</v>
      </c>
      <c r="E8976" s="2">
        <v>8976</v>
      </c>
    </row>
    <row r="8977" spans="1:5" ht="13.5" x14ac:dyDescent="0.25">
      <c r="A8977" s="2"/>
      <c r="B8977" s="2" t="s">
        <v>7090</v>
      </c>
      <c r="C8977" s="116">
        <v>273179</v>
      </c>
      <c r="D8977" s="117">
        <v>1110</v>
      </c>
      <c r="E8977" s="2">
        <v>8977</v>
      </c>
    </row>
    <row r="8978" spans="1:5" ht="13.5" x14ac:dyDescent="0.25">
      <c r="A8978" s="2"/>
      <c r="B8978" s="2" t="s">
        <v>7091</v>
      </c>
      <c r="C8978" s="116">
        <v>273287</v>
      </c>
      <c r="D8978" s="117">
        <v>3221</v>
      </c>
      <c r="E8978" s="2">
        <v>8978</v>
      </c>
    </row>
    <row r="8979" spans="1:5" ht="13.5" x14ac:dyDescent="0.25">
      <c r="A8979" s="2"/>
      <c r="B8979" s="2" t="s">
        <v>8413</v>
      </c>
      <c r="C8979" s="116">
        <v>273290</v>
      </c>
      <c r="D8979" s="117">
        <v>3221</v>
      </c>
      <c r="E8979" s="2">
        <v>8979</v>
      </c>
    </row>
    <row r="8980" spans="1:5" ht="13.5" x14ac:dyDescent="0.25">
      <c r="A8980" s="2"/>
      <c r="B8980" s="2" t="s">
        <v>8414</v>
      </c>
      <c r="C8980" s="116">
        <v>273291</v>
      </c>
      <c r="D8980" s="117">
        <v>3221</v>
      </c>
      <c r="E8980" s="2">
        <v>8980</v>
      </c>
    </row>
    <row r="8981" spans="1:5" ht="13.5" x14ac:dyDescent="0.25">
      <c r="A8981" s="2"/>
      <c r="B8981" s="2" t="s">
        <v>7092</v>
      </c>
      <c r="C8981" s="116">
        <v>273304</v>
      </c>
      <c r="D8981" s="117">
        <v>3221</v>
      </c>
      <c r="E8981" s="2">
        <v>8981</v>
      </c>
    </row>
    <row r="8982" spans="1:5" ht="13.5" x14ac:dyDescent="0.25">
      <c r="A8982" s="2"/>
      <c r="B8982" s="2" t="s">
        <v>4730</v>
      </c>
      <c r="C8982" s="116">
        <v>193398</v>
      </c>
      <c r="D8982" s="117">
        <v>9151</v>
      </c>
      <c r="E8982" s="2">
        <v>8982</v>
      </c>
    </row>
    <row r="8983" spans="1:5" ht="13.5" x14ac:dyDescent="0.25">
      <c r="A8983" s="2"/>
      <c r="B8983" s="2" t="s">
        <v>4731</v>
      </c>
      <c r="C8983" s="116">
        <v>193400</v>
      </c>
      <c r="D8983" s="117">
        <v>7450</v>
      </c>
      <c r="E8983" s="2">
        <v>8983</v>
      </c>
    </row>
    <row r="8984" spans="1:5" ht="13.5" x14ac:dyDescent="0.25">
      <c r="A8984" s="2"/>
      <c r="B8984" s="2" t="s">
        <v>4732</v>
      </c>
      <c r="C8984" s="116">
        <v>193424</v>
      </c>
      <c r="D8984" s="117">
        <v>8275</v>
      </c>
      <c r="E8984" s="2">
        <v>8984</v>
      </c>
    </row>
    <row r="8985" spans="1:5" ht="13.5" x14ac:dyDescent="0.25">
      <c r="A8985" s="2"/>
      <c r="B8985" s="2" t="s">
        <v>4733</v>
      </c>
      <c r="C8985" s="116">
        <v>193434</v>
      </c>
      <c r="D8985" s="117">
        <v>8277</v>
      </c>
      <c r="E8985" s="2">
        <v>8985</v>
      </c>
    </row>
    <row r="8986" spans="1:5" ht="13.5" x14ac:dyDescent="0.25">
      <c r="A8986" s="2"/>
      <c r="B8986" s="2" t="s">
        <v>8416</v>
      </c>
      <c r="C8986" s="116">
        <v>273351</v>
      </c>
      <c r="D8986" s="117">
        <v>3419</v>
      </c>
      <c r="E8986" s="2">
        <v>8986</v>
      </c>
    </row>
    <row r="8987" spans="1:5" ht="13.5" x14ac:dyDescent="0.25">
      <c r="A8987" s="2"/>
      <c r="B8987" s="2" t="s">
        <v>4734</v>
      </c>
      <c r="C8987" s="116">
        <v>193453</v>
      </c>
      <c r="D8987" s="117">
        <v>8143</v>
      </c>
      <c r="E8987" s="2">
        <v>8987</v>
      </c>
    </row>
    <row r="8988" spans="1:5" ht="13.5" x14ac:dyDescent="0.25">
      <c r="A8988" s="2"/>
      <c r="B8988" s="2" t="s">
        <v>4735</v>
      </c>
      <c r="C8988" s="116">
        <v>193468</v>
      </c>
      <c r="D8988" s="117">
        <v>7322</v>
      </c>
      <c r="E8988" s="2">
        <v>8988</v>
      </c>
    </row>
    <row r="8989" spans="1:5" ht="13.5" x14ac:dyDescent="0.25">
      <c r="A8989" s="2"/>
      <c r="B8989" s="2" t="s">
        <v>7093</v>
      </c>
      <c r="C8989" s="116">
        <v>273361</v>
      </c>
      <c r="D8989" s="117">
        <v>2111</v>
      </c>
      <c r="E8989" s="2">
        <v>8989</v>
      </c>
    </row>
    <row r="8990" spans="1:5" ht="13.5" x14ac:dyDescent="0.25">
      <c r="A8990" s="2"/>
      <c r="B8990" s="2" t="s">
        <v>9281</v>
      </c>
      <c r="C8990" s="116">
        <v>473378</v>
      </c>
      <c r="D8990" s="117">
        <v>2111</v>
      </c>
      <c r="E8990" s="2">
        <v>8990</v>
      </c>
    </row>
    <row r="8991" spans="1:5" ht="13.5" x14ac:dyDescent="0.25">
      <c r="A8991" s="2"/>
      <c r="B8991" s="2" t="s">
        <v>8654</v>
      </c>
      <c r="C8991" s="116">
        <v>273375</v>
      </c>
      <c r="D8991" s="117">
        <v>2111</v>
      </c>
      <c r="E8991" s="2">
        <v>8991</v>
      </c>
    </row>
    <row r="8992" spans="1:5" ht="13.5" x14ac:dyDescent="0.25">
      <c r="A8992" s="2"/>
      <c r="B8992" s="2" t="s">
        <v>7094</v>
      </c>
      <c r="C8992" s="116">
        <v>273395</v>
      </c>
      <c r="D8992" s="117">
        <v>2211</v>
      </c>
      <c r="E8992" s="2">
        <v>8992</v>
      </c>
    </row>
    <row r="8993" spans="1:5" ht="13.5" x14ac:dyDescent="0.25">
      <c r="A8993" s="2"/>
      <c r="B8993" s="2" t="s">
        <v>4736</v>
      </c>
      <c r="C8993" s="116">
        <v>193487</v>
      </c>
      <c r="D8993" s="117">
        <v>8221</v>
      </c>
      <c r="E8993" s="2">
        <v>8993</v>
      </c>
    </row>
    <row r="8994" spans="1:5" ht="13.5" x14ac:dyDescent="0.25">
      <c r="A8994" s="2"/>
      <c r="B8994" s="2" t="s">
        <v>4737</v>
      </c>
      <c r="C8994" s="116">
        <v>193504</v>
      </c>
      <c r="D8994" s="117">
        <v>8143</v>
      </c>
      <c r="E8994" s="2">
        <v>8994</v>
      </c>
    </row>
    <row r="8995" spans="1:5" ht="13.5" x14ac:dyDescent="0.25">
      <c r="A8995" s="2"/>
      <c r="B8995" s="2" t="s">
        <v>8655</v>
      </c>
      <c r="C8995" s="116">
        <v>273400</v>
      </c>
      <c r="D8995" s="117">
        <v>2444</v>
      </c>
      <c r="E8995" s="2">
        <v>8995</v>
      </c>
    </row>
    <row r="8996" spans="1:5" ht="13.5" x14ac:dyDescent="0.25">
      <c r="A8996" s="2"/>
      <c r="B8996" s="2" t="s">
        <v>8656</v>
      </c>
      <c r="C8996" s="116">
        <v>273405</v>
      </c>
      <c r="D8996" s="117">
        <v>2443</v>
      </c>
      <c r="E8996" s="2">
        <v>8996</v>
      </c>
    </row>
    <row r="8997" spans="1:5" ht="13.5" x14ac:dyDescent="0.25">
      <c r="A8997" s="2"/>
      <c r="B8997" s="2" t="s">
        <v>4738</v>
      </c>
      <c r="C8997" s="116">
        <v>193519</v>
      </c>
      <c r="D8997" s="117">
        <v>8228</v>
      </c>
      <c r="E8997" s="2">
        <v>8997</v>
      </c>
    </row>
    <row r="8998" spans="1:5" ht="13.5" x14ac:dyDescent="0.25">
      <c r="A8998" s="2"/>
      <c r="B8998" s="2" t="s">
        <v>4739</v>
      </c>
      <c r="C8998" s="116">
        <v>193538</v>
      </c>
      <c r="D8998" s="117">
        <v>5410</v>
      </c>
      <c r="E8998" s="2">
        <v>8998</v>
      </c>
    </row>
    <row r="8999" spans="1:5" ht="13.5" x14ac:dyDescent="0.25">
      <c r="A8999" s="2"/>
      <c r="B8999" s="2" t="s">
        <v>4740</v>
      </c>
      <c r="C8999" s="116">
        <v>193557</v>
      </c>
      <c r="D8999" s="117">
        <v>5410</v>
      </c>
      <c r="E8999" s="2">
        <v>8999</v>
      </c>
    </row>
    <row r="9000" spans="1:5" ht="13.5" x14ac:dyDescent="0.25">
      <c r="A9000" s="2"/>
      <c r="B9000" s="2" t="s">
        <v>1773</v>
      </c>
      <c r="C9000" s="116">
        <v>193561</v>
      </c>
      <c r="D9000" s="117">
        <v>8112</v>
      </c>
      <c r="E9000" s="2">
        <v>9000</v>
      </c>
    </row>
    <row r="9001" spans="1:5" ht="13.5" x14ac:dyDescent="0.25">
      <c r="A9001" s="2"/>
      <c r="B9001" s="2" t="s">
        <v>1773</v>
      </c>
      <c r="C9001" s="116">
        <v>393595</v>
      </c>
      <c r="D9001" s="117">
        <v>8159</v>
      </c>
      <c r="E9001" s="2">
        <v>9001</v>
      </c>
    </row>
    <row r="9002" spans="1:5" ht="13.5" x14ac:dyDescent="0.25">
      <c r="A9002" s="2"/>
      <c r="B9002" s="2" t="s">
        <v>1774</v>
      </c>
      <c r="C9002" s="116">
        <v>193580</v>
      </c>
      <c r="D9002" s="117">
        <v>8153</v>
      </c>
      <c r="E9002" s="2">
        <v>9002</v>
      </c>
    </row>
    <row r="9003" spans="1:5" ht="13.5" x14ac:dyDescent="0.25">
      <c r="A9003" s="2"/>
      <c r="B9003" s="2" t="s">
        <v>4742</v>
      </c>
      <c r="C9003" s="116">
        <v>193608</v>
      </c>
      <c r="D9003" s="117">
        <v>8284</v>
      </c>
      <c r="E9003" s="2">
        <v>9003</v>
      </c>
    </row>
    <row r="9004" spans="1:5" ht="13.5" x14ac:dyDescent="0.25">
      <c r="A9004" s="2"/>
      <c r="B9004" s="2" t="s">
        <v>1775</v>
      </c>
      <c r="C9004" s="116">
        <v>193610</v>
      </c>
      <c r="D9004" s="117">
        <v>3471</v>
      </c>
      <c r="E9004" s="2">
        <v>9004</v>
      </c>
    </row>
    <row r="9005" spans="1:5" ht="13.5" x14ac:dyDescent="0.25">
      <c r="A9005" s="2"/>
      <c r="B9005" s="2" t="s">
        <v>4743</v>
      </c>
      <c r="C9005" s="116">
        <v>193627</v>
      </c>
      <c r="D9005" s="117">
        <v>8112</v>
      </c>
      <c r="E9005" s="2">
        <v>9005</v>
      </c>
    </row>
    <row r="9006" spans="1:5" ht="13.5" x14ac:dyDescent="0.25">
      <c r="A9006" s="2"/>
      <c r="B9006" s="2" t="s">
        <v>4743</v>
      </c>
      <c r="C9006" s="116">
        <v>393614</v>
      </c>
      <c r="D9006" s="117">
        <v>8159</v>
      </c>
      <c r="E9006" s="2">
        <v>9006</v>
      </c>
    </row>
    <row r="9007" spans="1:5" ht="13.5" x14ac:dyDescent="0.25">
      <c r="A9007" s="2"/>
      <c r="B9007" s="2" t="s">
        <v>4744</v>
      </c>
      <c r="C9007" s="116">
        <v>193631</v>
      </c>
      <c r="D9007" s="117">
        <v>8139</v>
      </c>
      <c r="E9007" s="2">
        <v>9007</v>
      </c>
    </row>
    <row r="9008" spans="1:5" ht="13.5" x14ac:dyDescent="0.25">
      <c r="A9008" s="2"/>
      <c r="B9008" s="2" t="s">
        <v>4745</v>
      </c>
      <c r="C9008" s="116">
        <v>193646</v>
      </c>
      <c r="D9008" s="117">
        <v>8275</v>
      </c>
      <c r="E9008" s="2">
        <v>9008</v>
      </c>
    </row>
    <row r="9009" spans="1:5" ht="13.5" x14ac:dyDescent="0.25">
      <c r="A9009" s="2"/>
      <c r="B9009" s="2" t="s">
        <v>4746</v>
      </c>
      <c r="C9009" s="116">
        <v>193650</v>
      </c>
      <c r="D9009" s="117">
        <v>8122</v>
      </c>
      <c r="E9009" s="2">
        <v>9009</v>
      </c>
    </row>
    <row r="9010" spans="1:5" ht="13.5" x14ac:dyDescent="0.25">
      <c r="A9010" s="2"/>
      <c r="B9010" s="2" t="s">
        <v>4747</v>
      </c>
      <c r="C9010" s="116">
        <v>193665</v>
      </c>
      <c r="D9010" s="117">
        <v>7280</v>
      </c>
      <c r="E9010" s="2">
        <v>9010</v>
      </c>
    </row>
    <row r="9011" spans="1:5" ht="13.5" x14ac:dyDescent="0.25">
      <c r="A9011" s="2"/>
      <c r="B9011" s="2" t="s">
        <v>4748</v>
      </c>
      <c r="C9011" s="116">
        <v>193684</v>
      </c>
      <c r="D9011" s="117">
        <v>5410</v>
      </c>
      <c r="E9011" s="2">
        <v>9011</v>
      </c>
    </row>
    <row r="9012" spans="1:5" ht="13.5" x14ac:dyDescent="0.25">
      <c r="A9012" s="2"/>
      <c r="B9012" s="2" t="s">
        <v>4749</v>
      </c>
      <c r="C9012" s="116">
        <v>193699</v>
      </c>
      <c r="D9012" s="117">
        <v>5410</v>
      </c>
      <c r="E9012" s="2">
        <v>9012</v>
      </c>
    </row>
    <row r="9013" spans="1:5" ht="13.5" x14ac:dyDescent="0.25">
      <c r="A9013" s="2"/>
      <c r="B9013" s="2" t="s">
        <v>4750</v>
      </c>
      <c r="C9013" s="116">
        <v>193716</v>
      </c>
      <c r="D9013" s="117">
        <v>6141</v>
      </c>
      <c r="E9013" s="2">
        <v>9013</v>
      </c>
    </row>
    <row r="9014" spans="1:5" ht="13.5" x14ac:dyDescent="0.25">
      <c r="A9014" s="2"/>
      <c r="B9014" s="2" t="s">
        <v>4751</v>
      </c>
      <c r="C9014" s="116">
        <v>193735</v>
      </c>
      <c r="D9014" s="117">
        <v>8269</v>
      </c>
      <c r="E9014" s="2">
        <v>9014</v>
      </c>
    </row>
    <row r="9015" spans="1:5" ht="13.5" x14ac:dyDescent="0.25">
      <c r="A9015" s="2"/>
      <c r="B9015" s="2" t="s">
        <v>4753</v>
      </c>
      <c r="C9015" s="116">
        <v>193769</v>
      </c>
      <c r="D9015" s="117">
        <v>7270</v>
      </c>
      <c r="E9015" s="2">
        <v>9015</v>
      </c>
    </row>
    <row r="9016" spans="1:5" ht="13.5" x14ac:dyDescent="0.25">
      <c r="A9016" s="2"/>
      <c r="B9016" s="2" t="s">
        <v>4752</v>
      </c>
      <c r="C9016" s="116">
        <v>193754</v>
      </c>
      <c r="D9016" s="117">
        <v>7270</v>
      </c>
      <c r="E9016" s="2">
        <v>9016</v>
      </c>
    </row>
    <row r="9017" spans="1:5" ht="13.5" x14ac:dyDescent="0.25">
      <c r="A9017" s="2"/>
      <c r="B9017" s="2" t="s">
        <v>4754</v>
      </c>
      <c r="C9017" s="116">
        <v>193788</v>
      </c>
      <c r="D9017" s="117">
        <v>7211</v>
      </c>
      <c r="E9017" s="2">
        <v>9017</v>
      </c>
    </row>
    <row r="9018" spans="1:5" ht="13.5" x14ac:dyDescent="0.25">
      <c r="A9018" s="2"/>
      <c r="B9018" s="2" t="s">
        <v>1776</v>
      </c>
      <c r="C9018" s="116">
        <v>193792</v>
      </c>
      <c r="D9018" s="117">
        <v>7450</v>
      </c>
      <c r="E9018" s="2">
        <v>9018</v>
      </c>
    </row>
    <row r="9019" spans="1:5" ht="13.5" x14ac:dyDescent="0.25">
      <c r="A9019" s="2"/>
      <c r="B9019" s="2" t="s">
        <v>1777</v>
      </c>
      <c r="C9019" s="116">
        <v>193824</v>
      </c>
      <c r="D9019" s="117">
        <v>7450</v>
      </c>
      <c r="E9019" s="2">
        <v>9019</v>
      </c>
    </row>
    <row r="9020" spans="1:5" ht="13.5" x14ac:dyDescent="0.25">
      <c r="A9020" s="2"/>
      <c r="B9020" s="2" t="s">
        <v>4755</v>
      </c>
      <c r="C9020" s="116">
        <v>193843</v>
      </c>
      <c r="D9020" s="117">
        <v>8232</v>
      </c>
      <c r="E9020" s="2">
        <v>9020</v>
      </c>
    </row>
    <row r="9021" spans="1:5" ht="13.5" x14ac:dyDescent="0.25">
      <c r="A9021" s="2"/>
      <c r="B9021" s="2" t="s">
        <v>4756</v>
      </c>
      <c r="C9021" s="116">
        <v>193862</v>
      </c>
      <c r="D9021" s="117">
        <v>7441</v>
      </c>
      <c r="E9021" s="2">
        <v>9021</v>
      </c>
    </row>
    <row r="9022" spans="1:5" ht="13.5" x14ac:dyDescent="0.25">
      <c r="A9022" s="2"/>
      <c r="B9022" s="2" t="s">
        <v>4757</v>
      </c>
      <c r="C9022" s="116">
        <v>193877</v>
      </c>
      <c r="D9022" s="117">
        <v>8232</v>
      </c>
      <c r="E9022" s="2">
        <v>9022</v>
      </c>
    </row>
    <row r="9023" spans="1:5" ht="13.5" x14ac:dyDescent="0.25">
      <c r="A9023" s="2"/>
      <c r="B9023" s="2" t="s">
        <v>4758</v>
      </c>
      <c r="C9023" s="116">
        <v>193909</v>
      </c>
      <c r="D9023" s="117">
        <v>8227</v>
      </c>
      <c r="E9023" s="2">
        <v>9023</v>
      </c>
    </row>
    <row r="9024" spans="1:5" ht="13.5" x14ac:dyDescent="0.25">
      <c r="A9024" s="2"/>
      <c r="B9024" s="2" t="s">
        <v>4759</v>
      </c>
      <c r="C9024" s="116">
        <v>193928</v>
      </c>
      <c r="D9024" s="117">
        <v>7439</v>
      </c>
      <c r="E9024" s="2">
        <v>9024</v>
      </c>
    </row>
    <row r="9025" spans="1:5" ht="13.5" x14ac:dyDescent="0.25">
      <c r="A9025" s="2"/>
      <c r="B9025" s="2" t="s">
        <v>4762</v>
      </c>
      <c r="C9025" s="116">
        <v>193951</v>
      </c>
      <c r="D9025" s="117">
        <v>7460</v>
      </c>
      <c r="E9025" s="2">
        <v>9025</v>
      </c>
    </row>
    <row r="9026" spans="1:5" ht="13.5" x14ac:dyDescent="0.25">
      <c r="A9026" s="2"/>
      <c r="B9026" s="2" t="s">
        <v>1779</v>
      </c>
      <c r="C9026" s="116">
        <v>193970</v>
      </c>
      <c r="D9026" s="117">
        <v>7450</v>
      </c>
      <c r="E9026" s="2">
        <v>9026</v>
      </c>
    </row>
    <row r="9027" spans="1:5" ht="13.5" x14ac:dyDescent="0.25">
      <c r="A9027" s="2"/>
      <c r="B9027" s="2" t="s">
        <v>4761</v>
      </c>
      <c r="C9027" s="116">
        <v>193947</v>
      </c>
      <c r="D9027" s="117">
        <v>7322</v>
      </c>
      <c r="E9027" s="2">
        <v>9027</v>
      </c>
    </row>
    <row r="9028" spans="1:5" ht="13.5" x14ac:dyDescent="0.25">
      <c r="A9028" s="2"/>
      <c r="B9028" s="2" t="s">
        <v>1780</v>
      </c>
      <c r="C9028" s="116">
        <v>193996</v>
      </c>
      <c r="D9028" s="117">
        <v>7450</v>
      </c>
      <c r="E9028" s="2">
        <v>9028</v>
      </c>
    </row>
    <row r="9029" spans="1:5" ht="13.5" x14ac:dyDescent="0.25">
      <c r="A9029" s="2"/>
      <c r="B9029" s="2" t="s">
        <v>9319</v>
      </c>
      <c r="C9029" s="116">
        <v>194009</v>
      </c>
      <c r="D9029" s="117">
        <v>8232</v>
      </c>
      <c r="E9029" s="2">
        <v>9029</v>
      </c>
    </row>
    <row r="9030" spans="1:5" ht="13.5" x14ac:dyDescent="0.25">
      <c r="A9030" s="2"/>
      <c r="B9030" s="2" t="s">
        <v>4763</v>
      </c>
      <c r="C9030" s="116">
        <v>194013</v>
      </c>
      <c r="D9030" s="117">
        <v>8232</v>
      </c>
      <c r="E9030" s="2">
        <v>9030</v>
      </c>
    </row>
    <row r="9031" spans="1:5" ht="13.5" x14ac:dyDescent="0.25">
      <c r="A9031" s="2"/>
      <c r="B9031" s="2" t="s">
        <v>4764</v>
      </c>
      <c r="C9031" s="116">
        <v>194028</v>
      </c>
      <c r="D9031" s="117">
        <v>7321</v>
      </c>
      <c r="E9031" s="2">
        <v>9031</v>
      </c>
    </row>
    <row r="9032" spans="1:5" ht="13.5" x14ac:dyDescent="0.25">
      <c r="A9032" s="2"/>
      <c r="B9032" s="2" t="s">
        <v>4765</v>
      </c>
      <c r="C9032" s="116">
        <v>194047</v>
      </c>
      <c r="D9032" s="117">
        <v>7311</v>
      </c>
      <c r="E9032" s="2">
        <v>9032</v>
      </c>
    </row>
    <row r="9033" spans="1:5" ht="13.5" x14ac:dyDescent="0.25">
      <c r="A9033" s="2"/>
      <c r="B9033" s="2" t="s">
        <v>4766</v>
      </c>
      <c r="C9033" s="116">
        <v>194066</v>
      </c>
      <c r="D9033" s="117">
        <v>7450</v>
      </c>
      <c r="E9033" s="2">
        <v>9033</v>
      </c>
    </row>
    <row r="9034" spans="1:5" ht="13.5" x14ac:dyDescent="0.25">
      <c r="A9034" s="2"/>
      <c r="B9034" s="2" t="s">
        <v>4767</v>
      </c>
      <c r="C9034" s="116">
        <v>194070</v>
      </c>
      <c r="D9034" s="117">
        <v>7321</v>
      </c>
      <c r="E9034" s="2">
        <v>9034</v>
      </c>
    </row>
    <row r="9035" spans="1:5" ht="13.5" x14ac:dyDescent="0.25">
      <c r="A9035" s="2"/>
      <c r="B9035" s="2" t="s">
        <v>1781</v>
      </c>
      <c r="C9035" s="116">
        <v>194091</v>
      </c>
      <c r="D9035" s="117">
        <v>7411</v>
      </c>
      <c r="E9035" s="2">
        <v>9035</v>
      </c>
    </row>
    <row r="9036" spans="1:5" ht="13.5" x14ac:dyDescent="0.25">
      <c r="A9036" s="2"/>
      <c r="B9036" s="2" t="s">
        <v>1782</v>
      </c>
      <c r="C9036" s="116">
        <v>194117</v>
      </c>
      <c r="D9036" s="117">
        <v>7211</v>
      </c>
      <c r="E9036" s="2">
        <v>9036</v>
      </c>
    </row>
    <row r="9037" spans="1:5" ht="13.5" x14ac:dyDescent="0.25">
      <c r="A9037" s="2"/>
      <c r="B9037" s="2" t="s">
        <v>4768</v>
      </c>
      <c r="C9037" s="116">
        <v>194136</v>
      </c>
      <c r="D9037" s="117">
        <v>8221</v>
      </c>
      <c r="E9037" s="2">
        <v>9037</v>
      </c>
    </row>
    <row r="9038" spans="1:5" ht="13.5" x14ac:dyDescent="0.25">
      <c r="A9038" s="2"/>
      <c r="B9038" s="2" t="s">
        <v>1778</v>
      </c>
      <c r="C9038" s="116">
        <v>193896</v>
      </c>
      <c r="D9038" s="117">
        <v>7450</v>
      </c>
      <c r="E9038" s="2">
        <v>9038</v>
      </c>
    </row>
    <row r="9039" spans="1:5" ht="13.5" x14ac:dyDescent="0.25">
      <c r="A9039" s="2"/>
      <c r="B9039" s="2" t="s">
        <v>7525</v>
      </c>
      <c r="C9039" s="116">
        <v>194155</v>
      </c>
      <c r="D9039" s="117">
        <v>7211</v>
      </c>
      <c r="E9039" s="2">
        <v>9039</v>
      </c>
    </row>
    <row r="9040" spans="1:5" ht="13.5" x14ac:dyDescent="0.25">
      <c r="A9040" s="2"/>
      <c r="B9040" s="2" t="s">
        <v>1783</v>
      </c>
      <c r="C9040" s="116">
        <v>194168</v>
      </c>
      <c r="D9040" s="117">
        <v>8123</v>
      </c>
      <c r="E9040" s="2">
        <v>9040</v>
      </c>
    </row>
    <row r="9041" spans="1:5" ht="13.5" x14ac:dyDescent="0.25">
      <c r="A9041" s="2"/>
      <c r="B9041" s="2" t="s">
        <v>4769</v>
      </c>
      <c r="C9041" s="116">
        <v>194189</v>
      </c>
      <c r="D9041" s="117">
        <v>8229</v>
      </c>
      <c r="E9041" s="2">
        <v>9041</v>
      </c>
    </row>
    <row r="9042" spans="1:5" ht="13.5" x14ac:dyDescent="0.25">
      <c r="A9042" s="2"/>
      <c r="B9042" s="2" t="s">
        <v>4770</v>
      </c>
      <c r="C9042" s="116">
        <v>194193</v>
      </c>
      <c r="D9042" s="117">
        <v>8221</v>
      </c>
      <c r="E9042" s="2">
        <v>9042</v>
      </c>
    </row>
    <row r="9043" spans="1:5" ht="13.5" x14ac:dyDescent="0.25">
      <c r="A9043" s="2"/>
      <c r="B9043" s="2" t="s">
        <v>4771</v>
      </c>
      <c r="C9043" s="116">
        <v>194210</v>
      </c>
      <c r="D9043" s="117">
        <v>7211</v>
      </c>
      <c r="E9043" s="2">
        <v>9043</v>
      </c>
    </row>
    <row r="9044" spans="1:5" ht="13.5" x14ac:dyDescent="0.25">
      <c r="A9044" s="2"/>
      <c r="B9044" s="2" t="s">
        <v>4772</v>
      </c>
      <c r="C9044" s="116">
        <v>194234</v>
      </c>
      <c r="D9044" s="117">
        <v>8231</v>
      </c>
      <c r="E9044" s="2">
        <v>9044</v>
      </c>
    </row>
    <row r="9045" spans="1:5" ht="13.5" x14ac:dyDescent="0.25">
      <c r="A9045" s="2"/>
      <c r="B9045" s="2" t="s">
        <v>4773</v>
      </c>
      <c r="C9045" s="116">
        <v>194259</v>
      </c>
      <c r="D9045" s="117">
        <v>7321</v>
      </c>
      <c r="E9045" s="2">
        <v>9045</v>
      </c>
    </row>
    <row r="9046" spans="1:5" ht="13.5" x14ac:dyDescent="0.25">
      <c r="A9046" s="2"/>
      <c r="B9046" s="2" t="s">
        <v>4774</v>
      </c>
      <c r="C9046" s="116">
        <v>194263</v>
      </c>
      <c r="D9046" s="117">
        <v>8228</v>
      </c>
      <c r="E9046" s="2">
        <v>9046</v>
      </c>
    </row>
    <row r="9047" spans="1:5" ht="13.5" x14ac:dyDescent="0.25">
      <c r="A9047" s="2"/>
      <c r="B9047" s="2" t="s">
        <v>4775</v>
      </c>
      <c r="C9047" s="116">
        <v>194282</v>
      </c>
      <c r="D9047" s="117">
        <v>7241</v>
      </c>
      <c r="E9047" s="2">
        <v>9047</v>
      </c>
    </row>
    <row r="9048" spans="1:5" ht="13.5" x14ac:dyDescent="0.25">
      <c r="A9048" s="2"/>
      <c r="B9048" s="2" t="s">
        <v>1784</v>
      </c>
      <c r="C9048" s="116">
        <v>194300</v>
      </c>
      <c r="D9048" s="117">
        <v>7211</v>
      </c>
      <c r="E9048" s="2">
        <v>9048</v>
      </c>
    </row>
    <row r="9049" spans="1:5" ht="13.5" x14ac:dyDescent="0.25">
      <c r="A9049" s="2"/>
      <c r="B9049" s="2" t="s">
        <v>4776</v>
      </c>
      <c r="C9049" s="116">
        <v>194329</v>
      </c>
      <c r="D9049" s="117">
        <v>7321</v>
      </c>
      <c r="E9049" s="2">
        <v>9049</v>
      </c>
    </row>
    <row r="9050" spans="1:5" ht="13.5" x14ac:dyDescent="0.25">
      <c r="A9050" s="2"/>
      <c r="B9050" s="2" t="s">
        <v>1785</v>
      </c>
      <c r="C9050" s="116">
        <v>194333</v>
      </c>
      <c r="D9050" s="117">
        <v>8228</v>
      </c>
      <c r="E9050" s="2">
        <v>9050</v>
      </c>
    </row>
    <row r="9051" spans="1:5" ht="13.5" x14ac:dyDescent="0.25">
      <c r="A9051" s="2"/>
      <c r="B9051" s="2" t="s">
        <v>1786</v>
      </c>
      <c r="C9051" s="116">
        <v>194352</v>
      </c>
      <c r="D9051" s="117">
        <v>7416</v>
      </c>
      <c r="E9051" s="2">
        <v>9051</v>
      </c>
    </row>
    <row r="9052" spans="1:5" ht="13.5" x14ac:dyDescent="0.25">
      <c r="A9052" s="2"/>
      <c r="B9052" s="2" t="s">
        <v>4777</v>
      </c>
      <c r="C9052" s="116">
        <v>194371</v>
      </c>
      <c r="D9052" s="117">
        <v>8269</v>
      </c>
      <c r="E9052" s="2">
        <v>9052</v>
      </c>
    </row>
    <row r="9053" spans="1:5" ht="13.5" x14ac:dyDescent="0.25">
      <c r="A9053" s="2"/>
      <c r="B9053" s="2" t="s">
        <v>4778</v>
      </c>
      <c r="C9053" s="116">
        <v>194390</v>
      </c>
      <c r="D9053" s="117">
        <v>7450</v>
      </c>
      <c r="E9053" s="2">
        <v>9053</v>
      </c>
    </row>
    <row r="9054" spans="1:5" ht="13.5" x14ac:dyDescent="0.25">
      <c r="A9054" s="2"/>
      <c r="B9054" s="2" t="s">
        <v>1787</v>
      </c>
      <c r="C9054" s="116">
        <v>194418</v>
      </c>
      <c r="D9054" s="117">
        <v>7412</v>
      </c>
      <c r="E9054" s="2">
        <v>9054</v>
      </c>
    </row>
    <row r="9055" spans="1:5" ht="13.5" x14ac:dyDescent="0.25">
      <c r="A9055" s="2"/>
      <c r="B9055" s="2" t="s">
        <v>1788</v>
      </c>
      <c r="C9055" s="116">
        <v>194422</v>
      </c>
      <c r="D9055" s="117">
        <v>7321</v>
      </c>
      <c r="E9055" s="2">
        <v>9055</v>
      </c>
    </row>
    <row r="9056" spans="1:5" ht="13.5" x14ac:dyDescent="0.25">
      <c r="A9056" s="2"/>
      <c r="B9056" s="2" t="s">
        <v>4779</v>
      </c>
      <c r="C9056" s="116">
        <v>194441</v>
      </c>
      <c r="D9056" s="117">
        <v>7450</v>
      </c>
      <c r="E9056" s="2">
        <v>9056</v>
      </c>
    </row>
    <row r="9057" spans="1:5" ht="13.5" x14ac:dyDescent="0.25">
      <c r="A9057" s="2"/>
      <c r="B9057" s="2" t="s">
        <v>4780</v>
      </c>
      <c r="C9057" s="116">
        <v>194456</v>
      </c>
      <c r="D9057" s="117">
        <v>7211</v>
      </c>
      <c r="E9057" s="2">
        <v>9057</v>
      </c>
    </row>
    <row r="9058" spans="1:5" ht="13.5" x14ac:dyDescent="0.25">
      <c r="A9058" s="2"/>
      <c r="B9058" s="2" t="s">
        <v>4781</v>
      </c>
      <c r="C9058" s="116">
        <v>194475</v>
      </c>
      <c r="D9058" s="117">
        <v>7460</v>
      </c>
      <c r="E9058" s="2">
        <v>9058</v>
      </c>
    </row>
    <row r="9059" spans="1:5" ht="13.5" x14ac:dyDescent="0.25">
      <c r="A9059" s="2"/>
      <c r="B9059" s="2" t="s">
        <v>4782</v>
      </c>
      <c r="C9059" s="116">
        <v>194494</v>
      </c>
      <c r="D9059" s="117">
        <v>7333</v>
      </c>
      <c r="E9059" s="2">
        <v>9059</v>
      </c>
    </row>
    <row r="9060" spans="1:5" ht="13.5" x14ac:dyDescent="0.25">
      <c r="A9060" s="2"/>
      <c r="B9060" s="2" t="s">
        <v>4783</v>
      </c>
      <c r="C9060" s="116">
        <v>194511</v>
      </c>
      <c r="D9060" s="117">
        <v>7211</v>
      </c>
      <c r="E9060" s="2">
        <v>9060</v>
      </c>
    </row>
    <row r="9061" spans="1:5" ht="13.5" x14ac:dyDescent="0.25">
      <c r="A9061" s="2"/>
      <c r="B9061" s="2" t="s">
        <v>4784</v>
      </c>
      <c r="C9061" s="116">
        <v>194526</v>
      </c>
      <c r="D9061" s="117">
        <v>7321</v>
      </c>
      <c r="E9061" s="2">
        <v>9061</v>
      </c>
    </row>
    <row r="9062" spans="1:5" ht="13.5" x14ac:dyDescent="0.25">
      <c r="A9062" s="2"/>
      <c r="B9062" s="2" t="s">
        <v>4785</v>
      </c>
      <c r="C9062" s="116">
        <v>194545</v>
      </c>
      <c r="D9062" s="117">
        <v>9322</v>
      </c>
      <c r="E9062" s="2">
        <v>9062</v>
      </c>
    </row>
    <row r="9063" spans="1:5" ht="13.5" x14ac:dyDescent="0.25">
      <c r="A9063" s="2"/>
      <c r="B9063" s="2" t="s">
        <v>4786</v>
      </c>
      <c r="C9063" s="116">
        <v>194553</v>
      </c>
      <c r="D9063" s="117">
        <v>9322</v>
      </c>
      <c r="E9063" s="2">
        <v>9063</v>
      </c>
    </row>
    <row r="9064" spans="1:5" ht="13.5" x14ac:dyDescent="0.25">
      <c r="A9064" s="2"/>
      <c r="B9064" s="2" t="s">
        <v>4787</v>
      </c>
      <c r="C9064" s="116">
        <v>194579</v>
      </c>
      <c r="D9064" s="117">
        <v>7250</v>
      </c>
      <c r="E9064" s="2">
        <v>9064</v>
      </c>
    </row>
    <row r="9065" spans="1:5" ht="13.5" x14ac:dyDescent="0.25">
      <c r="A9065" s="2"/>
      <c r="B9065" s="2" t="s">
        <v>1789</v>
      </c>
      <c r="C9065" s="116">
        <v>194600</v>
      </c>
      <c r="D9065" s="117">
        <v>5148</v>
      </c>
      <c r="E9065" s="2">
        <v>9065</v>
      </c>
    </row>
    <row r="9066" spans="1:5" ht="13.5" x14ac:dyDescent="0.25">
      <c r="A9066" s="2"/>
      <c r="B9066" s="2" t="s">
        <v>4788</v>
      </c>
      <c r="C9066" s="116">
        <v>194598</v>
      </c>
      <c r="D9066" s="117">
        <v>7341</v>
      </c>
      <c r="E9066" s="2">
        <v>9066</v>
      </c>
    </row>
    <row r="9067" spans="1:5" ht="13.5" x14ac:dyDescent="0.25">
      <c r="A9067" s="2"/>
      <c r="B9067" s="2" t="s">
        <v>4789</v>
      </c>
      <c r="C9067" s="116">
        <v>194615</v>
      </c>
      <c r="D9067" s="117">
        <v>7242</v>
      </c>
      <c r="E9067" s="2">
        <v>9067</v>
      </c>
    </row>
    <row r="9068" spans="1:5" ht="13.5" x14ac:dyDescent="0.25">
      <c r="A9068" s="2"/>
      <c r="B9068" s="2" t="s">
        <v>4790</v>
      </c>
      <c r="C9068" s="116">
        <v>194649</v>
      </c>
      <c r="D9068" s="117">
        <v>8269</v>
      </c>
      <c r="E9068" s="2">
        <v>9068</v>
      </c>
    </row>
    <row r="9069" spans="1:5" ht="13.5" x14ac:dyDescent="0.25">
      <c r="A9069" s="2"/>
      <c r="B9069" s="2" t="s">
        <v>7095</v>
      </c>
      <c r="C9069" s="116">
        <v>273450</v>
      </c>
      <c r="D9069" s="117">
        <v>3450</v>
      </c>
      <c r="E9069" s="2">
        <v>9069</v>
      </c>
    </row>
    <row r="9070" spans="1:5" ht="13.5" x14ac:dyDescent="0.25">
      <c r="A9070" s="2"/>
      <c r="B9070" s="2" t="s">
        <v>4791</v>
      </c>
      <c r="C9070" s="116">
        <v>194653</v>
      </c>
      <c r="D9070" s="117">
        <v>7324</v>
      </c>
      <c r="E9070" s="2">
        <v>9070</v>
      </c>
    </row>
    <row r="9071" spans="1:5" ht="13.5" x14ac:dyDescent="0.25">
      <c r="A9071" s="2"/>
      <c r="B9071" s="2" t="s">
        <v>9091</v>
      </c>
      <c r="C9071" s="116">
        <v>394660</v>
      </c>
      <c r="D9071" s="117">
        <v>8290</v>
      </c>
      <c r="E9071" s="2">
        <v>9071</v>
      </c>
    </row>
    <row r="9072" spans="1:5" ht="13.5" x14ac:dyDescent="0.25">
      <c r="A9072" s="2"/>
      <c r="B9072" s="2" t="s">
        <v>7096</v>
      </c>
      <c r="C9072" s="116">
        <v>273484</v>
      </c>
      <c r="D9072" s="117">
        <v>2451</v>
      </c>
      <c r="E9072" s="2">
        <v>9072</v>
      </c>
    </row>
    <row r="9073" spans="1:5" ht="13.5" x14ac:dyDescent="0.25">
      <c r="A9073" s="2"/>
      <c r="B9073" s="2" t="s">
        <v>8417</v>
      </c>
      <c r="C9073" s="116">
        <v>273485</v>
      </c>
      <c r="D9073" s="117">
        <v>2451</v>
      </c>
      <c r="E9073" s="2">
        <v>9073</v>
      </c>
    </row>
    <row r="9074" spans="1:5" ht="13.5" x14ac:dyDescent="0.25">
      <c r="A9074" s="2"/>
      <c r="B9074" s="2" t="s">
        <v>4792</v>
      </c>
      <c r="C9074" s="116">
        <v>194672</v>
      </c>
      <c r="D9074" s="117">
        <v>5148</v>
      </c>
      <c r="E9074" s="2">
        <v>9074</v>
      </c>
    </row>
    <row r="9075" spans="1:5" ht="13.5" x14ac:dyDescent="0.25">
      <c r="A9075" s="2"/>
      <c r="B9075" s="2" t="s">
        <v>9092</v>
      </c>
      <c r="C9075" s="116">
        <v>394689</v>
      </c>
      <c r="D9075" s="117">
        <v>8290</v>
      </c>
      <c r="E9075" s="2">
        <v>9075</v>
      </c>
    </row>
    <row r="9076" spans="1:5" ht="13.5" x14ac:dyDescent="0.25">
      <c r="A9076" s="2"/>
      <c r="B9076" s="2" t="s">
        <v>1790</v>
      </c>
      <c r="C9076" s="116">
        <v>194691</v>
      </c>
      <c r="D9076" s="117">
        <v>7521</v>
      </c>
      <c r="E9076" s="2">
        <v>9076</v>
      </c>
    </row>
    <row r="9077" spans="1:5" ht="13.5" x14ac:dyDescent="0.25">
      <c r="A9077" s="2"/>
      <c r="B9077" s="2" t="s">
        <v>4793</v>
      </c>
      <c r="C9077" s="116">
        <v>194719</v>
      </c>
      <c r="D9077" s="117">
        <v>7324</v>
      </c>
      <c r="E9077" s="2">
        <v>9077</v>
      </c>
    </row>
    <row r="9078" spans="1:5" ht="13.5" x14ac:dyDescent="0.25">
      <c r="A9078" s="2"/>
      <c r="B9078" s="2" t="s">
        <v>4794</v>
      </c>
      <c r="C9078" s="116">
        <v>194723</v>
      </c>
      <c r="D9078" s="117">
        <v>7313</v>
      </c>
      <c r="E9078" s="2">
        <v>9078</v>
      </c>
    </row>
    <row r="9079" spans="1:5" ht="13.5" x14ac:dyDescent="0.25">
      <c r="A9079" s="2"/>
      <c r="B9079" s="2" t="s">
        <v>4795</v>
      </c>
      <c r="C9079" s="116">
        <v>194742</v>
      </c>
      <c r="D9079" s="117">
        <v>7232</v>
      </c>
      <c r="E9079" s="2">
        <v>9079</v>
      </c>
    </row>
    <row r="9080" spans="1:5" ht="13.5" x14ac:dyDescent="0.25">
      <c r="A9080" s="2"/>
      <c r="B9080" s="2" t="s">
        <v>4796</v>
      </c>
      <c r="C9080" s="116">
        <v>194761</v>
      </c>
      <c r="D9080" s="117">
        <v>5410</v>
      </c>
      <c r="E9080" s="2">
        <v>9080</v>
      </c>
    </row>
    <row r="9081" spans="1:5" ht="13.5" x14ac:dyDescent="0.25">
      <c r="A9081" s="2"/>
      <c r="B9081" s="2" t="s">
        <v>7097</v>
      </c>
      <c r="C9081" s="116">
        <v>273520</v>
      </c>
      <c r="D9081" s="117">
        <v>3131</v>
      </c>
      <c r="E9081" s="2">
        <v>9081</v>
      </c>
    </row>
    <row r="9082" spans="1:5" ht="13.5" x14ac:dyDescent="0.25">
      <c r="A9082" s="2"/>
      <c r="B9082" s="2" t="s">
        <v>1791</v>
      </c>
      <c r="C9082" s="116">
        <v>194776</v>
      </c>
      <c r="D9082" s="117">
        <v>7343</v>
      </c>
      <c r="E9082" s="2">
        <v>9082</v>
      </c>
    </row>
    <row r="9083" spans="1:5" ht="13.5" x14ac:dyDescent="0.25">
      <c r="A9083" s="2"/>
      <c r="B9083" s="2" t="s">
        <v>8415</v>
      </c>
      <c r="C9083" s="116">
        <v>273314</v>
      </c>
      <c r="D9083" s="117">
        <v>2419</v>
      </c>
      <c r="E9083" s="2">
        <v>9083</v>
      </c>
    </row>
    <row r="9084" spans="1:5" ht="13.5" x14ac:dyDescent="0.25">
      <c r="A9084" s="2"/>
      <c r="B9084" s="2" t="s">
        <v>1792</v>
      </c>
      <c r="C9084" s="116">
        <v>194795</v>
      </c>
      <c r="D9084" s="117">
        <v>7223</v>
      </c>
      <c r="E9084" s="2">
        <v>9084</v>
      </c>
    </row>
    <row r="9085" spans="1:5" ht="13.5" x14ac:dyDescent="0.25">
      <c r="A9085" s="2"/>
      <c r="B9085" s="2" t="s">
        <v>4797</v>
      </c>
      <c r="C9085" s="116">
        <v>194812</v>
      </c>
      <c r="D9085" s="117">
        <v>7223</v>
      </c>
      <c r="E9085" s="2">
        <v>9085</v>
      </c>
    </row>
    <row r="9086" spans="1:5" ht="13.5" x14ac:dyDescent="0.25">
      <c r="A9086" s="2"/>
      <c r="B9086" s="2" t="s">
        <v>4798</v>
      </c>
      <c r="C9086" s="116">
        <v>194831</v>
      </c>
      <c r="D9086" s="117">
        <v>7113</v>
      </c>
      <c r="E9086" s="2">
        <v>9086</v>
      </c>
    </row>
    <row r="9087" spans="1:5" ht="13.5" x14ac:dyDescent="0.25">
      <c r="A9087" s="2"/>
      <c r="B9087" s="2" t="s">
        <v>4799</v>
      </c>
      <c r="C9087" s="116">
        <v>194850</v>
      </c>
      <c r="D9087" s="117">
        <v>7442</v>
      </c>
      <c r="E9087" s="2">
        <v>9087</v>
      </c>
    </row>
    <row r="9088" spans="1:5" ht="13.5" x14ac:dyDescent="0.25">
      <c r="A9088" s="2"/>
      <c r="B9088" s="2" t="s">
        <v>4800</v>
      </c>
      <c r="C9088" s="116">
        <v>194865</v>
      </c>
      <c r="D9088" s="117">
        <v>7260</v>
      </c>
      <c r="E9088" s="2">
        <v>9088</v>
      </c>
    </row>
    <row r="9089" spans="1:5" ht="13.5" x14ac:dyDescent="0.25">
      <c r="A9089" s="2"/>
      <c r="B9089" s="2" t="s">
        <v>4801</v>
      </c>
      <c r="C9089" s="116">
        <v>194884</v>
      </c>
      <c r="D9089" s="117">
        <v>7223</v>
      </c>
      <c r="E9089" s="2">
        <v>9089</v>
      </c>
    </row>
    <row r="9090" spans="1:5" ht="13.5" x14ac:dyDescent="0.25">
      <c r="A9090" s="2"/>
      <c r="B9090" s="2" t="s">
        <v>9093</v>
      </c>
      <c r="C9090" s="116">
        <v>394871</v>
      </c>
      <c r="D9090" s="117">
        <v>8290</v>
      </c>
      <c r="E9090" s="2">
        <v>9090</v>
      </c>
    </row>
    <row r="9091" spans="1:5" ht="13.5" x14ac:dyDescent="0.25">
      <c r="A9091" s="2"/>
      <c r="B9091" s="2" t="s">
        <v>4802</v>
      </c>
      <c r="C9091" s="116">
        <v>194899</v>
      </c>
      <c r="D9091" s="117">
        <v>7416</v>
      </c>
      <c r="E9091" s="2">
        <v>9091</v>
      </c>
    </row>
    <row r="9092" spans="1:5" ht="13.5" x14ac:dyDescent="0.25">
      <c r="A9092" s="2"/>
      <c r="B9092" s="2" t="s">
        <v>4803</v>
      </c>
      <c r="C9092" s="116">
        <v>194901</v>
      </c>
      <c r="D9092" s="117">
        <v>7411</v>
      </c>
      <c r="E9092" s="2">
        <v>9092</v>
      </c>
    </row>
    <row r="9093" spans="1:5" ht="13.5" x14ac:dyDescent="0.25">
      <c r="A9093" s="2"/>
      <c r="B9093" s="2" t="s">
        <v>4804</v>
      </c>
      <c r="C9093" s="116">
        <v>194916</v>
      </c>
      <c r="D9093" s="117">
        <v>8125</v>
      </c>
      <c r="E9093" s="2">
        <v>9093</v>
      </c>
    </row>
    <row r="9094" spans="1:5" ht="13.5" x14ac:dyDescent="0.25">
      <c r="A9094" s="2"/>
      <c r="B9094" s="2" t="s">
        <v>1793</v>
      </c>
      <c r="C9094" s="116">
        <v>194935</v>
      </c>
      <c r="D9094" s="117">
        <v>7443</v>
      </c>
      <c r="E9094" s="2">
        <v>9094</v>
      </c>
    </row>
    <row r="9095" spans="1:5" ht="13.5" x14ac:dyDescent="0.25">
      <c r="A9095" s="2"/>
      <c r="B9095" s="2" t="s">
        <v>4806</v>
      </c>
      <c r="C9095" s="116">
        <v>194969</v>
      </c>
      <c r="D9095" s="117">
        <v>7122</v>
      </c>
      <c r="E9095" s="2">
        <v>9095</v>
      </c>
    </row>
    <row r="9096" spans="1:5" ht="13.5" x14ac:dyDescent="0.25">
      <c r="A9096" s="2"/>
      <c r="B9096" s="2" t="s">
        <v>7526</v>
      </c>
      <c r="C9096" s="116">
        <v>194950</v>
      </c>
      <c r="D9096" s="117">
        <v>7222</v>
      </c>
      <c r="E9096" s="2">
        <v>9096</v>
      </c>
    </row>
    <row r="9097" spans="1:5" ht="13.5" x14ac:dyDescent="0.25">
      <c r="A9097" s="2"/>
      <c r="B9097" s="2" t="s">
        <v>1794</v>
      </c>
      <c r="C9097" s="116">
        <v>194949</v>
      </c>
      <c r="D9097" s="117">
        <v>7122</v>
      </c>
      <c r="E9097" s="2">
        <v>9097</v>
      </c>
    </row>
    <row r="9098" spans="1:5" ht="13.5" x14ac:dyDescent="0.25">
      <c r="A9098" s="2"/>
      <c r="B9098" s="2" t="s">
        <v>4807</v>
      </c>
      <c r="C9098" s="116">
        <v>194973</v>
      </c>
      <c r="D9098" s="117">
        <v>7122</v>
      </c>
      <c r="E9098" s="2">
        <v>9098</v>
      </c>
    </row>
    <row r="9099" spans="1:5" ht="13.5" x14ac:dyDescent="0.25">
      <c r="A9099" s="2"/>
      <c r="B9099" s="2" t="s">
        <v>4808</v>
      </c>
      <c r="C9099" s="116">
        <v>194992</v>
      </c>
      <c r="D9099" s="117">
        <v>7442</v>
      </c>
      <c r="E9099" s="2">
        <v>9099</v>
      </c>
    </row>
    <row r="9100" spans="1:5" ht="13.5" x14ac:dyDescent="0.25">
      <c r="A9100" s="2"/>
      <c r="B9100" s="2" t="s">
        <v>1795</v>
      </c>
      <c r="C9100" s="116">
        <v>195020</v>
      </c>
      <c r="D9100" s="117">
        <v>7412</v>
      </c>
      <c r="E9100" s="2">
        <v>9100</v>
      </c>
    </row>
    <row r="9101" spans="1:5" ht="13.5" x14ac:dyDescent="0.25">
      <c r="A9101" s="2"/>
      <c r="B9101" s="2" t="s">
        <v>4809</v>
      </c>
      <c r="C9101" s="116">
        <v>195035</v>
      </c>
      <c r="D9101" s="117">
        <v>7322</v>
      </c>
      <c r="E9101" s="2">
        <v>9101</v>
      </c>
    </row>
    <row r="9102" spans="1:5" ht="13.5" x14ac:dyDescent="0.25">
      <c r="A9102" s="2"/>
      <c r="B9102" s="2" t="s">
        <v>7099</v>
      </c>
      <c r="C9102" s="116">
        <v>273925</v>
      </c>
      <c r="D9102" s="117">
        <v>2113</v>
      </c>
      <c r="E9102" s="2">
        <v>9102</v>
      </c>
    </row>
    <row r="9103" spans="1:5" ht="13.5" x14ac:dyDescent="0.25">
      <c r="A9103" s="2"/>
      <c r="B9103" s="2" t="s">
        <v>8657</v>
      </c>
      <c r="C9103" s="116">
        <v>273960</v>
      </c>
      <c r="D9103" s="117">
        <v>2113</v>
      </c>
      <c r="E9103" s="2">
        <v>9103</v>
      </c>
    </row>
    <row r="9104" spans="1:5" ht="13.5" x14ac:dyDescent="0.25">
      <c r="A9104" s="2"/>
      <c r="B9104" s="2" t="s">
        <v>1796</v>
      </c>
      <c r="C9104" s="116">
        <v>195054</v>
      </c>
      <c r="D9104" s="117">
        <v>8159</v>
      </c>
      <c r="E9104" s="2">
        <v>9104</v>
      </c>
    </row>
    <row r="9105" spans="1:5" ht="13.5" x14ac:dyDescent="0.25">
      <c r="A9105" s="2"/>
      <c r="B9105" s="2" t="s">
        <v>4810</v>
      </c>
      <c r="C9105" s="116">
        <v>195069</v>
      </c>
      <c r="D9105" s="117">
        <v>8159</v>
      </c>
      <c r="E9105" s="2">
        <v>9105</v>
      </c>
    </row>
    <row r="9106" spans="1:5" ht="13.5" x14ac:dyDescent="0.25">
      <c r="A9106" s="2"/>
      <c r="B9106" s="2" t="s">
        <v>4811</v>
      </c>
      <c r="C9106" s="116">
        <v>195088</v>
      </c>
      <c r="D9106" s="117">
        <v>8159</v>
      </c>
      <c r="E9106" s="2">
        <v>9106</v>
      </c>
    </row>
    <row r="9107" spans="1:5" ht="13.5" x14ac:dyDescent="0.25">
      <c r="A9107" s="2"/>
      <c r="B9107" s="2" t="s">
        <v>4812</v>
      </c>
      <c r="C9107" s="116">
        <v>195092</v>
      </c>
      <c r="D9107" s="117">
        <v>8159</v>
      </c>
      <c r="E9107" s="2">
        <v>9107</v>
      </c>
    </row>
    <row r="9108" spans="1:5" ht="13.5" x14ac:dyDescent="0.25">
      <c r="A9108" s="2"/>
      <c r="B9108" s="2" t="s">
        <v>4813</v>
      </c>
      <c r="C9108" s="116">
        <v>195110</v>
      </c>
      <c r="D9108" s="117">
        <v>8159</v>
      </c>
      <c r="E9108" s="2">
        <v>9108</v>
      </c>
    </row>
    <row r="9109" spans="1:5" ht="13.5" x14ac:dyDescent="0.25">
      <c r="A9109" s="2"/>
      <c r="B9109" s="2" t="s">
        <v>4814</v>
      </c>
      <c r="C9109" s="116">
        <v>195124</v>
      </c>
      <c r="D9109" s="117">
        <v>6111</v>
      </c>
      <c r="E9109" s="2">
        <v>9109</v>
      </c>
    </row>
    <row r="9110" spans="1:5" ht="13.5" x14ac:dyDescent="0.25">
      <c r="A9110" s="2"/>
      <c r="B9110" s="2" t="s">
        <v>1797</v>
      </c>
      <c r="C9110" s="116">
        <v>195139</v>
      </c>
      <c r="D9110" s="117">
        <v>7411</v>
      </c>
      <c r="E9110" s="2">
        <v>9110</v>
      </c>
    </row>
    <row r="9111" spans="1:5" ht="13.5" x14ac:dyDescent="0.25">
      <c r="A9111" s="2"/>
      <c r="B9111" s="2" t="s">
        <v>4815</v>
      </c>
      <c r="C9111" s="116">
        <v>195143</v>
      </c>
      <c r="D9111" s="117">
        <v>8231</v>
      </c>
      <c r="E9111" s="2">
        <v>9111</v>
      </c>
    </row>
    <row r="9112" spans="1:5" ht="13.5" x14ac:dyDescent="0.25">
      <c r="A9112" s="2"/>
      <c r="B9112" s="2" t="s">
        <v>7100</v>
      </c>
      <c r="C9112" s="116">
        <v>273963</v>
      </c>
      <c r="D9112" s="117">
        <v>2454</v>
      </c>
      <c r="E9112" s="2">
        <v>9112</v>
      </c>
    </row>
    <row r="9113" spans="1:5" ht="13.5" x14ac:dyDescent="0.25">
      <c r="A9113" s="2"/>
      <c r="B9113" s="2" t="s">
        <v>7101</v>
      </c>
      <c r="C9113" s="116">
        <v>274006</v>
      </c>
      <c r="D9113" s="117">
        <v>2453</v>
      </c>
      <c r="E9113" s="2">
        <v>9113</v>
      </c>
    </row>
    <row r="9114" spans="1:5" ht="13.5" x14ac:dyDescent="0.25">
      <c r="A9114" s="2"/>
      <c r="B9114" s="2" t="s">
        <v>7102</v>
      </c>
      <c r="C9114" s="116">
        <v>274063</v>
      </c>
      <c r="D9114" s="117">
        <v>2431</v>
      </c>
      <c r="E9114" s="2">
        <v>9114</v>
      </c>
    </row>
    <row r="9115" spans="1:5" ht="13.5" x14ac:dyDescent="0.25">
      <c r="A9115" s="2"/>
      <c r="B9115" s="2" t="s">
        <v>7103</v>
      </c>
      <c r="C9115" s="116">
        <v>274082</v>
      </c>
      <c r="D9115" s="117">
        <v>2431</v>
      </c>
      <c r="E9115" s="2">
        <v>9115</v>
      </c>
    </row>
    <row r="9116" spans="1:5" ht="13.5" x14ac:dyDescent="0.25">
      <c r="A9116" s="2"/>
      <c r="B9116" s="2" t="s">
        <v>4816</v>
      </c>
      <c r="C9116" s="116">
        <v>195158</v>
      </c>
      <c r="D9116" s="117">
        <v>7343</v>
      </c>
      <c r="E9116" s="2">
        <v>9116</v>
      </c>
    </row>
    <row r="9117" spans="1:5" ht="13.5" x14ac:dyDescent="0.25">
      <c r="A9117" s="2"/>
      <c r="B9117" s="2" t="s">
        <v>7104</v>
      </c>
      <c r="C9117" s="116">
        <v>274129</v>
      </c>
      <c r="D9117" s="117">
        <v>4121</v>
      </c>
      <c r="E9117" s="2">
        <v>9117</v>
      </c>
    </row>
    <row r="9118" spans="1:5" ht="13.5" x14ac:dyDescent="0.25">
      <c r="A9118" s="2"/>
      <c r="B9118" s="2" t="s">
        <v>8419</v>
      </c>
      <c r="C9118" s="116">
        <v>274130</v>
      </c>
      <c r="D9118" s="117">
        <v>4121</v>
      </c>
      <c r="E9118" s="2">
        <v>9118</v>
      </c>
    </row>
    <row r="9119" spans="1:5" ht="13.5" x14ac:dyDescent="0.25">
      <c r="A9119" s="2"/>
      <c r="B9119" s="2" t="s">
        <v>7105</v>
      </c>
      <c r="C9119" s="116">
        <v>274171</v>
      </c>
      <c r="D9119" s="117">
        <v>2455</v>
      </c>
      <c r="E9119" s="2">
        <v>9119</v>
      </c>
    </row>
    <row r="9120" spans="1:5" ht="13.5" x14ac:dyDescent="0.25">
      <c r="A9120" s="2"/>
      <c r="B9120" s="2" t="s">
        <v>7106</v>
      </c>
      <c r="C9120" s="116">
        <v>274218</v>
      </c>
      <c r="D9120" s="117">
        <v>2452</v>
      </c>
      <c r="E9120" s="2">
        <v>9120</v>
      </c>
    </row>
    <row r="9121" spans="1:5" ht="13.5" x14ac:dyDescent="0.25">
      <c r="A9121" s="2"/>
      <c r="B9121" s="2" t="s">
        <v>4817</v>
      </c>
      <c r="C9121" s="116">
        <v>195177</v>
      </c>
      <c r="D9121" s="117">
        <v>7333</v>
      </c>
      <c r="E9121" s="2">
        <v>9121</v>
      </c>
    </row>
    <row r="9122" spans="1:5" ht="13.5" x14ac:dyDescent="0.25">
      <c r="A9122" s="2"/>
      <c r="B9122" s="2" t="s">
        <v>8801</v>
      </c>
      <c r="C9122" s="116">
        <v>274383</v>
      </c>
      <c r="D9122" s="117">
        <v>2452</v>
      </c>
      <c r="E9122" s="2">
        <v>9122</v>
      </c>
    </row>
    <row r="9123" spans="1:5" ht="13.5" x14ac:dyDescent="0.25">
      <c r="A9123" s="2"/>
      <c r="B9123" s="2" t="s">
        <v>7116</v>
      </c>
      <c r="C9123" s="116">
        <v>274472</v>
      </c>
      <c r="D9123" s="117">
        <v>2452</v>
      </c>
      <c r="E9123" s="2">
        <v>9123</v>
      </c>
    </row>
    <row r="9124" spans="1:5" ht="13.5" x14ac:dyDescent="0.25">
      <c r="A9124" s="2"/>
      <c r="B9124" s="2" t="s">
        <v>4818</v>
      </c>
      <c r="C9124" s="116">
        <v>195196</v>
      </c>
      <c r="D9124" s="117">
        <v>7313</v>
      </c>
      <c r="E9124" s="2">
        <v>9124</v>
      </c>
    </row>
    <row r="9125" spans="1:5" ht="13.5" x14ac:dyDescent="0.25">
      <c r="A9125" s="2"/>
      <c r="B9125" s="2" t="s">
        <v>7119</v>
      </c>
      <c r="C9125" s="116">
        <v>274561</v>
      </c>
      <c r="D9125" s="117">
        <v>2452</v>
      </c>
      <c r="E9125" s="2">
        <v>9125</v>
      </c>
    </row>
    <row r="9126" spans="1:5" ht="13.5" x14ac:dyDescent="0.25">
      <c r="A9126" s="2"/>
      <c r="B9126" s="2" t="s">
        <v>7124</v>
      </c>
      <c r="C9126" s="116">
        <v>274650</v>
      </c>
      <c r="D9126" s="117">
        <v>2452</v>
      </c>
      <c r="E9126" s="2">
        <v>9126</v>
      </c>
    </row>
    <row r="9127" spans="1:5" ht="13.5" x14ac:dyDescent="0.25">
      <c r="A9127" s="2"/>
      <c r="B9127" s="2" t="s">
        <v>7125</v>
      </c>
      <c r="C9127" s="116">
        <v>274677</v>
      </c>
      <c r="D9127" s="117">
        <v>2452</v>
      </c>
      <c r="E9127" s="2">
        <v>9127</v>
      </c>
    </row>
    <row r="9128" spans="1:5" ht="13.5" x14ac:dyDescent="0.25">
      <c r="A9128" s="2"/>
      <c r="B9128" s="2" t="s">
        <v>4819</v>
      </c>
      <c r="C9128" s="116">
        <v>195209</v>
      </c>
      <c r="D9128" s="117">
        <v>7331</v>
      </c>
      <c r="E9128" s="2">
        <v>9128</v>
      </c>
    </row>
    <row r="9129" spans="1:5" ht="13.5" x14ac:dyDescent="0.25">
      <c r="A9129" s="2"/>
      <c r="B9129" s="2" t="s">
        <v>2381</v>
      </c>
      <c r="C9129" s="116">
        <v>195213</v>
      </c>
      <c r="D9129" s="117">
        <v>7332</v>
      </c>
      <c r="E9129" s="2">
        <v>9129</v>
      </c>
    </row>
    <row r="9130" spans="1:5" ht="13.5" x14ac:dyDescent="0.25">
      <c r="A9130" s="2"/>
      <c r="B9130" s="2" t="s">
        <v>4820</v>
      </c>
      <c r="C9130" s="116">
        <v>195228</v>
      </c>
      <c r="D9130" s="117">
        <v>7313</v>
      </c>
      <c r="E9130" s="2">
        <v>9130</v>
      </c>
    </row>
    <row r="9131" spans="1:5" ht="13.5" x14ac:dyDescent="0.25">
      <c r="A9131" s="2"/>
      <c r="B9131" s="2" t="s">
        <v>8658</v>
      </c>
      <c r="C9131" s="116">
        <v>274696</v>
      </c>
      <c r="D9131" s="117">
        <v>2452</v>
      </c>
      <c r="E9131" s="2">
        <v>9131</v>
      </c>
    </row>
    <row r="9132" spans="1:5" ht="13.5" x14ac:dyDescent="0.25">
      <c r="A9132" s="2"/>
      <c r="B9132" s="2" t="s">
        <v>7107</v>
      </c>
      <c r="C9132" s="116">
        <v>274237</v>
      </c>
      <c r="D9132" s="117">
        <v>2452</v>
      </c>
      <c r="E9132" s="2">
        <v>9132</v>
      </c>
    </row>
    <row r="9133" spans="1:5" ht="13.5" x14ac:dyDescent="0.25">
      <c r="A9133" s="2"/>
      <c r="B9133" s="2" t="s">
        <v>7108</v>
      </c>
      <c r="C9133" s="116">
        <v>274256</v>
      </c>
      <c r="D9133" s="117">
        <v>2452</v>
      </c>
      <c r="E9133" s="2">
        <v>9133</v>
      </c>
    </row>
    <row r="9134" spans="1:5" ht="13.5" x14ac:dyDescent="0.25">
      <c r="A9134" s="2"/>
      <c r="B9134" s="2" t="s">
        <v>8420</v>
      </c>
      <c r="C9134" s="116">
        <v>274257</v>
      </c>
      <c r="D9134" s="117">
        <v>2452</v>
      </c>
      <c r="E9134" s="2">
        <v>9134</v>
      </c>
    </row>
    <row r="9135" spans="1:5" ht="13.5" x14ac:dyDescent="0.25">
      <c r="A9135" s="2"/>
      <c r="B9135" s="2" t="s">
        <v>7109</v>
      </c>
      <c r="C9135" s="116">
        <v>274281</v>
      </c>
      <c r="D9135" s="117">
        <v>2452</v>
      </c>
      <c r="E9135" s="2">
        <v>9135</v>
      </c>
    </row>
    <row r="9136" spans="1:5" ht="13.5" x14ac:dyDescent="0.25">
      <c r="A9136" s="2"/>
      <c r="B9136" s="2" t="s">
        <v>7110</v>
      </c>
      <c r="C9136" s="116">
        <v>274307</v>
      </c>
      <c r="D9136" s="117">
        <v>2452</v>
      </c>
      <c r="E9136" s="2">
        <v>9136</v>
      </c>
    </row>
    <row r="9137" spans="1:5" ht="13.5" x14ac:dyDescent="0.25">
      <c r="A9137" s="2"/>
      <c r="B9137" s="2" t="s">
        <v>7111</v>
      </c>
      <c r="C9137" s="116">
        <v>274311</v>
      </c>
      <c r="D9137" s="117">
        <v>3471</v>
      </c>
      <c r="E9137" s="2">
        <v>9137</v>
      </c>
    </row>
    <row r="9138" spans="1:5" ht="13.5" x14ac:dyDescent="0.25">
      <c r="A9138" s="2"/>
      <c r="B9138" s="2" t="s">
        <v>8421</v>
      </c>
      <c r="C9138" s="116">
        <v>274308</v>
      </c>
      <c r="D9138" s="117">
        <v>2452</v>
      </c>
      <c r="E9138" s="2">
        <v>9138</v>
      </c>
    </row>
    <row r="9139" spans="1:5" ht="13.5" x14ac:dyDescent="0.25">
      <c r="A9139" s="2"/>
      <c r="B9139" s="2" t="s">
        <v>7112</v>
      </c>
      <c r="C9139" s="116">
        <v>274345</v>
      </c>
      <c r="D9139" s="117">
        <v>2452</v>
      </c>
      <c r="E9139" s="2">
        <v>9139</v>
      </c>
    </row>
    <row r="9140" spans="1:5" ht="13.5" x14ac:dyDescent="0.25">
      <c r="A9140" s="2"/>
      <c r="B9140" s="2" t="s">
        <v>8422</v>
      </c>
      <c r="C9140" s="116">
        <v>274346</v>
      </c>
      <c r="D9140" s="117">
        <v>2452</v>
      </c>
      <c r="E9140" s="2">
        <v>9140</v>
      </c>
    </row>
    <row r="9141" spans="1:5" ht="13.5" x14ac:dyDescent="0.25">
      <c r="A9141" s="2"/>
      <c r="B9141" s="2" t="s">
        <v>7113</v>
      </c>
      <c r="C9141" s="116">
        <v>274398</v>
      </c>
      <c r="D9141" s="117">
        <v>2452</v>
      </c>
      <c r="E9141" s="2">
        <v>9141</v>
      </c>
    </row>
    <row r="9142" spans="1:5" ht="13.5" x14ac:dyDescent="0.25">
      <c r="A9142" s="2"/>
      <c r="B9142" s="2" t="s">
        <v>7114</v>
      </c>
      <c r="C9142" s="116">
        <v>274400</v>
      </c>
      <c r="D9142" s="117">
        <v>3471</v>
      </c>
      <c r="E9142" s="2">
        <v>9142</v>
      </c>
    </row>
    <row r="9143" spans="1:5" ht="13.5" x14ac:dyDescent="0.25">
      <c r="A9143" s="2"/>
      <c r="B9143" s="2" t="s">
        <v>7115</v>
      </c>
      <c r="C9143" s="116">
        <v>274434</v>
      </c>
      <c r="D9143" s="117">
        <v>2452</v>
      </c>
      <c r="E9143" s="2">
        <v>9143</v>
      </c>
    </row>
    <row r="9144" spans="1:5" ht="13.5" x14ac:dyDescent="0.25">
      <c r="A9144" s="2"/>
      <c r="B9144" s="2" t="s">
        <v>7117</v>
      </c>
      <c r="C9144" s="116">
        <v>274504</v>
      </c>
      <c r="D9144" s="117">
        <v>2452</v>
      </c>
      <c r="E9144" s="2">
        <v>9144</v>
      </c>
    </row>
    <row r="9145" spans="1:5" ht="13.5" x14ac:dyDescent="0.25">
      <c r="A9145" s="2"/>
      <c r="B9145" s="2" t="s">
        <v>7118</v>
      </c>
      <c r="C9145" s="116">
        <v>274542</v>
      </c>
      <c r="D9145" s="117">
        <v>2452</v>
      </c>
      <c r="E9145" s="2">
        <v>9145</v>
      </c>
    </row>
    <row r="9146" spans="1:5" ht="13.5" x14ac:dyDescent="0.25">
      <c r="A9146" s="2"/>
      <c r="B9146" s="2" t="s">
        <v>7120</v>
      </c>
      <c r="C9146" s="116">
        <v>274595</v>
      </c>
      <c r="D9146" s="117">
        <v>2452</v>
      </c>
      <c r="E9146" s="2">
        <v>9146</v>
      </c>
    </row>
    <row r="9147" spans="1:5" ht="13.5" x14ac:dyDescent="0.25">
      <c r="A9147" s="2"/>
      <c r="B9147" s="2" t="s">
        <v>7121</v>
      </c>
      <c r="C9147" s="116">
        <v>274608</v>
      </c>
      <c r="D9147" s="117">
        <v>3471</v>
      </c>
      <c r="E9147" s="2">
        <v>9147</v>
      </c>
    </row>
    <row r="9148" spans="1:5" ht="13.5" x14ac:dyDescent="0.25">
      <c r="A9148" s="2"/>
      <c r="B9148" s="2" t="s">
        <v>7122</v>
      </c>
      <c r="C9148" s="116">
        <v>274627</v>
      </c>
      <c r="D9148" s="117">
        <v>2452</v>
      </c>
      <c r="E9148" s="2">
        <v>9148</v>
      </c>
    </row>
    <row r="9149" spans="1:5" ht="13.5" x14ac:dyDescent="0.25">
      <c r="A9149" s="2"/>
      <c r="B9149" s="2" t="s">
        <v>7123</v>
      </c>
      <c r="C9149" s="116">
        <v>274631</v>
      </c>
      <c r="D9149" s="117">
        <v>3471</v>
      </c>
      <c r="E9149" s="2">
        <v>9149</v>
      </c>
    </row>
    <row r="9150" spans="1:5" ht="13.5" x14ac:dyDescent="0.25">
      <c r="A9150" s="2"/>
      <c r="B9150" s="2" t="s">
        <v>7126</v>
      </c>
      <c r="C9150" s="116">
        <v>274701</v>
      </c>
      <c r="D9150" s="117">
        <v>2452</v>
      </c>
      <c r="E9150" s="2">
        <v>9150</v>
      </c>
    </row>
    <row r="9151" spans="1:5" ht="13.5" x14ac:dyDescent="0.25">
      <c r="A9151" s="2"/>
      <c r="B9151" s="2" t="s">
        <v>7127</v>
      </c>
      <c r="C9151" s="116">
        <v>274720</v>
      </c>
      <c r="D9151" s="117">
        <v>2452</v>
      </c>
      <c r="E9151" s="2">
        <v>9151</v>
      </c>
    </row>
    <row r="9152" spans="1:5" ht="13.5" x14ac:dyDescent="0.25">
      <c r="A9152" s="2"/>
      <c r="B9152" s="2" t="s">
        <v>7128</v>
      </c>
      <c r="C9152" s="116">
        <v>274769</v>
      </c>
      <c r="D9152" s="117">
        <v>2452</v>
      </c>
      <c r="E9152" s="2">
        <v>9152</v>
      </c>
    </row>
    <row r="9153" spans="1:5" ht="13.5" x14ac:dyDescent="0.25">
      <c r="A9153" s="2"/>
      <c r="B9153" s="2" t="s">
        <v>7129</v>
      </c>
      <c r="C9153" s="116">
        <v>274792</v>
      </c>
      <c r="D9153" s="117">
        <v>2452</v>
      </c>
      <c r="E9153" s="2">
        <v>9153</v>
      </c>
    </row>
    <row r="9154" spans="1:5" ht="13.5" x14ac:dyDescent="0.25">
      <c r="A9154" s="2"/>
      <c r="B9154" s="2" t="s">
        <v>7130</v>
      </c>
      <c r="C9154" s="116">
        <v>274824</v>
      </c>
      <c r="D9154" s="117">
        <v>2452</v>
      </c>
      <c r="E9154" s="2">
        <v>9154</v>
      </c>
    </row>
    <row r="9155" spans="1:5" ht="13.5" x14ac:dyDescent="0.25">
      <c r="A9155" s="2"/>
      <c r="B9155" s="2" t="s">
        <v>8659</v>
      </c>
      <c r="C9155" s="116">
        <v>274840</v>
      </c>
      <c r="D9155" s="117">
        <v>2452</v>
      </c>
      <c r="E9155" s="2">
        <v>9155</v>
      </c>
    </row>
    <row r="9156" spans="1:5" ht="13.5" x14ac:dyDescent="0.25">
      <c r="A9156" s="2"/>
      <c r="B9156" s="2" t="s">
        <v>7131</v>
      </c>
      <c r="C9156" s="116">
        <v>274858</v>
      </c>
      <c r="D9156" s="117">
        <v>2452</v>
      </c>
      <c r="E9156" s="2">
        <v>9156</v>
      </c>
    </row>
    <row r="9157" spans="1:5" ht="13.5" x14ac:dyDescent="0.25">
      <c r="A9157" s="2"/>
      <c r="B9157" s="2" t="s">
        <v>1798</v>
      </c>
      <c r="C9157" s="116">
        <v>195247</v>
      </c>
      <c r="D9157" s="117">
        <v>6113</v>
      </c>
      <c r="E9157" s="2">
        <v>9157</v>
      </c>
    </row>
    <row r="9158" spans="1:5" ht="13.5" x14ac:dyDescent="0.25">
      <c r="A9158" s="2"/>
      <c r="B9158" s="2" t="s">
        <v>1799</v>
      </c>
      <c r="C9158" s="116">
        <v>195251</v>
      </c>
      <c r="D9158" s="117">
        <v>7332</v>
      </c>
      <c r="E9158" s="2">
        <v>9158</v>
      </c>
    </row>
    <row r="9159" spans="1:5" ht="13.5" x14ac:dyDescent="0.25">
      <c r="A9159" s="2"/>
      <c r="B9159" s="2" t="s">
        <v>4822</v>
      </c>
      <c r="C9159" s="116">
        <v>195266</v>
      </c>
      <c r="D9159" s="117">
        <v>7121</v>
      </c>
      <c r="E9159" s="2">
        <v>9159</v>
      </c>
    </row>
    <row r="9160" spans="1:5" ht="13.5" x14ac:dyDescent="0.25">
      <c r="A9160" s="2"/>
      <c r="B9160" s="2" t="s">
        <v>4823</v>
      </c>
      <c r="C9160" s="116">
        <v>195285</v>
      </c>
      <c r="D9160" s="117">
        <v>8154</v>
      </c>
      <c r="E9160" s="2">
        <v>9160</v>
      </c>
    </row>
    <row r="9161" spans="1:5" ht="13.5" x14ac:dyDescent="0.25">
      <c r="A9161" s="2"/>
      <c r="B9161" s="2" t="s">
        <v>4824</v>
      </c>
      <c r="C9161" s="116">
        <v>195297</v>
      </c>
      <c r="D9161" s="117">
        <v>8112</v>
      </c>
      <c r="E9161" s="2">
        <v>9161</v>
      </c>
    </row>
    <row r="9162" spans="1:5" ht="13.5" x14ac:dyDescent="0.25">
      <c r="A9162" s="2"/>
      <c r="B9162" s="2" t="s">
        <v>8423</v>
      </c>
      <c r="C9162" s="116">
        <v>274859</v>
      </c>
      <c r="D9162" s="117">
        <v>2451</v>
      </c>
      <c r="E9162" s="2">
        <v>9162</v>
      </c>
    </row>
    <row r="9163" spans="1:5" ht="13.5" x14ac:dyDescent="0.25">
      <c r="A9163" s="2"/>
      <c r="B9163" s="2" t="s">
        <v>4825</v>
      </c>
      <c r="C9163" s="116">
        <v>195317</v>
      </c>
      <c r="D9163" s="117">
        <v>7260</v>
      </c>
      <c r="E9163" s="2">
        <v>9163</v>
      </c>
    </row>
    <row r="9164" spans="1:5" ht="13.5" x14ac:dyDescent="0.25">
      <c r="A9164" s="2"/>
      <c r="B9164" s="2" t="s">
        <v>1800</v>
      </c>
      <c r="C9164" s="116">
        <v>195321</v>
      </c>
      <c r="D9164" s="117">
        <v>8153</v>
      </c>
      <c r="E9164" s="2">
        <v>9164</v>
      </c>
    </row>
    <row r="9165" spans="1:5" ht="13.5" x14ac:dyDescent="0.25">
      <c r="A9165" s="2"/>
      <c r="B9165" s="2" t="s">
        <v>4827</v>
      </c>
      <c r="C9165" s="116">
        <v>195340</v>
      </c>
      <c r="D9165" s="117">
        <v>8221</v>
      </c>
      <c r="E9165" s="2">
        <v>9165</v>
      </c>
    </row>
    <row r="9166" spans="1:5" ht="13.5" x14ac:dyDescent="0.25">
      <c r="A9166" s="2"/>
      <c r="B9166" s="2" t="s">
        <v>4826</v>
      </c>
      <c r="C9166" s="116">
        <v>195336</v>
      </c>
      <c r="D9166" s="117">
        <v>8228</v>
      </c>
      <c r="E9166" s="2">
        <v>9166</v>
      </c>
    </row>
    <row r="9167" spans="1:5" ht="13.5" x14ac:dyDescent="0.25">
      <c r="A9167" s="2"/>
      <c r="B9167" s="2" t="s">
        <v>4828</v>
      </c>
      <c r="C9167" s="116">
        <v>195355</v>
      </c>
      <c r="D9167" s="117">
        <v>9321</v>
      </c>
      <c r="E9167" s="2">
        <v>9167</v>
      </c>
    </row>
    <row r="9168" spans="1:5" ht="13.5" x14ac:dyDescent="0.25">
      <c r="A9168" s="2"/>
      <c r="B9168" s="2" t="s">
        <v>4829</v>
      </c>
      <c r="C9168" s="116">
        <v>195363</v>
      </c>
      <c r="D9168" s="117">
        <v>7280</v>
      </c>
      <c r="E9168" s="2">
        <v>9168</v>
      </c>
    </row>
    <row r="9169" spans="1:5" ht="13.5" x14ac:dyDescent="0.25">
      <c r="A9169" s="2"/>
      <c r="B9169" s="2" t="s">
        <v>4830</v>
      </c>
      <c r="C9169" s="116">
        <v>195374</v>
      </c>
      <c r="D9169" s="117">
        <v>7280</v>
      </c>
      <c r="E9169" s="2">
        <v>9169</v>
      </c>
    </row>
    <row r="9170" spans="1:5" ht="13.5" x14ac:dyDescent="0.25">
      <c r="A9170" s="2"/>
      <c r="B9170" s="2" t="s">
        <v>4831</v>
      </c>
      <c r="C9170" s="116">
        <v>195393</v>
      </c>
      <c r="D9170" s="117">
        <v>7242</v>
      </c>
      <c r="E9170" s="2">
        <v>9170</v>
      </c>
    </row>
    <row r="9171" spans="1:5" ht="13.5" x14ac:dyDescent="0.25">
      <c r="A9171" s="2"/>
      <c r="B9171" s="2" t="s">
        <v>4832</v>
      </c>
      <c r="C9171" s="116">
        <v>195425</v>
      </c>
      <c r="D9171" s="117">
        <v>6121</v>
      </c>
      <c r="E9171" s="2">
        <v>9171</v>
      </c>
    </row>
    <row r="9172" spans="1:5" ht="13.5" x14ac:dyDescent="0.25">
      <c r="A9172" s="2"/>
      <c r="B9172" s="2" t="s">
        <v>4833</v>
      </c>
      <c r="C9172" s="116">
        <v>195444</v>
      </c>
      <c r="D9172" s="117">
        <v>6112</v>
      </c>
      <c r="E9172" s="2">
        <v>9172</v>
      </c>
    </row>
    <row r="9173" spans="1:5" ht="13.5" x14ac:dyDescent="0.25">
      <c r="A9173" s="2"/>
      <c r="B9173" s="2" t="s">
        <v>4834</v>
      </c>
      <c r="C9173" s="116">
        <v>195459</v>
      </c>
      <c r="D9173" s="117">
        <v>5147</v>
      </c>
      <c r="E9173" s="2">
        <v>9173</v>
      </c>
    </row>
    <row r="9174" spans="1:5" ht="13.5" x14ac:dyDescent="0.25">
      <c r="A9174" s="2"/>
      <c r="B9174" s="2" t="s">
        <v>4835</v>
      </c>
      <c r="C9174" s="116">
        <v>195463</v>
      </c>
      <c r="D9174" s="117">
        <v>5147</v>
      </c>
      <c r="E9174" s="2">
        <v>9174</v>
      </c>
    </row>
    <row r="9175" spans="1:5" ht="13.5" x14ac:dyDescent="0.25">
      <c r="A9175" s="2"/>
      <c r="B9175" s="2" t="s">
        <v>8424</v>
      </c>
      <c r="C9175" s="116">
        <v>275297</v>
      </c>
      <c r="D9175" s="117">
        <v>3450</v>
      </c>
      <c r="E9175" s="2">
        <v>9175</v>
      </c>
    </row>
    <row r="9176" spans="1:5" ht="13.5" x14ac:dyDescent="0.25">
      <c r="A9176" s="2"/>
      <c r="B9176" s="2" t="s">
        <v>8425</v>
      </c>
      <c r="C9176" s="116">
        <v>274880</v>
      </c>
      <c r="D9176" s="117">
        <v>9152</v>
      </c>
      <c r="E9176" s="2">
        <v>9176</v>
      </c>
    </row>
    <row r="9177" spans="1:5" ht="13.5" x14ac:dyDescent="0.25">
      <c r="A9177" s="2"/>
      <c r="B9177" s="2" t="s">
        <v>4836</v>
      </c>
      <c r="C9177" s="116">
        <v>195478</v>
      </c>
      <c r="D9177" s="117">
        <v>7224</v>
      </c>
      <c r="E9177" s="2">
        <v>9177</v>
      </c>
    </row>
    <row r="9178" spans="1:5" ht="13.5" x14ac:dyDescent="0.25">
      <c r="A9178" s="2"/>
      <c r="B9178" s="2" t="s">
        <v>4837</v>
      </c>
      <c r="C9178" s="116">
        <v>195497</v>
      </c>
      <c r="D9178" s="117">
        <v>7335</v>
      </c>
      <c r="E9178" s="2">
        <v>9178</v>
      </c>
    </row>
    <row r="9179" spans="1:5" ht="13.5" x14ac:dyDescent="0.25">
      <c r="A9179" s="2"/>
      <c r="B9179" s="2" t="s">
        <v>4838</v>
      </c>
      <c r="C9179" s="116">
        <v>195506</v>
      </c>
      <c r="D9179" s="117">
        <v>7333</v>
      </c>
      <c r="E9179" s="2">
        <v>9179</v>
      </c>
    </row>
    <row r="9180" spans="1:5" ht="13.5" x14ac:dyDescent="0.25">
      <c r="A9180" s="2"/>
      <c r="B9180" s="2" t="s">
        <v>4839</v>
      </c>
      <c r="C9180" s="116">
        <v>195529</v>
      </c>
      <c r="D9180" s="117">
        <v>7250</v>
      </c>
      <c r="E9180" s="2">
        <v>9180</v>
      </c>
    </row>
    <row r="9181" spans="1:5" ht="13.5" x14ac:dyDescent="0.25">
      <c r="A9181" s="2"/>
      <c r="B9181" s="2" t="s">
        <v>4840</v>
      </c>
      <c r="C9181" s="116">
        <v>195533</v>
      </c>
      <c r="D9181" s="117">
        <v>7313</v>
      </c>
      <c r="E9181" s="2">
        <v>9181</v>
      </c>
    </row>
    <row r="9182" spans="1:5" ht="13.5" x14ac:dyDescent="0.25">
      <c r="A9182" s="2"/>
      <c r="B9182" s="2" t="s">
        <v>7132</v>
      </c>
      <c r="C9182" s="116">
        <v>275300</v>
      </c>
      <c r="D9182" s="117">
        <v>3118</v>
      </c>
      <c r="E9182" s="2">
        <v>9182</v>
      </c>
    </row>
    <row r="9183" spans="1:5" ht="13.5" x14ac:dyDescent="0.25">
      <c r="A9183" s="2"/>
      <c r="B9183" s="2" t="s">
        <v>7133</v>
      </c>
      <c r="C9183" s="116">
        <v>275348</v>
      </c>
      <c r="D9183" s="117">
        <v>3118</v>
      </c>
      <c r="E9183" s="2">
        <v>9183</v>
      </c>
    </row>
    <row r="9184" spans="1:5" ht="13.5" x14ac:dyDescent="0.25">
      <c r="A9184" s="2"/>
      <c r="B9184" s="2" t="s">
        <v>9094</v>
      </c>
      <c r="C9184" s="116">
        <v>395547</v>
      </c>
      <c r="D9184" s="117">
        <v>8290</v>
      </c>
      <c r="E9184" s="2">
        <v>9184</v>
      </c>
    </row>
    <row r="9185" spans="1:5" ht="13.5" x14ac:dyDescent="0.25">
      <c r="A9185" s="2"/>
      <c r="B9185" s="2" t="s">
        <v>1801</v>
      </c>
      <c r="C9185" s="116">
        <v>195552</v>
      </c>
      <c r="D9185" s="117">
        <v>7223</v>
      </c>
      <c r="E9185" s="2">
        <v>9185</v>
      </c>
    </row>
    <row r="9186" spans="1:5" ht="13.5" x14ac:dyDescent="0.25">
      <c r="A9186" s="2"/>
      <c r="B9186" s="2" t="s">
        <v>4841</v>
      </c>
      <c r="C9186" s="116">
        <v>195571</v>
      </c>
      <c r="D9186" s="117">
        <v>7270</v>
      </c>
      <c r="E9186" s="2">
        <v>9186</v>
      </c>
    </row>
    <row r="9187" spans="1:5" ht="13.5" x14ac:dyDescent="0.25">
      <c r="A9187" s="2"/>
      <c r="B9187" s="2" t="s">
        <v>4842</v>
      </c>
      <c r="C9187" s="116">
        <v>195586</v>
      </c>
      <c r="D9187" s="117">
        <v>9350</v>
      </c>
      <c r="E9187" s="2">
        <v>9187</v>
      </c>
    </row>
    <row r="9188" spans="1:5" ht="13.5" x14ac:dyDescent="0.25">
      <c r="A9188" s="2"/>
      <c r="B9188" s="2" t="s">
        <v>4843</v>
      </c>
      <c r="C9188" s="116">
        <v>195603</v>
      </c>
      <c r="D9188" s="117">
        <v>8269</v>
      </c>
      <c r="E9188" s="2">
        <v>9188</v>
      </c>
    </row>
    <row r="9189" spans="1:5" ht="13.5" x14ac:dyDescent="0.25">
      <c r="A9189" s="2"/>
      <c r="B9189" s="2" t="s">
        <v>4844</v>
      </c>
      <c r="C9189" s="116">
        <v>195618</v>
      </c>
      <c r="D9189" s="117">
        <v>8123</v>
      </c>
      <c r="E9189" s="2">
        <v>9189</v>
      </c>
    </row>
    <row r="9190" spans="1:5" ht="13.5" x14ac:dyDescent="0.25">
      <c r="A9190" s="2"/>
      <c r="B9190" s="2" t="s">
        <v>4845</v>
      </c>
      <c r="C9190" s="116">
        <v>195637</v>
      </c>
      <c r="D9190" s="117">
        <v>9350</v>
      </c>
      <c r="E9190" s="2">
        <v>9190</v>
      </c>
    </row>
    <row r="9191" spans="1:5" ht="13.5" x14ac:dyDescent="0.25">
      <c r="A9191" s="2"/>
      <c r="B9191" s="2" t="s">
        <v>4846</v>
      </c>
      <c r="C9191" s="116">
        <v>195656</v>
      </c>
      <c r="D9191" s="117">
        <v>8228</v>
      </c>
      <c r="E9191" s="2">
        <v>9191</v>
      </c>
    </row>
    <row r="9192" spans="1:5" ht="13.5" x14ac:dyDescent="0.25">
      <c r="A9192" s="2"/>
      <c r="B9192" s="2" t="s">
        <v>4847</v>
      </c>
      <c r="C9192" s="116">
        <v>195660</v>
      </c>
      <c r="D9192" s="117">
        <v>9350</v>
      </c>
      <c r="E9192" s="2">
        <v>9192</v>
      </c>
    </row>
    <row r="9193" spans="1:5" ht="13.5" x14ac:dyDescent="0.25">
      <c r="A9193" s="2"/>
      <c r="B9193" s="2" t="s">
        <v>4848</v>
      </c>
      <c r="C9193" s="116">
        <v>195675</v>
      </c>
      <c r="D9193" s="117">
        <v>7441</v>
      </c>
      <c r="E9193" s="2">
        <v>9193</v>
      </c>
    </row>
    <row r="9194" spans="1:5" ht="13.5" x14ac:dyDescent="0.25">
      <c r="A9194" s="2"/>
      <c r="B9194" s="2" t="s">
        <v>4849</v>
      </c>
      <c r="C9194" s="116">
        <v>195682</v>
      </c>
      <c r="D9194" s="117">
        <v>8122</v>
      </c>
      <c r="E9194" s="2">
        <v>9194</v>
      </c>
    </row>
    <row r="9195" spans="1:5" ht="13.5" x14ac:dyDescent="0.25">
      <c r="A9195" s="2"/>
      <c r="B9195" s="2" t="s">
        <v>4850</v>
      </c>
      <c r="C9195" s="116">
        <v>195707</v>
      </c>
      <c r="D9195" s="117">
        <v>7441</v>
      </c>
      <c r="E9195" s="2">
        <v>9195</v>
      </c>
    </row>
    <row r="9196" spans="1:5" ht="13.5" x14ac:dyDescent="0.25">
      <c r="A9196" s="2"/>
      <c r="B9196" s="2" t="s">
        <v>4851</v>
      </c>
      <c r="C9196" s="116">
        <v>195711</v>
      </c>
      <c r="D9196" s="117">
        <v>7450</v>
      </c>
      <c r="E9196" s="2">
        <v>9196</v>
      </c>
    </row>
    <row r="9197" spans="1:5" ht="13.5" x14ac:dyDescent="0.25">
      <c r="A9197" s="2"/>
      <c r="B9197" s="2" t="s">
        <v>4852</v>
      </c>
      <c r="C9197" s="116">
        <v>195726</v>
      </c>
      <c r="D9197" s="117">
        <v>9350</v>
      </c>
      <c r="E9197" s="2">
        <v>9197</v>
      </c>
    </row>
    <row r="9198" spans="1:5" ht="13.5" x14ac:dyDescent="0.25">
      <c r="A9198" s="2"/>
      <c r="B9198" s="2" t="s">
        <v>4853</v>
      </c>
      <c r="C9198" s="116">
        <v>195730</v>
      </c>
      <c r="D9198" s="117">
        <v>7223</v>
      </c>
      <c r="E9198" s="2">
        <v>9198</v>
      </c>
    </row>
    <row r="9199" spans="1:5" ht="13.5" x14ac:dyDescent="0.25">
      <c r="A9199" s="2"/>
      <c r="B9199" s="2" t="s">
        <v>4854</v>
      </c>
      <c r="C9199" s="116">
        <v>195745</v>
      </c>
      <c r="D9199" s="117">
        <v>7414</v>
      </c>
      <c r="E9199" s="2">
        <v>9199</v>
      </c>
    </row>
    <row r="9200" spans="1:5" ht="13.5" x14ac:dyDescent="0.25">
      <c r="A9200" s="2"/>
      <c r="B9200" s="2" t="s">
        <v>2382</v>
      </c>
      <c r="C9200" s="116">
        <v>195749</v>
      </c>
      <c r="D9200" s="117">
        <v>9120</v>
      </c>
      <c r="E9200" s="2">
        <v>9200</v>
      </c>
    </row>
    <row r="9201" spans="1:5" ht="13.5" x14ac:dyDescent="0.25">
      <c r="A9201" s="2"/>
      <c r="B9201" s="2" t="s">
        <v>4856</v>
      </c>
      <c r="C9201" s="116">
        <v>195764</v>
      </c>
      <c r="D9201" s="117">
        <v>7260</v>
      </c>
      <c r="E9201" s="2">
        <v>9201</v>
      </c>
    </row>
    <row r="9202" spans="1:5" ht="13.5" x14ac:dyDescent="0.25">
      <c r="A9202" s="2"/>
      <c r="B9202" s="2" t="s">
        <v>4857</v>
      </c>
      <c r="C9202" s="116">
        <v>195779</v>
      </c>
      <c r="D9202" s="117">
        <v>8284</v>
      </c>
      <c r="E9202" s="2">
        <v>9202</v>
      </c>
    </row>
    <row r="9203" spans="1:5" ht="13.5" x14ac:dyDescent="0.25">
      <c r="A9203" s="2"/>
      <c r="B9203" s="2" t="s">
        <v>4859</v>
      </c>
      <c r="C9203" s="116">
        <v>195800</v>
      </c>
      <c r="D9203" s="117">
        <v>7450</v>
      </c>
      <c r="E9203" s="2">
        <v>9203</v>
      </c>
    </row>
    <row r="9204" spans="1:5" ht="13.5" x14ac:dyDescent="0.25">
      <c r="A9204" s="2"/>
      <c r="B9204" s="2" t="s">
        <v>4858</v>
      </c>
      <c r="C9204" s="116">
        <v>195798</v>
      </c>
      <c r="D9204" s="117">
        <v>9322</v>
      </c>
      <c r="E9204" s="2">
        <v>9204</v>
      </c>
    </row>
    <row r="9205" spans="1:5" ht="13.5" x14ac:dyDescent="0.25">
      <c r="A9205" s="2"/>
      <c r="B9205" s="2" t="s">
        <v>4860</v>
      </c>
      <c r="C9205" s="116">
        <v>195825</v>
      </c>
      <c r="D9205" s="117">
        <v>7214</v>
      </c>
      <c r="E9205" s="2">
        <v>9205</v>
      </c>
    </row>
    <row r="9206" spans="1:5" ht="13.5" x14ac:dyDescent="0.25">
      <c r="A9206" s="2"/>
      <c r="B9206" s="2" t="s">
        <v>4861</v>
      </c>
      <c r="C9206" s="116">
        <v>195853</v>
      </c>
      <c r="D9206" s="117">
        <v>8264</v>
      </c>
      <c r="E9206" s="2">
        <v>9206</v>
      </c>
    </row>
    <row r="9207" spans="1:5" ht="13.5" x14ac:dyDescent="0.25">
      <c r="A9207" s="2"/>
      <c r="B9207" s="2" t="s">
        <v>4863</v>
      </c>
      <c r="C9207" s="116">
        <v>195887</v>
      </c>
      <c r="D9207" s="117">
        <v>9322</v>
      </c>
      <c r="E9207" s="2">
        <v>9207</v>
      </c>
    </row>
    <row r="9208" spans="1:5" ht="13.5" x14ac:dyDescent="0.25">
      <c r="A9208" s="2"/>
      <c r="B9208" s="2" t="s">
        <v>4864</v>
      </c>
      <c r="C9208" s="116">
        <v>195891</v>
      </c>
      <c r="D9208" s="117">
        <v>9350</v>
      </c>
      <c r="E9208" s="2">
        <v>9208</v>
      </c>
    </row>
    <row r="9209" spans="1:5" ht="13.5" x14ac:dyDescent="0.25">
      <c r="A9209" s="2"/>
      <c r="B9209" s="2" t="s">
        <v>4865</v>
      </c>
      <c r="C9209" s="116">
        <v>195919</v>
      </c>
      <c r="D9209" s="117">
        <v>7241</v>
      </c>
      <c r="E9209" s="2">
        <v>9209</v>
      </c>
    </row>
    <row r="9210" spans="1:5" ht="13.5" x14ac:dyDescent="0.25">
      <c r="A9210" s="2"/>
      <c r="B9210" s="2" t="s">
        <v>4862</v>
      </c>
      <c r="C9210" s="116">
        <v>195868</v>
      </c>
      <c r="D9210" s="117">
        <v>7223</v>
      </c>
      <c r="E9210" s="2">
        <v>9210</v>
      </c>
    </row>
    <row r="9211" spans="1:5" ht="13.5" x14ac:dyDescent="0.25">
      <c r="A9211" s="2"/>
      <c r="B9211" s="2" t="s">
        <v>8426</v>
      </c>
      <c r="C9211" s="116">
        <v>275349</v>
      </c>
      <c r="D9211" s="117">
        <v>2451</v>
      </c>
      <c r="E9211" s="2">
        <v>9211</v>
      </c>
    </row>
    <row r="9212" spans="1:5" ht="13.5" x14ac:dyDescent="0.25">
      <c r="A9212" s="2"/>
      <c r="B9212" s="2" t="s">
        <v>8427</v>
      </c>
      <c r="C9212" s="116">
        <v>275350</v>
      </c>
      <c r="D9212" s="117">
        <v>2451</v>
      </c>
      <c r="E9212" s="2">
        <v>9212</v>
      </c>
    </row>
    <row r="9213" spans="1:5" ht="13.5" x14ac:dyDescent="0.25">
      <c r="A9213" s="2"/>
      <c r="B9213" s="2" t="s">
        <v>7134</v>
      </c>
      <c r="C9213" s="116">
        <v>275418</v>
      </c>
      <c r="D9213" s="117">
        <v>1110</v>
      </c>
      <c r="E9213" s="2">
        <v>9213</v>
      </c>
    </row>
    <row r="9214" spans="1:5" ht="13.5" x14ac:dyDescent="0.25">
      <c r="A9214" s="2"/>
      <c r="B9214" s="2" t="s">
        <v>7135</v>
      </c>
      <c r="C9214" s="116">
        <v>275437</v>
      </c>
      <c r="D9214" s="117">
        <v>1110</v>
      </c>
      <c r="E9214" s="2">
        <v>9214</v>
      </c>
    </row>
    <row r="9215" spans="1:5" ht="13.5" x14ac:dyDescent="0.25">
      <c r="A9215" s="2"/>
      <c r="B9215" s="2" t="s">
        <v>7136</v>
      </c>
      <c r="C9215" s="116">
        <v>275511</v>
      </c>
      <c r="D9215" s="117">
        <v>1143</v>
      </c>
      <c r="E9215" s="2">
        <v>9215</v>
      </c>
    </row>
    <row r="9216" spans="1:5" ht="13.5" x14ac:dyDescent="0.25">
      <c r="A9216" s="2"/>
      <c r="B9216" s="2" t="s">
        <v>8802</v>
      </c>
      <c r="C9216" s="116">
        <v>275526</v>
      </c>
      <c r="D9216" s="117">
        <v>1237</v>
      </c>
      <c r="E9216" s="2">
        <v>9216</v>
      </c>
    </row>
    <row r="9217" spans="1:5" ht="13.5" x14ac:dyDescent="0.25">
      <c r="A9217" s="2"/>
      <c r="B9217" s="2" t="s">
        <v>7137</v>
      </c>
      <c r="C9217" s="116">
        <v>275564</v>
      </c>
      <c r="D9217" s="117">
        <v>2451</v>
      </c>
      <c r="E9217" s="2">
        <v>9217</v>
      </c>
    </row>
    <row r="9218" spans="1:5" ht="13.5" x14ac:dyDescent="0.25">
      <c r="A9218" s="2"/>
      <c r="B9218" s="2" t="s">
        <v>8428</v>
      </c>
      <c r="C9218" s="116">
        <v>275565</v>
      </c>
      <c r="D9218" s="117">
        <v>2422</v>
      </c>
      <c r="E9218" s="2">
        <v>9218</v>
      </c>
    </row>
    <row r="9219" spans="1:5" ht="13.5" x14ac:dyDescent="0.25">
      <c r="A9219" s="2"/>
      <c r="B9219" s="2" t="s">
        <v>7138</v>
      </c>
      <c r="C9219" s="116">
        <v>275634</v>
      </c>
      <c r="D9219" s="117">
        <v>1110</v>
      </c>
      <c r="E9219" s="2">
        <v>9219</v>
      </c>
    </row>
    <row r="9220" spans="1:5" ht="13.5" x14ac:dyDescent="0.25">
      <c r="A9220" s="2"/>
      <c r="B9220" s="2" t="s">
        <v>7139</v>
      </c>
      <c r="C9220" s="116">
        <v>275668</v>
      </c>
      <c r="D9220" s="117">
        <v>1110</v>
      </c>
      <c r="E9220" s="2">
        <v>9220</v>
      </c>
    </row>
    <row r="9221" spans="1:5" ht="13.5" x14ac:dyDescent="0.25">
      <c r="A9221" s="2"/>
      <c r="B9221" s="2" t="s">
        <v>4866</v>
      </c>
      <c r="C9221" s="116">
        <v>195938</v>
      </c>
      <c r="D9221" s="117">
        <v>6141</v>
      </c>
      <c r="E9221" s="2">
        <v>9221</v>
      </c>
    </row>
    <row r="9222" spans="1:5" ht="13.5" x14ac:dyDescent="0.25">
      <c r="A9222" s="2"/>
      <c r="B9222" s="2" t="s">
        <v>7140</v>
      </c>
      <c r="C9222" s="116">
        <v>275757</v>
      </c>
      <c r="D9222" s="117">
        <v>3472</v>
      </c>
      <c r="E9222" s="2">
        <v>9222</v>
      </c>
    </row>
    <row r="9223" spans="1:5" ht="13.5" x14ac:dyDescent="0.25">
      <c r="A9223" s="2"/>
      <c r="B9223" s="2" t="s">
        <v>4867</v>
      </c>
      <c r="C9223" s="116">
        <v>195961</v>
      </c>
      <c r="D9223" s="117">
        <v>8269</v>
      </c>
      <c r="E9223" s="2">
        <v>9223</v>
      </c>
    </row>
    <row r="9224" spans="1:5" ht="13.5" x14ac:dyDescent="0.25">
      <c r="A9224" s="2"/>
      <c r="B9224" s="2" t="s">
        <v>4868</v>
      </c>
      <c r="C9224" s="116">
        <v>195980</v>
      </c>
      <c r="D9224" s="117">
        <v>7214</v>
      </c>
      <c r="E9224" s="2">
        <v>9224</v>
      </c>
    </row>
    <row r="9225" spans="1:5" ht="13.5" x14ac:dyDescent="0.25">
      <c r="A9225" s="2"/>
      <c r="B9225" s="2" t="s">
        <v>7141</v>
      </c>
      <c r="C9225" s="116">
        <v>276069</v>
      </c>
      <c r="D9225" s="117">
        <v>3474</v>
      </c>
      <c r="E9225" s="2">
        <v>9225</v>
      </c>
    </row>
    <row r="9226" spans="1:5" ht="13.5" x14ac:dyDescent="0.25">
      <c r="A9226" s="2"/>
      <c r="B9226" s="2" t="s">
        <v>2474</v>
      </c>
      <c r="C9226" s="116">
        <v>195990</v>
      </c>
      <c r="D9226" s="117">
        <v>5122</v>
      </c>
      <c r="E9226" s="2">
        <v>9226</v>
      </c>
    </row>
    <row r="9227" spans="1:5" ht="13.5" x14ac:dyDescent="0.25">
      <c r="A9227" s="2"/>
      <c r="B9227" s="2" t="s">
        <v>1802</v>
      </c>
      <c r="C9227" s="116">
        <v>195995</v>
      </c>
      <c r="D9227" s="117">
        <v>9152</v>
      </c>
      <c r="E9227" s="2">
        <v>9227</v>
      </c>
    </row>
    <row r="9228" spans="1:5" ht="13.5" x14ac:dyDescent="0.25">
      <c r="A9228" s="2"/>
      <c r="B9228" s="2" t="s">
        <v>1803</v>
      </c>
      <c r="C9228" s="116">
        <v>196019</v>
      </c>
      <c r="D9228" s="117">
        <v>7443</v>
      </c>
      <c r="E9228" s="2">
        <v>9228</v>
      </c>
    </row>
    <row r="9229" spans="1:5" ht="13.5" x14ac:dyDescent="0.25">
      <c r="A9229" s="2"/>
      <c r="B9229" s="2" t="s">
        <v>4869</v>
      </c>
      <c r="C9229" s="116">
        <v>196038</v>
      </c>
      <c r="D9229" s="117">
        <v>7443</v>
      </c>
      <c r="E9229" s="2">
        <v>9229</v>
      </c>
    </row>
    <row r="9230" spans="1:5" ht="13.5" x14ac:dyDescent="0.25">
      <c r="A9230" s="2"/>
      <c r="B9230" s="2" t="s">
        <v>7531</v>
      </c>
      <c r="C9230" s="116">
        <v>196040</v>
      </c>
      <c r="D9230" s="117">
        <v>7443</v>
      </c>
      <c r="E9230" s="2">
        <v>9230</v>
      </c>
    </row>
    <row r="9231" spans="1:5" ht="13.5" x14ac:dyDescent="0.25">
      <c r="A9231" s="2"/>
      <c r="B9231" s="2" t="s">
        <v>7532</v>
      </c>
      <c r="C9231" s="116">
        <v>196042</v>
      </c>
      <c r="D9231" s="117">
        <v>7443</v>
      </c>
      <c r="E9231" s="2">
        <v>9231</v>
      </c>
    </row>
    <row r="9232" spans="1:5" ht="13.5" x14ac:dyDescent="0.25">
      <c r="A9232" s="2"/>
      <c r="B9232" s="2" t="s">
        <v>2493</v>
      </c>
      <c r="C9232" s="116">
        <v>196065</v>
      </c>
      <c r="D9232" s="117">
        <v>7442</v>
      </c>
      <c r="E9232" s="2">
        <v>9232</v>
      </c>
    </row>
    <row r="9233" spans="1:5" ht="13.5" x14ac:dyDescent="0.25">
      <c r="A9233" s="2"/>
      <c r="B9233" s="2" t="s">
        <v>7530</v>
      </c>
      <c r="C9233" s="116">
        <v>196039</v>
      </c>
      <c r="D9233" s="117">
        <v>7443</v>
      </c>
      <c r="E9233" s="2">
        <v>9233</v>
      </c>
    </row>
    <row r="9234" spans="1:5" ht="13.5" x14ac:dyDescent="0.25">
      <c r="A9234" s="2"/>
      <c r="B9234" s="2" t="s">
        <v>7527</v>
      </c>
      <c r="C9234" s="116">
        <v>196020</v>
      </c>
      <c r="D9234" s="117">
        <v>7443</v>
      </c>
      <c r="E9234" s="2">
        <v>9234</v>
      </c>
    </row>
    <row r="9235" spans="1:5" ht="13.5" x14ac:dyDescent="0.25">
      <c r="A9235" s="2"/>
      <c r="B9235" s="2" t="s">
        <v>7529</v>
      </c>
      <c r="C9235" s="116">
        <v>196022</v>
      </c>
      <c r="D9235" s="117">
        <v>5146</v>
      </c>
      <c r="E9235" s="2">
        <v>9235</v>
      </c>
    </row>
    <row r="9236" spans="1:5" ht="13.5" x14ac:dyDescent="0.25">
      <c r="A9236" s="2"/>
      <c r="B9236" s="2" t="s">
        <v>7528</v>
      </c>
      <c r="C9236" s="116">
        <v>196021</v>
      </c>
      <c r="D9236" s="117">
        <v>5146</v>
      </c>
      <c r="E9236" s="2">
        <v>9236</v>
      </c>
    </row>
    <row r="9237" spans="1:5" ht="13.5" x14ac:dyDescent="0.25">
      <c r="A9237" s="2"/>
      <c r="B9237" s="2" t="s">
        <v>4870</v>
      </c>
      <c r="C9237" s="116">
        <v>196061</v>
      </c>
      <c r="D9237" s="117">
        <v>7223</v>
      </c>
      <c r="E9237" s="2">
        <v>9237</v>
      </c>
    </row>
    <row r="9238" spans="1:5" ht="13.5" x14ac:dyDescent="0.25">
      <c r="A9238" s="2"/>
      <c r="B9238" s="2" t="s">
        <v>4871</v>
      </c>
      <c r="C9238" s="116">
        <v>196080</v>
      </c>
      <c r="D9238" s="117">
        <v>6123</v>
      </c>
      <c r="E9238" s="2">
        <v>9238</v>
      </c>
    </row>
    <row r="9239" spans="1:5" ht="13.5" x14ac:dyDescent="0.25">
      <c r="A9239" s="2"/>
      <c r="B9239" s="2" t="s">
        <v>1804</v>
      </c>
      <c r="C9239" s="116">
        <v>196095</v>
      </c>
      <c r="D9239" s="117">
        <v>8227</v>
      </c>
      <c r="E9239" s="2">
        <v>9239</v>
      </c>
    </row>
    <row r="9240" spans="1:5" ht="13.5" x14ac:dyDescent="0.25">
      <c r="A9240" s="2"/>
      <c r="B9240" s="2" t="s">
        <v>4872</v>
      </c>
      <c r="C9240" s="116">
        <v>196112</v>
      </c>
      <c r="D9240" s="117">
        <v>8231</v>
      </c>
      <c r="E9240" s="2">
        <v>9240</v>
      </c>
    </row>
    <row r="9241" spans="1:5" ht="13.5" x14ac:dyDescent="0.25">
      <c r="A9241" s="2"/>
      <c r="B9241" s="2" t="s">
        <v>8803</v>
      </c>
      <c r="C9241" s="116">
        <v>276092</v>
      </c>
      <c r="D9241" s="117">
        <v>2145</v>
      </c>
      <c r="E9241" s="2">
        <v>9241</v>
      </c>
    </row>
    <row r="9242" spans="1:5" ht="13.5" x14ac:dyDescent="0.25">
      <c r="A9242" s="2"/>
      <c r="B9242" s="2" t="s">
        <v>7142</v>
      </c>
      <c r="C9242" s="116">
        <v>276105</v>
      </c>
      <c r="D9242" s="117">
        <v>1225</v>
      </c>
      <c r="E9242" s="2">
        <v>9242</v>
      </c>
    </row>
    <row r="9243" spans="1:5" ht="13.5" x14ac:dyDescent="0.25">
      <c r="A9243" s="2"/>
      <c r="B9243" s="2" t="s">
        <v>8804</v>
      </c>
      <c r="C9243" s="116">
        <v>276110</v>
      </c>
      <c r="D9243" s="117">
        <v>1229</v>
      </c>
      <c r="E9243" s="2">
        <v>9243</v>
      </c>
    </row>
    <row r="9244" spans="1:5" ht="13.5" x14ac:dyDescent="0.25">
      <c r="A9244" s="2"/>
      <c r="B9244" s="2" t="s">
        <v>7348</v>
      </c>
      <c r="C9244" s="116">
        <v>162220</v>
      </c>
      <c r="D9244" s="117">
        <v>7513</v>
      </c>
      <c r="E9244" s="2">
        <v>9244</v>
      </c>
    </row>
    <row r="9245" spans="1:5" ht="13.5" x14ac:dyDescent="0.25">
      <c r="A9245" s="2"/>
      <c r="B9245" s="2" t="s">
        <v>7143</v>
      </c>
      <c r="C9245" s="116">
        <v>276143</v>
      </c>
      <c r="D9245" s="117">
        <v>3429</v>
      </c>
      <c r="E9245" s="2">
        <v>9245</v>
      </c>
    </row>
    <row r="9246" spans="1:5" ht="13.5" x14ac:dyDescent="0.25">
      <c r="A9246" s="2"/>
      <c r="B9246" s="2" t="s">
        <v>7144</v>
      </c>
      <c r="C9246" s="116">
        <v>276181</v>
      </c>
      <c r="D9246" s="117">
        <v>4112</v>
      </c>
      <c r="E9246" s="2">
        <v>9246</v>
      </c>
    </row>
    <row r="9247" spans="1:5" ht="13.5" x14ac:dyDescent="0.25">
      <c r="A9247" s="2"/>
      <c r="B9247" s="2" t="s">
        <v>4873</v>
      </c>
      <c r="C9247" s="116">
        <v>196127</v>
      </c>
      <c r="D9247" s="117">
        <v>7450</v>
      </c>
      <c r="E9247" s="2">
        <v>9247</v>
      </c>
    </row>
    <row r="9248" spans="1:5" ht="13.5" x14ac:dyDescent="0.25">
      <c r="A9248" s="2"/>
      <c r="B9248" s="2" t="s">
        <v>1805</v>
      </c>
      <c r="C9248" s="116">
        <v>196131</v>
      </c>
      <c r="D9248" s="117">
        <v>8122</v>
      </c>
      <c r="E9248" s="2">
        <v>9248</v>
      </c>
    </row>
    <row r="9249" spans="1:5" ht="13.5" x14ac:dyDescent="0.25">
      <c r="A9249" s="2"/>
      <c r="B9249" s="2" t="s">
        <v>1805</v>
      </c>
      <c r="C9249" s="116">
        <v>396237</v>
      </c>
      <c r="D9249" s="117">
        <v>8159</v>
      </c>
      <c r="E9249" s="2">
        <v>9249</v>
      </c>
    </row>
    <row r="9250" spans="1:5" ht="13.5" x14ac:dyDescent="0.25">
      <c r="A9250" s="2"/>
      <c r="B9250" s="2" t="s">
        <v>4874</v>
      </c>
      <c r="C9250" s="116">
        <v>196146</v>
      </c>
      <c r="D9250" s="117">
        <v>8159</v>
      </c>
      <c r="E9250" s="2">
        <v>9250</v>
      </c>
    </row>
    <row r="9251" spans="1:5" ht="13.5" x14ac:dyDescent="0.25">
      <c r="A9251" s="2"/>
      <c r="B9251" s="2" t="s">
        <v>4875</v>
      </c>
      <c r="C9251" s="116">
        <v>196150</v>
      </c>
      <c r="D9251" s="117">
        <v>8144</v>
      </c>
      <c r="E9251" s="2">
        <v>9251</v>
      </c>
    </row>
    <row r="9252" spans="1:5" ht="13.5" x14ac:dyDescent="0.25">
      <c r="A9252" s="2"/>
      <c r="B9252" s="2" t="s">
        <v>4876</v>
      </c>
      <c r="C9252" s="116">
        <v>196165</v>
      </c>
      <c r="D9252" s="117">
        <v>8134</v>
      </c>
      <c r="E9252" s="2">
        <v>9252</v>
      </c>
    </row>
    <row r="9253" spans="1:5" ht="13.5" x14ac:dyDescent="0.25">
      <c r="A9253" s="2"/>
      <c r="B9253" s="2" t="s">
        <v>4877</v>
      </c>
      <c r="C9253" s="116">
        <v>196173</v>
      </c>
      <c r="D9253" s="117">
        <v>7450</v>
      </c>
      <c r="E9253" s="2">
        <v>9253</v>
      </c>
    </row>
    <row r="9254" spans="1:5" ht="13.5" x14ac:dyDescent="0.25">
      <c r="A9254" s="2"/>
      <c r="B9254" s="2" t="s">
        <v>4878</v>
      </c>
      <c r="C9254" s="116">
        <v>196184</v>
      </c>
      <c r="D9254" s="117">
        <v>7321</v>
      </c>
      <c r="E9254" s="2">
        <v>9254</v>
      </c>
    </row>
    <row r="9255" spans="1:5" ht="13.5" x14ac:dyDescent="0.25">
      <c r="A9255" s="2"/>
      <c r="B9255" s="2" t="s">
        <v>4879</v>
      </c>
      <c r="C9255" s="116">
        <v>196199</v>
      </c>
      <c r="D9255" s="117">
        <v>7270</v>
      </c>
      <c r="E9255" s="2">
        <v>9255</v>
      </c>
    </row>
    <row r="9256" spans="1:5" ht="13.5" x14ac:dyDescent="0.25">
      <c r="A9256" s="2"/>
      <c r="B9256" s="2" t="s">
        <v>1806</v>
      </c>
      <c r="C9256" s="116">
        <v>196201</v>
      </c>
      <c r="D9256" s="117">
        <v>7270</v>
      </c>
      <c r="E9256" s="2">
        <v>9256</v>
      </c>
    </row>
    <row r="9257" spans="1:5" ht="13.5" x14ac:dyDescent="0.25">
      <c r="A9257" s="2"/>
      <c r="B9257" s="2" t="s">
        <v>7145</v>
      </c>
      <c r="C9257" s="116">
        <v>276232</v>
      </c>
      <c r="D9257" s="117">
        <v>3142</v>
      </c>
      <c r="E9257" s="2">
        <v>9257</v>
      </c>
    </row>
    <row r="9258" spans="1:5" ht="13.5" x14ac:dyDescent="0.25">
      <c r="A9258" s="2"/>
      <c r="B9258" s="2" t="s">
        <v>7146</v>
      </c>
      <c r="C9258" s="116">
        <v>276270</v>
      </c>
      <c r="D9258" s="117">
        <v>3142</v>
      </c>
      <c r="E9258" s="2">
        <v>9258</v>
      </c>
    </row>
    <row r="9259" spans="1:5" ht="13.5" x14ac:dyDescent="0.25">
      <c r="A9259" s="2"/>
      <c r="B9259" s="2" t="s">
        <v>4881</v>
      </c>
      <c r="C9259" s="116">
        <v>196220</v>
      </c>
      <c r="D9259" s="117">
        <v>8121</v>
      </c>
      <c r="E9259" s="2">
        <v>9259</v>
      </c>
    </row>
    <row r="9260" spans="1:5" ht="13.5" x14ac:dyDescent="0.25">
      <c r="A9260" s="2"/>
      <c r="B9260" s="2" t="s">
        <v>4882</v>
      </c>
      <c r="C9260" s="116">
        <v>196254</v>
      </c>
      <c r="D9260" s="117">
        <v>8212</v>
      </c>
      <c r="E9260" s="2">
        <v>9260</v>
      </c>
    </row>
    <row r="9261" spans="1:5" ht="13.5" x14ac:dyDescent="0.25">
      <c r="A9261" s="2"/>
      <c r="B9261" s="2" t="s">
        <v>4884</v>
      </c>
      <c r="C9261" s="116">
        <v>196288</v>
      </c>
      <c r="D9261" s="117">
        <v>8125</v>
      </c>
      <c r="E9261" s="2">
        <v>9261</v>
      </c>
    </row>
    <row r="9262" spans="1:5" ht="13.5" x14ac:dyDescent="0.25">
      <c r="A9262" s="2"/>
      <c r="B9262" s="2" t="s">
        <v>4883</v>
      </c>
      <c r="C9262" s="116">
        <v>196273</v>
      </c>
      <c r="D9262" s="117">
        <v>8111</v>
      </c>
      <c r="E9262" s="2">
        <v>9262</v>
      </c>
    </row>
    <row r="9263" spans="1:5" ht="13.5" x14ac:dyDescent="0.25">
      <c r="A9263" s="2"/>
      <c r="B9263" s="2" t="s">
        <v>1807</v>
      </c>
      <c r="C9263" s="116">
        <v>196305</v>
      </c>
      <c r="D9263" s="117">
        <v>7224</v>
      </c>
      <c r="E9263" s="2">
        <v>9263</v>
      </c>
    </row>
    <row r="9264" spans="1:5" ht="13.5" x14ac:dyDescent="0.25">
      <c r="A9264" s="2"/>
      <c r="B9264" s="2" t="s">
        <v>1807</v>
      </c>
      <c r="C9264" s="116">
        <v>396294</v>
      </c>
      <c r="D9264" s="117">
        <v>8290</v>
      </c>
      <c r="E9264" s="2">
        <v>9264</v>
      </c>
    </row>
    <row r="9265" spans="1:5" ht="13.5" x14ac:dyDescent="0.25">
      <c r="A9265" s="2"/>
      <c r="B9265" s="2" t="s">
        <v>4885</v>
      </c>
      <c r="C9265" s="116">
        <v>196324</v>
      </c>
      <c r="D9265" s="117">
        <v>7224</v>
      </c>
      <c r="E9265" s="2">
        <v>9265</v>
      </c>
    </row>
    <row r="9266" spans="1:5" ht="13.5" x14ac:dyDescent="0.25">
      <c r="A9266" s="2"/>
      <c r="B9266" s="2" t="s">
        <v>4886</v>
      </c>
      <c r="C9266" s="116">
        <v>196339</v>
      </c>
      <c r="D9266" s="117">
        <v>7224</v>
      </c>
      <c r="E9266" s="2">
        <v>9266</v>
      </c>
    </row>
    <row r="9267" spans="1:5" ht="13.5" x14ac:dyDescent="0.25">
      <c r="A9267" s="2"/>
      <c r="B9267" s="2" t="s">
        <v>9095</v>
      </c>
      <c r="C9267" s="116">
        <v>396345</v>
      </c>
      <c r="D9267" s="117">
        <v>8290</v>
      </c>
      <c r="E9267" s="2">
        <v>9267</v>
      </c>
    </row>
    <row r="9268" spans="1:5" ht="13.5" x14ac:dyDescent="0.25">
      <c r="A9268" s="2"/>
      <c r="B9268" s="2" t="s">
        <v>4887</v>
      </c>
      <c r="C9268" s="116">
        <v>196358</v>
      </c>
      <c r="D9268" s="117">
        <v>7224</v>
      </c>
      <c r="E9268" s="2">
        <v>9268</v>
      </c>
    </row>
    <row r="9269" spans="1:5" ht="13.5" x14ac:dyDescent="0.25">
      <c r="A9269" s="2"/>
      <c r="B9269" s="2" t="s">
        <v>4888</v>
      </c>
      <c r="C9269" s="116">
        <v>196362</v>
      </c>
      <c r="D9269" s="117">
        <v>7224</v>
      </c>
      <c r="E9269" s="2">
        <v>9269</v>
      </c>
    </row>
    <row r="9270" spans="1:5" ht="13.5" x14ac:dyDescent="0.25">
      <c r="A9270" s="2"/>
      <c r="B9270" s="2" t="s">
        <v>4889</v>
      </c>
      <c r="C9270" s="116">
        <v>196381</v>
      </c>
      <c r="D9270" s="117">
        <v>7610</v>
      </c>
      <c r="E9270" s="2">
        <v>9270</v>
      </c>
    </row>
    <row r="9271" spans="1:5" ht="13.5" x14ac:dyDescent="0.25">
      <c r="A9271" s="2"/>
      <c r="B9271" s="2" t="s">
        <v>4890</v>
      </c>
      <c r="C9271" s="116">
        <v>196409</v>
      </c>
      <c r="D9271" s="117">
        <v>7224</v>
      </c>
      <c r="E9271" s="2">
        <v>9271</v>
      </c>
    </row>
    <row r="9272" spans="1:5" ht="13.5" x14ac:dyDescent="0.25">
      <c r="A9272" s="2"/>
      <c r="B9272" s="2" t="s">
        <v>4892</v>
      </c>
      <c r="C9272" s="116">
        <v>196432</v>
      </c>
      <c r="D9272" s="117">
        <v>7224</v>
      </c>
      <c r="E9272" s="2">
        <v>9272</v>
      </c>
    </row>
    <row r="9273" spans="1:5" ht="13.5" x14ac:dyDescent="0.25">
      <c r="A9273" s="2"/>
      <c r="B9273" s="2" t="s">
        <v>4893</v>
      </c>
      <c r="C9273" s="116">
        <v>196451</v>
      </c>
      <c r="D9273" s="117">
        <v>7224</v>
      </c>
      <c r="E9273" s="2">
        <v>9273</v>
      </c>
    </row>
    <row r="9274" spans="1:5" ht="13.5" x14ac:dyDescent="0.25">
      <c r="A9274" s="2"/>
      <c r="B9274" s="2" t="s">
        <v>4891</v>
      </c>
      <c r="C9274" s="116">
        <v>196413</v>
      </c>
      <c r="D9274" s="117">
        <v>7441</v>
      </c>
      <c r="E9274" s="2">
        <v>9274</v>
      </c>
    </row>
    <row r="9275" spans="1:5" ht="13.5" x14ac:dyDescent="0.25">
      <c r="A9275" s="2"/>
      <c r="B9275" s="2" t="s">
        <v>4894</v>
      </c>
      <c r="C9275" s="116">
        <v>196466</v>
      </c>
      <c r="D9275" s="117">
        <v>7224</v>
      </c>
      <c r="E9275" s="2">
        <v>9275</v>
      </c>
    </row>
    <row r="9276" spans="1:5" ht="13.5" x14ac:dyDescent="0.25">
      <c r="A9276" s="2"/>
      <c r="B9276" s="2" t="s">
        <v>4895</v>
      </c>
      <c r="C9276" s="116">
        <v>196485</v>
      </c>
      <c r="D9276" s="117">
        <v>7224</v>
      </c>
      <c r="E9276" s="2">
        <v>9276</v>
      </c>
    </row>
    <row r="9277" spans="1:5" ht="13.5" x14ac:dyDescent="0.25">
      <c r="A9277" s="2"/>
      <c r="B9277" s="2" t="s">
        <v>9096</v>
      </c>
      <c r="C9277" s="116">
        <v>396472</v>
      </c>
      <c r="D9277" s="117">
        <v>8290</v>
      </c>
      <c r="E9277" s="2">
        <v>9277</v>
      </c>
    </row>
    <row r="9278" spans="1:5" ht="13.5" x14ac:dyDescent="0.25">
      <c r="A9278" s="2"/>
      <c r="B9278" s="2" t="s">
        <v>4896</v>
      </c>
      <c r="C9278" s="116">
        <v>196492</v>
      </c>
      <c r="D9278" s="117">
        <v>7224</v>
      </c>
      <c r="E9278" s="2">
        <v>9278</v>
      </c>
    </row>
    <row r="9279" spans="1:5" ht="13.5" x14ac:dyDescent="0.25">
      <c r="A9279" s="2"/>
      <c r="B9279" s="2" t="s">
        <v>4897</v>
      </c>
      <c r="C9279" s="116">
        <v>196517</v>
      </c>
      <c r="D9279" s="117">
        <v>7224</v>
      </c>
      <c r="E9279" s="2">
        <v>9279</v>
      </c>
    </row>
    <row r="9280" spans="1:5" ht="13.5" x14ac:dyDescent="0.25">
      <c r="A9280" s="2"/>
      <c r="B9280" s="2" t="s">
        <v>9097</v>
      </c>
      <c r="C9280" s="116">
        <v>396538</v>
      </c>
      <c r="D9280" s="117">
        <v>8290</v>
      </c>
      <c r="E9280" s="2">
        <v>9280</v>
      </c>
    </row>
    <row r="9281" spans="1:5" ht="13.5" x14ac:dyDescent="0.25">
      <c r="A9281" s="2"/>
      <c r="B9281" s="2" t="s">
        <v>4898</v>
      </c>
      <c r="C9281" s="116">
        <v>196521</v>
      </c>
      <c r="D9281" s="117">
        <v>7224</v>
      </c>
      <c r="E9281" s="2">
        <v>9281</v>
      </c>
    </row>
    <row r="9282" spans="1:5" ht="13.5" x14ac:dyDescent="0.25">
      <c r="A9282" s="2"/>
      <c r="B9282" s="2" t="s">
        <v>4899</v>
      </c>
      <c r="C9282" s="116">
        <v>196540</v>
      </c>
      <c r="D9282" s="117">
        <v>7260</v>
      </c>
      <c r="E9282" s="2">
        <v>9282</v>
      </c>
    </row>
    <row r="9283" spans="1:5" ht="13.5" x14ac:dyDescent="0.25">
      <c r="A9283" s="2"/>
      <c r="B9283" s="2" t="s">
        <v>4900</v>
      </c>
      <c r="C9283" s="116">
        <v>196555</v>
      </c>
      <c r="D9283" s="117">
        <v>7224</v>
      </c>
      <c r="E9283" s="2">
        <v>9283</v>
      </c>
    </row>
    <row r="9284" spans="1:5" ht="13.5" x14ac:dyDescent="0.25">
      <c r="A9284" s="2"/>
      <c r="B9284" s="2" t="s">
        <v>4901</v>
      </c>
      <c r="C9284" s="116">
        <v>196574</v>
      </c>
      <c r="D9284" s="117">
        <v>7224</v>
      </c>
      <c r="E9284" s="2">
        <v>9284</v>
      </c>
    </row>
    <row r="9285" spans="1:5" ht="13.5" x14ac:dyDescent="0.25">
      <c r="A9285" s="2"/>
      <c r="B9285" s="2" t="s">
        <v>4902</v>
      </c>
      <c r="C9285" s="116">
        <v>196589</v>
      </c>
      <c r="D9285" s="117">
        <v>7224</v>
      </c>
      <c r="E9285" s="2">
        <v>9285</v>
      </c>
    </row>
    <row r="9286" spans="1:5" ht="13.5" x14ac:dyDescent="0.25">
      <c r="A9286" s="2"/>
      <c r="B9286" s="2" t="s">
        <v>4905</v>
      </c>
      <c r="C9286" s="116">
        <v>196635</v>
      </c>
      <c r="D9286" s="117">
        <v>7224</v>
      </c>
      <c r="E9286" s="2">
        <v>9286</v>
      </c>
    </row>
    <row r="9287" spans="1:5" ht="13.5" x14ac:dyDescent="0.25">
      <c r="A9287" s="2"/>
      <c r="B9287" s="2" t="s">
        <v>4906</v>
      </c>
      <c r="C9287" s="116">
        <v>196644</v>
      </c>
      <c r="D9287" s="117">
        <v>7224</v>
      </c>
      <c r="E9287" s="2">
        <v>9287</v>
      </c>
    </row>
    <row r="9288" spans="1:5" ht="13.5" x14ac:dyDescent="0.25">
      <c r="A9288" s="2"/>
      <c r="B9288" s="2" t="s">
        <v>4908</v>
      </c>
      <c r="C9288" s="116">
        <v>196682</v>
      </c>
      <c r="D9288" s="117">
        <v>7224</v>
      </c>
      <c r="E9288" s="2">
        <v>9288</v>
      </c>
    </row>
    <row r="9289" spans="1:5" ht="13.5" x14ac:dyDescent="0.25">
      <c r="A9289" s="2"/>
      <c r="B9289" s="2" t="s">
        <v>4909</v>
      </c>
      <c r="C9289" s="116">
        <v>196697</v>
      </c>
      <c r="D9289" s="117">
        <v>7224</v>
      </c>
      <c r="E9289" s="2">
        <v>9289</v>
      </c>
    </row>
    <row r="9290" spans="1:5" ht="13.5" x14ac:dyDescent="0.25">
      <c r="A9290" s="2"/>
      <c r="B9290" s="2" t="s">
        <v>4910</v>
      </c>
      <c r="C9290" s="116">
        <v>196714</v>
      </c>
      <c r="D9290" s="117">
        <v>7224</v>
      </c>
      <c r="E9290" s="2">
        <v>9290</v>
      </c>
    </row>
    <row r="9291" spans="1:5" ht="13.5" x14ac:dyDescent="0.25">
      <c r="A9291" s="2"/>
      <c r="B9291" s="2" t="s">
        <v>4911</v>
      </c>
      <c r="C9291" s="116">
        <v>196729</v>
      </c>
      <c r="D9291" s="117">
        <v>7224</v>
      </c>
      <c r="E9291" s="2">
        <v>9291</v>
      </c>
    </row>
    <row r="9292" spans="1:5" ht="13.5" x14ac:dyDescent="0.25">
      <c r="A9292" s="2"/>
      <c r="B9292" s="2" t="s">
        <v>9098</v>
      </c>
      <c r="C9292" s="116">
        <v>396735</v>
      </c>
      <c r="D9292" s="117">
        <v>8290</v>
      </c>
      <c r="E9292" s="2">
        <v>9292</v>
      </c>
    </row>
    <row r="9293" spans="1:5" ht="13.5" x14ac:dyDescent="0.25">
      <c r="A9293" s="2"/>
      <c r="B9293" s="2" t="s">
        <v>4912</v>
      </c>
      <c r="C9293" s="116">
        <v>196748</v>
      </c>
      <c r="D9293" s="117">
        <v>7224</v>
      </c>
      <c r="E9293" s="2">
        <v>9293</v>
      </c>
    </row>
    <row r="9294" spans="1:5" ht="13.5" x14ac:dyDescent="0.25">
      <c r="A9294" s="2"/>
      <c r="B9294" s="2" t="s">
        <v>4913</v>
      </c>
      <c r="C9294" s="116">
        <v>196767</v>
      </c>
      <c r="D9294" s="117">
        <v>7224</v>
      </c>
      <c r="E9294" s="2">
        <v>9294</v>
      </c>
    </row>
    <row r="9295" spans="1:5" ht="13.5" x14ac:dyDescent="0.25">
      <c r="A9295" s="2"/>
      <c r="B9295" s="2" t="s">
        <v>4914</v>
      </c>
      <c r="C9295" s="116">
        <v>196771</v>
      </c>
      <c r="D9295" s="117">
        <v>7224</v>
      </c>
      <c r="E9295" s="2">
        <v>9295</v>
      </c>
    </row>
    <row r="9296" spans="1:5" ht="13.5" x14ac:dyDescent="0.25">
      <c r="A9296" s="2"/>
      <c r="B9296" s="2" t="s">
        <v>4903</v>
      </c>
      <c r="C9296" s="116">
        <v>196606</v>
      </c>
      <c r="D9296" s="117">
        <v>7313</v>
      </c>
      <c r="E9296" s="2">
        <v>9296</v>
      </c>
    </row>
    <row r="9297" spans="1:5" ht="13.5" x14ac:dyDescent="0.25">
      <c r="A9297" s="2"/>
      <c r="B9297" s="2" t="s">
        <v>4904</v>
      </c>
      <c r="C9297" s="116">
        <v>196610</v>
      </c>
      <c r="D9297" s="117">
        <v>7224</v>
      </c>
      <c r="E9297" s="2">
        <v>9297</v>
      </c>
    </row>
    <row r="9298" spans="1:5" ht="13.5" x14ac:dyDescent="0.25">
      <c r="A9298" s="2"/>
      <c r="B9298" s="2" t="s">
        <v>4907</v>
      </c>
      <c r="C9298" s="116">
        <v>196663</v>
      </c>
      <c r="D9298" s="117">
        <v>7223</v>
      </c>
      <c r="E9298" s="2">
        <v>9298</v>
      </c>
    </row>
    <row r="9299" spans="1:5" ht="13.5" x14ac:dyDescent="0.25">
      <c r="A9299" s="2"/>
      <c r="B9299" s="2" t="s">
        <v>4915</v>
      </c>
      <c r="C9299" s="116">
        <v>196790</v>
      </c>
      <c r="D9299" s="117">
        <v>9311</v>
      </c>
      <c r="E9299" s="2">
        <v>9299</v>
      </c>
    </row>
    <row r="9300" spans="1:5" ht="13.5" x14ac:dyDescent="0.25">
      <c r="A9300" s="2"/>
      <c r="B9300" s="2" t="s">
        <v>4916</v>
      </c>
      <c r="C9300" s="116">
        <v>196803</v>
      </c>
      <c r="D9300" s="117">
        <v>8269</v>
      </c>
      <c r="E9300" s="2">
        <v>9300</v>
      </c>
    </row>
    <row r="9301" spans="1:5" ht="13.5" x14ac:dyDescent="0.25">
      <c r="A9301" s="2"/>
      <c r="B9301" s="2" t="s">
        <v>4917</v>
      </c>
      <c r="C9301" s="116">
        <v>196822</v>
      </c>
      <c r="D9301" s="117">
        <v>9311</v>
      </c>
      <c r="E9301" s="2">
        <v>9301</v>
      </c>
    </row>
    <row r="9302" spans="1:5" ht="13.5" x14ac:dyDescent="0.25">
      <c r="A9302" s="2"/>
      <c r="B9302" s="2" t="s">
        <v>4918</v>
      </c>
      <c r="C9302" s="116">
        <v>196837</v>
      </c>
      <c r="D9302" s="117">
        <v>8271</v>
      </c>
      <c r="E9302" s="2">
        <v>9302</v>
      </c>
    </row>
    <row r="9303" spans="1:5" ht="13.5" x14ac:dyDescent="0.25">
      <c r="A9303" s="2"/>
      <c r="B9303" s="2" t="s">
        <v>4919</v>
      </c>
      <c r="C9303" s="116">
        <v>196856</v>
      </c>
      <c r="D9303" s="117">
        <v>8274</v>
      </c>
      <c r="E9303" s="2">
        <v>9303</v>
      </c>
    </row>
    <row r="9304" spans="1:5" ht="13.5" x14ac:dyDescent="0.25">
      <c r="A9304" s="2"/>
      <c r="B9304" s="2" t="s">
        <v>4920</v>
      </c>
      <c r="C9304" s="116">
        <v>196860</v>
      </c>
      <c r="D9304" s="117">
        <v>7250</v>
      </c>
      <c r="E9304" s="2">
        <v>9304</v>
      </c>
    </row>
    <row r="9305" spans="1:5" ht="13.5" x14ac:dyDescent="0.25">
      <c r="A9305" s="2"/>
      <c r="B9305" s="2" t="s">
        <v>9320</v>
      </c>
      <c r="C9305" s="116">
        <v>196875</v>
      </c>
      <c r="D9305" s="117">
        <v>7442</v>
      </c>
      <c r="E9305" s="2">
        <v>9305</v>
      </c>
    </row>
    <row r="9306" spans="1:5" ht="13.5" x14ac:dyDescent="0.25">
      <c r="A9306" s="2"/>
      <c r="B9306" s="2" t="s">
        <v>1808</v>
      </c>
      <c r="C9306" s="116">
        <v>196907</v>
      </c>
      <c r="D9306" s="117">
        <v>7331</v>
      </c>
      <c r="E9306" s="2">
        <v>9306</v>
      </c>
    </row>
    <row r="9307" spans="1:5" ht="13.5" x14ac:dyDescent="0.25">
      <c r="A9307" s="2"/>
      <c r="B9307" s="2" t="s">
        <v>4921</v>
      </c>
      <c r="C9307" s="116">
        <v>196911</v>
      </c>
      <c r="D9307" s="117">
        <v>8221</v>
      </c>
      <c r="E9307" s="2">
        <v>9307</v>
      </c>
    </row>
    <row r="9308" spans="1:5" ht="13.5" x14ac:dyDescent="0.25">
      <c r="A9308" s="2"/>
      <c r="B9308" s="2" t="s">
        <v>4922</v>
      </c>
      <c r="C9308" s="116">
        <v>196930</v>
      </c>
      <c r="D9308" s="117">
        <v>7241</v>
      </c>
      <c r="E9308" s="2">
        <v>9308</v>
      </c>
    </row>
    <row r="9309" spans="1:5" ht="13.5" x14ac:dyDescent="0.25">
      <c r="A9309" s="2"/>
      <c r="B9309" s="2" t="s">
        <v>1809</v>
      </c>
      <c r="C9309" s="116">
        <v>196954</v>
      </c>
      <c r="D9309" s="117">
        <v>6141</v>
      </c>
      <c r="E9309" s="2">
        <v>9309</v>
      </c>
    </row>
    <row r="9310" spans="1:5" ht="13.5" x14ac:dyDescent="0.25">
      <c r="A9310" s="2"/>
      <c r="B9310" s="2" t="s">
        <v>4923</v>
      </c>
      <c r="C9310" s="116">
        <v>196964</v>
      </c>
      <c r="D9310" s="117">
        <v>9412</v>
      </c>
      <c r="E9310" s="2">
        <v>9310</v>
      </c>
    </row>
    <row r="9311" spans="1:5" ht="13.5" x14ac:dyDescent="0.25">
      <c r="A9311" s="2"/>
      <c r="B9311" s="2" t="s">
        <v>4924</v>
      </c>
      <c r="C9311" s="116">
        <v>196983</v>
      </c>
      <c r="D9311" s="117">
        <v>8333</v>
      </c>
      <c r="E9311" s="2">
        <v>9311</v>
      </c>
    </row>
    <row r="9312" spans="1:5" ht="13.5" x14ac:dyDescent="0.25">
      <c r="A9312" s="2"/>
      <c r="B9312" s="2" t="s">
        <v>1810</v>
      </c>
      <c r="C9312" s="116">
        <v>197007</v>
      </c>
      <c r="D9312" s="117">
        <v>7217</v>
      </c>
      <c r="E9312" s="2">
        <v>9312</v>
      </c>
    </row>
    <row r="9313" spans="1:5" ht="13.5" x14ac:dyDescent="0.25">
      <c r="A9313" s="2"/>
      <c r="B9313" s="2" t="s">
        <v>4935</v>
      </c>
      <c r="C9313" s="116">
        <v>197168</v>
      </c>
      <c r="D9313" s="117">
        <v>7332</v>
      </c>
      <c r="E9313" s="2">
        <v>9313</v>
      </c>
    </row>
    <row r="9314" spans="1:5" ht="13.5" x14ac:dyDescent="0.25">
      <c r="A9314" s="2"/>
      <c r="B9314" s="2" t="s">
        <v>4926</v>
      </c>
      <c r="C9314" s="116">
        <v>197026</v>
      </c>
      <c r="D9314" s="117">
        <v>8269</v>
      </c>
      <c r="E9314" s="2">
        <v>9314</v>
      </c>
    </row>
    <row r="9315" spans="1:5" ht="13.5" x14ac:dyDescent="0.25">
      <c r="A9315" s="2"/>
      <c r="B9315" s="2" t="s">
        <v>4927</v>
      </c>
      <c r="C9315" s="116">
        <v>197030</v>
      </c>
      <c r="D9315" s="117">
        <v>7217</v>
      </c>
      <c r="E9315" s="2">
        <v>9315</v>
      </c>
    </row>
    <row r="9316" spans="1:5" ht="13.5" x14ac:dyDescent="0.25">
      <c r="A9316" s="2"/>
      <c r="B9316" s="2" t="s">
        <v>4928</v>
      </c>
      <c r="C9316" s="116">
        <v>197064</v>
      </c>
      <c r="D9316" s="117">
        <v>7450</v>
      </c>
      <c r="E9316" s="2">
        <v>9316</v>
      </c>
    </row>
    <row r="9317" spans="1:5" ht="13.5" x14ac:dyDescent="0.25">
      <c r="A9317" s="2"/>
      <c r="B9317" s="2" t="s">
        <v>4929</v>
      </c>
      <c r="C9317" s="116">
        <v>197079</v>
      </c>
      <c r="D9317" s="117">
        <v>9412</v>
      </c>
      <c r="E9317" s="2">
        <v>9317</v>
      </c>
    </row>
    <row r="9318" spans="1:5" ht="13.5" x14ac:dyDescent="0.25">
      <c r="A9318" s="2"/>
      <c r="B9318" s="2" t="s">
        <v>4930</v>
      </c>
      <c r="C9318" s="116">
        <v>197098</v>
      </c>
      <c r="D9318" s="117">
        <v>8290</v>
      </c>
      <c r="E9318" s="2">
        <v>9318</v>
      </c>
    </row>
    <row r="9319" spans="1:5" ht="13.5" x14ac:dyDescent="0.25">
      <c r="A9319" s="2"/>
      <c r="B9319" s="2" t="s">
        <v>4931</v>
      </c>
      <c r="C9319" s="116">
        <v>197100</v>
      </c>
      <c r="D9319" s="117">
        <v>7217</v>
      </c>
      <c r="E9319" s="2">
        <v>9319</v>
      </c>
    </row>
    <row r="9320" spans="1:5" ht="13.5" x14ac:dyDescent="0.25">
      <c r="A9320" s="2"/>
      <c r="B9320" s="2" t="s">
        <v>4932</v>
      </c>
      <c r="C9320" s="116">
        <v>197126</v>
      </c>
      <c r="D9320" s="117">
        <v>7242</v>
      </c>
      <c r="E9320" s="2">
        <v>9320</v>
      </c>
    </row>
    <row r="9321" spans="1:5" ht="13.5" x14ac:dyDescent="0.25">
      <c r="A9321" s="2"/>
      <c r="B9321" s="2" t="s">
        <v>9099</v>
      </c>
      <c r="C9321" s="116">
        <v>397140</v>
      </c>
      <c r="D9321" s="117">
        <v>8290</v>
      </c>
      <c r="E9321" s="2">
        <v>9321</v>
      </c>
    </row>
    <row r="9322" spans="1:5" ht="13.5" x14ac:dyDescent="0.25">
      <c r="A9322" s="2"/>
      <c r="B9322" s="2" t="s">
        <v>4933</v>
      </c>
      <c r="C9322" s="116">
        <v>197134</v>
      </c>
      <c r="D9322" s="117">
        <v>7217</v>
      </c>
      <c r="E9322" s="2">
        <v>9322</v>
      </c>
    </row>
    <row r="9323" spans="1:5" ht="13.5" x14ac:dyDescent="0.25">
      <c r="A9323" s="2"/>
      <c r="B9323" s="2" t="s">
        <v>4934</v>
      </c>
      <c r="C9323" s="116">
        <v>197153</v>
      </c>
      <c r="D9323" s="117">
        <v>8284</v>
      </c>
      <c r="E9323" s="2">
        <v>9323</v>
      </c>
    </row>
    <row r="9324" spans="1:5" ht="13.5" x14ac:dyDescent="0.25">
      <c r="A9324" s="2"/>
      <c r="B9324" s="2" t="s">
        <v>9100</v>
      </c>
      <c r="C9324" s="116">
        <v>397174</v>
      </c>
      <c r="D9324" s="117">
        <v>8290</v>
      </c>
      <c r="E9324" s="2">
        <v>9324</v>
      </c>
    </row>
    <row r="9325" spans="1:5" ht="13.5" x14ac:dyDescent="0.25">
      <c r="A9325" s="2"/>
      <c r="B9325" s="2" t="s">
        <v>4936</v>
      </c>
      <c r="C9325" s="116">
        <v>197187</v>
      </c>
      <c r="D9325" s="117">
        <v>8290</v>
      </c>
      <c r="E9325" s="2">
        <v>9325</v>
      </c>
    </row>
    <row r="9326" spans="1:5" ht="13.5" x14ac:dyDescent="0.25">
      <c r="A9326" s="2"/>
      <c r="B9326" s="2" t="s">
        <v>4937</v>
      </c>
      <c r="C9326" s="116">
        <v>197204</v>
      </c>
      <c r="D9326" s="117">
        <v>7431</v>
      </c>
      <c r="E9326" s="2">
        <v>9326</v>
      </c>
    </row>
    <row r="9327" spans="1:5" ht="13.5" x14ac:dyDescent="0.25">
      <c r="A9327" s="2"/>
      <c r="B9327" s="2" t="s">
        <v>4938</v>
      </c>
      <c r="C9327" s="116">
        <v>197219</v>
      </c>
      <c r="D9327" s="117">
        <v>7250</v>
      </c>
      <c r="E9327" s="2">
        <v>9327</v>
      </c>
    </row>
    <row r="9328" spans="1:5" ht="13.5" x14ac:dyDescent="0.25">
      <c r="A9328" s="2"/>
      <c r="B9328" s="2" t="s">
        <v>4939</v>
      </c>
      <c r="C9328" s="116">
        <v>197238</v>
      </c>
      <c r="D9328" s="117">
        <v>9322</v>
      </c>
      <c r="E9328" s="2">
        <v>9328</v>
      </c>
    </row>
    <row r="9329" spans="1:5" ht="13.5" x14ac:dyDescent="0.25">
      <c r="A9329" s="2"/>
      <c r="B9329" s="2" t="s">
        <v>4940</v>
      </c>
      <c r="C9329" s="116">
        <v>197257</v>
      </c>
      <c r="D9329" s="117">
        <v>8132</v>
      </c>
      <c r="E9329" s="2">
        <v>9329</v>
      </c>
    </row>
    <row r="9330" spans="1:5" ht="13.5" x14ac:dyDescent="0.25">
      <c r="A9330" s="2"/>
      <c r="B9330" s="2" t="s">
        <v>7534</v>
      </c>
      <c r="C9330" s="116">
        <v>197267</v>
      </c>
      <c r="D9330" s="117">
        <v>7311</v>
      </c>
      <c r="E9330" s="2">
        <v>9330</v>
      </c>
    </row>
    <row r="9331" spans="1:5" ht="13.5" x14ac:dyDescent="0.25">
      <c r="A9331" s="2"/>
      <c r="B9331" s="2" t="s">
        <v>7533</v>
      </c>
      <c r="C9331" s="116">
        <v>197266</v>
      </c>
      <c r="D9331" s="117">
        <v>9350</v>
      </c>
      <c r="E9331" s="2">
        <v>9331</v>
      </c>
    </row>
    <row r="9332" spans="1:5" ht="13.5" x14ac:dyDescent="0.25">
      <c r="A9332" s="2"/>
      <c r="B9332" s="2" t="s">
        <v>1811</v>
      </c>
      <c r="C9332" s="116">
        <v>197276</v>
      </c>
      <c r="D9332" s="117">
        <v>7133</v>
      </c>
      <c r="E9332" s="2">
        <v>9332</v>
      </c>
    </row>
    <row r="9333" spans="1:5" ht="13.5" x14ac:dyDescent="0.25">
      <c r="A9333" s="2"/>
      <c r="B9333" s="2" t="s">
        <v>7535</v>
      </c>
      <c r="C9333" s="116">
        <v>197277</v>
      </c>
      <c r="D9333" s="117">
        <v>7138</v>
      </c>
      <c r="E9333" s="2">
        <v>9333</v>
      </c>
    </row>
    <row r="9334" spans="1:5" ht="13.5" x14ac:dyDescent="0.25">
      <c r="A9334" s="2"/>
      <c r="B9334" s="2" t="s">
        <v>2502</v>
      </c>
      <c r="C9334" s="116">
        <v>197280</v>
      </c>
      <c r="D9334" s="117">
        <v>7138</v>
      </c>
      <c r="E9334" s="2">
        <v>9334</v>
      </c>
    </row>
    <row r="9335" spans="1:5" ht="13.5" x14ac:dyDescent="0.25">
      <c r="A9335" s="2"/>
      <c r="B9335" s="2" t="s">
        <v>8429</v>
      </c>
      <c r="C9335" s="116">
        <v>276271</v>
      </c>
      <c r="D9335" s="117">
        <v>3143</v>
      </c>
      <c r="E9335" s="2">
        <v>9335</v>
      </c>
    </row>
    <row r="9336" spans="1:5" ht="13.5" x14ac:dyDescent="0.25">
      <c r="A9336" s="2"/>
      <c r="B9336" s="2" t="s">
        <v>7147</v>
      </c>
      <c r="C9336" s="116">
        <v>276340</v>
      </c>
      <c r="D9336" s="117">
        <v>3143</v>
      </c>
      <c r="E9336" s="2">
        <v>9336</v>
      </c>
    </row>
    <row r="9337" spans="1:5" ht="13.5" x14ac:dyDescent="0.25">
      <c r="A9337" s="2"/>
      <c r="B9337" s="2" t="s">
        <v>7148</v>
      </c>
      <c r="C9337" s="116">
        <v>276355</v>
      </c>
      <c r="D9337" s="117">
        <v>3142</v>
      </c>
      <c r="E9337" s="2">
        <v>9337</v>
      </c>
    </row>
    <row r="9338" spans="1:5" ht="13.5" x14ac:dyDescent="0.25">
      <c r="A9338" s="2"/>
      <c r="B9338" s="2" t="s">
        <v>8431</v>
      </c>
      <c r="C9338" s="116">
        <v>276273</v>
      </c>
      <c r="D9338" s="117">
        <v>3143</v>
      </c>
      <c r="E9338" s="2">
        <v>9338</v>
      </c>
    </row>
    <row r="9339" spans="1:5" ht="13.5" x14ac:dyDescent="0.25">
      <c r="A9339" s="2"/>
      <c r="B9339" s="2" t="s">
        <v>7149</v>
      </c>
      <c r="C9339" s="116">
        <v>276389</v>
      </c>
      <c r="D9339" s="117">
        <v>3143</v>
      </c>
      <c r="E9339" s="2">
        <v>9339</v>
      </c>
    </row>
    <row r="9340" spans="1:5" ht="13.5" x14ac:dyDescent="0.25">
      <c r="A9340" s="2"/>
      <c r="B9340" s="2" t="s">
        <v>7150</v>
      </c>
      <c r="C9340" s="116">
        <v>276406</v>
      </c>
      <c r="D9340" s="117">
        <v>3143</v>
      </c>
      <c r="E9340" s="2">
        <v>9340</v>
      </c>
    </row>
    <row r="9341" spans="1:5" ht="13.5" x14ac:dyDescent="0.25">
      <c r="A9341" s="2"/>
      <c r="B9341" s="2" t="s">
        <v>8430</v>
      </c>
      <c r="C9341" s="116">
        <v>276272</v>
      </c>
      <c r="D9341" s="117">
        <v>3143</v>
      </c>
      <c r="E9341" s="2">
        <v>9341</v>
      </c>
    </row>
    <row r="9342" spans="1:5" ht="13.5" x14ac:dyDescent="0.25">
      <c r="A9342" s="2"/>
      <c r="B9342" s="2" t="s">
        <v>7151</v>
      </c>
      <c r="C9342" s="116">
        <v>276444</v>
      </c>
      <c r="D9342" s="117">
        <v>3143</v>
      </c>
      <c r="E9342" s="2">
        <v>9342</v>
      </c>
    </row>
    <row r="9343" spans="1:5" ht="13.5" x14ac:dyDescent="0.25">
      <c r="A9343" s="2"/>
      <c r="B9343" s="2" t="s">
        <v>8660</v>
      </c>
      <c r="C9343" s="116">
        <v>276445</v>
      </c>
      <c r="D9343" s="117">
        <v>3143</v>
      </c>
      <c r="E9343" s="2">
        <v>9343</v>
      </c>
    </row>
    <row r="9344" spans="1:5" ht="13.5" x14ac:dyDescent="0.25">
      <c r="A9344" s="2"/>
      <c r="B9344" s="2" t="s">
        <v>7152</v>
      </c>
      <c r="C9344" s="116">
        <v>276478</v>
      </c>
      <c r="D9344" s="117">
        <v>3143</v>
      </c>
      <c r="E9344" s="2">
        <v>9344</v>
      </c>
    </row>
    <row r="9345" spans="1:5" ht="13.5" x14ac:dyDescent="0.25">
      <c r="A9345" s="2"/>
      <c r="B9345" s="2" t="s">
        <v>8432</v>
      </c>
      <c r="C9345" s="116">
        <v>276479</v>
      </c>
      <c r="D9345" s="117">
        <v>3143</v>
      </c>
      <c r="E9345" s="2">
        <v>9345</v>
      </c>
    </row>
    <row r="9346" spans="1:5" ht="13.5" x14ac:dyDescent="0.25">
      <c r="A9346" s="2"/>
      <c r="B9346" s="2" t="s">
        <v>7157</v>
      </c>
      <c r="C9346" s="116">
        <v>276641</v>
      </c>
      <c r="D9346" s="117">
        <v>3143</v>
      </c>
      <c r="E9346" s="2">
        <v>9346</v>
      </c>
    </row>
    <row r="9347" spans="1:5" ht="13.5" x14ac:dyDescent="0.25">
      <c r="A9347" s="2"/>
      <c r="B9347" s="2" t="s">
        <v>7160</v>
      </c>
      <c r="C9347" s="116">
        <v>276730</v>
      </c>
      <c r="D9347" s="117">
        <v>3143</v>
      </c>
      <c r="E9347" s="2">
        <v>9347</v>
      </c>
    </row>
    <row r="9348" spans="1:5" ht="13.5" x14ac:dyDescent="0.25">
      <c r="A9348" s="2"/>
      <c r="B9348" s="2" t="s">
        <v>7161</v>
      </c>
      <c r="C9348" s="116">
        <v>276779</v>
      </c>
      <c r="D9348" s="117">
        <v>3143</v>
      </c>
      <c r="E9348" s="2">
        <v>9348</v>
      </c>
    </row>
    <row r="9349" spans="1:5" ht="13.5" x14ac:dyDescent="0.25">
      <c r="A9349" s="2"/>
      <c r="B9349" s="2" t="s">
        <v>7162</v>
      </c>
      <c r="C9349" s="116">
        <v>276815</v>
      </c>
      <c r="D9349" s="117">
        <v>3143</v>
      </c>
      <c r="E9349" s="2">
        <v>9349</v>
      </c>
    </row>
    <row r="9350" spans="1:5" ht="13.5" x14ac:dyDescent="0.25">
      <c r="A9350" s="2"/>
      <c r="B9350" s="2" t="s">
        <v>7153</v>
      </c>
      <c r="C9350" s="116">
        <v>276506</v>
      </c>
      <c r="D9350" s="117">
        <v>3143</v>
      </c>
      <c r="E9350" s="2">
        <v>9350</v>
      </c>
    </row>
    <row r="9351" spans="1:5" ht="13.5" x14ac:dyDescent="0.25">
      <c r="A9351" s="2"/>
      <c r="B9351" s="2" t="s">
        <v>7154</v>
      </c>
      <c r="C9351" s="116">
        <v>276533</v>
      </c>
      <c r="D9351" s="117">
        <v>3143</v>
      </c>
      <c r="E9351" s="2">
        <v>9351</v>
      </c>
    </row>
    <row r="9352" spans="1:5" ht="13.5" x14ac:dyDescent="0.25">
      <c r="A9352" s="2"/>
      <c r="B9352" s="2" t="s">
        <v>7155</v>
      </c>
      <c r="C9352" s="116">
        <v>276571</v>
      </c>
      <c r="D9352" s="117">
        <v>3340</v>
      </c>
      <c r="E9352" s="2">
        <v>9352</v>
      </c>
    </row>
    <row r="9353" spans="1:5" ht="13.5" x14ac:dyDescent="0.25">
      <c r="A9353" s="2"/>
      <c r="B9353" s="2" t="s">
        <v>7156</v>
      </c>
      <c r="C9353" s="116">
        <v>276618</v>
      </c>
      <c r="D9353" s="117">
        <v>3143</v>
      </c>
      <c r="E9353" s="2">
        <v>9353</v>
      </c>
    </row>
    <row r="9354" spans="1:5" ht="13.5" x14ac:dyDescent="0.25">
      <c r="A9354" s="2"/>
      <c r="B9354" s="2" t="s">
        <v>7158</v>
      </c>
      <c r="C9354" s="116">
        <v>276675</v>
      </c>
      <c r="D9354" s="117">
        <v>3143</v>
      </c>
      <c r="E9354" s="2">
        <v>9354</v>
      </c>
    </row>
    <row r="9355" spans="1:5" ht="13.5" x14ac:dyDescent="0.25">
      <c r="A9355" s="2"/>
      <c r="B9355" s="2" t="s">
        <v>7159</v>
      </c>
      <c r="C9355" s="116">
        <v>276694</v>
      </c>
      <c r="D9355" s="117">
        <v>3143</v>
      </c>
      <c r="E9355" s="2">
        <v>9355</v>
      </c>
    </row>
    <row r="9356" spans="1:5" ht="13.5" x14ac:dyDescent="0.25">
      <c r="A9356" s="2"/>
      <c r="B9356" s="2" t="s">
        <v>4941</v>
      </c>
      <c r="C9356" s="116">
        <v>197350</v>
      </c>
      <c r="D9356" s="117">
        <v>8162</v>
      </c>
      <c r="E9356" s="2">
        <v>9356</v>
      </c>
    </row>
    <row r="9357" spans="1:5" ht="13.5" x14ac:dyDescent="0.25">
      <c r="A9357" s="2"/>
      <c r="B9357" s="2" t="s">
        <v>7163</v>
      </c>
      <c r="C9357" s="116">
        <v>277220</v>
      </c>
      <c r="D9357" s="117">
        <v>5132</v>
      </c>
      <c r="E9357" s="2">
        <v>9357</v>
      </c>
    </row>
    <row r="9358" spans="1:5" ht="13.5" x14ac:dyDescent="0.25">
      <c r="A9358" s="2"/>
      <c r="B9358" s="2" t="s">
        <v>1812</v>
      </c>
      <c r="C9358" s="116">
        <v>197401</v>
      </c>
      <c r="D9358" s="117">
        <v>7511</v>
      </c>
      <c r="E9358" s="2">
        <v>9358</v>
      </c>
    </row>
    <row r="9359" spans="1:5" ht="13.5" x14ac:dyDescent="0.25">
      <c r="A9359" s="2"/>
      <c r="B9359" s="2" t="s">
        <v>8661</v>
      </c>
      <c r="C9359" s="116">
        <v>277235</v>
      </c>
      <c r="D9359" s="117">
        <v>2123</v>
      </c>
      <c r="E9359" s="2">
        <v>9359</v>
      </c>
    </row>
    <row r="9360" spans="1:5" ht="13.5" x14ac:dyDescent="0.25">
      <c r="A9360" s="2"/>
      <c r="B9360" s="2" t="s">
        <v>7164</v>
      </c>
      <c r="C9360" s="116">
        <v>277288</v>
      </c>
      <c r="D9360" s="117">
        <v>2441</v>
      </c>
      <c r="E9360" s="2">
        <v>9360</v>
      </c>
    </row>
    <row r="9361" spans="1:5" ht="13.5" x14ac:dyDescent="0.25">
      <c r="A9361" s="2"/>
      <c r="B9361" s="2" t="s">
        <v>7165</v>
      </c>
      <c r="C9361" s="116">
        <v>277324</v>
      </c>
      <c r="D9361" s="117">
        <v>2139</v>
      </c>
      <c r="E9361" s="2">
        <v>9361</v>
      </c>
    </row>
    <row r="9362" spans="1:5" ht="13.5" x14ac:dyDescent="0.25">
      <c r="A9362" s="2"/>
      <c r="B9362" s="2" t="s">
        <v>7167</v>
      </c>
      <c r="C9362" s="116">
        <v>277409</v>
      </c>
      <c r="D9362" s="117">
        <v>2411</v>
      </c>
      <c r="E9362" s="2">
        <v>9362</v>
      </c>
    </row>
    <row r="9363" spans="1:5" ht="13.5" x14ac:dyDescent="0.25">
      <c r="A9363" s="2"/>
      <c r="B9363" s="2" t="s">
        <v>7168</v>
      </c>
      <c r="C9363" s="116">
        <v>277432</v>
      </c>
      <c r="D9363" s="117">
        <v>2413</v>
      </c>
      <c r="E9363" s="2">
        <v>9363</v>
      </c>
    </row>
    <row r="9364" spans="1:5" ht="13.5" x14ac:dyDescent="0.25">
      <c r="A9364" s="2"/>
      <c r="B9364" s="2" t="s">
        <v>8434</v>
      </c>
      <c r="C9364" s="116">
        <v>277436</v>
      </c>
      <c r="D9364" s="117">
        <v>2413</v>
      </c>
      <c r="E9364" s="2">
        <v>9364</v>
      </c>
    </row>
    <row r="9365" spans="1:5" ht="13.5" x14ac:dyDescent="0.25">
      <c r="A9365" s="2"/>
      <c r="B9365" s="2" t="s">
        <v>8664</v>
      </c>
      <c r="C9365" s="116">
        <v>277447</v>
      </c>
      <c r="D9365" s="117">
        <v>2413</v>
      </c>
      <c r="E9365" s="2">
        <v>9365</v>
      </c>
    </row>
    <row r="9366" spans="1:5" ht="13.5" x14ac:dyDescent="0.25">
      <c r="A9366" s="2"/>
      <c r="B9366" s="2" t="s">
        <v>8433</v>
      </c>
      <c r="C9366" s="116">
        <v>277451</v>
      </c>
      <c r="D9366" s="117">
        <v>2441</v>
      </c>
      <c r="E9366" s="2">
        <v>9366</v>
      </c>
    </row>
    <row r="9367" spans="1:5" ht="13.5" x14ac:dyDescent="0.25">
      <c r="A9367" s="2"/>
      <c r="B9367" s="2" t="s">
        <v>7169</v>
      </c>
      <c r="C9367" s="116">
        <v>277466</v>
      </c>
      <c r="D9367" s="117">
        <v>2413</v>
      </c>
      <c r="E9367" s="2">
        <v>9367</v>
      </c>
    </row>
    <row r="9368" spans="1:5" ht="13.5" x14ac:dyDescent="0.25">
      <c r="A9368" s="2"/>
      <c r="B9368" s="2" t="s">
        <v>7170</v>
      </c>
      <c r="C9368" s="116">
        <v>277502</v>
      </c>
      <c r="D9368" s="117">
        <v>2413</v>
      </c>
      <c r="E9368" s="2">
        <v>9368</v>
      </c>
    </row>
    <row r="9369" spans="1:5" ht="13.5" x14ac:dyDescent="0.25">
      <c r="A9369" s="2"/>
      <c r="B9369" s="2" t="s">
        <v>7171</v>
      </c>
      <c r="C9369" s="116">
        <v>277555</v>
      </c>
      <c r="D9369" s="117">
        <v>2412</v>
      </c>
      <c r="E9369" s="2">
        <v>9369</v>
      </c>
    </row>
    <row r="9370" spans="1:5" ht="13.5" x14ac:dyDescent="0.25">
      <c r="A9370" s="2"/>
      <c r="B9370" s="2" t="s">
        <v>7172</v>
      </c>
      <c r="C9370" s="116">
        <v>277593</v>
      </c>
      <c r="D9370" s="117">
        <v>2411</v>
      </c>
      <c r="E9370" s="2">
        <v>9370</v>
      </c>
    </row>
    <row r="9371" spans="1:5" ht="13.5" x14ac:dyDescent="0.25">
      <c r="A9371" s="2"/>
      <c r="B9371" s="2" t="s">
        <v>7166</v>
      </c>
      <c r="C9371" s="116">
        <v>277362</v>
      </c>
      <c r="D9371" s="117">
        <v>2122</v>
      </c>
      <c r="E9371" s="2">
        <v>9371</v>
      </c>
    </row>
    <row r="9372" spans="1:5" ht="13.5" x14ac:dyDescent="0.25">
      <c r="A9372" s="2"/>
      <c r="B9372" s="2" t="s">
        <v>8662</v>
      </c>
      <c r="C9372" s="116">
        <v>277340</v>
      </c>
      <c r="D9372" s="117">
        <v>2441</v>
      </c>
      <c r="E9372" s="2">
        <v>9372</v>
      </c>
    </row>
    <row r="9373" spans="1:5" ht="13.5" x14ac:dyDescent="0.25">
      <c r="A9373" s="2"/>
      <c r="B9373" s="2" t="s">
        <v>8663</v>
      </c>
      <c r="C9373" s="116">
        <v>277350</v>
      </c>
      <c r="D9373" s="117">
        <v>2413</v>
      </c>
      <c r="E9373" s="2">
        <v>9373</v>
      </c>
    </row>
    <row r="9374" spans="1:5" ht="13.5" x14ac:dyDescent="0.25">
      <c r="A9374" s="2"/>
      <c r="B9374" s="2" t="s">
        <v>4942</v>
      </c>
      <c r="C9374" s="116">
        <v>197420</v>
      </c>
      <c r="D9374" s="117">
        <v>7241</v>
      </c>
      <c r="E9374" s="2">
        <v>9374</v>
      </c>
    </row>
    <row r="9375" spans="1:5" ht="13.5" x14ac:dyDescent="0.25">
      <c r="A9375" s="2"/>
      <c r="B9375" s="2" t="s">
        <v>4943</v>
      </c>
      <c r="C9375" s="116">
        <v>197445</v>
      </c>
      <c r="D9375" s="117">
        <v>9350</v>
      </c>
      <c r="E9375" s="2">
        <v>9375</v>
      </c>
    </row>
    <row r="9376" spans="1:5" ht="13.5" x14ac:dyDescent="0.25">
      <c r="A9376" s="2"/>
      <c r="B9376" s="2" t="s">
        <v>7173</v>
      </c>
      <c r="C9376" s="116">
        <v>277659</v>
      </c>
      <c r="D9376" s="117">
        <v>3414</v>
      </c>
      <c r="E9376" s="2">
        <v>9376</v>
      </c>
    </row>
    <row r="9377" spans="1:5" ht="13.5" x14ac:dyDescent="0.25">
      <c r="A9377" s="2"/>
      <c r="B9377" s="2" t="s">
        <v>7174</v>
      </c>
      <c r="C9377" s="116">
        <v>277701</v>
      </c>
      <c r="D9377" s="117">
        <v>3422</v>
      </c>
      <c r="E9377" s="2">
        <v>9377</v>
      </c>
    </row>
    <row r="9378" spans="1:5" ht="13.5" x14ac:dyDescent="0.25">
      <c r="A9378" s="2"/>
      <c r="B9378" s="2" t="s">
        <v>4944</v>
      </c>
      <c r="C9378" s="116">
        <v>197454</v>
      </c>
      <c r="D9378" s="117">
        <v>9334</v>
      </c>
      <c r="E9378" s="2">
        <v>9378</v>
      </c>
    </row>
    <row r="9379" spans="1:5" ht="13.5" x14ac:dyDescent="0.25">
      <c r="A9379" s="2"/>
      <c r="B9379" s="2" t="s">
        <v>7175</v>
      </c>
      <c r="C9379" s="116">
        <v>277729</v>
      </c>
      <c r="D9379" s="117">
        <v>3422</v>
      </c>
      <c r="E9379" s="2">
        <v>9379</v>
      </c>
    </row>
    <row r="9380" spans="1:5" ht="13.5" x14ac:dyDescent="0.25">
      <c r="A9380" s="2"/>
      <c r="B9380" s="2" t="s">
        <v>7176</v>
      </c>
      <c r="C9380" s="116">
        <v>277790</v>
      </c>
      <c r="D9380" s="117">
        <v>2419</v>
      </c>
      <c r="E9380" s="2">
        <v>9380</v>
      </c>
    </row>
    <row r="9381" spans="1:5" ht="13.5" x14ac:dyDescent="0.25">
      <c r="A9381" s="2"/>
      <c r="B9381" s="2" t="s">
        <v>8665</v>
      </c>
      <c r="C9381" s="116">
        <v>277803</v>
      </c>
      <c r="D9381" s="117">
        <v>1120</v>
      </c>
      <c r="E9381" s="2">
        <v>9381</v>
      </c>
    </row>
    <row r="9382" spans="1:5" ht="13.5" x14ac:dyDescent="0.25">
      <c r="A9382" s="2"/>
      <c r="B9382" s="2" t="s">
        <v>7177</v>
      </c>
      <c r="C9382" s="116">
        <v>277837</v>
      </c>
      <c r="D9382" s="117">
        <v>2149</v>
      </c>
      <c r="E9382" s="2">
        <v>9382</v>
      </c>
    </row>
    <row r="9383" spans="1:5" ht="13.5" x14ac:dyDescent="0.25">
      <c r="A9383" s="2"/>
      <c r="B9383" s="2" t="s">
        <v>7177</v>
      </c>
      <c r="C9383" s="116">
        <v>277805</v>
      </c>
      <c r="D9383" s="117">
        <v>2149</v>
      </c>
      <c r="E9383" s="2">
        <v>9383</v>
      </c>
    </row>
    <row r="9384" spans="1:5" ht="13.5" x14ac:dyDescent="0.25">
      <c r="A9384" s="2"/>
      <c r="B9384" s="2" t="s">
        <v>7178</v>
      </c>
      <c r="C9384" s="116">
        <v>277860</v>
      </c>
      <c r="D9384" s="117">
        <v>2441</v>
      </c>
      <c r="E9384" s="2">
        <v>9384</v>
      </c>
    </row>
    <row r="9385" spans="1:5" ht="13.5" x14ac:dyDescent="0.25">
      <c r="A9385" s="2"/>
      <c r="B9385" s="2" t="s">
        <v>7179</v>
      </c>
      <c r="C9385" s="116">
        <v>277894</v>
      </c>
      <c r="D9385" s="117">
        <v>2431</v>
      </c>
      <c r="E9385" s="2">
        <v>9385</v>
      </c>
    </row>
    <row r="9386" spans="1:5" ht="13.5" x14ac:dyDescent="0.25">
      <c r="A9386" s="2"/>
      <c r="B9386" s="2" t="s">
        <v>7180</v>
      </c>
      <c r="C9386" s="116">
        <v>277926</v>
      </c>
      <c r="D9386" s="117">
        <v>2111</v>
      </c>
      <c r="E9386" s="2">
        <v>9386</v>
      </c>
    </row>
    <row r="9387" spans="1:5" ht="13.5" x14ac:dyDescent="0.25">
      <c r="A9387" s="2"/>
      <c r="B9387" s="2" t="s">
        <v>4945</v>
      </c>
      <c r="C9387" s="116">
        <v>197473</v>
      </c>
      <c r="D9387" s="117">
        <v>7412</v>
      </c>
      <c r="E9387" s="2">
        <v>9387</v>
      </c>
    </row>
    <row r="9388" spans="1:5" ht="13.5" x14ac:dyDescent="0.25">
      <c r="A9388" s="2"/>
      <c r="B9388" s="2" t="s">
        <v>1813</v>
      </c>
      <c r="C9388" s="116">
        <v>197481</v>
      </c>
      <c r="D9388" s="117">
        <v>3113</v>
      </c>
      <c r="E9388" s="2">
        <v>9388</v>
      </c>
    </row>
    <row r="9389" spans="1:5" ht="13.5" x14ac:dyDescent="0.25">
      <c r="A9389" s="2"/>
      <c r="B9389" s="2" t="s">
        <v>7537</v>
      </c>
      <c r="C9389" s="116">
        <v>197493</v>
      </c>
      <c r="D9389" s="117">
        <v>7514</v>
      </c>
      <c r="E9389" s="2">
        <v>9389</v>
      </c>
    </row>
    <row r="9390" spans="1:5" ht="13.5" x14ac:dyDescent="0.25">
      <c r="A9390" s="2"/>
      <c r="B9390" s="2" t="s">
        <v>4946</v>
      </c>
      <c r="C9390" s="116">
        <v>197492</v>
      </c>
      <c r="D9390" s="117">
        <v>8340</v>
      </c>
      <c r="E9390" s="2">
        <v>9390</v>
      </c>
    </row>
    <row r="9391" spans="1:5" ht="13.5" x14ac:dyDescent="0.25">
      <c r="A9391" s="2"/>
      <c r="B9391" s="2" t="s">
        <v>7182</v>
      </c>
      <c r="C9391" s="116">
        <v>278098</v>
      </c>
      <c r="D9391" s="117">
        <v>3113</v>
      </c>
      <c r="E9391" s="2">
        <v>9391</v>
      </c>
    </row>
    <row r="9392" spans="1:5" ht="13.5" x14ac:dyDescent="0.25">
      <c r="A9392" s="2"/>
      <c r="B9392" s="2" t="s">
        <v>7183</v>
      </c>
      <c r="C9392" s="116">
        <v>278126</v>
      </c>
      <c r="D9392" s="117">
        <v>3113</v>
      </c>
      <c r="E9392" s="2">
        <v>9392</v>
      </c>
    </row>
    <row r="9393" spans="1:5" ht="13.5" x14ac:dyDescent="0.25">
      <c r="A9393" s="2"/>
      <c r="B9393" s="2" t="s">
        <v>7181</v>
      </c>
      <c r="C9393" s="116">
        <v>278064</v>
      </c>
      <c r="D9393" s="117">
        <v>3113</v>
      </c>
      <c r="E9393" s="2">
        <v>9393</v>
      </c>
    </row>
    <row r="9394" spans="1:5" ht="13.5" x14ac:dyDescent="0.25">
      <c r="A9394" s="2"/>
      <c r="B9394" s="2" t="s">
        <v>7536</v>
      </c>
      <c r="C9394" s="116">
        <v>197480</v>
      </c>
      <c r="D9394" s="117">
        <v>7512</v>
      </c>
      <c r="E9394" s="2">
        <v>9394</v>
      </c>
    </row>
    <row r="9395" spans="1:5" ht="13.5" x14ac:dyDescent="0.25">
      <c r="A9395" s="2"/>
      <c r="B9395" s="2" t="s">
        <v>9101</v>
      </c>
      <c r="C9395" s="116">
        <v>397507</v>
      </c>
      <c r="D9395" s="117">
        <v>8290</v>
      </c>
      <c r="E9395" s="2">
        <v>9395</v>
      </c>
    </row>
    <row r="9396" spans="1:5" ht="13.5" x14ac:dyDescent="0.25">
      <c r="A9396" s="2"/>
      <c r="B9396" s="2" t="s">
        <v>4947</v>
      </c>
      <c r="C9396" s="116">
        <v>197511</v>
      </c>
      <c r="D9396" s="117">
        <v>7212</v>
      </c>
      <c r="E9396" s="2">
        <v>9396</v>
      </c>
    </row>
    <row r="9397" spans="1:5" ht="13.5" x14ac:dyDescent="0.25">
      <c r="A9397" s="2"/>
      <c r="B9397" s="2" t="s">
        <v>4948</v>
      </c>
      <c r="C9397" s="116">
        <v>197524</v>
      </c>
      <c r="D9397" s="117">
        <v>7212</v>
      </c>
      <c r="E9397" s="2">
        <v>9397</v>
      </c>
    </row>
    <row r="9398" spans="1:5" ht="13.5" x14ac:dyDescent="0.25">
      <c r="A9398" s="2"/>
      <c r="B9398" s="2" t="s">
        <v>4949</v>
      </c>
      <c r="C9398" s="116">
        <v>197543</v>
      </c>
      <c r="D9398" s="117">
        <v>7460</v>
      </c>
      <c r="E9398" s="2">
        <v>9398</v>
      </c>
    </row>
    <row r="9399" spans="1:5" ht="13.5" x14ac:dyDescent="0.25">
      <c r="A9399" s="2"/>
      <c r="B9399" s="2" t="s">
        <v>1814</v>
      </c>
      <c r="C9399" s="116">
        <v>197562</v>
      </c>
      <c r="D9399" s="117">
        <v>7212</v>
      </c>
      <c r="E9399" s="2">
        <v>9399</v>
      </c>
    </row>
    <row r="9400" spans="1:5" ht="13.5" x14ac:dyDescent="0.25">
      <c r="A9400" s="2"/>
      <c r="B9400" s="2" t="s">
        <v>4950</v>
      </c>
      <c r="C9400" s="116">
        <v>197581</v>
      </c>
      <c r="D9400" s="117">
        <v>7212</v>
      </c>
      <c r="E9400" s="2">
        <v>9400</v>
      </c>
    </row>
    <row r="9401" spans="1:5" ht="13.5" x14ac:dyDescent="0.25">
      <c r="A9401" s="2"/>
      <c r="B9401" s="2" t="s">
        <v>8435</v>
      </c>
      <c r="C9401" s="116">
        <v>278065</v>
      </c>
      <c r="D9401" s="117">
        <v>4132</v>
      </c>
      <c r="E9401" s="2">
        <v>9401</v>
      </c>
    </row>
    <row r="9402" spans="1:5" ht="13.5" x14ac:dyDescent="0.25">
      <c r="A9402" s="2"/>
      <c r="B9402" s="2" t="s">
        <v>4951</v>
      </c>
      <c r="C9402" s="116">
        <v>197609</v>
      </c>
      <c r="D9402" s="117">
        <v>8290</v>
      </c>
      <c r="E9402" s="2">
        <v>9402</v>
      </c>
    </row>
    <row r="9403" spans="1:5" ht="13.5" x14ac:dyDescent="0.25">
      <c r="A9403" s="2"/>
      <c r="B9403" s="2" t="s">
        <v>4952</v>
      </c>
      <c r="C9403" s="116">
        <v>197613</v>
      </c>
      <c r="D9403" s="117">
        <v>7280</v>
      </c>
      <c r="E9403" s="2">
        <v>9403</v>
      </c>
    </row>
    <row r="9404" spans="1:5" ht="13.5" x14ac:dyDescent="0.25">
      <c r="A9404" s="2"/>
      <c r="B9404" s="2" t="s">
        <v>4953</v>
      </c>
      <c r="C9404" s="116">
        <v>197628</v>
      </c>
      <c r="D9404" s="117">
        <v>7241</v>
      </c>
      <c r="E9404" s="2">
        <v>9404</v>
      </c>
    </row>
    <row r="9405" spans="1:5" ht="13.5" x14ac:dyDescent="0.25">
      <c r="A9405" s="2"/>
      <c r="B9405" s="2" t="s">
        <v>4954</v>
      </c>
      <c r="C9405" s="116">
        <v>197647</v>
      </c>
      <c r="D9405" s="117">
        <v>7241</v>
      </c>
      <c r="E9405" s="2">
        <v>9405</v>
      </c>
    </row>
    <row r="9406" spans="1:5" ht="13.5" x14ac:dyDescent="0.25">
      <c r="A9406" s="2"/>
      <c r="B9406" s="2" t="s">
        <v>4955</v>
      </c>
      <c r="C9406" s="116">
        <v>197651</v>
      </c>
      <c r="D9406" s="117">
        <v>7222</v>
      </c>
      <c r="E9406" s="2">
        <v>9406</v>
      </c>
    </row>
    <row r="9407" spans="1:5" ht="13.5" x14ac:dyDescent="0.25">
      <c r="A9407" s="2"/>
      <c r="B9407" s="2" t="s">
        <v>4956</v>
      </c>
      <c r="C9407" s="116">
        <v>197670</v>
      </c>
      <c r="D9407" s="117">
        <v>5410</v>
      </c>
      <c r="E9407" s="2">
        <v>9407</v>
      </c>
    </row>
    <row r="9408" spans="1:5" ht="13.5" x14ac:dyDescent="0.25">
      <c r="A9408" s="2"/>
      <c r="B9408" s="2" t="s">
        <v>4957</v>
      </c>
      <c r="C9408" s="116">
        <v>197698</v>
      </c>
      <c r="D9408" s="117">
        <v>8224</v>
      </c>
      <c r="E9408" s="2">
        <v>9408</v>
      </c>
    </row>
    <row r="9409" spans="1:5" ht="13.5" x14ac:dyDescent="0.25">
      <c r="A9409" s="2"/>
      <c r="B9409" s="2" t="s">
        <v>9102</v>
      </c>
      <c r="C9409" s="116">
        <v>397704</v>
      </c>
      <c r="D9409" s="117">
        <v>8121</v>
      </c>
      <c r="E9409" s="2">
        <v>9409</v>
      </c>
    </row>
    <row r="9410" spans="1:5" ht="13.5" x14ac:dyDescent="0.25">
      <c r="A9410" s="2"/>
      <c r="B9410" s="2" t="s">
        <v>4958</v>
      </c>
      <c r="C9410" s="116">
        <v>197717</v>
      </c>
      <c r="D9410" s="117">
        <v>8125</v>
      </c>
      <c r="E9410" s="2">
        <v>9410</v>
      </c>
    </row>
    <row r="9411" spans="1:5" ht="13.5" x14ac:dyDescent="0.25">
      <c r="A9411" s="2"/>
      <c r="B9411" s="2" t="s">
        <v>4959</v>
      </c>
      <c r="C9411" s="116">
        <v>197736</v>
      </c>
      <c r="D9411" s="117">
        <v>8121</v>
      </c>
      <c r="E9411" s="2">
        <v>9411</v>
      </c>
    </row>
    <row r="9412" spans="1:5" ht="13.5" x14ac:dyDescent="0.25">
      <c r="A9412" s="2"/>
      <c r="B9412" s="2" t="s">
        <v>4960</v>
      </c>
      <c r="C9412" s="116">
        <v>197740</v>
      </c>
      <c r="D9412" s="117">
        <v>8121</v>
      </c>
      <c r="E9412" s="2">
        <v>9412</v>
      </c>
    </row>
    <row r="9413" spans="1:5" ht="13.5" x14ac:dyDescent="0.25">
      <c r="A9413" s="2"/>
      <c r="B9413" s="2" t="s">
        <v>4960</v>
      </c>
      <c r="C9413" s="116">
        <v>397723</v>
      </c>
      <c r="D9413" s="117">
        <v>8121</v>
      </c>
      <c r="E9413" s="2">
        <v>9413</v>
      </c>
    </row>
    <row r="9414" spans="1:5" ht="13.5" x14ac:dyDescent="0.25">
      <c r="A9414" s="2"/>
      <c r="B9414" s="2" t="s">
        <v>9103</v>
      </c>
      <c r="C9414" s="116">
        <v>397757</v>
      </c>
      <c r="D9414" s="117">
        <v>8121</v>
      </c>
      <c r="E9414" s="2">
        <v>9414</v>
      </c>
    </row>
    <row r="9415" spans="1:5" ht="13.5" x14ac:dyDescent="0.25">
      <c r="A9415" s="2"/>
      <c r="B9415" s="2" t="s">
        <v>7184</v>
      </c>
      <c r="C9415" s="116">
        <v>278172</v>
      </c>
      <c r="D9415" s="117">
        <v>3113</v>
      </c>
      <c r="E9415" s="2">
        <v>9415</v>
      </c>
    </row>
    <row r="9416" spans="1:5" ht="13.5" x14ac:dyDescent="0.25">
      <c r="A9416" s="2"/>
      <c r="B9416" s="2" t="s">
        <v>7185</v>
      </c>
      <c r="C9416" s="116">
        <v>278191</v>
      </c>
      <c r="D9416" s="117">
        <v>3141</v>
      </c>
      <c r="E9416" s="2">
        <v>9416</v>
      </c>
    </row>
    <row r="9417" spans="1:5" ht="13.5" x14ac:dyDescent="0.25">
      <c r="A9417" s="2"/>
      <c r="B9417" s="2" t="s">
        <v>8436</v>
      </c>
      <c r="C9417" s="116">
        <v>278193</v>
      </c>
      <c r="D9417" s="117">
        <v>3141</v>
      </c>
      <c r="E9417" s="2">
        <v>9417</v>
      </c>
    </row>
    <row r="9418" spans="1:5" ht="13.5" x14ac:dyDescent="0.25">
      <c r="A9418" s="2"/>
      <c r="B9418" s="2" t="s">
        <v>7186</v>
      </c>
      <c r="C9418" s="116">
        <v>278219</v>
      </c>
      <c r="D9418" s="117">
        <v>3141</v>
      </c>
      <c r="E9418" s="2">
        <v>9418</v>
      </c>
    </row>
    <row r="9419" spans="1:5" ht="13.5" x14ac:dyDescent="0.25">
      <c r="A9419" s="2"/>
      <c r="B9419" s="2" t="s">
        <v>7187</v>
      </c>
      <c r="C9419" s="116">
        <v>278242</v>
      </c>
      <c r="D9419" s="117">
        <v>3113</v>
      </c>
      <c r="E9419" s="2">
        <v>9419</v>
      </c>
    </row>
    <row r="9420" spans="1:5" ht="13.5" x14ac:dyDescent="0.25">
      <c r="A9420" s="2"/>
      <c r="B9420" s="2" t="s">
        <v>7188</v>
      </c>
      <c r="C9420" s="116">
        <v>278261</v>
      </c>
      <c r="D9420" s="117">
        <v>3113</v>
      </c>
      <c r="E9420" s="2">
        <v>9420</v>
      </c>
    </row>
    <row r="9421" spans="1:5" ht="13.5" x14ac:dyDescent="0.25">
      <c r="A9421" s="2"/>
      <c r="B9421" s="2" t="s">
        <v>7189</v>
      </c>
      <c r="C9421" s="116">
        <v>278295</v>
      </c>
      <c r="D9421" s="117">
        <v>3141</v>
      </c>
      <c r="E9421" s="2">
        <v>9421</v>
      </c>
    </row>
    <row r="9422" spans="1:5" ht="13.5" x14ac:dyDescent="0.25">
      <c r="A9422" s="2"/>
      <c r="B9422" s="2" t="s">
        <v>7190</v>
      </c>
      <c r="C9422" s="116">
        <v>278312</v>
      </c>
      <c r="D9422" s="117">
        <v>3141</v>
      </c>
      <c r="E9422" s="2">
        <v>9422</v>
      </c>
    </row>
    <row r="9423" spans="1:5" ht="13.5" x14ac:dyDescent="0.25">
      <c r="A9423" s="2"/>
      <c r="B9423" s="2" t="s">
        <v>7192</v>
      </c>
      <c r="C9423" s="116">
        <v>278379</v>
      </c>
      <c r="D9423" s="117">
        <v>3113</v>
      </c>
      <c r="E9423" s="2">
        <v>9423</v>
      </c>
    </row>
    <row r="9424" spans="1:5" ht="13.5" x14ac:dyDescent="0.25">
      <c r="A9424" s="2"/>
      <c r="B9424" s="2" t="s">
        <v>1815</v>
      </c>
      <c r="C9424" s="116">
        <v>197764</v>
      </c>
      <c r="D9424" s="117">
        <v>7232</v>
      </c>
      <c r="E9424" s="2">
        <v>9424</v>
      </c>
    </row>
    <row r="9425" spans="1:5" ht="13.5" x14ac:dyDescent="0.25">
      <c r="A9425" s="2"/>
      <c r="B9425" s="2" t="s">
        <v>1816</v>
      </c>
      <c r="C9425" s="116">
        <v>197789</v>
      </c>
      <c r="D9425" s="117">
        <v>7137</v>
      </c>
      <c r="E9425" s="2">
        <v>9425</v>
      </c>
    </row>
    <row r="9426" spans="1:5" ht="13.5" x14ac:dyDescent="0.25">
      <c r="A9426" s="2"/>
      <c r="B9426" s="2" t="s">
        <v>1817</v>
      </c>
      <c r="C9426" s="116">
        <v>197806</v>
      </c>
      <c r="D9426" s="117">
        <v>8283</v>
      </c>
      <c r="E9426" s="2">
        <v>9426</v>
      </c>
    </row>
    <row r="9427" spans="1:5" ht="13.5" x14ac:dyDescent="0.25">
      <c r="A9427" s="2"/>
      <c r="B9427" s="2" t="s">
        <v>8437</v>
      </c>
      <c r="C9427" s="116">
        <v>278380</v>
      </c>
      <c r="D9427" s="117">
        <v>3113</v>
      </c>
      <c r="E9427" s="2">
        <v>9427</v>
      </c>
    </row>
    <row r="9428" spans="1:5" ht="13.5" x14ac:dyDescent="0.25">
      <c r="A9428" s="2"/>
      <c r="B9428" s="2" t="s">
        <v>8438</v>
      </c>
      <c r="C9428" s="116">
        <v>278381</v>
      </c>
      <c r="D9428" s="117">
        <v>3113</v>
      </c>
      <c r="E9428" s="2">
        <v>9428</v>
      </c>
    </row>
    <row r="9429" spans="1:5" ht="13.5" x14ac:dyDescent="0.25">
      <c r="A9429" s="2"/>
      <c r="B9429" s="2" t="s">
        <v>7194</v>
      </c>
      <c r="C9429" s="116">
        <v>278435</v>
      </c>
      <c r="D9429" s="117">
        <v>3113</v>
      </c>
      <c r="E9429" s="2">
        <v>9429</v>
      </c>
    </row>
    <row r="9430" spans="1:5" ht="13.5" x14ac:dyDescent="0.25">
      <c r="A9430" s="2"/>
      <c r="B9430" s="2" t="s">
        <v>1818</v>
      </c>
      <c r="C9430" s="116">
        <v>197879</v>
      </c>
      <c r="D9430" s="117">
        <v>3113</v>
      </c>
      <c r="E9430" s="2">
        <v>9430</v>
      </c>
    </row>
    <row r="9431" spans="1:5" ht="13.5" x14ac:dyDescent="0.25">
      <c r="A9431" s="2"/>
      <c r="B9431" s="2" t="s">
        <v>4963</v>
      </c>
      <c r="C9431" s="116">
        <v>197863</v>
      </c>
      <c r="D9431" s="117">
        <v>7311</v>
      </c>
      <c r="E9431" s="2">
        <v>9431</v>
      </c>
    </row>
    <row r="9432" spans="1:5" ht="13.5" x14ac:dyDescent="0.25">
      <c r="A9432" s="2"/>
      <c r="B9432" s="2" t="s">
        <v>1819</v>
      </c>
      <c r="C9432" s="116">
        <v>197914</v>
      </c>
      <c r="D9432" s="117">
        <v>8283</v>
      </c>
      <c r="E9432" s="2">
        <v>9432</v>
      </c>
    </row>
    <row r="9433" spans="1:5" ht="13.5" x14ac:dyDescent="0.25">
      <c r="A9433" s="2"/>
      <c r="B9433" s="2" t="s">
        <v>4964</v>
      </c>
      <c r="C9433" s="116">
        <v>197878</v>
      </c>
      <c r="D9433" s="117">
        <v>7311</v>
      </c>
      <c r="E9433" s="2">
        <v>9433</v>
      </c>
    </row>
    <row r="9434" spans="1:5" ht="13.5" x14ac:dyDescent="0.25">
      <c r="A9434" s="2"/>
      <c r="B9434" s="2" t="s">
        <v>4961</v>
      </c>
      <c r="C9434" s="116">
        <v>197825</v>
      </c>
      <c r="D9434" s="117">
        <v>7311</v>
      </c>
      <c r="E9434" s="2">
        <v>9434</v>
      </c>
    </row>
    <row r="9435" spans="1:5" ht="13.5" x14ac:dyDescent="0.25">
      <c r="A9435" s="2"/>
      <c r="B9435" s="2" t="s">
        <v>4962</v>
      </c>
      <c r="C9435" s="116">
        <v>197844</v>
      </c>
      <c r="D9435" s="117">
        <v>7311</v>
      </c>
      <c r="E9435" s="2">
        <v>9435</v>
      </c>
    </row>
    <row r="9436" spans="1:5" ht="13.5" x14ac:dyDescent="0.25">
      <c r="A9436" s="2"/>
      <c r="B9436" s="2" t="s">
        <v>4965</v>
      </c>
      <c r="C9436" s="116">
        <v>197897</v>
      </c>
      <c r="D9436" s="117">
        <v>8283</v>
      </c>
      <c r="E9436" s="2">
        <v>9436</v>
      </c>
    </row>
    <row r="9437" spans="1:5" ht="13.5" x14ac:dyDescent="0.25">
      <c r="A9437" s="2"/>
      <c r="B9437" s="2" t="s">
        <v>1820</v>
      </c>
      <c r="C9437" s="116">
        <v>197929</v>
      </c>
      <c r="D9437" s="117">
        <v>8283</v>
      </c>
      <c r="E9437" s="2">
        <v>9437</v>
      </c>
    </row>
    <row r="9438" spans="1:5" ht="13.5" x14ac:dyDescent="0.25">
      <c r="A9438" s="2"/>
      <c r="B9438" s="2" t="s">
        <v>0</v>
      </c>
      <c r="C9438" s="116">
        <v>197933</v>
      </c>
      <c r="D9438" s="117">
        <v>7233</v>
      </c>
      <c r="E9438" s="2">
        <v>9438</v>
      </c>
    </row>
    <row r="9439" spans="1:5" ht="13.5" x14ac:dyDescent="0.25">
      <c r="A9439" s="2"/>
      <c r="B9439" s="2" t="s">
        <v>7193</v>
      </c>
      <c r="C9439" s="116">
        <v>278401</v>
      </c>
      <c r="D9439" s="117">
        <v>3141</v>
      </c>
      <c r="E9439" s="2">
        <v>9439</v>
      </c>
    </row>
    <row r="9440" spans="1:5" ht="13.5" x14ac:dyDescent="0.25">
      <c r="A9440" s="2"/>
      <c r="B9440" s="2" t="s">
        <v>8439</v>
      </c>
      <c r="C9440" s="116">
        <v>278402</v>
      </c>
      <c r="D9440" s="117">
        <v>3113</v>
      </c>
      <c r="E9440" s="2">
        <v>9440</v>
      </c>
    </row>
    <row r="9441" spans="1:5" ht="13.5" x14ac:dyDescent="0.25">
      <c r="A9441" s="2"/>
      <c r="B9441" s="2" t="s">
        <v>1</v>
      </c>
      <c r="C9441" s="116">
        <v>197948</v>
      </c>
      <c r="D9441" s="117">
        <v>7511</v>
      </c>
      <c r="E9441" s="2">
        <v>9441</v>
      </c>
    </row>
    <row r="9442" spans="1:5" ht="13.5" x14ac:dyDescent="0.25">
      <c r="A9442" s="2"/>
      <c r="B9442" s="2" t="s">
        <v>7195</v>
      </c>
      <c r="C9442" s="116">
        <v>278469</v>
      </c>
      <c r="D9442" s="117">
        <v>3113</v>
      </c>
      <c r="E9442" s="2">
        <v>9442</v>
      </c>
    </row>
    <row r="9443" spans="1:5" ht="13.5" x14ac:dyDescent="0.25">
      <c r="A9443" s="2"/>
      <c r="B9443" s="2" t="s">
        <v>7196</v>
      </c>
      <c r="C9443" s="116">
        <v>278505</v>
      </c>
      <c r="D9443" s="117">
        <v>3113</v>
      </c>
      <c r="E9443" s="2">
        <v>9443</v>
      </c>
    </row>
    <row r="9444" spans="1:5" ht="13.5" x14ac:dyDescent="0.25">
      <c r="A9444" s="2"/>
      <c r="B9444" s="2" t="s">
        <v>8805</v>
      </c>
      <c r="C9444" s="116">
        <v>278543</v>
      </c>
      <c r="D9444" s="117">
        <v>3113</v>
      </c>
      <c r="E9444" s="2">
        <v>9444</v>
      </c>
    </row>
    <row r="9445" spans="1:5" ht="13.5" x14ac:dyDescent="0.25">
      <c r="A9445" s="2"/>
      <c r="B9445" s="2" t="s">
        <v>9282</v>
      </c>
      <c r="C9445" s="116">
        <v>478552</v>
      </c>
      <c r="D9445" s="117">
        <v>3113</v>
      </c>
      <c r="E9445" s="2">
        <v>9445</v>
      </c>
    </row>
    <row r="9446" spans="1:5" ht="13.5" x14ac:dyDescent="0.25">
      <c r="A9446" s="2"/>
      <c r="B9446" s="2" t="s">
        <v>7197</v>
      </c>
      <c r="C9446" s="116">
        <v>278562</v>
      </c>
      <c r="D9446" s="117">
        <v>3113</v>
      </c>
      <c r="E9446" s="2">
        <v>9446</v>
      </c>
    </row>
    <row r="9447" spans="1:5" ht="13.5" x14ac:dyDescent="0.25">
      <c r="A9447" s="2"/>
      <c r="B9447" s="2" t="s">
        <v>7198</v>
      </c>
      <c r="C9447" s="116">
        <v>278581</v>
      </c>
      <c r="D9447" s="117">
        <v>3141</v>
      </c>
      <c r="E9447" s="2">
        <v>9447</v>
      </c>
    </row>
    <row r="9448" spans="1:5" ht="13.5" x14ac:dyDescent="0.25">
      <c r="A9448" s="2"/>
      <c r="B9448" s="2" t="s">
        <v>7191</v>
      </c>
      <c r="C9448" s="116">
        <v>278346</v>
      </c>
      <c r="D9448" s="117">
        <v>3141</v>
      </c>
      <c r="E9448" s="2">
        <v>9448</v>
      </c>
    </row>
    <row r="9449" spans="1:5" ht="13.5" x14ac:dyDescent="0.25">
      <c r="A9449" s="2"/>
      <c r="B9449" s="2" t="s">
        <v>9</v>
      </c>
      <c r="C9449" s="116">
        <v>198161</v>
      </c>
      <c r="D9449" s="117">
        <v>7137</v>
      </c>
      <c r="E9449" s="2">
        <v>9449</v>
      </c>
    </row>
    <row r="9450" spans="1:5" ht="13.5" x14ac:dyDescent="0.25">
      <c r="A9450" s="2"/>
      <c r="B9450" s="2" t="s">
        <v>4966</v>
      </c>
      <c r="C9450" s="116">
        <v>197967</v>
      </c>
      <c r="D9450" s="117">
        <v>7311</v>
      </c>
      <c r="E9450" s="2">
        <v>9450</v>
      </c>
    </row>
    <row r="9451" spans="1:5" ht="13.5" x14ac:dyDescent="0.25">
      <c r="A9451" s="2"/>
      <c r="B9451" s="2" t="s">
        <v>4967</v>
      </c>
      <c r="C9451" s="116">
        <v>198002</v>
      </c>
      <c r="D9451" s="117">
        <v>7137</v>
      </c>
      <c r="E9451" s="2">
        <v>9451</v>
      </c>
    </row>
    <row r="9452" spans="1:5" ht="13.5" x14ac:dyDescent="0.25">
      <c r="A9452" s="2"/>
      <c r="B9452" s="2" t="s">
        <v>3</v>
      </c>
      <c r="C9452" s="116">
        <v>198029</v>
      </c>
      <c r="D9452" s="117">
        <v>7137</v>
      </c>
      <c r="E9452" s="2">
        <v>9452</v>
      </c>
    </row>
    <row r="9453" spans="1:5" ht="13.5" x14ac:dyDescent="0.25">
      <c r="A9453" s="2"/>
      <c r="B9453" s="2" t="s">
        <v>4</v>
      </c>
      <c r="C9453" s="116">
        <v>198048</v>
      </c>
      <c r="D9453" s="117">
        <v>7137</v>
      </c>
      <c r="E9453" s="2">
        <v>9453</v>
      </c>
    </row>
    <row r="9454" spans="1:5" ht="13.5" x14ac:dyDescent="0.25">
      <c r="A9454" s="2"/>
      <c r="B9454" s="2" t="s">
        <v>5</v>
      </c>
      <c r="C9454" s="116">
        <v>198067</v>
      </c>
      <c r="D9454" s="117">
        <v>7137</v>
      </c>
      <c r="E9454" s="2">
        <v>9454</v>
      </c>
    </row>
    <row r="9455" spans="1:5" ht="13.5" x14ac:dyDescent="0.25">
      <c r="A9455" s="2"/>
      <c r="B9455" s="2" t="s">
        <v>6</v>
      </c>
      <c r="C9455" s="116">
        <v>198086</v>
      </c>
      <c r="D9455" s="117">
        <v>7137</v>
      </c>
      <c r="E9455" s="2">
        <v>9455</v>
      </c>
    </row>
    <row r="9456" spans="1:5" ht="13.5" x14ac:dyDescent="0.25">
      <c r="A9456" s="2"/>
      <c r="B9456" s="2" t="s">
        <v>4968</v>
      </c>
      <c r="C9456" s="116">
        <v>198103</v>
      </c>
      <c r="D9456" s="117">
        <v>7137</v>
      </c>
      <c r="E9456" s="2">
        <v>9456</v>
      </c>
    </row>
    <row r="9457" spans="1:5" ht="13.5" x14ac:dyDescent="0.25">
      <c r="A9457" s="2"/>
      <c r="B9457" s="2" t="s">
        <v>7</v>
      </c>
      <c r="C9457" s="116">
        <v>198122</v>
      </c>
      <c r="D9457" s="117">
        <v>7137</v>
      </c>
      <c r="E9457" s="2">
        <v>9457</v>
      </c>
    </row>
    <row r="9458" spans="1:5" ht="13.5" x14ac:dyDescent="0.25">
      <c r="A9458" s="2"/>
      <c r="B9458" s="2" t="s">
        <v>4969</v>
      </c>
      <c r="C9458" s="116">
        <v>198141</v>
      </c>
      <c r="D9458" s="117">
        <v>7137</v>
      </c>
      <c r="E9458" s="2">
        <v>9458</v>
      </c>
    </row>
    <row r="9459" spans="1:5" ht="13.5" x14ac:dyDescent="0.25">
      <c r="A9459" s="2"/>
      <c r="B9459" s="2" t="s">
        <v>8</v>
      </c>
      <c r="C9459" s="116">
        <v>198160</v>
      </c>
      <c r="D9459" s="117">
        <v>7137</v>
      </c>
      <c r="E9459" s="2">
        <v>9459</v>
      </c>
    </row>
    <row r="9460" spans="1:5" ht="13.5" x14ac:dyDescent="0.25">
      <c r="A9460" s="2"/>
      <c r="B9460" s="2" t="s">
        <v>2</v>
      </c>
      <c r="C9460" s="116">
        <v>197986</v>
      </c>
      <c r="D9460" s="117">
        <v>7137</v>
      </c>
      <c r="E9460" s="2">
        <v>9460</v>
      </c>
    </row>
    <row r="9461" spans="1:5" ht="13.5" x14ac:dyDescent="0.25">
      <c r="A9461" s="2"/>
      <c r="B9461" s="2" t="s">
        <v>4970</v>
      </c>
      <c r="C9461" s="116">
        <v>198175</v>
      </c>
      <c r="D9461" s="117">
        <v>7241</v>
      </c>
      <c r="E9461" s="2">
        <v>9461</v>
      </c>
    </row>
    <row r="9462" spans="1:5" ht="13.5" x14ac:dyDescent="0.25">
      <c r="A9462" s="2"/>
      <c r="B9462" s="2" t="s">
        <v>10</v>
      </c>
      <c r="C9462" s="116">
        <v>198195</v>
      </c>
      <c r="D9462" s="117">
        <v>7233</v>
      </c>
      <c r="E9462" s="2">
        <v>9462</v>
      </c>
    </row>
    <row r="9463" spans="1:5" ht="13.5" x14ac:dyDescent="0.25">
      <c r="A9463" s="2"/>
      <c r="B9463" s="2" t="s">
        <v>4971</v>
      </c>
      <c r="C9463" s="116">
        <v>198194</v>
      </c>
      <c r="D9463" s="117">
        <v>7233</v>
      </c>
      <c r="E9463" s="2">
        <v>9463</v>
      </c>
    </row>
    <row r="9464" spans="1:5" ht="13.5" x14ac:dyDescent="0.25">
      <c r="A9464" s="2"/>
      <c r="B9464" s="2" t="s">
        <v>4972</v>
      </c>
      <c r="C9464" s="116">
        <v>198211</v>
      </c>
      <c r="D9464" s="117">
        <v>8283</v>
      </c>
      <c r="E9464" s="2">
        <v>9464</v>
      </c>
    </row>
    <row r="9465" spans="1:5" ht="13.5" x14ac:dyDescent="0.25">
      <c r="A9465" s="2"/>
      <c r="B9465" s="2" t="s">
        <v>4973</v>
      </c>
      <c r="C9465" s="116">
        <v>198230</v>
      </c>
      <c r="D9465" s="117">
        <v>7522</v>
      </c>
      <c r="E9465" s="2">
        <v>9465</v>
      </c>
    </row>
    <row r="9466" spans="1:5" ht="13.5" x14ac:dyDescent="0.25">
      <c r="A9466" s="2"/>
      <c r="B9466" s="2" t="s">
        <v>11</v>
      </c>
      <c r="C9466" s="116">
        <v>198255</v>
      </c>
      <c r="D9466" s="117">
        <v>7137</v>
      </c>
      <c r="E9466" s="2">
        <v>9466</v>
      </c>
    </row>
    <row r="9467" spans="1:5" ht="13.5" x14ac:dyDescent="0.25">
      <c r="A9467" s="2"/>
      <c r="B9467" s="2" t="s">
        <v>4974</v>
      </c>
      <c r="C9467" s="116">
        <v>198279</v>
      </c>
      <c r="D9467" s="117">
        <v>7522</v>
      </c>
      <c r="E9467" s="2">
        <v>9467</v>
      </c>
    </row>
    <row r="9468" spans="1:5" ht="13.5" x14ac:dyDescent="0.25">
      <c r="A9468" s="2"/>
      <c r="B9468" s="2" t="s">
        <v>4976</v>
      </c>
      <c r="C9468" s="116">
        <v>198315</v>
      </c>
      <c r="D9468" s="117">
        <v>7233</v>
      </c>
      <c r="E9468" s="2">
        <v>9468</v>
      </c>
    </row>
    <row r="9469" spans="1:5" ht="13.5" x14ac:dyDescent="0.25">
      <c r="A9469" s="2"/>
      <c r="B9469" s="2" t="s">
        <v>4977</v>
      </c>
      <c r="C9469" s="116">
        <v>198321</v>
      </c>
      <c r="D9469" s="117">
        <v>7522</v>
      </c>
      <c r="E9469" s="2">
        <v>9469</v>
      </c>
    </row>
    <row r="9470" spans="1:5" ht="13.5" x14ac:dyDescent="0.25">
      <c r="A9470" s="2"/>
      <c r="B9470" s="2" t="s">
        <v>4978</v>
      </c>
      <c r="C9470" s="116">
        <v>198349</v>
      </c>
      <c r="D9470" s="117">
        <v>7241</v>
      </c>
      <c r="E9470" s="2">
        <v>9470</v>
      </c>
    </row>
    <row r="9471" spans="1:5" ht="13.5" x14ac:dyDescent="0.25">
      <c r="A9471" s="2"/>
      <c r="B9471" s="2" t="s">
        <v>4979</v>
      </c>
      <c r="C9471" s="116">
        <v>198368</v>
      </c>
      <c r="D9471" s="117">
        <v>7137</v>
      </c>
      <c r="E9471" s="2">
        <v>9471</v>
      </c>
    </row>
    <row r="9472" spans="1:5" ht="13.5" x14ac:dyDescent="0.25">
      <c r="A9472" s="2"/>
      <c r="B9472" s="2" t="s">
        <v>4982</v>
      </c>
      <c r="C9472" s="116">
        <v>198423</v>
      </c>
      <c r="D9472" s="117">
        <v>7233</v>
      </c>
      <c r="E9472" s="2">
        <v>9472</v>
      </c>
    </row>
    <row r="9473" spans="1:5" ht="13.5" x14ac:dyDescent="0.25">
      <c r="A9473" s="2"/>
      <c r="B9473" s="2" t="s">
        <v>7538</v>
      </c>
      <c r="C9473" s="116">
        <v>198445</v>
      </c>
      <c r="D9473" s="117">
        <v>7231</v>
      </c>
      <c r="E9473" s="2">
        <v>9473</v>
      </c>
    </row>
    <row r="9474" spans="1:5" ht="13.5" x14ac:dyDescent="0.25">
      <c r="A9474" s="2"/>
      <c r="B9474" s="2" t="s">
        <v>4980</v>
      </c>
      <c r="C9474" s="116">
        <v>198387</v>
      </c>
      <c r="D9474" s="117">
        <v>7233</v>
      </c>
      <c r="E9474" s="2">
        <v>9474</v>
      </c>
    </row>
    <row r="9475" spans="1:5" ht="13.5" x14ac:dyDescent="0.25">
      <c r="A9475" s="2"/>
      <c r="B9475" s="2" t="s">
        <v>4981</v>
      </c>
      <c r="C9475" s="116">
        <v>198404</v>
      </c>
      <c r="D9475" s="117">
        <v>7233</v>
      </c>
      <c r="E9475" s="2">
        <v>9475</v>
      </c>
    </row>
    <row r="9476" spans="1:5" ht="13.5" x14ac:dyDescent="0.25">
      <c r="A9476" s="2"/>
      <c r="B9476" s="2" t="s">
        <v>4983</v>
      </c>
      <c r="C9476" s="116">
        <v>198442</v>
      </c>
      <c r="D9476" s="117">
        <v>7233</v>
      </c>
      <c r="E9476" s="2">
        <v>9476</v>
      </c>
    </row>
    <row r="9477" spans="1:5" ht="13.5" x14ac:dyDescent="0.25">
      <c r="A9477" s="2"/>
      <c r="B9477" s="2" t="s">
        <v>7539</v>
      </c>
      <c r="C9477" s="116">
        <v>198453</v>
      </c>
      <c r="D9477" s="117">
        <v>7233</v>
      </c>
      <c r="E9477" s="2">
        <v>9477</v>
      </c>
    </row>
    <row r="9478" spans="1:5" ht="13.5" x14ac:dyDescent="0.25">
      <c r="A9478" s="2"/>
      <c r="B9478" s="2" t="s">
        <v>12</v>
      </c>
      <c r="C9478" s="116">
        <v>198480</v>
      </c>
      <c r="D9478" s="117">
        <v>7233</v>
      </c>
      <c r="E9478" s="2">
        <v>9478</v>
      </c>
    </row>
    <row r="9479" spans="1:5" ht="13.5" x14ac:dyDescent="0.25">
      <c r="A9479" s="2"/>
      <c r="B9479" s="2" t="s">
        <v>4984</v>
      </c>
      <c r="C9479" s="116">
        <v>198508</v>
      </c>
      <c r="D9479" s="117">
        <v>7522</v>
      </c>
      <c r="E9479" s="2">
        <v>9479</v>
      </c>
    </row>
    <row r="9480" spans="1:5" ht="13.5" x14ac:dyDescent="0.25">
      <c r="A9480" s="2"/>
      <c r="B9480" s="2" t="s">
        <v>13</v>
      </c>
      <c r="C9480" s="116">
        <v>198527</v>
      </c>
      <c r="D9480" s="117">
        <v>7233</v>
      </c>
      <c r="E9480" s="2">
        <v>9480</v>
      </c>
    </row>
    <row r="9481" spans="1:5" ht="13.5" x14ac:dyDescent="0.25">
      <c r="A9481" s="2"/>
      <c r="B9481" s="2" t="s">
        <v>14</v>
      </c>
      <c r="C9481" s="116">
        <v>198546</v>
      </c>
      <c r="D9481" s="117">
        <v>8283</v>
      </c>
      <c r="E9481" s="2">
        <v>9481</v>
      </c>
    </row>
    <row r="9482" spans="1:5" ht="13.5" x14ac:dyDescent="0.25">
      <c r="A9482" s="2"/>
      <c r="B9482" s="2" t="s">
        <v>4985</v>
      </c>
      <c r="C9482" s="116">
        <v>198550</v>
      </c>
      <c r="D9482" s="117">
        <v>7137</v>
      </c>
      <c r="E9482" s="2">
        <v>9482</v>
      </c>
    </row>
    <row r="9483" spans="1:5" ht="13.5" x14ac:dyDescent="0.25">
      <c r="A9483" s="2"/>
      <c r="B9483" s="2" t="s">
        <v>4986</v>
      </c>
      <c r="C9483" s="116">
        <v>198574</v>
      </c>
      <c r="D9483" s="117">
        <v>7233</v>
      </c>
      <c r="E9483" s="2">
        <v>9483</v>
      </c>
    </row>
    <row r="9484" spans="1:5" ht="13.5" x14ac:dyDescent="0.25">
      <c r="A9484" s="2"/>
      <c r="B9484" s="2" t="s">
        <v>4987</v>
      </c>
      <c r="C9484" s="116">
        <v>198599</v>
      </c>
      <c r="D9484" s="117">
        <v>7522</v>
      </c>
      <c r="E9484" s="2">
        <v>9484</v>
      </c>
    </row>
    <row r="9485" spans="1:5" ht="13.5" x14ac:dyDescent="0.25">
      <c r="A9485" s="2"/>
      <c r="B9485" s="2" t="s">
        <v>15</v>
      </c>
      <c r="C9485" s="116">
        <v>198616</v>
      </c>
      <c r="D9485" s="117">
        <v>7233</v>
      </c>
      <c r="E9485" s="2">
        <v>9485</v>
      </c>
    </row>
    <row r="9486" spans="1:5" ht="13.5" x14ac:dyDescent="0.25">
      <c r="A9486" s="2"/>
      <c r="B9486" s="2" t="s">
        <v>4988</v>
      </c>
      <c r="C9486" s="116">
        <v>198635</v>
      </c>
      <c r="D9486" s="117">
        <v>7241</v>
      </c>
      <c r="E9486" s="2">
        <v>9486</v>
      </c>
    </row>
    <row r="9487" spans="1:5" ht="13.5" x14ac:dyDescent="0.25">
      <c r="A9487" s="2"/>
      <c r="B9487" s="2" t="s">
        <v>16</v>
      </c>
      <c r="C9487" s="116">
        <v>198673</v>
      </c>
      <c r="D9487" s="117">
        <v>7233</v>
      </c>
      <c r="E9487" s="2">
        <v>9487</v>
      </c>
    </row>
    <row r="9488" spans="1:5" ht="13.5" x14ac:dyDescent="0.25">
      <c r="A9488" s="2"/>
      <c r="B9488" s="2" t="s">
        <v>4989</v>
      </c>
      <c r="C9488" s="116">
        <v>198692</v>
      </c>
      <c r="D9488" s="117">
        <v>5340</v>
      </c>
      <c r="E9488" s="2">
        <v>9488</v>
      </c>
    </row>
    <row r="9489" spans="1:5" ht="13.5" x14ac:dyDescent="0.25">
      <c r="A9489" s="2"/>
      <c r="B9489" s="2" t="s">
        <v>4990</v>
      </c>
      <c r="C9489" s="116">
        <v>198705</v>
      </c>
      <c r="D9489" s="117">
        <v>7137</v>
      </c>
      <c r="E9489" s="2">
        <v>9489</v>
      </c>
    </row>
    <row r="9490" spans="1:5" ht="13.5" x14ac:dyDescent="0.25">
      <c r="A9490" s="2"/>
      <c r="B9490" s="2" t="s">
        <v>4991</v>
      </c>
      <c r="C9490" s="116">
        <v>198724</v>
      </c>
      <c r="D9490" s="117">
        <v>7522</v>
      </c>
      <c r="E9490" s="2">
        <v>9490</v>
      </c>
    </row>
    <row r="9491" spans="1:5" ht="13.5" x14ac:dyDescent="0.25">
      <c r="A9491" s="2"/>
      <c r="B9491" s="2" t="s">
        <v>4993</v>
      </c>
      <c r="C9491" s="116">
        <v>198762</v>
      </c>
      <c r="D9491" s="117">
        <v>7522</v>
      </c>
      <c r="E9491" s="2">
        <v>9491</v>
      </c>
    </row>
    <row r="9492" spans="1:5" ht="13.5" x14ac:dyDescent="0.25">
      <c r="A9492" s="2"/>
      <c r="B9492" s="2" t="s">
        <v>4994</v>
      </c>
      <c r="C9492" s="116">
        <v>198781</v>
      </c>
      <c r="D9492" s="117">
        <v>7522</v>
      </c>
      <c r="E9492" s="2">
        <v>9492</v>
      </c>
    </row>
    <row r="9493" spans="1:5" ht="13.5" x14ac:dyDescent="0.25">
      <c r="A9493" s="2"/>
      <c r="B9493" s="2" t="s">
        <v>4995</v>
      </c>
      <c r="C9493" s="116">
        <v>198809</v>
      </c>
      <c r="D9493" s="117">
        <v>7522</v>
      </c>
      <c r="E9493" s="2">
        <v>9493</v>
      </c>
    </row>
    <row r="9494" spans="1:5" ht="13.5" x14ac:dyDescent="0.25">
      <c r="A9494" s="2"/>
      <c r="B9494" s="2" t="s">
        <v>1597</v>
      </c>
      <c r="C9494" s="116">
        <v>198813</v>
      </c>
      <c r="D9494" s="117">
        <v>7522</v>
      </c>
      <c r="E9494" s="2">
        <v>9494</v>
      </c>
    </row>
    <row r="9495" spans="1:5" ht="13.5" x14ac:dyDescent="0.25">
      <c r="A9495" s="2"/>
      <c r="B9495" s="2" t="s">
        <v>4996</v>
      </c>
      <c r="C9495" s="116">
        <v>198832</v>
      </c>
      <c r="D9495" s="117">
        <v>7522</v>
      </c>
      <c r="E9495" s="2">
        <v>9495</v>
      </c>
    </row>
    <row r="9496" spans="1:5" ht="13.5" x14ac:dyDescent="0.25">
      <c r="A9496" s="2"/>
      <c r="B9496" s="2" t="s">
        <v>4997</v>
      </c>
      <c r="C9496" s="116">
        <v>198851</v>
      </c>
      <c r="D9496" s="117">
        <v>7522</v>
      </c>
      <c r="E9496" s="2">
        <v>9496</v>
      </c>
    </row>
    <row r="9497" spans="1:5" ht="13.5" x14ac:dyDescent="0.25">
      <c r="A9497" s="2"/>
      <c r="B9497" s="2" t="s">
        <v>4998</v>
      </c>
      <c r="C9497" s="116">
        <v>198870</v>
      </c>
      <c r="D9497" s="117">
        <v>7522</v>
      </c>
      <c r="E9497" s="2">
        <v>9497</v>
      </c>
    </row>
    <row r="9498" spans="1:5" ht="13.5" x14ac:dyDescent="0.25">
      <c r="A9498" s="2"/>
      <c r="B9498" s="2" t="s">
        <v>1598</v>
      </c>
      <c r="C9498" s="116">
        <v>198885</v>
      </c>
      <c r="D9498" s="117">
        <v>7241</v>
      </c>
      <c r="E9498" s="2">
        <v>9498</v>
      </c>
    </row>
    <row r="9499" spans="1:5" ht="13.5" x14ac:dyDescent="0.25">
      <c r="A9499" s="2"/>
      <c r="B9499" s="2" t="s">
        <v>4999</v>
      </c>
      <c r="C9499" s="116">
        <v>198902</v>
      </c>
      <c r="D9499" s="117">
        <v>7511</v>
      </c>
      <c r="E9499" s="2">
        <v>9499</v>
      </c>
    </row>
    <row r="9500" spans="1:5" ht="13.5" x14ac:dyDescent="0.25">
      <c r="A9500" s="2"/>
      <c r="B9500" s="2" t="s">
        <v>4975</v>
      </c>
      <c r="C9500" s="116">
        <v>198298</v>
      </c>
      <c r="D9500" s="117">
        <v>7137</v>
      </c>
      <c r="E9500" s="2">
        <v>9500</v>
      </c>
    </row>
    <row r="9501" spans="1:5" ht="13.5" x14ac:dyDescent="0.25">
      <c r="A9501" s="2"/>
      <c r="B9501" s="2" t="s">
        <v>4992</v>
      </c>
      <c r="C9501" s="116">
        <v>198743</v>
      </c>
      <c r="D9501" s="117">
        <v>7241</v>
      </c>
      <c r="E9501" s="2">
        <v>9501</v>
      </c>
    </row>
    <row r="9502" spans="1:5" ht="13.5" x14ac:dyDescent="0.25">
      <c r="A9502" s="2"/>
      <c r="B9502" s="2" t="s">
        <v>7199</v>
      </c>
      <c r="C9502" s="116">
        <v>278628</v>
      </c>
      <c r="D9502" s="117">
        <v>3114</v>
      </c>
      <c r="E9502" s="2">
        <v>9502</v>
      </c>
    </row>
    <row r="9503" spans="1:5" ht="13.5" x14ac:dyDescent="0.25">
      <c r="A9503" s="2"/>
      <c r="B9503" s="2" t="s">
        <v>1599</v>
      </c>
      <c r="C9503" s="116">
        <v>198921</v>
      </c>
      <c r="D9503" s="117">
        <v>7233</v>
      </c>
      <c r="E9503" s="2">
        <v>9503</v>
      </c>
    </row>
    <row r="9504" spans="1:5" ht="13.5" x14ac:dyDescent="0.25">
      <c r="A9504" s="2"/>
      <c r="B9504" s="2" t="s">
        <v>5000</v>
      </c>
      <c r="C9504" s="116">
        <v>198940</v>
      </c>
      <c r="D9504" s="117">
        <v>7224</v>
      </c>
      <c r="E9504" s="2">
        <v>9504</v>
      </c>
    </row>
    <row r="9505" spans="1:5" ht="13.5" x14ac:dyDescent="0.25">
      <c r="A9505" s="2"/>
      <c r="B9505" s="2" t="s">
        <v>5001</v>
      </c>
      <c r="C9505" s="116">
        <v>198993</v>
      </c>
      <c r="D9505" s="117">
        <v>7514</v>
      </c>
      <c r="E9505" s="2">
        <v>9505</v>
      </c>
    </row>
    <row r="9506" spans="1:5" ht="13.5" x14ac:dyDescent="0.25">
      <c r="A9506" s="2"/>
      <c r="B9506" s="2" t="s">
        <v>5002</v>
      </c>
      <c r="C9506" s="116">
        <v>199017</v>
      </c>
      <c r="D9506" s="117">
        <v>8340</v>
      </c>
      <c r="E9506" s="2">
        <v>9506</v>
      </c>
    </row>
    <row r="9507" spans="1:5" ht="13.5" x14ac:dyDescent="0.25">
      <c r="A9507" s="2"/>
      <c r="B9507" s="2" t="s">
        <v>1600</v>
      </c>
      <c r="C9507" s="116">
        <v>199037</v>
      </c>
      <c r="D9507" s="117">
        <v>7212</v>
      </c>
      <c r="E9507" s="2">
        <v>9507</v>
      </c>
    </row>
    <row r="9508" spans="1:5" ht="13.5" x14ac:dyDescent="0.25">
      <c r="A9508" s="2"/>
      <c r="B9508" s="2" t="s">
        <v>5003</v>
      </c>
      <c r="C9508" s="116">
        <v>199036</v>
      </c>
      <c r="D9508" s="117">
        <v>7212</v>
      </c>
      <c r="E9508" s="2">
        <v>9508</v>
      </c>
    </row>
    <row r="9509" spans="1:5" ht="13.5" x14ac:dyDescent="0.25">
      <c r="A9509" s="2"/>
      <c r="B9509" s="2" t="s">
        <v>5004</v>
      </c>
      <c r="C9509" s="116">
        <v>199055</v>
      </c>
      <c r="D9509" s="117">
        <v>7212</v>
      </c>
      <c r="E9509" s="2">
        <v>9509</v>
      </c>
    </row>
    <row r="9510" spans="1:5" ht="13.5" x14ac:dyDescent="0.25">
      <c r="A9510" s="2"/>
      <c r="B9510" s="2" t="s">
        <v>1601</v>
      </c>
      <c r="C9510" s="116">
        <v>199065</v>
      </c>
      <c r="D9510" s="117">
        <v>7212</v>
      </c>
      <c r="E9510" s="2">
        <v>9510</v>
      </c>
    </row>
    <row r="9511" spans="1:5" ht="13.5" x14ac:dyDescent="0.25">
      <c r="A9511" s="2"/>
      <c r="B9511" s="2" t="s">
        <v>5005</v>
      </c>
      <c r="C9511" s="116">
        <v>199089</v>
      </c>
      <c r="D9511" s="117">
        <v>7212</v>
      </c>
      <c r="E9511" s="2">
        <v>9511</v>
      </c>
    </row>
    <row r="9512" spans="1:5" ht="13.5" x14ac:dyDescent="0.25">
      <c r="A9512" s="2"/>
      <c r="B9512" s="2" t="s">
        <v>1602</v>
      </c>
      <c r="C9512" s="116">
        <v>199160</v>
      </c>
      <c r="D9512" s="117">
        <v>7137</v>
      </c>
      <c r="E9512" s="2">
        <v>9512</v>
      </c>
    </row>
    <row r="9513" spans="1:5" ht="13.5" x14ac:dyDescent="0.25">
      <c r="A9513" s="2"/>
      <c r="B9513" s="2" t="s">
        <v>1606</v>
      </c>
      <c r="C9513" s="116">
        <v>199318</v>
      </c>
      <c r="D9513" s="117">
        <v>7233</v>
      </c>
      <c r="E9513" s="2">
        <v>9513</v>
      </c>
    </row>
    <row r="9514" spans="1:5" ht="13.5" x14ac:dyDescent="0.25">
      <c r="A9514" s="2"/>
      <c r="B9514" s="2" t="s">
        <v>5008</v>
      </c>
      <c r="C9514" s="116">
        <v>199144</v>
      </c>
      <c r="D9514" s="117">
        <v>7150</v>
      </c>
      <c r="E9514" s="2">
        <v>9514</v>
      </c>
    </row>
    <row r="9515" spans="1:5" ht="13.5" x14ac:dyDescent="0.25">
      <c r="A9515" s="2"/>
      <c r="B9515" s="2" t="s">
        <v>1603</v>
      </c>
      <c r="C9515" s="116">
        <v>199178</v>
      </c>
      <c r="D9515" s="117">
        <v>7233</v>
      </c>
      <c r="E9515" s="2">
        <v>9515</v>
      </c>
    </row>
    <row r="9516" spans="1:5" ht="13.5" x14ac:dyDescent="0.25">
      <c r="A9516" s="2"/>
      <c r="B9516" s="2" t="s">
        <v>1604</v>
      </c>
      <c r="C9516" s="116">
        <v>199197</v>
      </c>
      <c r="D9516" s="117">
        <v>7233</v>
      </c>
      <c r="E9516" s="2">
        <v>9516</v>
      </c>
    </row>
    <row r="9517" spans="1:5" ht="13.5" x14ac:dyDescent="0.25">
      <c r="A9517" s="2"/>
      <c r="B9517" s="2" t="s">
        <v>5010</v>
      </c>
      <c r="C9517" s="116">
        <v>199214</v>
      </c>
      <c r="D9517" s="117">
        <v>7233</v>
      </c>
      <c r="E9517" s="2">
        <v>9517</v>
      </c>
    </row>
    <row r="9518" spans="1:5" ht="13.5" x14ac:dyDescent="0.25">
      <c r="A9518" s="2"/>
      <c r="B9518" s="2" t="s">
        <v>1605</v>
      </c>
      <c r="C9518" s="116">
        <v>199233</v>
      </c>
      <c r="D9518" s="117">
        <v>7241</v>
      </c>
      <c r="E9518" s="2">
        <v>9518</v>
      </c>
    </row>
    <row r="9519" spans="1:5" ht="13.5" x14ac:dyDescent="0.25">
      <c r="A9519" s="2"/>
      <c r="B9519" s="2" t="s">
        <v>5011</v>
      </c>
      <c r="C9519" s="116">
        <v>199271</v>
      </c>
      <c r="D9519" s="117">
        <v>8282</v>
      </c>
      <c r="E9519" s="2">
        <v>9519</v>
      </c>
    </row>
    <row r="9520" spans="1:5" ht="13.5" x14ac:dyDescent="0.25">
      <c r="A9520" s="2"/>
      <c r="B9520" s="2" t="s">
        <v>5012</v>
      </c>
      <c r="C9520" s="116">
        <v>199290</v>
      </c>
      <c r="D9520" s="117">
        <v>7233</v>
      </c>
      <c r="E9520" s="2">
        <v>9520</v>
      </c>
    </row>
    <row r="9521" spans="1:5" ht="13.5" x14ac:dyDescent="0.25">
      <c r="A9521" s="2"/>
      <c r="B9521" s="2" t="s">
        <v>5009</v>
      </c>
      <c r="C9521" s="116">
        <v>199159</v>
      </c>
      <c r="D9521" s="117">
        <v>8283</v>
      </c>
      <c r="E9521" s="2">
        <v>9521</v>
      </c>
    </row>
    <row r="9522" spans="1:5" ht="13.5" x14ac:dyDescent="0.25">
      <c r="A9522" s="2"/>
      <c r="B9522" s="2" t="s">
        <v>5013</v>
      </c>
      <c r="C9522" s="116">
        <v>199337</v>
      </c>
      <c r="D9522" s="117">
        <v>7137</v>
      </c>
      <c r="E9522" s="2">
        <v>9522</v>
      </c>
    </row>
    <row r="9523" spans="1:5" ht="13.5" x14ac:dyDescent="0.25">
      <c r="A9523" s="2"/>
      <c r="B9523" s="2" t="s">
        <v>5006</v>
      </c>
      <c r="C9523" s="116">
        <v>199106</v>
      </c>
      <c r="D9523" s="117">
        <v>7233</v>
      </c>
      <c r="E9523" s="2">
        <v>9523</v>
      </c>
    </row>
    <row r="9524" spans="1:5" ht="13.5" x14ac:dyDescent="0.25">
      <c r="A9524" s="2"/>
      <c r="B9524" s="2" t="s">
        <v>5007</v>
      </c>
      <c r="C9524" s="116">
        <v>199125</v>
      </c>
      <c r="D9524" s="117">
        <v>7150</v>
      </c>
      <c r="E9524" s="2">
        <v>9524</v>
      </c>
    </row>
    <row r="9525" spans="1:5" ht="13.5" x14ac:dyDescent="0.25">
      <c r="A9525" s="2"/>
      <c r="B9525" s="2" t="s">
        <v>5014</v>
      </c>
      <c r="C9525" s="116">
        <v>199356</v>
      </c>
      <c r="D9525" s="117">
        <v>7241</v>
      </c>
      <c r="E9525" s="2">
        <v>9525</v>
      </c>
    </row>
    <row r="9526" spans="1:5" ht="13.5" x14ac:dyDescent="0.25">
      <c r="A9526" s="2"/>
      <c r="B9526" s="2" t="s">
        <v>5015</v>
      </c>
      <c r="C9526" s="116">
        <v>199375</v>
      </c>
      <c r="D9526" s="117">
        <v>7343</v>
      </c>
      <c r="E9526" s="2">
        <v>9526</v>
      </c>
    </row>
    <row r="9527" spans="1:5" ht="13.5" x14ac:dyDescent="0.25">
      <c r="A9527" s="2"/>
      <c r="B9527" s="2" t="s">
        <v>5016</v>
      </c>
      <c r="C9527" s="116">
        <v>199394</v>
      </c>
      <c r="D9527" s="117">
        <v>7223</v>
      </c>
      <c r="E9527" s="2">
        <v>9527</v>
      </c>
    </row>
    <row r="9528" spans="1:5" ht="13.5" x14ac:dyDescent="0.25">
      <c r="A9528" s="2"/>
      <c r="B9528" s="2" t="s">
        <v>1607</v>
      </c>
      <c r="C9528" s="116">
        <v>199407</v>
      </c>
      <c r="D9528" s="117">
        <v>7223</v>
      </c>
      <c r="E9528" s="2">
        <v>9528</v>
      </c>
    </row>
    <row r="9529" spans="1:5" ht="13.5" x14ac:dyDescent="0.25">
      <c r="A9529" s="2"/>
      <c r="B9529" s="2" t="s">
        <v>1608</v>
      </c>
      <c r="C9529" s="116">
        <v>199426</v>
      </c>
      <c r="D9529" s="117">
        <v>7250</v>
      </c>
      <c r="E9529" s="2">
        <v>9529</v>
      </c>
    </row>
    <row r="9530" spans="1:5" ht="13.5" x14ac:dyDescent="0.25">
      <c r="A9530" s="2"/>
      <c r="B9530" s="2" t="s">
        <v>5017</v>
      </c>
      <c r="C9530" s="116">
        <v>199445</v>
      </c>
      <c r="D9530" s="117">
        <v>7250</v>
      </c>
      <c r="E9530" s="2">
        <v>9530</v>
      </c>
    </row>
    <row r="9531" spans="1:5" ht="13.5" x14ac:dyDescent="0.25">
      <c r="A9531" s="2"/>
      <c r="B9531" s="2" t="s">
        <v>5018</v>
      </c>
      <c r="C9531" s="116">
        <v>199464</v>
      </c>
      <c r="D9531" s="117">
        <v>7250</v>
      </c>
      <c r="E9531" s="2">
        <v>9531</v>
      </c>
    </row>
    <row r="9532" spans="1:5" ht="13.5" x14ac:dyDescent="0.25">
      <c r="A9532" s="2"/>
      <c r="B9532" s="2" t="s">
        <v>5019</v>
      </c>
      <c r="C9532" s="116">
        <v>199483</v>
      </c>
      <c r="D9532" s="117">
        <v>7313</v>
      </c>
      <c r="E9532" s="2">
        <v>9532</v>
      </c>
    </row>
    <row r="9533" spans="1:5" ht="13.5" x14ac:dyDescent="0.25">
      <c r="A9533" s="2"/>
      <c r="B9533" s="2" t="s">
        <v>5020</v>
      </c>
      <c r="C9533" s="116">
        <v>199500</v>
      </c>
      <c r="D9533" s="117">
        <v>9322</v>
      </c>
      <c r="E9533" s="2">
        <v>9533</v>
      </c>
    </row>
    <row r="9534" spans="1:5" ht="13.5" x14ac:dyDescent="0.25">
      <c r="A9534" s="2"/>
      <c r="B9534" s="2" t="s">
        <v>5021</v>
      </c>
      <c r="C9534" s="116">
        <v>199527</v>
      </c>
      <c r="D9534" s="117">
        <v>8139</v>
      </c>
      <c r="E9534" s="2">
        <v>9534</v>
      </c>
    </row>
    <row r="9535" spans="1:5" ht="13.5" x14ac:dyDescent="0.25">
      <c r="A9535" s="2"/>
      <c r="B9535" s="2" t="s">
        <v>5022</v>
      </c>
      <c r="C9535" s="116">
        <v>199549</v>
      </c>
      <c r="D9535" s="117">
        <v>8229</v>
      </c>
      <c r="E9535" s="2">
        <v>9535</v>
      </c>
    </row>
    <row r="9536" spans="1:5" ht="13.5" x14ac:dyDescent="0.25">
      <c r="A9536" s="2"/>
      <c r="B9536" s="2" t="s">
        <v>7200</v>
      </c>
      <c r="C9536" s="116">
        <v>278666</v>
      </c>
      <c r="D9536" s="117">
        <v>3113</v>
      </c>
      <c r="E9536" s="2">
        <v>9536</v>
      </c>
    </row>
    <row r="9537" spans="1:5" ht="13.5" x14ac:dyDescent="0.25">
      <c r="A9537" s="2"/>
      <c r="B9537" s="2" t="s">
        <v>7201</v>
      </c>
      <c r="C9537" s="116">
        <v>278698</v>
      </c>
      <c r="D9537" s="117">
        <v>3113</v>
      </c>
      <c r="E9537" s="2">
        <v>9537</v>
      </c>
    </row>
    <row r="9538" spans="1:5" ht="13.5" x14ac:dyDescent="0.25">
      <c r="A9538" s="2"/>
      <c r="B9538" s="2" t="s">
        <v>8440</v>
      </c>
      <c r="C9538" s="116">
        <v>278699</v>
      </c>
      <c r="D9538" s="117">
        <v>3113</v>
      </c>
      <c r="E9538" s="2">
        <v>9538</v>
      </c>
    </row>
    <row r="9539" spans="1:5" ht="13.5" x14ac:dyDescent="0.25">
      <c r="A9539" s="2"/>
      <c r="B9539" s="2" t="s">
        <v>8441</v>
      </c>
      <c r="C9539" s="116">
        <v>278700</v>
      </c>
      <c r="D9539" s="117">
        <v>3113</v>
      </c>
      <c r="E9539" s="2">
        <v>9539</v>
      </c>
    </row>
    <row r="9540" spans="1:5" ht="13.5" x14ac:dyDescent="0.25">
      <c r="A9540" s="2"/>
      <c r="B9540" s="2" t="s">
        <v>7202</v>
      </c>
      <c r="C9540" s="116">
        <v>278721</v>
      </c>
      <c r="D9540" s="117">
        <v>3113</v>
      </c>
      <c r="E9540" s="2">
        <v>9540</v>
      </c>
    </row>
    <row r="9541" spans="1:5" ht="13.5" x14ac:dyDescent="0.25">
      <c r="A9541" s="2"/>
      <c r="B9541" s="2" t="s">
        <v>7203</v>
      </c>
      <c r="C9541" s="116">
        <v>278755</v>
      </c>
      <c r="D9541" s="117">
        <v>2143</v>
      </c>
      <c r="E9541" s="2">
        <v>9541</v>
      </c>
    </row>
    <row r="9542" spans="1:5" ht="13.5" x14ac:dyDescent="0.25">
      <c r="A9542" s="2"/>
      <c r="B9542" s="2" t="s">
        <v>7204</v>
      </c>
      <c r="C9542" s="116">
        <v>278793</v>
      </c>
      <c r="D9542" s="117">
        <v>3146</v>
      </c>
      <c r="E9542" s="2">
        <v>9542</v>
      </c>
    </row>
    <row r="9543" spans="1:5" ht="13.5" x14ac:dyDescent="0.25">
      <c r="A9543" s="2"/>
      <c r="B9543" s="2" t="s">
        <v>8442</v>
      </c>
      <c r="C9543" s="116">
        <v>278794</v>
      </c>
      <c r="D9543" s="117">
        <v>3146</v>
      </c>
      <c r="E9543" s="2">
        <v>9543</v>
      </c>
    </row>
    <row r="9544" spans="1:5" ht="13.5" x14ac:dyDescent="0.25">
      <c r="A9544" s="2"/>
      <c r="B9544" s="2" t="s">
        <v>7205</v>
      </c>
      <c r="C9544" s="116">
        <v>278830</v>
      </c>
      <c r="D9544" s="117">
        <v>2211</v>
      </c>
      <c r="E9544" s="2">
        <v>9544</v>
      </c>
    </row>
    <row r="9545" spans="1:5" ht="13.5" x14ac:dyDescent="0.25">
      <c r="A9545" s="2"/>
      <c r="B9545" s="2" t="s">
        <v>7206</v>
      </c>
      <c r="C9545" s="116">
        <v>278878</v>
      </c>
      <c r="D9545" s="117">
        <v>2212</v>
      </c>
      <c r="E9545" s="2">
        <v>9545</v>
      </c>
    </row>
    <row r="9546" spans="1:5" ht="13.5" x14ac:dyDescent="0.25">
      <c r="A9546" s="2"/>
      <c r="B9546" s="2" t="s">
        <v>7207</v>
      </c>
      <c r="C9546" s="116">
        <v>278914</v>
      </c>
      <c r="D9546" s="117">
        <v>2212</v>
      </c>
      <c r="E9546" s="2">
        <v>9546</v>
      </c>
    </row>
    <row r="9547" spans="1:5" ht="13.5" x14ac:dyDescent="0.25">
      <c r="A9547" s="2"/>
      <c r="B9547" s="2" t="s">
        <v>5023</v>
      </c>
      <c r="C9547" s="116">
        <v>199568</v>
      </c>
      <c r="D9547" s="117">
        <v>7441</v>
      </c>
      <c r="E9547" s="2">
        <v>9547</v>
      </c>
    </row>
    <row r="9548" spans="1:5" ht="13.5" x14ac:dyDescent="0.25">
      <c r="A9548" s="2"/>
      <c r="B9548" s="2" t="s">
        <v>5024</v>
      </c>
      <c r="C9548" s="116">
        <v>199572</v>
      </c>
      <c r="D9548" s="117">
        <v>6111</v>
      </c>
      <c r="E9548" s="2">
        <v>9548</v>
      </c>
    </row>
    <row r="9549" spans="1:5" ht="13.5" x14ac:dyDescent="0.25">
      <c r="A9549" s="2"/>
      <c r="B9549" s="2" t="s">
        <v>5025</v>
      </c>
      <c r="C9549" s="116">
        <v>199591</v>
      </c>
      <c r="D9549" s="117">
        <v>7313</v>
      </c>
      <c r="E9549" s="2">
        <v>9549</v>
      </c>
    </row>
    <row r="9550" spans="1:5" ht="13.5" x14ac:dyDescent="0.25">
      <c r="B9550" s="2" t="s">
        <v>5026</v>
      </c>
      <c r="C9550" s="116">
        <v>199604</v>
      </c>
      <c r="D9550" s="117">
        <v>7313</v>
      </c>
      <c r="E9550" s="2">
        <v>9550</v>
      </c>
    </row>
    <row r="9551" spans="1:5" ht="13.5" x14ac:dyDescent="0.25">
      <c r="B9551" s="2" t="s">
        <v>5027</v>
      </c>
      <c r="C9551" s="116">
        <v>199623</v>
      </c>
      <c r="D9551" s="117">
        <v>7313</v>
      </c>
      <c r="E9551" s="2">
        <v>9551</v>
      </c>
    </row>
    <row r="9552" spans="1:5" ht="13.5" x14ac:dyDescent="0.25">
      <c r="B9552" s="2" t="s">
        <v>5028</v>
      </c>
      <c r="C9552" s="116">
        <v>199642</v>
      </c>
      <c r="D9552" s="117">
        <v>7313</v>
      </c>
      <c r="E9552" s="2">
        <v>9552</v>
      </c>
    </row>
    <row r="9553" spans="2:5" ht="13.5" x14ac:dyDescent="0.25">
      <c r="B9553" s="2" t="s">
        <v>5029</v>
      </c>
      <c r="C9553" s="116">
        <v>199661</v>
      </c>
      <c r="D9553" s="117">
        <v>7313</v>
      </c>
      <c r="E9553" s="2">
        <v>9553</v>
      </c>
    </row>
    <row r="9554" spans="2:5" ht="13.5" x14ac:dyDescent="0.25">
      <c r="B9554" s="2" t="s">
        <v>5030</v>
      </c>
      <c r="C9554" s="116">
        <v>199680</v>
      </c>
      <c r="D9554" s="117">
        <v>7313</v>
      </c>
      <c r="E9554" s="2">
        <v>9554</v>
      </c>
    </row>
    <row r="9555" spans="2:5" ht="13.5" x14ac:dyDescent="0.25">
      <c r="B9555" s="2" t="s">
        <v>5031</v>
      </c>
      <c r="C9555" s="116">
        <v>199695</v>
      </c>
      <c r="D9555" s="117">
        <v>7313</v>
      </c>
      <c r="E9555" s="2">
        <v>9555</v>
      </c>
    </row>
    <row r="9556" spans="2:5" ht="13.5" x14ac:dyDescent="0.25">
      <c r="B9556" s="2" t="s">
        <v>7208</v>
      </c>
      <c r="C9556" s="116">
        <v>279315</v>
      </c>
      <c r="D9556" s="117">
        <v>2429</v>
      </c>
      <c r="E9556" s="2">
        <v>9556</v>
      </c>
    </row>
    <row r="9557" spans="2:5" ht="13.5" x14ac:dyDescent="0.25">
      <c r="B9557" s="2" t="s">
        <v>7209</v>
      </c>
      <c r="C9557" s="116">
        <v>279334</v>
      </c>
      <c r="D9557" s="117">
        <v>3432</v>
      </c>
      <c r="E9557" s="2">
        <v>9557</v>
      </c>
    </row>
    <row r="9558" spans="2:5" ht="13.5" x14ac:dyDescent="0.25">
      <c r="B9558" s="2" t="s">
        <v>8443</v>
      </c>
      <c r="C9558" s="116">
        <v>279335</v>
      </c>
      <c r="D9558" s="117">
        <v>2421</v>
      </c>
      <c r="E9558" s="2">
        <v>9558</v>
      </c>
    </row>
    <row r="9559" spans="2:5" ht="13.5" x14ac:dyDescent="0.25">
      <c r="B9559" s="2" t="s">
        <v>8444</v>
      </c>
      <c r="C9559" s="116">
        <v>279336</v>
      </c>
      <c r="D9559" s="117">
        <v>2421</v>
      </c>
      <c r="E9559" s="2">
        <v>9559</v>
      </c>
    </row>
    <row r="9560" spans="2:5" ht="13.5" x14ac:dyDescent="0.25">
      <c r="B9560" s="2" t="s">
        <v>5032</v>
      </c>
      <c r="C9560" s="116">
        <v>199712</v>
      </c>
      <c r="D9560" s="117">
        <v>7223</v>
      </c>
      <c r="E9560" s="2">
        <v>9560</v>
      </c>
    </row>
    <row r="9561" spans="2:5" ht="13.5" x14ac:dyDescent="0.25">
      <c r="B9561" s="2" t="s">
        <v>5033</v>
      </c>
      <c r="C9561" s="116">
        <v>199731</v>
      </c>
      <c r="D9561" s="117">
        <v>7242</v>
      </c>
      <c r="E9561" s="2">
        <v>9561</v>
      </c>
    </row>
    <row r="9562" spans="2:5" ht="13.5" x14ac:dyDescent="0.25">
      <c r="B9562" s="2" t="s">
        <v>5034</v>
      </c>
      <c r="C9562" s="116">
        <v>199750</v>
      </c>
      <c r="D9562" s="117">
        <v>7260</v>
      </c>
      <c r="E9562" s="2">
        <v>9562</v>
      </c>
    </row>
  </sheetData>
  <sheetProtection password="82BC" sheet="1"/>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3">
    <tabColor rgb="FFFFFF00"/>
  </sheetPr>
  <dimension ref="A1:G1841"/>
  <sheetViews>
    <sheetView zoomScale="80" zoomScaleNormal="80" workbookViewId="0">
      <selection activeCell="C17" sqref="C17"/>
    </sheetView>
  </sheetViews>
  <sheetFormatPr defaultRowHeight="30" customHeight="1" x14ac:dyDescent="0.2"/>
  <cols>
    <col min="1" max="1" width="12.5703125" style="73" customWidth="1"/>
    <col min="2" max="2" width="137.42578125" style="73" customWidth="1"/>
    <col min="3" max="6" width="9.140625" style="73"/>
    <col min="7" max="7" width="98.85546875" style="73" customWidth="1"/>
    <col min="8" max="16384" width="9.140625" style="73"/>
  </cols>
  <sheetData>
    <row r="1" spans="1:7" ht="30" customHeight="1" thickBot="1" x14ac:dyDescent="0.25">
      <c r="A1" s="119" t="s">
        <v>12229</v>
      </c>
      <c r="B1" s="120" t="s">
        <v>9562</v>
      </c>
      <c r="F1" s="121">
        <v>10</v>
      </c>
      <c r="G1" s="122" t="s">
        <v>13069</v>
      </c>
    </row>
    <row r="2" spans="1:7" ht="30" customHeight="1" thickBot="1" x14ac:dyDescent="0.25">
      <c r="A2" s="119" t="s">
        <v>9558</v>
      </c>
      <c r="B2" s="123" t="s">
        <v>9518</v>
      </c>
      <c r="F2" s="121">
        <v>11</v>
      </c>
      <c r="G2" s="122" t="s">
        <v>13070</v>
      </c>
    </row>
    <row r="3" spans="1:7" ht="30" customHeight="1" thickBot="1" x14ac:dyDescent="0.25">
      <c r="A3" s="119" t="s">
        <v>9559</v>
      </c>
      <c r="B3" s="123" t="s">
        <v>9519</v>
      </c>
      <c r="F3" s="121">
        <v>12</v>
      </c>
      <c r="G3" s="122" t="s">
        <v>13071</v>
      </c>
    </row>
    <row r="4" spans="1:7" ht="30" customHeight="1" thickBot="1" x14ac:dyDescent="0.25">
      <c r="A4" s="119" t="s">
        <v>9545</v>
      </c>
      <c r="B4" s="123" t="s">
        <v>9520</v>
      </c>
      <c r="F4" s="121">
        <v>13</v>
      </c>
      <c r="G4" s="122" t="s">
        <v>13072</v>
      </c>
    </row>
    <row r="5" spans="1:7" ht="30" customHeight="1" thickBot="1" x14ac:dyDescent="0.25">
      <c r="A5" s="119" t="s">
        <v>9546</v>
      </c>
      <c r="B5" s="123" t="s">
        <v>9521</v>
      </c>
      <c r="F5" s="121">
        <v>14</v>
      </c>
      <c r="G5" s="122" t="s">
        <v>13073</v>
      </c>
    </row>
    <row r="6" spans="1:7" ht="30" customHeight="1" thickBot="1" x14ac:dyDescent="0.25">
      <c r="A6" s="119" t="s">
        <v>9547</v>
      </c>
      <c r="B6" s="123" t="s">
        <v>9522</v>
      </c>
      <c r="F6" s="121">
        <v>16</v>
      </c>
      <c r="G6" s="122" t="s">
        <v>13074</v>
      </c>
    </row>
    <row r="7" spans="1:7" ht="30" customHeight="1" thickBot="1" x14ac:dyDescent="0.25">
      <c r="A7" s="119" t="s">
        <v>9548</v>
      </c>
      <c r="B7" s="123" t="s">
        <v>9523</v>
      </c>
      <c r="F7" s="121">
        <v>18</v>
      </c>
      <c r="G7" s="122" t="s">
        <v>13093</v>
      </c>
    </row>
    <row r="8" spans="1:7" ht="30" customHeight="1" thickBot="1" x14ac:dyDescent="0.25">
      <c r="A8" s="119" t="s">
        <v>9549</v>
      </c>
      <c r="B8" s="123" t="s">
        <v>9524</v>
      </c>
      <c r="F8" s="121">
        <v>19</v>
      </c>
      <c r="G8" s="122" t="s">
        <v>13075</v>
      </c>
    </row>
    <row r="9" spans="1:7" ht="30" customHeight="1" thickBot="1" x14ac:dyDescent="0.25">
      <c r="A9" s="119" t="s">
        <v>9550</v>
      </c>
      <c r="B9" s="123" t="s">
        <v>9525</v>
      </c>
      <c r="F9" s="121">
        <v>15</v>
      </c>
      <c r="G9" s="122" t="s">
        <v>13094</v>
      </c>
    </row>
    <row r="10" spans="1:7" ht="30" customHeight="1" thickBot="1" x14ac:dyDescent="0.25">
      <c r="A10" s="119" t="s">
        <v>9551</v>
      </c>
      <c r="B10" s="123" t="s">
        <v>9526</v>
      </c>
      <c r="F10" s="121">
        <v>50</v>
      </c>
      <c r="G10" s="122" t="s">
        <v>13076</v>
      </c>
    </row>
    <row r="11" spans="1:7" ht="30" customHeight="1" thickBot="1" x14ac:dyDescent="0.25">
      <c r="A11" s="119" t="s">
        <v>9552</v>
      </c>
      <c r="B11" s="123" t="s">
        <v>9527</v>
      </c>
      <c r="F11" s="121">
        <v>51</v>
      </c>
      <c r="G11" s="122" t="s">
        <v>13077</v>
      </c>
    </row>
    <row r="12" spans="1:7" ht="30" customHeight="1" thickBot="1" x14ac:dyDescent="0.25">
      <c r="A12" s="119" t="s">
        <v>9560</v>
      </c>
      <c r="B12" s="123" t="s">
        <v>9528</v>
      </c>
      <c r="F12" s="121">
        <v>52</v>
      </c>
      <c r="G12" s="122" t="s">
        <v>13078</v>
      </c>
    </row>
    <row r="13" spans="1:7" ht="30" customHeight="1" thickBot="1" x14ac:dyDescent="0.25">
      <c r="A13" s="119" t="s">
        <v>9553</v>
      </c>
      <c r="B13" s="123" t="s">
        <v>9529</v>
      </c>
      <c r="F13" s="121">
        <v>53</v>
      </c>
      <c r="G13" s="122" t="s">
        <v>13079</v>
      </c>
    </row>
    <row r="14" spans="1:7" ht="30" customHeight="1" thickBot="1" x14ac:dyDescent="0.25">
      <c r="A14" s="119" t="s">
        <v>9554</v>
      </c>
      <c r="B14" s="123" t="s">
        <v>9530</v>
      </c>
      <c r="F14" s="121">
        <v>54</v>
      </c>
      <c r="G14" s="122" t="s">
        <v>13080</v>
      </c>
    </row>
    <row r="15" spans="1:7" ht="30" customHeight="1" thickBot="1" x14ac:dyDescent="0.25">
      <c r="A15" s="119" t="s">
        <v>9555</v>
      </c>
      <c r="B15" s="123" t="s">
        <v>9531</v>
      </c>
      <c r="F15" s="121">
        <v>17</v>
      </c>
      <c r="G15" s="122" t="s">
        <v>13081</v>
      </c>
    </row>
    <row r="16" spans="1:7" ht="30" customHeight="1" thickBot="1" x14ac:dyDescent="0.25">
      <c r="A16" s="119" t="s">
        <v>9556</v>
      </c>
      <c r="B16" s="123" t="s">
        <v>9532</v>
      </c>
      <c r="F16" s="121">
        <v>40</v>
      </c>
      <c r="G16" s="122" t="s">
        <v>13095</v>
      </c>
    </row>
    <row r="17" spans="1:7" ht="30" customHeight="1" thickBot="1" x14ac:dyDescent="0.25">
      <c r="A17" s="119" t="s">
        <v>9557</v>
      </c>
      <c r="B17" s="123" t="s">
        <v>9533</v>
      </c>
      <c r="F17" s="121">
        <v>41</v>
      </c>
      <c r="G17" s="122" t="s">
        <v>13096</v>
      </c>
    </row>
    <row r="18" spans="1:7" ht="30" customHeight="1" thickBot="1" x14ac:dyDescent="0.25">
      <c r="A18" s="119" t="s">
        <v>9561</v>
      </c>
      <c r="B18" s="123" t="s">
        <v>9534</v>
      </c>
      <c r="F18" s="121">
        <v>42</v>
      </c>
      <c r="G18" s="122" t="s">
        <v>13097</v>
      </c>
    </row>
    <row r="19" spans="1:7" ht="30" customHeight="1" thickBot="1" x14ac:dyDescent="0.25">
      <c r="A19" s="119" t="s">
        <v>9535</v>
      </c>
      <c r="B19" s="123" t="s">
        <v>9536</v>
      </c>
      <c r="F19" s="121">
        <v>43</v>
      </c>
      <c r="G19" s="122" t="s">
        <v>13098</v>
      </c>
    </row>
    <row r="20" spans="1:7" ht="30" customHeight="1" thickBot="1" x14ac:dyDescent="0.25">
      <c r="A20" s="119" t="s">
        <v>9537</v>
      </c>
      <c r="B20" s="123" t="s">
        <v>9538</v>
      </c>
      <c r="F20" s="121">
        <v>49</v>
      </c>
      <c r="G20" s="122" t="s">
        <v>13082</v>
      </c>
    </row>
    <row r="21" spans="1:7" ht="30" customHeight="1" thickBot="1" x14ac:dyDescent="0.25">
      <c r="A21" s="119" t="s">
        <v>9539</v>
      </c>
      <c r="B21" s="123" t="s">
        <v>9540</v>
      </c>
      <c r="F21" s="121">
        <v>20</v>
      </c>
      <c r="G21" s="122" t="s">
        <v>13083</v>
      </c>
    </row>
    <row r="22" spans="1:7" ht="30" customHeight="1" thickBot="1" x14ac:dyDescent="0.25">
      <c r="A22" s="119" t="s">
        <v>9541</v>
      </c>
      <c r="B22" s="123" t="s">
        <v>9542</v>
      </c>
      <c r="F22" s="121">
        <v>21</v>
      </c>
      <c r="G22" s="122" t="s">
        <v>13084</v>
      </c>
    </row>
    <row r="23" spans="1:7" ht="30" customHeight="1" thickBot="1" x14ac:dyDescent="0.25">
      <c r="A23" s="119" t="s">
        <v>9543</v>
      </c>
      <c r="B23" s="123" t="s">
        <v>9544</v>
      </c>
      <c r="F23" s="121">
        <v>22</v>
      </c>
      <c r="G23" s="122" t="s">
        <v>13085</v>
      </c>
    </row>
    <row r="24" spans="1:7" ht="30" customHeight="1" thickBot="1" x14ac:dyDescent="0.25">
      <c r="A24" s="119" t="s">
        <v>9563</v>
      </c>
      <c r="B24" s="123" t="s">
        <v>9564</v>
      </c>
      <c r="F24" s="121">
        <v>23</v>
      </c>
      <c r="G24" s="122" t="s">
        <v>13086</v>
      </c>
    </row>
    <row r="25" spans="1:7" ht="30" customHeight="1" thickBot="1" x14ac:dyDescent="0.25">
      <c r="A25" s="119" t="s">
        <v>9565</v>
      </c>
      <c r="B25" s="123" t="s">
        <v>9566</v>
      </c>
      <c r="F25" s="121">
        <v>24</v>
      </c>
      <c r="G25" s="122" t="s">
        <v>13099</v>
      </c>
    </row>
    <row r="26" spans="1:7" ht="30" customHeight="1" thickBot="1" x14ac:dyDescent="0.25">
      <c r="A26" s="119" t="s">
        <v>9567</v>
      </c>
      <c r="B26" s="123" t="s">
        <v>9568</v>
      </c>
      <c r="F26" s="121">
        <v>27</v>
      </c>
      <c r="G26" s="122" t="s">
        <v>13087</v>
      </c>
    </row>
    <row r="27" spans="1:7" ht="30" customHeight="1" thickBot="1" x14ac:dyDescent="0.25">
      <c r="A27" s="119" t="s">
        <v>12239</v>
      </c>
      <c r="B27" s="123" t="s">
        <v>9569</v>
      </c>
      <c r="F27" s="121">
        <v>30</v>
      </c>
      <c r="G27" s="122" t="s">
        <v>13088</v>
      </c>
    </row>
    <row r="28" spans="1:7" ht="30" customHeight="1" thickBot="1" x14ac:dyDescent="0.25">
      <c r="A28" s="119" t="s">
        <v>12240</v>
      </c>
      <c r="B28" s="123" t="s">
        <v>9570</v>
      </c>
      <c r="F28" s="121">
        <v>31</v>
      </c>
      <c r="G28" s="122" t="s">
        <v>13089</v>
      </c>
    </row>
    <row r="29" spans="1:7" ht="30" customHeight="1" thickBot="1" x14ac:dyDescent="0.25">
      <c r="A29" s="119" t="s">
        <v>12241</v>
      </c>
      <c r="B29" s="123" t="s">
        <v>9571</v>
      </c>
      <c r="F29" s="121">
        <v>32</v>
      </c>
      <c r="G29" s="122" t="s">
        <v>13100</v>
      </c>
    </row>
    <row r="30" spans="1:7" ht="30" customHeight="1" thickBot="1" x14ac:dyDescent="0.25">
      <c r="A30" s="119" t="s">
        <v>9572</v>
      </c>
      <c r="B30" s="123" t="s">
        <v>9573</v>
      </c>
      <c r="F30" s="121">
        <v>33</v>
      </c>
      <c r="G30" s="122" t="s">
        <v>13090</v>
      </c>
    </row>
    <row r="31" spans="1:7" ht="30" customHeight="1" thickBot="1" x14ac:dyDescent="0.25">
      <c r="A31" s="119" t="s">
        <v>9574</v>
      </c>
      <c r="B31" s="123" t="s">
        <v>9575</v>
      </c>
      <c r="F31" s="121">
        <v>34</v>
      </c>
      <c r="G31" s="122" t="s">
        <v>13091</v>
      </c>
    </row>
    <row r="32" spans="1:7" ht="30" customHeight="1" thickBot="1" x14ac:dyDescent="0.25">
      <c r="A32" s="119" t="s">
        <v>12242</v>
      </c>
      <c r="B32" s="123" t="s">
        <v>9576</v>
      </c>
      <c r="F32" s="121">
        <v>35</v>
      </c>
      <c r="G32" s="122" t="s">
        <v>13101</v>
      </c>
    </row>
    <row r="33" spans="1:7" ht="30" customHeight="1" thickBot="1" x14ac:dyDescent="0.25">
      <c r="A33" s="119" t="s">
        <v>12243</v>
      </c>
      <c r="B33" s="123" t="s">
        <v>9577</v>
      </c>
      <c r="F33" s="121">
        <v>61</v>
      </c>
      <c r="G33" s="122" t="s">
        <v>13092</v>
      </c>
    </row>
    <row r="34" spans="1:7" ht="30" customHeight="1" thickBot="1" x14ac:dyDescent="0.25">
      <c r="A34" s="119" t="s">
        <v>12244</v>
      </c>
      <c r="B34" s="123" t="s">
        <v>9578</v>
      </c>
    </row>
    <row r="35" spans="1:7" ht="30" customHeight="1" thickBot="1" x14ac:dyDescent="0.25">
      <c r="A35" s="119" t="s">
        <v>9579</v>
      </c>
      <c r="B35" s="123" t="s">
        <v>9580</v>
      </c>
    </row>
    <row r="36" spans="1:7" ht="30" customHeight="1" thickBot="1" x14ac:dyDescent="0.25">
      <c r="A36" s="119" t="s">
        <v>9581</v>
      </c>
      <c r="B36" s="123" t="s">
        <v>9582</v>
      </c>
    </row>
    <row r="37" spans="1:7" ht="30" customHeight="1" thickBot="1" x14ac:dyDescent="0.25">
      <c r="A37" s="119" t="s">
        <v>9583</v>
      </c>
      <c r="B37" s="123" t="s">
        <v>9584</v>
      </c>
    </row>
    <row r="38" spans="1:7" ht="30" customHeight="1" thickBot="1" x14ac:dyDescent="0.25">
      <c r="A38" s="119" t="s">
        <v>9585</v>
      </c>
      <c r="B38" s="123" t="s">
        <v>9586</v>
      </c>
    </row>
    <row r="39" spans="1:7" ht="30" customHeight="1" thickBot="1" x14ac:dyDescent="0.25">
      <c r="A39" s="119" t="s">
        <v>9587</v>
      </c>
      <c r="B39" s="123" t="s">
        <v>9588</v>
      </c>
    </row>
    <row r="40" spans="1:7" ht="30" customHeight="1" thickBot="1" x14ac:dyDescent="0.25">
      <c r="A40" s="119" t="s">
        <v>9589</v>
      </c>
      <c r="B40" s="123" t="s">
        <v>9590</v>
      </c>
    </row>
    <row r="41" spans="1:7" ht="30" customHeight="1" thickBot="1" x14ac:dyDescent="0.25">
      <c r="A41" s="119" t="s">
        <v>9591</v>
      </c>
      <c r="B41" s="123" t="s">
        <v>9592</v>
      </c>
    </row>
    <row r="42" spans="1:7" ht="30" customHeight="1" thickBot="1" x14ac:dyDescent="0.25">
      <c r="A42" s="119" t="s">
        <v>9593</v>
      </c>
      <c r="B42" s="123" t="s">
        <v>9594</v>
      </c>
    </row>
    <row r="43" spans="1:7" ht="30" customHeight="1" thickBot="1" x14ac:dyDescent="0.25">
      <c r="A43" s="119" t="s">
        <v>9595</v>
      </c>
      <c r="B43" s="123" t="s">
        <v>9596</v>
      </c>
    </row>
    <row r="44" spans="1:7" ht="30" customHeight="1" thickBot="1" x14ac:dyDescent="0.25">
      <c r="A44" s="119" t="s">
        <v>9597</v>
      </c>
      <c r="B44" s="123" t="s">
        <v>9598</v>
      </c>
    </row>
    <row r="45" spans="1:7" ht="30" customHeight="1" thickBot="1" x14ac:dyDescent="0.25">
      <c r="A45" s="119" t="s">
        <v>9599</v>
      </c>
      <c r="B45" s="123" t="s">
        <v>9600</v>
      </c>
    </row>
    <row r="46" spans="1:7" ht="30" customHeight="1" thickBot="1" x14ac:dyDescent="0.25">
      <c r="A46" s="119" t="s">
        <v>12245</v>
      </c>
      <c r="B46" s="123" t="s">
        <v>9601</v>
      </c>
    </row>
    <row r="47" spans="1:7" ht="30" customHeight="1" thickBot="1" x14ac:dyDescent="0.25">
      <c r="A47" s="119" t="s">
        <v>12246</v>
      </c>
      <c r="B47" s="123" t="s">
        <v>9601</v>
      </c>
    </row>
    <row r="48" spans="1:7" ht="30" customHeight="1" thickBot="1" x14ac:dyDescent="0.25">
      <c r="A48" s="119" t="s">
        <v>12247</v>
      </c>
      <c r="B48" s="123" t="s">
        <v>9602</v>
      </c>
    </row>
    <row r="49" spans="1:2" ht="30" customHeight="1" thickBot="1" x14ac:dyDescent="0.25">
      <c r="A49" s="119" t="s">
        <v>12248</v>
      </c>
      <c r="B49" s="123" t="s">
        <v>9603</v>
      </c>
    </row>
    <row r="50" spans="1:2" ht="30" customHeight="1" thickBot="1" x14ac:dyDescent="0.25">
      <c r="A50" s="119" t="s">
        <v>9604</v>
      </c>
      <c r="B50" s="123" t="s">
        <v>9605</v>
      </c>
    </row>
    <row r="51" spans="1:2" ht="30" customHeight="1" thickBot="1" x14ac:dyDescent="0.25">
      <c r="A51" s="119" t="s">
        <v>9606</v>
      </c>
      <c r="B51" s="123" t="s">
        <v>9607</v>
      </c>
    </row>
    <row r="52" spans="1:2" ht="30" customHeight="1" thickBot="1" x14ac:dyDescent="0.25">
      <c r="A52" s="119" t="s">
        <v>9608</v>
      </c>
      <c r="B52" s="123" t="s">
        <v>9609</v>
      </c>
    </row>
    <row r="53" spans="1:2" ht="30" customHeight="1" thickBot="1" x14ac:dyDescent="0.25">
      <c r="A53" s="119" t="s">
        <v>12249</v>
      </c>
      <c r="B53" s="123" t="s">
        <v>9610</v>
      </c>
    </row>
    <row r="54" spans="1:2" ht="30" customHeight="1" thickBot="1" x14ac:dyDescent="0.25">
      <c r="A54" s="119" t="s">
        <v>12250</v>
      </c>
      <c r="B54" s="123" t="s">
        <v>9611</v>
      </c>
    </row>
    <row r="55" spans="1:2" ht="30" customHeight="1" thickBot="1" x14ac:dyDescent="0.25">
      <c r="A55" s="119" t="s">
        <v>12251</v>
      </c>
      <c r="B55" s="123" t="s">
        <v>9611</v>
      </c>
    </row>
    <row r="56" spans="1:2" ht="30" customHeight="1" thickBot="1" x14ac:dyDescent="0.25">
      <c r="A56" s="124" t="s">
        <v>12230</v>
      </c>
      <c r="B56" s="125" t="s">
        <v>9612</v>
      </c>
    </row>
    <row r="57" spans="1:2" ht="30" customHeight="1" thickBot="1" x14ac:dyDescent="0.25">
      <c r="A57" s="119" t="s">
        <v>12252</v>
      </c>
      <c r="B57" s="123" t="s">
        <v>9612</v>
      </c>
    </row>
    <row r="58" spans="1:2" ht="30" customHeight="1" thickBot="1" x14ac:dyDescent="0.25">
      <c r="A58" s="119" t="s">
        <v>12253</v>
      </c>
      <c r="B58" s="123" t="s">
        <v>9613</v>
      </c>
    </row>
    <row r="59" spans="1:2" ht="30" customHeight="1" thickBot="1" x14ac:dyDescent="0.25">
      <c r="A59" s="119" t="s">
        <v>12231</v>
      </c>
      <c r="B59" s="123" t="s">
        <v>9614</v>
      </c>
    </row>
    <row r="60" spans="1:2" ht="30" customHeight="1" thickBot="1" x14ac:dyDescent="0.25">
      <c r="A60" s="119" t="s">
        <v>12232</v>
      </c>
      <c r="B60" s="123" t="s">
        <v>9615</v>
      </c>
    </row>
    <row r="61" spans="1:2" ht="30" customHeight="1" thickBot="1" x14ac:dyDescent="0.25">
      <c r="A61" s="119" t="s">
        <v>12233</v>
      </c>
      <c r="B61" s="123" t="s">
        <v>9616</v>
      </c>
    </row>
    <row r="62" spans="1:2" ht="30" customHeight="1" thickBot="1" x14ac:dyDescent="0.25">
      <c r="A62" s="119" t="s">
        <v>12234</v>
      </c>
      <c r="B62" s="123" t="s">
        <v>9617</v>
      </c>
    </row>
    <row r="63" spans="1:2" ht="30" customHeight="1" thickBot="1" x14ac:dyDescent="0.25">
      <c r="A63" s="119" t="s">
        <v>12235</v>
      </c>
      <c r="B63" s="123" t="s">
        <v>9618</v>
      </c>
    </row>
    <row r="64" spans="1:2" ht="30" customHeight="1" thickBot="1" x14ac:dyDescent="0.25">
      <c r="A64" s="119" t="s">
        <v>12236</v>
      </c>
      <c r="B64" s="123" t="s">
        <v>9619</v>
      </c>
    </row>
    <row r="65" spans="1:2" ht="30" customHeight="1" thickBot="1" x14ac:dyDescent="0.25">
      <c r="A65" s="119" t="s">
        <v>12254</v>
      </c>
      <c r="B65" s="123" t="s">
        <v>9620</v>
      </c>
    </row>
    <row r="66" spans="1:2" ht="30" customHeight="1" thickBot="1" x14ac:dyDescent="0.25">
      <c r="A66" s="119" t="s">
        <v>12237</v>
      </c>
      <c r="B66" s="123" t="s">
        <v>9621</v>
      </c>
    </row>
    <row r="67" spans="1:2" ht="30" customHeight="1" thickBot="1" x14ac:dyDescent="0.25">
      <c r="A67" s="119" t="s">
        <v>12238</v>
      </c>
      <c r="B67" s="123" t="s">
        <v>9622</v>
      </c>
    </row>
    <row r="68" spans="1:2" ht="30" customHeight="1" thickBot="1" x14ac:dyDescent="0.25">
      <c r="A68" s="126" t="s">
        <v>12255</v>
      </c>
      <c r="B68" s="120" t="s">
        <v>9623</v>
      </c>
    </row>
    <row r="69" spans="1:2" ht="30" customHeight="1" thickBot="1" x14ac:dyDescent="0.25">
      <c r="A69" s="119" t="s">
        <v>12267</v>
      </c>
      <c r="B69" s="123" t="s">
        <v>9623</v>
      </c>
    </row>
    <row r="70" spans="1:2" ht="30" customHeight="1" thickBot="1" x14ac:dyDescent="0.25">
      <c r="A70" s="119" t="s">
        <v>12268</v>
      </c>
      <c r="B70" s="123" t="s">
        <v>9624</v>
      </c>
    </row>
    <row r="71" spans="1:2" ht="30" customHeight="1" thickBot="1" x14ac:dyDescent="0.25">
      <c r="A71" s="119" t="s">
        <v>12256</v>
      </c>
      <c r="B71" s="123" t="s">
        <v>9625</v>
      </c>
    </row>
    <row r="72" spans="1:2" ht="30" customHeight="1" thickBot="1" x14ac:dyDescent="0.25">
      <c r="A72" s="119" t="s">
        <v>12257</v>
      </c>
      <c r="B72" s="123" t="s">
        <v>9626</v>
      </c>
    </row>
    <row r="73" spans="1:2" ht="30" customHeight="1" thickBot="1" x14ac:dyDescent="0.25">
      <c r="A73" s="119" t="s">
        <v>12258</v>
      </c>
      <c r="B73" s="123" t="s">
        <v>9627</v>
      </c>
    </row>
    <row r="74" spans="1:2" ht="30" customHeight="1" thickBot="1" x14ac:dyDescent="0.25">
      <c r="A74" s="119" t="s">
        <v>12259</v>
      </c>
      <c r="B74" s="123" t="s">
        <v>9628</v>
      </c>
    </row>
    <row r="75" spans="1:2" ht="30" customHeight="1" thickBot="1" x14ac:dyDescent="0.25">
      <c r="A75" s="119" t="s">
        <v>12260</v>
      </c>
      <c r="B75" s="123" t="s">
        <v>9629</v>
      </c>
    </row>
    <row r="76" spans="1:2" ht="30" customHeight="1" thickBot="1" x14ac:dyDescent="0.25">
      <c r="A76" s="119" t="s">
        <v>12261</v>
      </c>
      <c r="B76" s="123" t="s">
        <v>9630</v>
      </c>
    </row>
    <row r="77" spans="1:2" ht="30" customHeight="1" thickBot="1" x14ac:dyDescent="0.25">
      <c r="A77" s="119" t="s">
        <v>12262</v>
      </c>
      <c r="B77" s="123" t="s">
        <v>9631</v>
      </c>
    </row>
    <row r="78" spans="1:2" ht="30" customHeight="1" thickBot="1" x14ac:dyDescent="0.25">
      <c r="A78" s="119" t="s">
        <v>12269</v>
      </c>
      <c r="B78" s="123" t="s">
        <v>9632</v>
      </c>
    </row>
    <row r="79" spans="1:2" ht="30" customHeight="1" thickBot="1" x14ac:dyDescent="0.25">
      <c r="A79" s="119" t="s">
        <v>12263</v>
      </c>
      <c r="B79" s="123" t="s">
        <v>9633</v>
      </c>
    </row>
    <row r="80" spans="1:2" ht="30" customHeight="1" thickBot="1" x14ac:dyDescent="0.25">
      <c r="A80" s="119" t="s">
        <v>12264</v>
      </c>
      <c r="B80" s="123" t="s">
        <v>9634</v>
      </c>
    </row>
    <row r="81" spans="1:2" ht="30" customHeight="1" thickBot="1" x14ac:dyDescent="0.25">
      <c r="A81" s="119" t="s">
        <v>12265</v>
      </c>
      <c r="B81" s="123" t="s">
        <v>9635</v>
      </c>
    </row>
    <row r="82" spans="1:2" ht="30" customHeight="1" thickBot="1" x14ac:dyDescent="0.25">
      <c r="A82" s="119" t="s">
        <v>12266</v>
      </c>
      <c r="B82" s="123" t="s">
        <v>9636</v>
      </c>
    </row>
    <row r="83" spans="1:2" ht="30" customHeight="1" thickBot="1" x14ac:dyDescent="0.25">
      <c r="A83" s="126" t="s">
        <v>12270</v>
      </c>
      <c r="B83" s="120" t="s">
        <v>9637</v>
      </c>
    </row>
    <row r="84" spans="1:2" ht="30" customHeight="1" thickBot="1" x14ac:dyDescent="0.25">
      <c r="A84" s="119" t="s">
        <v>12285</v>
      </c>
      <c r="B84" s="123" t="s">
        <v>9638</v>
      </c>
    </row>
    <row r="85" spans="1:2" ht="30" customHeight="1" thickBot="1" x14ac:dyDescent="0.25">
      <c r="A85" s="119" t="s">
        <v>12286</v>
      </c>
      <c r="B85" s="123" t="s">
        <v>9638</v>
      </c>
    </row>
    <row r="86" spans="1:2" ht="30" customHeight="1" thickBot="1" x14ac:dyDescent="0.25">
      <c r="A86" s="119" t="s">
        <v>12271</v>
      </c>
      <c r="B86" s="123" t="s">
        <v>9639</v>
      </c>
    </row>
    <row r="87" spans="1:2" ht="30" customHeight="1" thickBot="1" x14ac:dyDescent="0.25">
      <c r="A87" s="119" t="s">
        <v>12272</v>
      </c>
      <c r="B87" s="123" t="s">
        <v>9640</v>
      </c>
    </row>
    <row r="88" spans="1:2" ht="30" customHeight="1" thickBot="1" x14ac:dyDescent="0.25">
      <c r="A88" s="119" t="s">
        <v>12273</v>
      </c>
      <c r="B88" s="123" t="s">
        <v>9641</v>
      </c>
    </row>
    <row r="89" spans="1:2" ht="30" customHeight="1" thickBot="1" x14ac:dyDescent="0.25">
      <c r="A89" s="119" t="s">
        <v>12274</v>
      </c>
      <c r="B89" s="123" t="s">
        <v>9642</v>
      </c>
    </row>
    <row r="90" spans="1:2" ht="30" customHeight="1" thickBot="1" x14ac:dyDescent="0.25">
      <c r="A90" s="119" t="s">
        <v>12275</v>
      </c>
      <c r="B90" s="123" t="s">
        <v>9643</v>
      </c>
    </row>
    <row r="91" spans="1:2" ht="30" customHeight="1" thickBot="1" x14ac:dyDescent="0.25">
      <c r="A91" s="119" t="s">
        <v>12276</v>
      </c>
      <c r="B91" s="123" t="s">
        <v>9644</v>
      </c>
    </row>
    <row r="92" spans="1:2" ht="30" customHeight="1" thickBot="1" x14ac:dyDescent="0.25">
      <c r="A92" s="119" t="s">
        <v>12287</v>
      </c>
      <c r="B92" s="123" t="s">
        <v>9645</v>
      </c>
    </row>
    <row r="93" spans="1:2" ht="30" customHeight="1" thickBot="1" x14ac:dyDescent="0.25">
      <c r="A93" s="119" t="s">
        <v>12288</v>
      </c>
      <c r="B93" s="123" t="s">
        <v>9645</v>
      </c>
    </row>
    <row r="94" spans="1:2" ht="30" customHeight="1" thickBot="1" x14ac:dyDescent="0.25">
      <c r="A94" s="119" t="s">
        <v>9646</v>
      </c>
      <c r="B94" s="123" t="s">
        <v>9647</v>
      </c>
    </row>
    <row r="95" spans="1:2" ht="30" customHeight="1" thickBot="1" x14ac:dyDescent="0.25">
      <c r="A95" s="119" t="s">
        <v>9648</v>
      </c>
      <c r="B95" s="123" t="s">
        <v>9649</v>
      </c>
    </row>
    <row r="96" spans="1:2" ht="30" customHeight="1" thickBot="1" x14ac:dyDescent="0.25">
      <c r="A96" s="119" t="s">
        <v>9650</v>
      </c>
      <c r="B96" s="123" t="s">
        <v>9651</v>
      </c>
    </row>
    <row r="97" spans="1:2" ht="30" customHeight="1" thickBot="1" x14ac:dyDescent="0.25">
      <c r="A97" s="119" t="s">
        <v>9652</v>
      </c>
      <c r="B97" s="123" t="s">
        <v>9653</v>
      </c>
    </row>
    <row r="98" spans="1:2" ht="30" customHeight="1" thickBot="1" x14ac:dyDescent="0.25">
      <c r="A98" s="119" t="s">
        <v>9654</v>
      </c>
      <c r="B98" s="123" t="s">
        <v>9655</v>
      </c>
    </row>
    <row r="99" spans="1:2" ht="30" customHeight="1" thickBot="1" x14ac:dyDescent="0.25">
      <c r="A99" s="119" t="s">
        <v>9656</v>
      </c>
      <c r="B99" s="123" t="s">
        <v>9657</v>
      </c>
    </row>
    <row r="100" spans="1:2" ht="30" customHeight="1" thickBot="1" x14ac:dyDescent="0.25">
      <c r="A100" s="119" t="s">
        <v>12289</v>
      </c>
      <c r="B100" s="123" t="s">
        <v>9658</v>
      </c>
    </row>
    <row r="101" spans="1:2" ht="30" customHeight="1" thickBot="1" x14ac:dyDescent="0.25">
      <c r="A101" s="119" t="s">
        <v>12290</v>
      </c>
      <c r="B101" s="123" t="s">
        <v>9658</v>
      </c>
    </row>
    <row r="102" spans="1:2" ht="30" customHeight="1" thickBot="1" x14ac:dyDescent="0.25">
      <c r="A102" s="119" t="s">
        <v>9659</v>
      </c>
      <c r="B102" s="123" t="s">
        <v>9660</v>
      </c>
    </row>
    <row r="103" spans="1:2" ht="30" customHeight="1" thickBot="1" x14ac:dyDescent="0.25">
      <c r="A103" s="119" t="s">
        <v>9661</v>
      </c>
      <c r="B103" s="123" t="s">
        <v>9662</v>
      </c>
    </row>
    <row r="104" spans="1:2" ht="30" customHeight="1" thickBot="1" x14ac:dyDescent="0.25">
      <c r="A104" s="124" t="s">
        <v>12277</v>
      </c>
      <c r="B104" s="125" t="s">
        <v>9663</v>
      </c>
    </row>
    <row r="105" spans="1:2" ht="30" customHeight="1" thickBot="1" x14ac:dyDescent="0.25">
      <c r="A105" s="119" t="s">
        <v>12291</v>
      </c>
      <c r="B105" s="123" t="s">
        <v>9664</v>
      </c>
    </row>
    <row r="106" spans="1:2" ht="30" customHeight="1" thickBot="1" x14ac:dyDescent="0.25">
      <c r="A106" s="119" t="s">
        <v>12292</v>
      </c>
      <c r="B106" s="123" t="s">
        <v>9664</v>
      </c>
    </row>
    <row r="107" spans="1:2" ht="30" customHeight="1" thickBot="1" x14ac:dyDescent="0.25">
      <c r="A107" s="119" t="s">
        <v>12278</v>
      </c>
      <c r="B107" s="123" t="s">
        <v>9665</v>
      </c>
    </row>
    <row r="108" spans="1:2" ht="30" customHeight="1" thickBot="1" x14ac:dyDescent="0.25">
      <c r="A108" s="119" t="s">
        <v>12279</v>
      </c>
      <c r="B108" s="123" t="s">
        <v>9666</v>
      </c>
    </row>
    <row r="109" spans="1:2" ht="30" customHeight="1" thickBot="1" x14ac:dyDescent="0.25">
      <c r="A109" s="119" t="s">
        <v>12280</v>
      </c>
      <c r="B109" s="123" t="s">
        <v>9667</v>
      </c>
    </row>
    <row r="110" spans="1:2" ht="30" customHeight="1" thickBot="1" x14ac:dyDescent="0.25">
      <c r="A110" s="119" t="s">
        <v>12281</v>
      </c>
      <c r="B110" s="123" t="s">
        <v>9668</v>
      </c>
    </row>
    <row r="111" spans="1:2" ht="30" customHeight="1" thickBot="1" x14ac:dyDescent="0.25">
      <c r="A111" s="119" t="s">
        <v>12282</v>
      </c>
      <c r="B111" s="123" t="s">
        <v>9669</v>
      </c>
    </row>
    <row r="112" spans="1:2" ht="30" customHeight="1" thickBot="1" x14ac:dyDescent="0.25">
      <c r="A112" s="119" t="s">
        <v>12283</v>
      </c>
      <c r="B112" s="123" t="s">
        <v>9670</v>
      </c>
    </row>
    <row r="113" spans="1:2" ht="30" customHeight="1" thickBot="1" x14ac:dyDescent="0.25">
      <c r="A113" s="119" t="s">
        <v>12293</v>
      </c>
      <c r="B113" s="123" t="s">
        <v>9671</v>
      </c>
    </row>
    <row r="114" spans="1:2" ht="30" customHeight="1" thickBot="1" x14ac:dyDescent="0.25">
      <c r="A114" s="119" t="s">
        <v>12294</v>
      </c>
      <c r="B114" s="123" t="s">
        <v>9671</v>
      </c>
    </row>
    <row r="115" spans="1:2" ht="30" customHeight="1" thickBot="1" x14ac:dyDescent="0.25">
      <c r="A115" s="119" t="s">
        <v>9672</v>
      </c>
      <c r="B115" s="123" t="s">
        <v>9673</v>
      </c>
    </row>
    <row r="116" spans="1:2" ht="30" customHeight="1" thickBot="1" x14ac:dyDescent="0.25">
      <c r="A116" s="119" t="s">
        <v>9674</v>
      </c>
      <c r="B116" s="123" t="s">
        <v>9675</v>
      </c>
    </row>
    <row r="117" spans="1:2" ht="30" customHeight="1" thickBot="1" x14ac:dyDescent="0.25">
      <c r="A117" s="119" t="s">
        <v>9676</v>
      </c>
      <c r="B117" s="123" t="s">
        <v>9677</v>
      </c>
    </row>
    <row r="118" spans="1:2" ht="30" customHeight="1" thickBot="1" x14ac:dyDescent="0.25">
      <c r="A118" s="119" t="s">
        <v>9678</v>
      </c>
      <c r="B118" s="123" t="s">
        <v>9679</v>
      </c>
    </row>
    <row r="119" spans="1:2" ht="30" customHeight="1" thickBot="1" x14ac:dyDescent="0.25">
      <c r="A119" s="124" t="s">
        <v>12284</v>
      </c>
      <c r="B119" s="125" t="s">
        <v>9680</v>
      </c>
    </row>
    <row r="120" spans="1:2" ht="30" customHeight="1" thickBot="1" x14ac:dyDescent="0.25">
      <c r="A120" s="119" t="s">
        <v>12295</v>
      </c>
      <c r="B120" s="123" t="s">
        <v>9680</v>
      </c>
    </row>
    <row r="121" spans="1:2" ht="30" customHeight="1" thickBot="1" x14ac:dyDescent="0.25">
      <c r="A121" s="119" t="s">
        <v>12296</v>
      </c>
      <c r="B121" s="123" t="s">
        <v>9680</v>
      </c>
    </row>
    <row r="122" spans="1:2" ht="30" customHeight="1" thickBot="1" x14ac:dyDescent="0.25">
      <c r="A122" s="119" t="s">
        <v>9681</v>
      </c>
      <c r="B122" s="123" t="s">
        <v>9682</v>
      </c>
    </row>
    <row r="123" spans="1:2" ht="30" customHeight="1" thickBot="1" x14ac:dyDescent="0.25">
      <c r="A123" s="119" t="s">
        <v>9683</v>
      </c>
      <c r="B123" s="123" t="s">
        <v>9684</v>
      </c>
    </row>
    <row r="124" spans="1:2" ht="30" customHeight="1" thickBot="1" x14ac:dyDescent="0.25">
      <c r="A124" s="119" t="s">
        <v>9685</v>
      </c>
      <c r="B124" s="123" t="s">
        <v>9686</v>
      </c>
    </row>
    <row r="125" spans="1:2" ht="30" customHeight="1" thickBot="1" x14ac:dyDescent="0.25">
      <c r="A125" s="119" t="s">
        <v>9687</v>
      </c>
      <c r="B125" s="123" t="s">
        <v>9688</v>
      </c>
    </row>
    <row r="126" spans="1:2" ht="30" customHeight="1" thickBot="1" x14ac:dyDescent="0.25">
      <c r="A126" s="126" t="s">
        <v>12297</v>
      </c>
      <c r="B126" s="120" t="s">
        <v>9689</v>
      </c>
    </row>
    <row r="127" spans="1:2" ht="30" customHeight="1" thickBot="1" x14ac:dyDescent="0.25">
      <c r="A127" s="119" t="s">
        <v>12301</v>
      </c>
      <c r="B127" s="123" t="s">
        <v>9690</v>
      </c>
    </row>
    <row r="128" spans="1:2" ht="30" customHeight="1" thickBot="1" x14ac:dyDescent="0.25">
      <c r="A128" s="119" t="s">
        <v>12302</v>
      </c>
      <c r="B128" s="123" t="s">
        <v>9690</v>
      </c>
    </row>
    <row r="129" spans="1:2" ht="30" customHeight="1" thickBot="1" x14ac:dyDescent="0.25">
      <c r="A129" s="119" t="s">
        <v>12298</v>
      </c>
      <c r="B129" s="123" t="s">
        <v>9691</v>
      </c>
    </row>
    <row r="130" spans="1:2" ht="30" customHeight="1" thickBot="1" x14ac:dyDescent="0.25">
      <c r="A130" s="119" t="s">
        <v>12299</v>
      </c>
      <c r="B130" s="123" t="s">
        <v>9692</v>
      </c>
    </row>
    <row r="131" spans="1:2" ht="30" customHeight="1" thickBot="1" x14ac:dyDescent="0.25">
      <c r="A131" s="119" t="s">
        <v>12303</v>
      </c>
      <c r="B131" s="123" t="s">
        <v>9693</v>
      </c>
    </row>
    <row r="132" spans="1:2" ht="30" customHeight="1" thickBot="1" x14ac:dyDescent="0.25">
      <c r="A132" s="119" t="s">
        <v>12304</v>
      </c>
      <c r="B132" s="123" t="s">
        <v>9693</v>
      </c>
    </row>
    <row r="133" spans="1:2" ht="30" customHeight="1" thickBot="1" x14ac:dyDescent="0.25">
      <c r="A133" s="119" t="s">
        <v>9694</v>
      </c>
      <c r="B133" s="123" t="s">
        <v>9695</v>
      </c>
    </row>
    <row r="134" spans="1:2" ht="30" customHeight="1" thickBot="1" x14ac:dyDescent="0.25">
      <c r="A134" s="119" t="s">
        <v>9696</v>
      </c>
      <c r="B134" s="123" t="s">
        <v>9697</v>
      </c>
    </row>
    <row r="135" spans="1:2" ht="30" customHeight="1" thickBot="1" x14ac:dyDescent="0.25">
      <c r="A135" s="119" t="s">
        <v>9698</v>
      </c>
      <c r="B135" s="123" t="s">
        <v>9699</v>
      </c>
    </row>
    <row r="136" spans="1:2" ht="30" customHeight="1" thickBot="1" x14ac:dyDescent="0.25">
      <c r="A136" s="119" t="s">
        <v>9700</v>
      </c>
      <c r="B136" s="123" t="s">
        <v>9701</v>
      </c>
    </row>
    <row r="137" spans="1:2" ht="30" customHeight="1" thickBot="1" x14ac:dyDescent="0.25">
      <c r="A137" s="119" t="s">
        <v>9702</v>
      </c>
      <c r="B137" s="123" t="s">
        <v>9703</v>
      </c>
    </row>
    <row r="138" spans="1:2" ht="30" customHeight="1" thickBot="1" x14ac:dyDescent="0.25">
      <c r="A138" s="119" t="s">
        <v>9704</v>
      </c>
      <c r="B138" s="123" t="s">
        <v>9705</v>
      </c>
    </row>
    <row r="139" spans="1:2" ht="30" customHeight="1" thickBot="1" x14ac:dyDescent="0.25">
      <c r="A139" s="119" t="s">
        <v>9706</v>
      </c>
      <c r="B139" s="123" t="s">
        <v>9707</v>
      </c>
    </row>
    <row r="140" spans="1:2" ht="30" customHeight="1" thickBot="1" x14ac:dyDescent="0.25">
      <c r="A140" s="119" t="s">
        <v>9708</v>
      </c>
      <c r="B140" s="123" t="s">
        <v>9709</v>
      </c>
    </row>
    <row r="141" spans="1:2" ht="30" customHeight="1" thickBot="1" x14ac:dyDescent="0.25">
      <c r="A141" s="119" t="s">
        <v>9710</v>
      </c>
      <c r="B141" s="123" t="s">
        <v>9711</v>
      </c>
    </row>
    <row r="142" spans="1:2" ht="30" customHeight="1" thickBot="1" x14ac:dyDescent="0.25">
      <c r="A142" s="119" t="s">
        <v>9712</v>
      </c>
      <c r="B142" s="123" t="s">
        <v>9713</v>
      </c>
    </row>
    <row r="143" spans="1:2" ht="30" customHeight="1" thickBot="1" x14ac:dyDescent="0.25">
      <c r="A143" s="119" t="s">
        <v>9714</v>
      </c>
      <c r="B143" s="123" t="s">
        <v>9715</v>
      </c>
    </row>
    <row r="144" spans="1:2" ht="30" customHeight="1" thickBot="1" x14ac:dyDescent="0.25">
      <c r="A144" s="119" t="s">
        <v>9716</v>
      </c>
      <c r="B144" s="123" t="s">
        <v>9717</v>
      </c>
    </row>
    <row r="145" spans="1:2" ht="30" customHeight="1" thickBot="1" x14ac:dyDescent="0.25">
      <c r="A145" s="119" t="s">
        <v>9718</v>
      </c>
      <c r="B145" s="123" t="s">
        <v>9719</v>
      </c>
    </row>
    <row r="146" spans="1:2" ht="30" customHeight="1" thickBot="1" x14ac:dyDescent="0.25">
      <c r="A146" s="119" t="s">
        <v>9720</v>
      </c>
      <c r="B146" s="123" t="s">
        <v>9721</v>
      </c>
    </row>
    <row r="147" spans="1:2" ht="30" customHeight="1" thickBot="1" x14ac:dyDescent="0.25">
      <c r="A147" s="124" t="s">
        <v>12300</v>
      </c>
      <c r="B147" s="125" t="s">
        <v>9722</v>
      </c>
    </row>
    <row r="148" spans="1:2" ht="30" customHeight="1" thickBot="1" x14ac:dyDescent="0.25">
      <c r="A148" s="119" t="s">
        <v>12305</v>
      </c>
      <c r="B148" s="123" t="s">
        <v>9723</v>
      </c>
    </row>
    <row r="149" spans="1:2" ht="30" customHeight="1" thickBot="1" x14ac:dyDescent="0.25">
      <c r="A149" s="119" t="s">
        <v>12306</v>
      </c>
      <c r="B149" s="123" t="s">
        <v>9724</v>
      </c>
    </row>
    <row r="150" spans="1:2" ht="30" customHeight="1" thickBot="1" x14ac:dyDescent="0.25">
      <c r="A150" s="119" t="s">
        <v>12307</v>
      </c>
      <c r="B150" s="123" t="s">
        <v>9725</v>
      </c>
    </row>
    <row r="151" spans="1:2" ht="30" customHeight="1" thickBot="1" x14ac:dyDescent="0.25">
      <c r="A151" s="119" t="s">
        <v>12308</v>
      </c>
      <c r="B151" s="123" t="s">
        <v>9726</v>
      </c>
    </row>
    <row r="152" spans="1:2" ht="30" customHeight="1" thickBot="1" x14ac:dyDescent="0.25">
      <c r="A152" s="119" t="s">
        <v>12309</v>
      </c>
      <c r="B152" s="123" t="s">
        <v>9727</v>
      </c>
    </row>
    <row r="153" spans="1:2" ht="30" customHeight="1" thickBot="1" x14ac:dyDescent="0.25">
      <c r="A153" s="119" t="s">
        <v>12310</v>
      </c>
      <c r="B153" s="123" t="s">
        <v>9728</v>
      </c>
    </row>
    <row r="154" spans="1:2" ht="30" customHeight="1" thickBot="1" x14ac:dyDescent="0.25">
      <c r="A154" s="119" t="s">
        <v>12311</v>
      </c>
      <c r="B154" s="123" t="s">
        <v>9729</v>
      </c>
    </row>
    <row r="155" spans="1:2" ht="30" customHeight="1" thickBot="1" x14ac:dyDescent="0.25">
      <c r="A155" s="119" t="s">
        <v>12312</v>
      </c>
      <c r="B155" s="123" t="s">
        <v>9730</v>
      </c>
    </row>
    <row r="156" spans="1:2" ht="30" customHeight="1" thickBot="1" x14ac:dyDescent="0.25">
      <c r="A156" s="119" t="s">
        <v>12313</v>
      </c>
      <c r="B156" s="123" t="s">
        <v>9730</v>
      </c>
    </row>
    <row r="157" spans="1:2" ht="30" customHeight="1" thickBot="1" x14ac:dyDescent="0.25">
      <c r="A157" s="119" t="s">
        <v>12314</v>
      </c>
      <c r="B157" s="123" t="s">
        <v>9731</v>
      </c>
    </row>
    <row r="158" spans="1:2" ht="30" customHeight="1" thickBot="1" x14ac:dyDescent="0.25">
      <c r="A158" s="119" t="s">
        <v>12315</v>
      </c>
      <c r="B158" s="123" t="s">
        <v>9731</v>
      </c>
    </row>
    <row r="159" spans="1:2" ht="30" customHeight="1" thickBot="1" x14ac:dyDescent="0.25">
      <c r="A159" s="119" t="s">
        <v>12316</v>
      </c>
      <c r="B159" s="123" t="s">
        <v>9732</v>
      </c>
    </row>
    <row r="160" spans="1:2" ht="30" customHeight="1" thickBot="1" x14ac:dyDescent="0.25">
      <c r="A160" s="119" t="s">
        <v>12317</v>
      </c>
      <c r="B160" s="123" t="s">
        <v>9732</v>
      </c>
    </row>
    <row r="161" spans="1:2" ht="30" customHeight="1" thickBot="1" x14ac:dyDescent="0.25">
      <c r="A161" s="119" t="s">
        <v>9733</v>
      </c>
      <c r="B161" s="123" t="s">
        <v>9734</v>
      </c>
    </row>
    <row r="162" spans="1:2" ht="30" customHeight="1" thickBot="1" x14ac:dyDescent="0.25">
      <c r="A162" s="119" t="s">
        <v>9735</v>
      </c>
      <c r="B162" s="123" t="s">
        <v>9736</v>
      </c>
    </row>
    <row r="163" spans="1:2" ht="30" customHeight="1" thickBot="1" x14ac:dyDescent="0.25">
      <c r="A163" s="119" t="s">
        <v>9737</v>
      </c>
      <c r="B163" s="123" t="s">
        <v>9738</v>
      </c>
    </row>
    <row r="164" spans="1:2" ht="30" customHeight="1" thickBot="1" x14ac:dyDescent="0.25">
      <c r="A164" s="119" t="s">
        <v>9739</v>
      </c>
      <c r="B164" s="123" t="s">
        <v>9740</v>
      </c>
    </row>
    <row r="165" spans="1:2" ht="30" customHeight="1" thickBot="1" x14ac:dyDescent="0.25">
      <c r="A165" s="119" t="s">
        <v>9741</v>
      </c>
      <c r="B165" s="123" t="s">
        <v>9742</v>
      </c>
    </row>
    <row r="166" spans="1:2" ht="30" customHeight="1" thickBot="1" x14ac:dyDescent="0.25">
      <c r="A166" s="119" t="s">
        <v>9743</v>
      </c>
      <c r="B166" s="123" t="s">
        <v>9744</v>
      </c>
    </row>
    <row r="167" spans="1:2" ht="30" customHeight="1" thickBot="1" x14ac:dyDescent="0.25">
      <c r="A167" s="119" t="s">
        <v>9745</v>
      </c>
      <c r="B167" s="123" t="s">
        <v>9746</v>
      </c>
    </row>
    <row r="168" spans="1:2" ht="30" customHeight="1" thickBot="1" x14ac:dyDescent="0.25">
      <c r="A168" s="119" t="s">
        <v>9747</v>
      </c>
      <c r="B168" s="123" t="s">
        <v>9748</v>
      </c>
    </row>
    <row r="169" spans="1:2" ht="30" customHeight="1" thickBot="1" x14ac:dyDescent="0.25">
      <c r="A169" s="119" t="s">
        <v>9749</v>
      </c>
      <c r="B169" s="123" t="s">
        <v>9750</v>
      </c>
    </row>
    <row r="170" spans="1:2" ht="30" customHeight="1" thickBot="1" x14ac:dyDescent="0.25">
      <c r="A170" s="119" t="s">
        <v>9751</v>
      </c>
      <c r="B170" s="123" t="s">
        <v>9752</v>
      </c>
    </row>
    <row r="171" spans="1:2" ht="30" customHeight="1" thickBot="1" x14ac:dyDescent="0.25">
      <c r="A171" s="119" t="s">
        <v>9753</v>
      </c>
      <c r="B171" s="123" t="s">
        <v>9754</v>
      </c>
    </row>
    <row r="172" spans="1:2" ht="30" customHeight="1" thickBot="1" x14ac:dyDescent="0.25">
      <c r="A172" s="126" t="s">
        <v>12318</v>
      </c>
      <c r="B172" s="120" t="s">
        <v>9755</v>
      </c>
    </row>
    <row r="173" spans="1:2" ht="30" customHeight="1" thickBot="1" x14ac:dyDescent="0.25">
      <c r="A173" s="119" t="s">
        <v>12327</v>
      </c>
      <c r="B173" s="123" t="s">
        <v>9756</v>
      </c>
    </row>
    <row r="174" spans="1:2" ht="30" customHeight="1" thickBot="1" x14ac:dyDescent="0.25">
      <c r="A174" s="119" t="s">
        <v>12328</v>
      </c>
      <c r="B174" s="123" t="s">
        <v>9757</v>
      </c>
    </row>
    <row r="175" spans="1:2" ht="30" customHeight="1" thickBot="1" x14ac:dyDescent="0.25">
      <c r="A175" s="119" t="s">
        <v>12319</v>
      </c>
      <c r="B175" s="123" t="s">
        <v>9758</v>
      </c>
    </row>
    <row r="176" spans="1:2" ht="30" customHeight="1" thickBot="1" x14ac:dyDescent="0.25">
      <c r="A176" s="119" t="s">
        <v>12320</v>
      </c>
      <c r="B176" s="123" t="s">
        <v>9759</v>
      </c>
    </row>
    <row r="177" spans="1:2" ht="30" customHeight="1" thickBot="1" x14ac:dyDescent="0.25">
      <c r="A177" s="119" t="s">
        <v>12321</v>
      </c>
      <c r="B177" s="123" t="s">
        <v>9760</v>
      </c>
    </row>
    <row r="178" spans="1:2" ht="30" customHeight="1" thickBot="1" x14ac:dyDescent="0.25">
      <c r="A178" s="119" t="s">
        <v>12322</v>
      </c>
      <c r="B178" s="123" t="s">
        <v>9761</v>
      </c>
    </row>
    <row r="179" spans="1:2" ht="30" customHeight="1" thickBot="1" x14ac:dyDescent="0.25">
      <c r="A179" s="119" t="s">
        <v>12329</v>
      </c>
      <c r="B179" s="123" t="s">
        <v>9762</v>
      </c>
    </row>
    <row r="180" spans="1:2" ht="30" customHeight="1" thickBot="1" x14ac:dyDescent="0.25">
      <c r="A180" s="119" t="s">
        <v>12323</v>
      </c>
      <c r="B180" s="123" t="s">
        <v>9763</v>
      </c>
    </row>
    <row r="181" spans="1:2" ht="30" customHeight="1" thickBot="1" x14ac:dyDescent="0.25">
      <c r="A181" s="119" t="s">
        <v>12324</v>
      </c>
      <c r="B181" s="123" t="s">
        <v>9764</v>
      </c>
    </row>
    <row r="182" spans="1:2" ht="30" customHeight="1" thickBot="1" x14ac:dyDescent="0.25">
      <c r="A182" s="119" t="s">
        <v>12325</v>
      </c>
      <c r="B182" s="123" t="s">
        <v>9765</v>
      </c>
    </row>
    <row r="183" spans="1:2" ht="30" customHeight="1" thickBot="1" x14ac:dyDescent="0.25">
      <c r="A183" s="119" t="s">
        <v>9766</v>
      </c>
      <c r="B183" s="123" t="s">
        <v>9767</v>
      </c>
    </row>
    <row r="184" spans="1:2" ht="30" customHeight="1" thickBot="1" x14ac:dyDescent="0.25">
      <c r="A184" s="119" t="s">
        <v>9768</v>
      </c>
      <c r="B184" s="123" t="s">
        <v>9769</v>
      </c>
    </row>
    <row r="185" spans="1:2" ht="30" customHeight="1" thickBot="1" x14ac:dyDescent="0.25">
      <c r="A185" s="119" t="s">
        <v>12330</v>
      </c>
      <c r="B185" s="123" t="s">
        <v>9770</v>
      </c>
    </row>
    <row r="186" spans="1:2" ht="30" customHeight="1" thickBot="1" x14ac:dyDescent="0.25">
      <c r="A186" s="119" t="s">
        <v>12331</v>
      </c>
      <c r="B186" s="123" t="s">
        <v>9770</v>
      </c>
    </row>
    <row r="187" spans="1:2" ht="30" customHeight="1" thickBot="1" x14ac:dyDescent="0.25">
      <c r="A187" s="119" t="s">
        <v>12332</v>
      </c>
      <c r="B187" s="123" t="s">
        <v>9771</v>
      </c>
    </row>
    <row r="188" spans="1:2" ht="30" customHeight="1" thickBot="1" x14ac:dyDescent="0.25">
      <c r="A188" s="119" t="s">
        <v>12333</v>
      </c>
      <c r="B188" s="123" t="s">
        <v>9772</v>
      </c>
    </row>
    <row r="189" spans="1:2" ht="30" customHeight="1" thickBot="1" x14ac:dyDescent="0.25">
      <c r="A189" s="119" t="s">
        <v>12334</v>
      </c>
      <c r="B189" s="123" t="s">
        <v>9773</v>
      </c>
    </row>
    <row r="190" spans="1:2" ht="30" customHeight="1" thickBot="1" x14ac:dyDescent="0.25">
      <c r="A190" s="119" t="s">
        <v>12335</v>
      </c>
      <c r="B190" s="123" t="s">
        <v>9774</v>
      </c>
    </row>
    <row r="191" spans="1:2" ht="30" customHeight="1" thickBot="1" x14ac:dyDescent="0.25">
      <c r="A191" s="119" t="s">
        <v>9775</v>
      </c>
      <c r="B191" s="123" t="s">
        <v>9776</v>
      </c>
    </row>
    <row r="192" spans="1:2" ht="30" customHeight="1" thickBot="1" x14ac:dyDescent="0.25">
      <c r="A192" s="119" t="s">
        <v>9777</v>
      </c>
      <c r="B192" s="123" t="s">
        <v>9778</v>
      </c>
    </row>
    <row r="193" spans="1:2" ht="30" customHeight="1" thickBot="1" x14ac:dyDescent="0.25">
      <c r="A193" s="119" t="s">
        <v>9779</v>
      </c>
      <c r="B193" s="123" t="s">
        <v>9780</v>
      </c>
    </row>
    <row r="194" spans="1:2" ht="30" customHeight="1" thickBot="1" x14ac:dyDescent="0.25">
      <c r="A194" s="119" t="s">
        <v>12336</v>
      </c>
      <c r="B194" s="123" t="s">
        <v>9781</v>
      </c>
    </row>
    <row r="195" spans="1:2" ht="30" customHeight="1" thickBot="1" x14ac:dyDescent="0.25">
      <c r="A195" s="119" t="s">
        <v>12337</v>
      </c>
      <c r="B195" s="123" t="s">
        <v>9782</v>
      </c>
    </row>
    <row r="196" spans="1:2" ht="30" customHeight="1" thickBot="1" x14ac:dyDescent="0.25">
      <c r="A196" s="119" t="s">
        <v>9783</v>
      </c>
      <c r="B196" s="123" t="s">
        <v>9784</v>
      </c>
    </row>
    <row r="197" spans="1:2" ht="30" customHeight="1" thickBot="1" x14ac:dyDescent="0.25">
      <c r="A197" s="119" t="s">
        <v>9785</v>
      </c>
      <c r="B197" s="123" t="s">
        <v>9786</v>
      </c>
    </row>
    <row r="198" spans="1:2" ht="30" customHeight="1" thickBot="1" x14ac:dyDescent="0.25">
      <c r="A198" s="119" t="s">
        <v>12338</v>
      </c>
      <c r="B198" s="123" t="s">
        <v>9787</v>
      </c>
    </row>
    <row r="199" spans="1:2" ht="30" customHeight="1" thickBot="1" x14ac:dyDescent="0.25">
      <c r="A199" s="119" t="s">
        <v>9788</v>
      </c>
      <c r="B199" s="123" t="s">
        <v>9789</v>
      </c>
    </row>
    <row r="200" spans="1:2" ht="30" customHeight="1" thickBot="1" x14ac:dyDescent="0.25">
      <c r="A200" s="119" t="s">
        <v>9790</v>
      </c>
      <c r="B200" s="123" t="s">
        <v>9791</v>
      </c>
    </row>
    <row r="201" spans="1:2" ht="30" customHeight="1" thickBot="1" x14ac:dyDescent="0.25">
      <c r="A201" s="119" t="s">
        <v>12339</v>
      </c>
      <c r="B201" s="123" t="s">
        <v>9792</v>
      </c>
    </row>
    <row r="202" spans="1:2" ht="30" customHeight="1" thickBot="1" x14ac:dyDescent="0.25">
      <c r="A202" s="119" t="s">
        <v>9793</v>
      </c>
      <c r="B202" s="123" t="s">
        <v>9794</v>
      </c>
    </row>
    <row r="203" spans="1:2" ht="30" customHeight="1" thickBot="1" x14ac:dyDescent="0.25">
      <c r="A203" s="119" t="s">
        <v>9795</v>
      </c>
      <c r="B203" s="123" t="s">
        <v>9796</v>
      </c>
    </row>
    <row r="204" spans="1:2" ht="30" customHeight="1" thickBot="1" x14ac:dyDescent="0.25">
      <c r="A204" s="119" t="s">
        <v>12340</v>
      </c>
      <c r="B204" s="123" t="s">
        <v>9797</v>
      </c>
    </row>
    <row r="205" spans="1:2" ht="30" customHeight="1" thickBot="1" x14ac:dyDescent="0.25">
      <c r="A205" s="119" t="s">
        <v>12341</v>
      </c>
      <c r="B205" s="123" t="s">
        <v>9798</v>
      </c>
    </row>
    <row r="206" spans="1:2" ht="30" customHeight="1" thickBot="1" x14ac:dyDescent="0.25">
      <c r="A206" s="119" t="s">
        <v>9799</v>
      </c>
      <c r="B206" s="123" t="s">
        <v>9800</v>
      </c>
    </row>
    <row r="207" spans="1:2" ht="30" customHeight="1" thickBot="1" x14ac:dyDescent="0.25">
      <c r="A207" s="119" t="s">
        <v>9801</v>
      </c>
      <c r="B207" s="123" t="s">
        <v>9802</v>
      </c>
    </row>
    <row r="208" spans="1:2" ht="30" customHeight="1" thickBot="1" x14ac:dyDescent="0.25">
      <c r="A208" s="119" t="s">
        <v>9803</v>
      </c>
      <c r="B208" s="123" t="s">
        <v>9804</v>
      </c>
    </row>
    <row r="209" spans="1:2" ht="30" customHeight="1" thickBot="1" x14ac:dyDescent="0.25">
      <c r="A209" s="119" t="s">
        <v>9805</v>
      </c>
      <c r="B209" s="123" t="s">
        <v>9806</v>
      </c>
    </row>
    <row r="210" spans="1:2" ht="30" customHeight="1" thickBot="1" x14ac:dyDescent="0.25">
      <c r="A210" s="119" t="s">
        <v>9807</v>
      </c>
      <c r="B210" s="123" t="s">
        <v>9808</v>
      </c>
    </row>
    <row r="211" spans="1:2" ht="30" customHeight="1" thickBot="1" x14ac:dyDescent="0.25">
      <c r="A211" s="119" t="s">
        <v>9809</v>
      </c>
      <c r="B211" s="123" t="s">
        <v>9810</v>
      </c>
    </row>
    <row r="212" spans="1:2" ht="30" customHeight="1" thickBot="1" x14ac:dyDescent="0.25">
      <c r="A212" s="119" t="s">
        <v>9811</v>
      </c>
      <c r="B212" s="123" t="s">
        <v>9812</v>
      </c>
    </row>
    <row r="213" spans="1:2" ht="30" customHeight="1" thickBot="1" x14ac:dyDescent="0.25">
      <c r="A213" s="119" t="s">
        <v>9813</v>
      </c>
      <c r="B213" s="123" t="s">
        <v>9814</v>
      </c>
    </row>
    <row r="214" spans="1:2" ht="30" customHeight="1" thickBot="1" x14ac:dyDescent="0.25">
      <c r="A214" s="119" t="s">
        <v>9815</v>
      </c>
      <c r="B214" s="123" t="s">
        <v>9816</v>
      </c>
    </row>
    <row r="215" spans="1:2" ht="30" customHeight="1" thickBot="1" x14ac:dyDescent="0.25">
      <c r="A215" s="119" t="s">
        <v>12342</v>
      </c>
      <c r="B215" s="123" t="s">
        <v>9817</v>
      </c>
    </row>
    <row r="216" spans="1:2" ht="30" customHeight="1" thickBot="1" x14ac:dyDescent="0.25">
      <c r="A216" s="119" t="s">
        <v>12343</v>
      </c>
      <c r="B216" s="123" t="s">
        <v>9818</v>
      </c>
    </row>
    <row r="217" spans="1:2" ht="30" customHeight="1" thickBot="1" x14ac:dyDescent="0.25">
      <c r="A217" s="119" t="s">
        <v>12344</v>
      </c>
      <c r="B217" s="123" t="s">
        <v>9819</v>
      </c>
    </row>
    <row r="218" spans="1:2" ht="30" customHeight="1" thickBot="1" x14ac:dyDescent="0.25">
      <c r="A218" s="119" t="s">
        <v>9820</v>
      </c>
      <c r="B218" s="123" t="s">
        <v>9821</v>
      </c>
    </row>
    <row r="219" spans="1:2" ht="30" customHeight="1" thickBot="1" x14ac:dyDescent="0.25">
      <c r="A219" s="119" t="s">
        <v>9822</v>
      </c>
      <c r="B219" s="123" t="s">
        <v>9823</v>
      </c>
    </row>
    <row r="220" spans="1:2" ht="30" customHeight="1" thickBot="1" x14ac:dyDescent="0.25">
      <c r="A220" s="119" t="s">
        <v>9824</v>
      </c>
      <c r="B220" s="123" t="s">
        <v>9825</v>
      </c>
    </row>
    <row r="221" spans="1:2" ht="30" customHeight="1" thickBot="1" x14ac:dyDescent="0.25">
      <c r="A221" s="119" t="s">
        <v>12345</v>
      </c>
      <c r="B221" s="123" t="s">
        <v>9826</v>
      </c>
    </row>
    <row r="222" spans="1:2" ht="30" customHeight="1" thickBot="1" x14ac:dyDescent="0.25">
      <c r="A222" s="119" t="s">
        <v>9827</v>
      </c>
      <c r="B222" s="123" t="s">
        <v>9828</v>
      </c>
    </row>
    <row r="223" spans="1:2" ht="30" customHeight="1" thickBot="1" x14ac:dyDescent="0.25">
      <c r="A223" s="119" t="s">
        <v>9829</v>
      </c>
      <c r="B223" s="123" t="s">
        <v>9830</v>
      </c>
    </row>
    <row r="224" spans="1:2" ht="30" customHeight="1" thickBot="1" x14ac:dyDescent="0.25">
      <c r="A224" s="119" t="s">
        <v>12346</v>
      </c>
      <c r="B224" s="123" t="s">
        <v>9831</v>
      </c>
    </row>
    <row r="225" spans="1:2" ht="30" customHeight="1" thickBot="1" x14ac:dyDescent="0.25">
      <c r="A225" s="119" t="s">
        <v>12347</v>
      </c>
      <c r="B225" s="123" t="s">
        <v>9832</v>
      </c>
    </row>
    <row r="226" spans="1:2" ht="30" customHeight="1" thickBot="1" x14ac:dyDescent="0.25">
      <c r="A226" s="119" t="s">
        <v>9833</v>
      </c>
      <c r="B226" s="123" t="s">
        <v>9834</v>
      </c>
    </row>
    <row r="227" spans="1:2" ht="30" customHeight="1" thickBot="1" x14ac:dyDescent="0.25">
      <c r="A227" s="119" t="s">
        <v>9835</v>
      </c>
      <c r="B227" s="123" t="s">
        <v>9836</v>
      </c>
    </row>
    <row r="228" spans="1:2" ht="30" customHeight="1" thickBot="1" x14ac:dyDescent="0.25">
      <c r="A228" s="119" t="s">
        <v>12348</v>
      </c>
      <c r="B228" s="123" t="s">
        <v>9837</v>
      </c>
    </row>
    <row r="229" spans="1:2" ht="30" customHeight="1" thickBot="1" x14ac:dyDescent="0.25">
      <c r="A229" s="119" t="s">
        <v>12349</v>
      </c>
      <c r="B229" s="123" t="s">
        <v>9838</v>
      </c>
    </row>
    <row r="230" spans="1:2" ht="30" customHeight="1" thickBot="1" x14ac:dyDescent="0.25">
      <c r="A230" s="119" t="s">
        <v>12350</v>
      </c>
      <c r="B230" s="123" t="s">
        <v>9839</v>
      </c>
    </row>
    <row r="231" spans="1:2" ht="30" customHeight="1" thickBot="1" x14ac:dyDescent="0.25">
      <c r="A231" s="119" t="s">
        <v>12351</v>
      </c>
      <c r="B231" s="123" t="s">
        <v>9840</v>
      </c>
    </row>
    <row r="232" spans="1:2" ht="30" customHeight="1" thickBot="1" x14ac:dyDescent="0.25">
      <c r="A232" s="119" t="s">
        <v>12352</v>
      </c>
      <c r="B232" s="123" t="s">
        <v>9841</v>
      </c>
    </row>
    <row r="233" spans="1:2" ht="30" customHeight="1" thickBot="1" x14ac:dyDescent="0.25">
      <c r="A233" s="119" t="s">
        <v>12353</v>
      </c>
      <c r="B233" s="123" t="s">
        <v>9842</v>
      </c>
    </row>
    <row r="234" spans="1:2" ht="30" customHeight="1" thickBot="1" x14ac:dyDescent="0.25">
      <c r="A234" s="119" t="s">
        <v>9843</v>
      </c>
      <c r="B234" s="123" t="s">
        <v>9844</v>
      </c>
    </row>
    <row r="235" spans="1:2" ht="30" customHeight="1" thickBot="1" x14ac:dyDescent="0.25">
      <c r="A235" s="119" t="s">
        <v>9845</v>
      </c>
      <c r="B235" s="123" t="s">
        <v>9846</v>
      </c>
    </row>
    <row r="236" spans="1:2" ht="30" customHeight="1" thickBot="1" x14ac:dyDescent="0.25">
      <c r="A236" s="119" t="s">
        <v>12354</v>
      </c>
      <c r="B236" s="123" t="s">
        <v>9847</v>
      </c>
    </row>
    <row r="237" spans="1:2" ht="30" customHeight="1" thickBot="1" x14ac:dyDescent="0.25">
      <c r="A237" s="119" t="s">
        <v>12355</v>
      </c>
      <c r="B237" s="123" t="s">
        <v>9848</v>
      </c>
    </row>
    <row r="238" spans="1:2" ht="30" customHeight="1" thickBot="1" x14ac:dyDescent="0.25">
      <c r="A238" s="119" t="s">
        <v>12356</v>
      </c>
      <c r="B238" s="123" t="s">
        <v>9849</v>
      </c>
    </row>
    <row r="239" spans="1:2" ht="30" customHeight="1" thickBot="1" x14ac:dyDescent="0.25">
      <c r="A239" s="119" t="s">
        <v>12357</v>
      </c>
      <c r="B239" s="123" t="s">
        <v>9850</v>
      </c>
    </row>
    <row r="240" spans="1:2" ht="30" customHeight="1" thickBot="1" x14ac:dyDescent="0.25">
      <c r="A240" s="119" t="s">
        <v>12358</v>
      </c>
      <c r="B240" s="123" t="s">
        <v>9851</v>
      </c>
    </row>
    <row r="241" spans="1:2" ht="30" customHeight="1" thickBot="1" x14ac:dyDescent="0.25">
      <c r="A241" s="119" t="s">
        <v>9852</v>
      </c>
      <c r="B241" s="123" t="s">
        <v>9853</v>
      </c>
    </row>
    <row r="242" spans="1:2" ht="30" customHeight="1" thickBot="1" x14ac:dyDescent="0.25">
      <c r="A242" s="119" t="s">
        <v>9854</v>
      </c>
      <c r="B242" s="123" t="s">
        <v>9855</v>
      </c>
    </row>
    <row r="243" spans="1:2" ht="30" customHeight="1" thickBot="1" x14ac:dyDescent="0.25">
      <c r="A243" s="119" t="s">
        <v>9856</v>
      </c>
      <c r="B243" s="123" t="s">
        <v>9857</v>
      </c>
    </row>
    <row r="244" spans="1:2" ht="30" customHeight="1" thickBot="1" x14ac:dyDescent="0.25">
      <c r="A244" s="119" t="s">
        <v>12359</v>
      </c>
      <c r="B244" s="123" t="s">
        <v>9858</v>
      </c>
    </row>
    <row r="245" spans="1:2" ht="30" customHeight="1" thickBot="1" x14ac:dyDescent="0.25">
      <c r="A245" s="119" t="s">
        <v>12360</v>
      </c>
      <c r="B245" s="123" t="s">
        <v>9859</v>
      </c>
    </row>
    <row r="246" spans="1:2" ht="30" customHeight="1" thickBot="1" x14ac:dyDescent="0.25">
      <c r="A246" s="119" t="s">
        <v>12361</v>
      </c>
      <c r="B246" s="123" t="s">
        <v>9860</v>
      </c>
    </row>
    <row r="247" spans="1:2" ht="30" customHeight="1" thickBot="1" x14ac:dyDescent="0.25">
      <c r="A247" s="119" t="s">
        <v>12362</v>
      </c>
      <c r="B247" s="123" t="s">
        <v>9861</v>
      </c>
    </row>
    <row r="248" spans="1:2" ht="30" customHeight="1" thickBot="1" x14ac:dyDescent="0.25">
      <c r="A248" s="119" t="s">
        <v>12363</v>
      </c>
      <c r="B248" s="123" t="s">
        <v>9862</v>
      </c>
    </row>
    <row r="249" spans="1:2" ht="30" customHeight="1" thickBot="1" x14ac:dyDescent="0.25">
      <c r="A249" s="119" t="s">
        <v>12364</v>
      </c>
      <c r="B249" s="123" t="s">
        <v>9863</v>
      </c>
    </row>
    <row r="250" spans="1:2" ht="30" customHeight="1" thickBot="1" x14ac:dyDescent="0.25">
      <c r="A250" s="119" t="s">
        <v>12365</v>
      </c>
      <c r="B250" s="123" t="s">
        <v>9864</v>
      </c>
    </row>
    <row r="251" spans="1:2" ht="30" customHeight="1" thickBot="1" x14ac:dyDescent="0.25">
      <c r="A251" s="119" t="s">
        <v>12366</v>
      </c>
      <c r="B251" s="123" t="s">
        <v>9865</v>
      </c>
    </row>
    <row r="252" spans="1:2" ht="30" customHeight="1" thickBot="1" x14ac:dyDescent="0.25">
      <c r="A252" s="119" t="s">
        <v>12367</v>
      </c>
      <c r="B252" s="123" t="s">
        <v>9866</v>
      </c>
    </row>
    <row r="253" spans="1:2" ht="30" customHeight="1" thickBot="1" x14ac:dyDescent="0.25">
      <c r="A253" s="119" t="s">
        <v>9867</v>
      </c>
      <c r="B253" s="123" t="s">
        <v>9868</v>
      </c>
    </row>
    <row r="254" spans="1:2" ht="30" customHeight="1" thickBot="1" x14ac:dyDescent="0.25">
      <c r="A254" s="119" t="s">
        <v>9869</v>
      </c>
      <c r="B254" s="123" t="s">
        <v>9870</v>
      </c>
    </row>
    <row r="255" spans="1:2" ht="30" customHeight="1" thickBot="1" x14ac:dyDescent="0.25">
      <c r="A255" s="124" t="s">
        <v>12326</v>
      </c>
      <c r="B255" s="125" t="s">
        <v>9871</v>
      </c>
    </row>
    <row r="256" spans="1:2" ht="30" customHeight="1" thickBot="1" x14ac:dyDescent="0.25">
      <c r="A256" s="119" t="s">
        <v>12368</v>
      </c>
      <c r="B256" s="123" t="s">
        <v>9871</v>
      </c>
    </row>
    <row r="257" spans="1:2" ht="30" customHeight="1" thickBot="1" x14ac:dyDescent="0.25">
      <c r="A257" s="119" t="s">
        <v>12369</v>
      </c>
      <c r="B257" s="123" t="s">
        <v>9871</v>
      </c>
    </row>
    <row r="258" spans="1:2" ht="30" customHeight="1" thickBot="1" x14ac:dyDescent="0.25">
      <c r="A258" s="126" t="s">
        <v>12370</v>
      </c>
      <c r="B258" s="120" t="s">
        <v>9872</v>
      </c>
    </row>
    <row r="259" spans="1:2" ht="30" customHeight="1" thickBot="1" x14ac:dyDescent="0.25">
      <c r="A259" s="119" t="s">
        <v>12372</v>
      </c>
      <c r="B259" s="123" t="s">
        <v>9873</v>
      </c>
    </row>
    <row r="260" spans="1:2" ht="30" customHeight="1" thickBot="1" x14ac:dyDescent="0.25">
      <c r="A260" s="119" t="s">
        <v>12373</v>
      </c>
      <c r="B260" s="123" t="s">
        <v>9874</v>
      </c>
    </row>
    <row r="261" spans="1:2" ht="30" customHeight="1" thickBot="1" x14ac:dyDescent="0.25">
      <c r="A261" s="119" t="s">
        <v>12374</v>
      </c>
      <c r="B261" s="123" t="s">
        <v>9875</v>
      </c>
    </row>
    <row r="262" spans="1:2" ht="30" customHeight="1" thickBot="1" x14ac:dyDescent="0.25">
      <c r="A262" s="119" t="s">
        <v>12375</v>
      </c>
      <c r="B262" s="123" t="s">
        <v>9876</v>
      </c>
    </row>
    <row r="263" spans="1:2" ht="30" customHeight="1" thickBot="1" x14ac:dyDescent="0.25">
      <c r="A263" s="119" t="s">
        <v>12376</v>
      </c>
      <c r="B263" s="123" t="s">
        <v>9877</v>
      </c>
    </row>
    <row r="264" spans="1:2" ht="30" customHeight="1" thickBot="1" x14ac:dyDescent="0.25">
      <c r="A264" s="119" t="s">
        <v>12377</v>
      </c>
      <c r="B264" s="123" t="s">
        <v>9878</v>
      </c>
    </row>
    <row r="265" spans="1:2" ht="30" customHeight="1" thickBot="1" x14ac:dyDescent="0.25">
      <c r="A265" s="119" t="s">
        <v>12378</v>
      </c>
      <c r="B265" s="123" t="s">
        <v>9879</v>
      </c>
    </row>
    <row r="266" spans="1:2" ht="30" customHeight="1" thickBot="1" x14ac:dyDescent="0.25">
      <c r="A266" s="119" t="s">
        <v>12379</v>
      </c>
      <c r="B266" s="123" t="s">
        <v>9880</v>
      </c>
    </row>
    <row r="267" spans="1:2" ht="30" customHeight="1" thickBot="1" x14ac:dyDescent="0.25">
      <c r="A267" s="119" t="s">
        <v>12380</v>
      </c>
      <c r="B267" s="123" t="s">
        <v>9881</v>
      </c>
    </row>
    <row r="268" spans="1:2" ht="30" customHeight="1" thickBot="1" x14ac:dyDescent="0.25">
      <c r="A268" s="119" t="s">
        <v>12381</v>
      </c>
      <c r="B268" s="123" t="s">
        <v>9882</v>
      </c>
    </row>
    <row r="269" spans="1:2" ht="30" customHeight="1" thickBot="1" x14ac:dyDescent="0.25">
      <c r="A269" s="119" t="s">
        <v>12382</v>
      </c>
      <c r="B269" s="123" t="s">
        <v>9883</v>
      </c>
    </row>
    <row r="270" spans="1:2" ht="30" customHeight="1" thickBot="1" x14ac:dyDescent="0.25">
      <c r="A270" s="119" t="s">
        <v>12383</v>
      </c>
      <c r="B270" s="123" t="s">
        <v>9884</v>
      </c>
    </row>
    <row r="271" spans="1:2" ht="30" customHeight="1" thickBot="1" x14ac:dyDescent="0.25">
      <c r="A271" s="119" t="s">
        <v>12384</v>
      </c>
      <c r="B271" s="123" t="s">
        <v>9885</v>
      </c>
    </row>
    <row r="272" spans="1:2" ht="30" customHeight="1" thickBot="1" x14ac:dyDescent="0.25">
      <c r="A272" s="119" t="s">
        <v>12385</v>
      </c>
      <c r="B272" s="123" t="s">
        <v>9886</v>
      </c>
    </row>
    <row r="273" spans="1:2" ht="30" customHeight="1" thickBot="1" x14ac:dyDescent="0.25">
      <c r="A273" s="119" t="s">
        <v>12386</v>
      </c>
      <c r="B273" s="123" t="s">
        <v>9887</v>
      </c>
    </row>
    <row r="274" spans="1:2" ht="30" customHeight="1" thickBot="1" x14ac:dyDescent="0.25">
      <c r="A274" s="119" t="s">
        <v>12387</v>
      </c>
      <c r="B274" s="123" t="s">
        <v>9887</v>
      </c>
    </row>
    <row r="275" spans="1:2" ht="30" customHeight="1" thickBot="1" x14ac:dyDescent="0.25">
      <c r="A275" s="119" t="s">
        <v>12388</v>
      </c>
      <c r="B275" s="123" t="s">
        <v>9888</v>
      </c>
    </row>
    <row r="276" spans="1:2" ht="30" customHeight="1" thickBot="1" x14ac:dyDescent="0.25">
      <c r="A276" s="119" t="s">
        <v>12389</v>
      </c>
      <c r="B276" s="123" t="s">
        <v>9888</v>
      </c>
    </row>
    <row r="277" spans="1:2" ht="30" customHeight="1" thickBot="1" x14ac:dyDescent="0.25">
      <c r="A277" s="119" t="s">
        <v>12390</v>
      </c>
      <c r="B277" s="123" t="s">
        <v>9889</v>
      </c>
    </row>
    <row r="278" spans="1:2" ht="30" customHeight="1" thickBot="1" x14ac:dyDescent="0.25">
      <c r="A278" s="119" t="s">
        <v>12391</v>
      </c>
      <c r="B278" s="123" t="s">
        <v>9890</v>
      </c>
    </row>
    <row r="279" spans="1:2" ht="30" customHeight="1" thickBot="1" x14ac:dyDescent="0.25">
      <c r="A279" s="119" t="s">
        <v>12392</v>
      </c>
      <c r="B279" s="123" t="s">
        <v>9891</v>
      </c>
    </row>
    <row r="280" spans="1:2" ht="30" customHeight="1" thickBot="1" x14ac:dyDescent="0.25">
      <c r="A280" s="119" t="s">
        <v>12393</v>
      </c>
      <c r="B280" s="123" t="s">
        <v>9892</v>
      </c>
    </row>
    <row r="281" spans="1:2" ht="30" customHeight="1" thickBot="1" x14ac:dyDescent="0.25">
      <c r="A281" s="119" t="s">
        <v>12394</v>
      </c>
      <c r="B281" s="123" t="s">
        <v>9893</v>
      </c>
    </row>
    <row r="282" spans="1:2" ht="30" customHeight="1" thickBot="1" x14ac:dyDescent="0.25">
      <c r="A282" s="119" t="s">
        <v>9894</v>
      </c>
      <c r="B282" s="123" t="s">
        <v>9895</v>
      </c>
    </row>
    <row r="283" spans="1:2" ht="30" customHeight="1" thickBot="1" x14ac:dyDescent="0.25">
      <c r="A283" s="119" t="s">
        <v>9896</v>
      </c>
      <c r="B283" s="123" t="s">
        <v>9897</v>
      </c>
    </row>
    <row r="284" spans="1:2" ht="30" customHeight="1" thickBot="1" x14ac:dyDescent="0.25">
      <c r="A284" s="119" t="s">
        <v>9898</v>
      </c>
      <c r="B284" s="123" t="s">
        <v>9899</v>
      </c>
    </row>
    <row r="285" spans="1:2" ht="30" customHeight="1" thickBot="1" x14ac:dyDescent="0.25">
      <c r="A285" s="119" t="s">
        <v>12395</v>
      </c>
      <c r="B285" s="123" t="s">
        <v>9900</v>
      </c>
    </row>
    <row r="286" spans="1:2" ht="30" customHeight="1" thickBot="1" x14ac:dyDescent="0.25">
      <c r="A286" s="119" t="s">
        <v>12396</v>
      </c>
      <c r="B286" s="123" t="s">
        <v>9900</v>
      </c>
    </row>
    <row r="287" spans="1:2" ht="30" customHeight="1" thickBot="1" x14ac:dyDescent="0.25">
      <c r="A287" s="119" t="s">
        <v>12397</v>
      </c>
      <c r="B287" s="123" t="s">
        <v>9901</v>
      </c>
    </row>
    <row r="288" spans="1:2" ht="30" customHeight="1" thickBot="1" x14ac:dyDescent="0.25">
      <c r="A288" s="119" t="s">
        <v>12398</v>
      </c>
      <c r="B288" s="123" t="s">
        <v>9902</v>
      </c>
    </row>
    <row r="289" spans="1:2" ht="30" customHeight="1" thickBot="1" x14ac:dyDescent="0.25">
      <c r="A289" s="119" t="s">
        <v>12399</v>
      </c>
      <c r="B289" s="123" t="s">
        <v>9903</v>
      </c>
    </row>
    <row r="290" spans="1:2" ht="30" customHeight="1" thickBot="1" x14ac:dyDescent="0.25">
      <c r="A290" s="124" t="s">
        <v>12371</v>
      </c>
      <c r="B290" s="125" t="s">
        <v>9904</v>
      </c>
    </row>
    <row r="291" spans="1:2" ht="30" customHeight="1" thickBot="1" x14ac:dyDescent="0.25">
      <c r="A291" s="119" t="s">
        <v>12400</v>
      </c>
      <c r="B291" s="123" t="s">
        <v>9905</v>
      </c>
    </row>
    <row r="292" spans="1:2" ht="30" customHeight="1" thickBot="1" x14ac:dyDescent="0.25">
      <c r="A292" s="119" t="s">
        <v>12401</v>
      </c>
      <c r="B292" s="123" t="s">
        <v>9905</v>
      </c>
    </row>
    <row r="293" spans="1:2" ht="30" customHeight="1" thickBot="1" x14ac:dyDescent="0.25">
      <c r="A293" s="119" t="s">
        <v>12402</v>
      </c>
      <c r="B293" s="123" t="s">
        <v>9906</v>
      </c>
    </row>
    <row r="294" spans="1:2" ht="30" customHeight="1" thickBot="1" x14ac:dyDescent="0.25">
      <c r="A294" s="119" t="s">
        <v>12403</v>
      </c>
      <c r="B294" s="123" t="s">
        <v>9907</v>
      </c>
    </row>
    <row r="295" spans="1:2" ht="30" customHeight="1" thickBot="1" x14ac:dyDescent="0.25">
      <c r="A295" s="119" t="s">
        <v>12404</v>
      </c>
      <c r="B295" s="123" t="s">
        <v>9908</v>
      </c>
    </row>
    <row r="296" spans="1:2" ht="30" customHeight="1" thickBot="1" x14ac:dyDescent="0.25">
      <c r="A296" s="119" t="s">
        <v>9909</v>
      </c>
      <c r="B296" s="123" t="s">
        <v>9910</v>
      </c>
    </row>
    <row r="297" spans="1:2" ht="30" customHeight="1" thickBot="1" x14ac:dyDescent="0.25">
      <c r="A297" s="119" t="s">
        <v>9911</v>
      </c>
      <c r="B297" s="123" t="s">
        <v>9912</v>
      </c>
    </row>
    <row r="298" spans="1:2" ht="30" customHeight="1" thickBot="1" x14ac:dyDescent="0.25">
      <c r="A298" s="119" t="s">
        <v>9913</v>
      </c>
      <c r="B298" s="123" t="s">
        <v>9914</v>
      </c>
    </row>
    <row r="299" spans="1:2" ht="30" customHeight="1" thickBot="1" x14ac:dyDescent="0.25">
      <c r="A299" s="119" t="s">
        <v>12405</v>
      </c>
      <c r="B299" s="123" t="s">
        <v>9915</v>
      </c>
    </row>
    <row r="300" spans="1:2" ht="30" customHeight="1" thickBot="1" x14ac:dyDescent="0.25">
      <c r="A300" s="119" t="s">
        <v>9916</v>
      </c>
      <c r="B300" s="123" t="s">
        <v>9917</v>
      </c>
    </row>
    <row r="301" spans="1:2" ht="30" customHeight="1" thickBot="1" x14ac:dyDescent="0.25">
      <c r="A301" s="119" t="s">
        <v>9918</v>
      </c>
      <c r="B301" s="123" t="s">
        <v>9919</v>
      </c>
    </row>
    <row r="302" spans="1:2" ht="30" customHeight="1" thickBot="1" x14ac:dyDescent="0.25">
      <c r="A302" s="119" t="s">
        <v>12406</v>
      </c>
      <c r="B302" s="123" t="s">
        <v>9920</v>
      </c>
    </row>
    <row r="303" spans="1:2" ht="30" customHeight="1" thickBot="1" x14ac:dyDescent="0.25">
      <c r="A303" s="119" t="s">
        <v>9921</v>
      </c>
      <c r="B303" s="123" t="s">
        <v>9922</v>
      </c>
    </row>
    <row r="304" spans="1:2" ht="30" customHeight="1" thickBot="1" x14ac:dyDescent="0.25">
      <c r="A304" s="119" t="s">
        <v>9923</v>
      </c>
      <c r="B304" s="123" t="s">
        <v>9924</v>
      </c>
    </row>
    <row r="305" spans="1:2" ht="30" customHeight="1" thickBot="1" x14ac:dyDescent="0.25">
      <c r="A305" s="119" t="s">
        <v>9925</v>
      </c>
      <c r="B305" s="123" t="s">
        <v>9926</v>
      </c>
    </row>
    <row r="306" spans="1:2" ht="30" customHeight="1" thickBot="1" x14ac:dyDescent="0.25">
      <c r="A306" s="119" t="s">
        <v>9927</v>
      </c>
      <c r="B306" s="123" t="s">
        <v>9928</v>
      </c>
    </row>
    <row r="307" spans="1:2" ht="30" customHeight="1" thickBot="1" x14ac:dyDescent="0.25">
      <c r="A307" s="119" t="s">
        <v>9929</v>
      </c>
      <c r="B307" s="123" t="s">
        <v>9930</v>
      </c>
    </row>
    <row r="308" spans="1:2" ht="30" customHeight="1" thickBot="1" x14ac:dyDescent="0.25">
      <c r="A308" s="119" t="s">
        <v>9931</v>
      </c>
      <c r="B308" s="123" t="s">
        <v>9932</v>
      </c>
    </row>
    <row r="309" spans="1:2" ht="30" customHeight="1" thickBot="1" x14ac:dyDescent="0.25">
      <c r="A309" s="119" t="s">
        <v>9933</v>
      </c>
      <c r="B309" s="123" t="s">
        <v>9934</v>
      </c>
    </row>
    <row r="310" spans="1:2" ht="30" customHeight="1" thickBot="1" x14ac:dyDescent="0.25">
      <c r="A310" s="119" t="s">
        <v>9935</v>
      </c>
      <c r="B310" s="123" t="s">
        <v>9936</v>
      </c>
    </row>
    <row r="311" spans="1:2" ht="30" customHeight="1" thickBot="1" x14ac:dyDescent="0.25">
      <c r="A311" s="119" t="s">
        <v>9937</v>
      </c>
      <c r="B311" s="123" t="s">
        <v>9938</v>
      </c>
    </row>
    <row r="312" spans="1:2" ht="30" customHeight="1" thickBot="1" x14ac:dyDescent="0.25">
      <c r="A312" s="119" t="s">
        <v>9939</v>
      </c>
      <c r="B312" s="123" t="s">
        <v>9940</v>
      </c>
    </row>
    <row r="313" spans="1:2" ht="30" customHeight="1" thickBot="1" x14ac:dyDescent="0.25">
      <c r="A313" s="119" t="s">
        <v>9941</v>
      </c>
      <c r="B313" s="123" t="s">
        <v>9942</v>
      </c>
    </row>
    <row r="314" spans="1:2" ht="30" customHeight="1" thickBot="1" x14ac:dyDescent="0.25">
      <c r="A314" s="119" t="s">
        <v>9943</v>
      </c>
      <c r="B314" s="123" t="s">
        <v>9944</v>
      </c>
    </row>
    <row r="315" spans="1:2" ht="30" customHeight="1" thickBot="1" x14ac:dyDescent="0.25">
      <c r="A315" s="119" t="s">
        <v>9945</v>
      </c>
      <c r="B315" s="123" t="s">
        <v>9946</v>
      </c>
    </row>
    <row r="316" spans="1:2" ht="30" customHeight="1" thickBot="1" x14ac:dyDescent="0.25">
      <c r="A316" s="119" t="s">
        <v>12407</v>
      </c>
      <c r="B316" s="123" t="s">
        <v>9947</v>
      </c>
    </row>
    <row r="317" spans="1:2" ht="30" customHeight="1" thickBot="1" x14ac:dyDescent="0.25">
      <c r="A317" s="119" t="s">
        <v>12408</v>
      </c>
      <c r="B317" s="123" t="s">
        <v>9947</v>
      </c>
    </row>
    <row r="318" spans="1:2" ht="30" customHeight="1" thickBot="1" x14ac:dyDescent="0.25">
      <c r="A318" s="119" t="s">
        <v>9948</v>
      </c>
      <c r="B318" s="123" t="s">
        <v>9949</v>
      </c>
    </row>
    <row r="319" spans="1:2" ht="30" customHeight="1" thickBot="1" x14ac:dyDescent="0.25">
      <c r="A319" s="119" t="s">
        <v>9950</v>
      </c>
      <c r="B319" s="123" t="s">
        <v>9951</v>
      </c>
    </row>
    <row r="320" spans="1:2" ht="30" customHeight="1" thickBot="1" x14ac:dyDescent="0.25">
      <c r="A320" s="119" t="s">
        <v>9952</v>
      </c>
      <c r="B320" s="123" t="s">
        <v>9953</v>
      </c>
    </row>
    <row r="321" spans="1:2" ht="30" customHeight="1" thickBot="1" x14ac:dyDescent="0.25">
      <c r="A321" s="119" t="s">
        <v>9954</v>
      </c>
      <c r="B321" s="123" t="s">
        <v>9955</v>
      </c>
    </row>
    <row r="322" spans="1:2" ht="30" customHeight="1" thickBot="1" x14ac:dyDescent="0.25">
      <c r="A322" s="119" t="s">
        <v>9956</v>
      </c>
      <c r="B322" s="123" t="s">
        <v>9957</v>
      </c>
    </row>
    <row r="323" spans="1:2" ht="30" customHeight="1" thickBot="1" x14ac:dyDescent="0.25">
      <c r="A323" s="126" t="s">
        <v>12409</v>
      </c>
      <c r="B323" s="120" t="s">
        <v>9958</v>
      </c>
    </row>
    <row r="324" spans="1:2" ht="30" customHeight="1" thickBot="1" x14ac:dyDescent="0.25">
      <c r="A324" s="119" t="s">
        <v>12410</v>
      </c>
      <c r="B324" s="123" t="s">
        <v>9959</v>
      </c>
    </row>
    <row r="325" spans="1:2" ht="30" customHeight="1" thickBot="1" x14ac:dyDescent="0.25">
      <c r="A325" s="119" t="s">
        <v>12411</v>
      </c>
      <c r="B325" s="123" t="s">
        <v>9959</v>
      </c>
    </row>
    <row r="326" spans="1:2" ht="30" customHeight="1" thickBot="1" x14ac:dyDescent="0.25">
      <c r="A326" s="119" t="s">
        <v>12412</v>
      </c>
      <c r="B326" s="123" t="s">
        <v>9960</v>
      </c>
    </row>
    <row r="327" spans="1:2" ht="30" customHeight="1" thickBot="1" x14ac:dyDescent="0.25">
      <c r="A327" s="119" t="s">
        <v>12413</v>
      </c>
      <c r="B327" s="123" t="s">
        <v>9960</v>
      </c>
    </row>
    <row r="328" spans="1:2" ht="30" customHeight="1" thickBot="1" x14ac:dyDescent="0.25">
      <c r="A328" s="119" t="s">
        <v>12414</v>
      </c>
      <c r="B328" s="123" t="s">
        <v>9961</v>
      </c>
    </row>
    <row r="329" spans="1:2" ht="30" customHeight="1" thickBot="1" x14ac:dyDescent="0.25">
      <c r="A329" s="119" t="s">
        <v>12415</v>
      </c>
      <c r="B329" s="123" t="s">
        <v>9961</v>
      </c>
    </row>
    <row r="330" spans="1:2" ht="30" customHeight="1" thickBot="1" x14ac:dyDescent="0.25">
      <c r="A330" s="126" t="s">
        <v>12416</v>
      </c>
      <c r="B330" s="120" t="s">
        <v>9962</v>
      </c>
    </row>
    <row r="331" spans="1:2" ht="30" customHeight="1" thickBot="1" x14ac:dyDescent="0.25">
      <c r="A331" s="119" t="s">
        <v>12421</v>
      </c>
      <c r="B331" s="123" t="s">
        <v>9963</v>
      </c>
    </row>
    <row r="332" spans="1:2" ht="30" customHeight="1" thickBot="1" x14ac:dyDescent="0.25">
      <c r="A332" s="119" t="s">
        <v>12422</v>
      </c>
      <c r="B332" s="123" t="s">
        <v>9963</v>
      </c>
    </row>
    <row r="333" spans="1:2" ht="30" customHeight="1" thickBot="1" x14ac:dyDescent="0.25">
      <c r="A333" s="119" t="s">
        <v>12417</v>
      </c>
      <c r="B333" s="123" t="s">
        <v>9964</v>
      </c>
    </row>
    <row r="334" spans="1:2" ht="30" customHeight="1" thickBot="1" x14ac:dyDescent="0.25">
      <c r="A334" s="119" t="s">
        <v>12418</v>
      </c>
      <c r="B334" s="123" t="s">
        <v>9965</v>
      </c>
    </row>
    <row r="335" spans="1:2" ht="30" customHeight="1" thickBot="1" x14ac:dyDescent="0.25">
      <c r="A335" s="119" t="s">
        <v>12419</v>
      </c>
      <c r="B335" s="123" t="s">
        <v>9966</v>
      </c>
    </row>
    <row r="336" spans="1:2" ht="30" customHeight="1" thickBot="1" x14ac:dyDescent="0.25">
      <c r="A336" s="119" t="s">
        <v>12420</v>
      </c>
      <c r="B336" s="123" t="s">
        <v>9967</v>
      </c>
    </row>
    <row r="337" spans="1:2" ht="30" customHeight="1" thickBot="1" x14ac:dyDescent="0.25">
      <c r="A337" s="119" t="s">
        <v>12423</v>
      </c>
      <c r="B337" s="123" t="s">
        <v>9968</v>
      </c>
    </row>
    <row r="338" spans="1:2" ht="30" customHeight="1" thickBot="1" x14ac:dyDescent="0.25">
      <c r="A338" s="119" t="s">
        <v>12424</v>
      </c>
      <c r="B338" s="123" t="s">
        <v>9968</v>
      </c>
    </row>
    <row r="339" spans="1:2" ht="30" customHeight="1" thickBot="1" x14ac:dyDescent="0.25">
      <c r="A339" s="119" t="s">
        <v>9969</v>
      </c>
      <c r="B339" s="123" t="s">
        <v>9970</v>
      </c>
    </row>
    <row r="340" spans="1:2" ht="30" customHeight="1" thickBot="1" x14ac:dyDescent="0.25">
      <c r="A340" s="119" t="s">
        <v>9971</v>
      </c>
      <c r="B340" s="123" t="s">
        <v>9972</v>
      </c>
    </row>
    <row r="341" spans="1:2" ht="30" customHeight="1" thickBot="1" x14ac:dyDescent="0.25">
      <c r="A341" s="119" t="s">
        <v>9973</v>
      </c>
      <c r="B341" s="123" t="s">
        <v>9974</v>
      </c>
    </row>
    <row r="342" spans="1:2" ht="30" customHeight="1" thickBot="1" x14ac:dyDescent="0.25">
      <c r="A342" s="119" t="s">
        <v>9975</v>
      </c>
      <c r="B342" s="123" t="s">
        <v>9976</v>
      </c>
    </row>
    <row r="343" spans="1:2" ht="30" customHeight="1" thickBot="1" x14ac:dyDescent="0.25">
      <c r="A343" s="119" t="s">
        <v>12425</v>
      </c>
      <c r="B343" s="123" t="s">
        <v>9977</v>
      </c>
    </row>
    <row r="344" spans="1:2" ht="30" customHeight="1" thickBot="1" x14ac:dyDescent="0.25">
      <c r="A344" s="119" t="s">
        <v>12426</v>
      </c>
      <c r="B344" s="123" t="s">
        <v>9977</v>
      </c>
    </row>
    <row r="345" spans="1:2" ht="30" customHeight="1" thickBot="1" x14ac:dyDescent="0.25">
      <c r="A345" s="119" t="s">
        <v>9978</v>
      </c>
      <c r="B345" s="123" t="s">
        <v>9979</v>
      </c>
    </row>
    <row r="346" spans="1:2" ht="30" customHeight="1" thickBot="1" x14ac:dyDescent="0.25">
      <c r="A346" s="119" t="s">
        <v>9980</v>
      </c>
      <c r="B346" s="123" t="s">
        <v>9981</v>
      </c>
    </row>
    <row r="347" spans="1:2" ht="30" customHeight="1" thickBot="1" x14ac:dyDescent="0.25">
      <c r="A347" s="119" t="s">
        <v>12427</v>
      </c>
      <c r="B347" s="123" t="s">
        <v>9982</v>
      </c>
    </row>
    <row r="348" spans="1:2" ht="30" customHeight="1" thickBot="1" x14ac:dyDescent="0.25">
      <c r="A348" s="119" t="s">
        <v>12428</v>
      </c>
      <c r="B348" s="123" t="s">
        <v>9982</v>
      </c>
    </row>
    <row r="349" spans="1:2" ht="30" customHeight="1" thickBot="1" x14ac:dyDescent="0.25">
      <c r="A349" s="119" t="s">
        <v>12429</v>
      </c>
      <c r="B349" s="123" t="s">
        <v>9983</v>
      </c>
    </row>
    <row r="350" spans="1:2" ht="30" customHeight="1" thickBot="1" x14ac:dyDescent="0.25">
      <c r="A350" s="119" t="s">
        <v>12430</v>
      </c>
      <c r="B350" s="123" t="s">
        <v>9984</v>
      </c>
    </row>
    <row r="351" spans="1:2" ht="30" customHeight="1" thickBot="1" x14ac:dyDescent="0.25">
      <c r="A351" s="119" t="s">
        <v>9985</v>
      </c>
      <c r="B351" s="123" t="s">
        <v>9986</v>
      </c>
    </row>
    <row r="352" spans="1:2" ht="30" customHeight="1" thickBot="1" x14ac:dyDescent="0.25">
      <c r="A352" s="119" t="s">
        <v>9987</v>
      </c>
      <c r="B352" s="123" t="s">
        <v>9988</v>
      </c>
    </row>
    <row r="353" spans="1:2" ht="30" customHeight="1" thickBot="1" x14ac:dyDescent="0.25">
      <c r="A353" s="119" t="s">
        <v>9989</v>
      </c>
      <c r="B353" s="123" t="s">
        <v>9990</v>
      </c>
    </row>
    <row r="354" spans="1:2" ht="30" customHeight="1" thickBot="1" x14ac:dyDescent="0.25">
      <c r="A354" s="119" t="s">
        <v>9991</v>
      </c>
      <c r="B354" s="123" t="s">
        <v>9992</v>
      </c>
    </row>
    <row r="355" spans="1:2" ht="30" customHeight="1" thickBot="1" x14ac:dyDescent="0.25">
      <c r="A355" s="119" t="s">
        <v>12431</v>
      </c>
      <c r="B355" s="123" t="s">
        <v>9993</v>
      </c>
    </row>
    <row r="356" spans="1:2" ht="30" customHeight="1" thickBot="1" x14ac:dyDescent="0.25">
      <c r="A356" s="126" t="s">
        <v>12432</v>
      </c>
      <c r="B356" s="120" t="s">
        <v>9994</v>
      </c>
    </row>
    <row r="357" spans="1:2" ht="30" customHeight="1" thickBot="1" x14ac:dyDescent="0.25">
      <c r="A357" s="119" t="s">
        <v>12437</v>
      </c>
      <c r="B357" s="123" t="s">
        <v>9995</v>
      </c>
    </row>
    <row r="358" spans="1:2" ht="30" customHeight="1" thickBot="1" x14ac:dyDescent="0.25">
      <c r="A358" s="119" t="s">
        <v>12438</v>
      </c>
      <c r="B358" s="123" t="s">
        <v>9996</v>
      </c>
    </row>
    <row r="359" spans="1:2" ht="30" customHeight="1" thickBot="1" x14ac:dyDescent="0.25">
      <c r="A359" s="119" t="s">
        <v>12439</v>
      </c>
      <c r="B359" s="123" t="s">
        <v>9997</v>
      </c>
    </row>
    <row r="360" spans="1:2" ht="30" customHeight="1" thickBot="1" x14ac:dyDescent="0.25">
      <c r="A360" s="119" t="s">
        <v>12440</v>
      </c>
      <c r="B360" s="123" t="s">
        <v>9998</v>
      </c>
    </row>
    <row r="361" spans="1:2" ht="30" customHeight="1" thickBot="1" x14ac:dyDescent="0.25">
      <c r="A361" s="119" t="s">
        <v>12441</v>
      </c>
      <c r="B361" s="123" t="s">
        <v>9999</v>
      </c>
    </row>
    <row r="362" spans="1:2" ht="30" customHeight="1" thickBot="1" x14ac:dyDescent="0.25">
      <c r="A362" s="119" t="s">
        <v>12442</v>
      </c>
      <c r="B362" s="123" t="s">
        <v>10000</v>
      </c>
    </row>
    <row r="363" spans="1:2" ht="30" customHeight="1" thickBot="1" x14ac:dyDescent="0.25">
      <c r="A363" s="119" t="s">
        <v>12443</v>
      </c>
      <c r="B363" s="123" t="s">
        <v>10001</v>
      </c>
    </row>
    <row r="364" spans="1:2" ht="30" customHeight="1" thickBot="1" x14ac:dyDescent="0.25">
      <c r="A364" s="119" t="s">
        <v>12444</v>
      </c>
      <c r="B364" s="123" t="s">
        <v>10002</v>
      </c>
    </row>
    <row r="365" spans="1:2" ht="30" customHeight="1" thickBot="1" x14ac:dyDescent="0.25">
      <c r="A365" s="119" t="s">
        <v>12445</v>
      </c>
      <c r="B365" s="123" t="s">
        <v>10003</v>
      </c>
    </row>
    <row r="366" spans="1:2" ht="30" customHeight="1" thickBot="1" x14ac:dyDescent="0.25">
      <c r="A366" s="124" t="s">
        <v>12433</v>
      </c>
      <c r="B366" s="125" t="s">
        <v>10004</v>
      </c>
    </row>
    <row r="367" spans="1:2" ht="30" customHeight="1" thickBot="1" x14ac:dyDescent="0.25">
      <c r="A367" s="119" t="s">
        <v>12446</v>
      </c>
      <c r="B367" s="123" t="s">
        <v>10005</v>
      </c>
    </row>
    <row r="368" spans="1:2" ht="30" customHeight="1" thickBot="1" x14ac:dyDescent="0.25">
      <c r="A368" s="119" t="s">
        <v>12447</v>
      </c>
      <c r="B368" s="123" t="s">
        <v>10006</v>
      </c>
    </row>
    <row r="369" spans="1:2" ht="30" customHeight="1" thickBot="1" x14ac:dyDescent="0.25">
      <c r="A369" s="119" t="s">
        <v>12434</v>
      </c>
      <c r="B369" s="123" t="s">
        <v>10007</v>
      </c>
    </row>
    <row r="370" spans="1:2" ht="30" customHeight="1" thickBot="1" x14ac:dyDescent="0.25">
      <c r="A370" s="119" t="s">
        <v>12435</v>
      </c>
      <c r="B370" s="123" t="s">
        <v>10008</v>
      </c>
    </row>
    <row r="371" spans="1:2" ht="30" customHeight="1" thickBot="1" x14ac:dyDescent="0.25">
      <c r="A371" s="119" t="s">
        <v>12436</v>
      </c>
      <c r="B371" s="123" t="s">
        <v>10009</v>
      </c>
    </row>
    <row r="372" spans="1:2" ht="30" customHeight="1" thickBot="1" x14ac:dyDescent="0.25">
      <c r="A372" s="119" t="s">
        <v>12448</v>
      </c>
      <c r="B372" s="123" t="s">
        <v>10010</v>
      </c>
    </row>
    <row r="373" spans="1:2" ht="30" customHeight="1" thickBot="1" x14ac:dyDescent="0.25">
      <c r="A373" s="119" t="s">
        <v>12449</v>
      </c>
      <c r="B373" s="123" t="s">
        <v>10011</v>
      </c>
    </row>
    <row r="374" spans="1:2" ht="30" customHeight="1" thickBot="1" x14ac:dyDescent="0.25">
      <c r="A374" s="119" t="s">
        <v>12450</v>
      </c>
      <c r="B374" s="123" t="s">
        <v>10012</v>
      </c>
    </row>
    <row r="375" spans="1:2" ht="30" customHeight="1" thickBot="1" x14ac:dyDescent="0.25">
      <c r="A375" s="119" t="s">
        <v>12451</v>
      </c>
      <c r="B375" s="123" t="s">
        <v>10013</v>
      </c>
    </row>
    <row r="376" spans="1:2" ht="30" customHeight="1" thickBot="1" x14ac:dyDescent="0.25">
      <c r="A376" s="119" t="s">
        <v>12452</v>
      </c>
      <c r="B376" s="123" t="s">
        <v>10014</v>
      </c>
    </row>
    <row r="377" spans="1:2" ht="30" customHeight="1" thickBot="1" x14ac:dyDescent="0.25">
      <c r="A377" s="119" t="s">
        <v>12453</v>
      </c>
      <c r="B377" s="123" t="s">
        <v>10015</v>
      </c>
    </row>
    <row r="378" spans="1:2" ht="30" customHeight="1" thickBot="1" x14ac:dyDescent="0.25">
      <c r="A378" s="119" t="s">
        <v>12454</v>
      </c>
      <c r="B378" s="123" t="s">
        <v>10016</v>
      </c>
    </row>
    <row r="379" spans="1:2" ht="30" customHeight="1" thickBot="1" x14ac:dyDescent="0.25">
      <c r="A379" s="119" t="s">
        <v>12455</v>
      </c>
      <c r="B379" s="123" t="s">
        <v>10017</v>
      </c>
    </row>
    <row r="380" spans="1:2" ht="30" customHeight="1" thickBot="1" x14ac:dyDescent="0.25">
      <c r="A380" s="119" t="s">
        <v>12456</v>
      </c>
      <c r="B380" s="123" t="s">
        <v>10018</v>
      </c>
    </row>
    <row r="381" spans="1:2" ht="30" customHeight="1" thickBot="1" x14ac:dyDescent="0.25">
      <c r="A381" s="119" t="s">
        <v>12457</v>
      </c>
      <c r="B381" s="123" t="s">
        <v>10019</v>
      </c>
    </row>
    <row r="382" spans="1:2" ht="30" customHeight="1" thickBot="1" x14ac:dyDescent="0.25">
      <c r="A382" s="119" t="s">
        <v>12458</v>
      </c>
      <c r="B382" s="123" t="s">
        <v>10020</v>
      </c>
    </row>
    <row r="383" spans="1:2" ht="30" customHeight="1" thickBot="1" x14ac:dyDescent="0.25">
      <c r="A383" s="119" t="s">
        <v>12459</v>
      </c>
      <c r="B383" s="123" t="s">
        <v>10021</v>
      </c>
    </row>
    <row r="384" spans="1:2" ht="30" customHeight="1" thickBot="1" x14ac:dyDescent="0.25">
      <c r="A384" s="119" t="s">
        <v>12460</v>
      </c>
      <c r="B384" s="123" t="s">
        <v>10022</v>
      </c>
    </row>
    <row r="385" spans="1:2" ht="30" customHeight="1" thickBot="1" x14ac:dyDescent="0.25">
      <c r="A385" s="119" t="s">
        <v>12461</v>
      </c>
      <c r="B385" s="123" t="s">
        <v>10023</v>
      </c>
    </row>
    <row r="386" spans="1:2" ht="30" customHeight="1" thickBot="1" x14ac:dyDescent="0.25">
      <c r="A386" s="126" t="s">
        <v>12462</v>
      </c>
      <c r="B386" s="120" t="s">
        <v>10024</v>
      </c>
    </row>
    <row r="387" spans="1:2" ht="30" customHeight="1" thickBot="1" x14ac:dyDescent="0.25">
      <c r="A387" s="119" t="s">
        <v>12463</v>
      </c>
      <c r="B387" s="123" t="s">
        <v>10025</v>
      </c>
    </row>
    <row r="388" spans="1:2" ht="30" customHeight="1" thickBot="1" x14ac:dyDescent="0.25">
      <c r="A388" s="119" t="s">
        <v>12464</v>
      </c>
      <c r="B388" s="123" t="s">
        <v>10025</v>
      </c>
    </row>
    <row r="389" spans="1:2" ht="30" customHeight="1" thickBot="1" x14ac:dyDescent="0.25">
      <c r="A389" s="119" t="s">
        <v>12465</v>
      </c>
      <c r="B389" s="123" t="s">
        <v>10026</v>
      </c>
    </row>
    <row r="390" spans="1:2" ht="30" customHeight="1" thickBot="1" x14ac:dyDescent="0.25">
      <c r="A390" s="119" t="s">
        <v>12466</v>
      </c>
      <c r="B390" s="123" t="s">
        <v>10026</v>
      </c>
    </row>
    <row r="391" spans="1:2" ht="30" customHeight="1" thickBot="1" x14ac:dyDescent="0.25">
      <c r="A391" s="119" t="s">
        <v>12467</v>
      </c>
      <c r="B391" s="123" t="s">
        <v>10027</v>
      </c>
    </row>
    <row r="392" spans="1:2" ht="30" customHeight="1" thickBot="1" x14ac:dyDescent="0.25">
      <c r="A392" s="119" t="s">
        <v>12468</v>
      </c>
      <c r="B392" s="123" t="s">
        <v>10027</v>
      </c>
    </row>
    <row r="393" spans="1:2" ht="30" customHeight="1" thickBot="1" x14ac:dyDescent="0.25">
      <c r="A393" s="126" t="s">
        <v>12469</v>
      </c>
      <c r="B393" s="120" t="s">
        <v>10028</v>
      </c>
    </row>
    <row r="394" spans="1:2" ht="30" customHeight="1" thickBot="1" x14ac:dyDescent="0.25">
      <c r="A394" s="119" t="s">
        <v>12470</v>
      </c>
      <c r="B394" s="123" t="s">
        <v>10029</v>
      </c>
    </row>
    <row r="395" spans="1:2" ht="30" customHeight="1" thickBot="1" x14ac:dyDescent="0.25">
      <c r="A395" s="119" t="s">
        <v>12471</v>
      </c>
      <c r="B395" s="123" t="s">
        <v>10030</v>
      </c>
    </row>
    <row r="396" spans="1:2" ht="30" customHeight="1" thickBot="1" x14ac:dyDescent="0.25">
      <c r="A396" s="119" t="s">
        <v>12472</v>
      </c>
      <c r="B396" s="123" t="s">
        <v>10031</v>
      </c>
    </row>
    <row r="397" spans="1:2" ht="30" customHeight="1" thickBot="1" x14ac:dyDescent="0.25">
      <c r="A397" s="119" t="s">
        <v>12473</v>
      </c>
      <c r="B397" s="123" t="s">
        <v>10032</v>
      </c>
    </row>
    <row r="398" spans="1:2" ht="30" customHeight="1" thickBot="1" x14ac:dyDescent="0.25">
      <c r="A398" s="119" t="s">
        <v>12474</v>
      </c>
      <c r="B398" s="123" t="s">
        <v>10033</v>
      </c>
    </row>
    <row r="399" spans="1:2" ht="30" customHeight="1" thickBot="1" x14ac:dyDescent="0.25">
      <c r="A399" s="119" t="s">
        <v>10034</v>
      </c>
      <c r="B399" s="123" t="s">
        <v>10035</v>
      </c>
    </row>
    <row r="400" spans="1:2" ht="30" customHeight="1" thickBot="1" x14ac:dyDescent="0.25">
      <c r="A400" s="119" t="s">
        <v>10036</v>
      </c>
      <c r="B400" s="123" t="s">
        <v>10037</v>
      </c>
    </row>
    <row r="401" spans="1:2" ht="30" customHeight="1" thickBot="1" x14ac:dyDescent="0.25">
      <c r="A401" s="119" t="s">
        <v>12475</v>
      </c>
      <c r="B401" s="123" t="s">
        <v>10038</v>
      </c>
    </row>
    <row r="402" spans="1:2" ht="30" customHeight="1" thickBot="1" x14ac:dyDescent="0.25">
      <c r="A402" s="119" t="s">
        <v>12476</v>
      </c>
      <c r="B402" s="123" t="s">
        <v>10039</v>
      </c>
    </row>
    <row r="403" spans="1:2" ht="30" customHeight="1" thickBot="1" x14ac:dyDescent="0.25">
      <c r="A403" s="119" t="s">
        <v>12477</v>
      </c>
      <c r="B403" s="123" t="s">
        <v>10040</v>
      </c>
    </row>
    <row r="404" spans="1:2" ht="30" customHeight="1" thickBot="1" x14ac:dyDescent="0.25">
      <c r="A404" s="119" t="s">
        <v>12478</v>
      </c>
      <c r="B404" s="123" t="s">
        <v>10041</v>
      </c>
    </row>
    <row r="405" spans="1:2" ht="30" customHeight="1" thickBot="1" x14ac:dyDescent="0.25">
      <c r="A405" s="119" t="s">
        <v>12479</v>
      </c>
      <c r="B405" s="123" t="s">
        <v>10041</v>
      </c>
    </row>
    <row r="406" spans="1:2" ht="30" customHeight="1" thickBot="1" x14ac:dyDescent="0.25">
      <c r="A406" s="119" t="s">
        <v>12480</v>
      </c>
      <c r="B406" s="123" t="s">
        <v>10042</v>
      </c>
    </row>
    <row r="407" spans="1:2" ht="30" customHeight="1" thickBot="1" x14ac:dyDescent="0.25">
      <c r="A407" s="119" t="s">
        <v>12481</v>
      </c>
      <c r="B407" s="123" t="s">
        <v>10042</v>
      </c>
    </row>
    <row r="408" spans="1:2" ht="30" customHeight="1" thickBot="1" x14ac:dyDescent="0.25">
      <c r="A408" s="119" t="s">
        <v>10043</v>
      </c>
      <c r="B408" s="123" t="s">
        <v>10044</v>
      </c>
    </row>
    <row r="409" spans="1:2" ht="30" customHeight="1" thickBot="1" x14ac:dyDescent="0.25">
      <c r="A409" s="119" t="s">
        <v>10045</v>
      </c>
      <c r="B409" s="123" t="s">
        <v>10046</v>
      </c>
    </row>
    <row r="410" spans="1:2" ht="30" customHeight="1" thickBot="1" x14ac:dyDescent="0.25">
      <c r="A410" s="119" t="s">
        <v>12482</v>
      </c>
      <c r="B410" s="123" t="s">
        <v>10047</v>
      </c>
    </row>
    <row r="411" spans="1:2" ht="30" customHeight="1" thickBot="1" x14ac:dyDescent="0.25">
      <c r="A411" s="119" t="s">
        <v>12483</v>
      </c>
      <c r="B411" s="123" t="s">
        <v>10048</v>
      </c>
    </row>
    <row r="412" spans="1:2" ht="30" customHeight="1" thickBot="1" x14ac:dyDescent="0.25">
      <c r="A412" s="119" t="s">
        <v>12484</v>
      </c>
      <c r="B412" s="123" t="s">
        <v>10049</v>
      </c>
    </row>
    <row r="413" spans="1:2" ht="30" customHeight="1" thickBot="1" x14ac:dyDescent="0.25">
      <c r="A413" s="119" t="s">
        <v>10050</v>
      </c>
      <c r="B413" s="123" t="s">
        <v>10051</v>
      </c>
    </row>
    <row r="414" spans="1:2" ht="30" customHeight="1" thickBot="1" x14ac:dyDescent="0.25">
      <c r="A414" s="119" t="s">
        <v>10052</v>
      </c>
      <c r="B414" s="123" t="s">
        <v>10053</v>
      </c>
    </row>
    <row r="415" spans="1:2" ht="30" customHeight="1" thickBot="1" x14ac:dyDescent="0.25">
      <c r="A415" s="119" t="s">
        <v>12485</v>
      </c>
      <c r="B415" s="123" t="s">
        <v>10054</v>
      </c>
    </row>
    <row r="416" spans="1:2" ht="30" customHeight="1" thickBot="1" x14ac:dyDescent="0.25">
      <c r="A416" s="119" t="s">
        <v>12486</v>
      </c>
      <c r="B416" s="123" t="s">
        <v>10055</v>
      </c>
    </row>
    <row r="417" spans="1:2" ht="30" customHeight="1" thickBot="1" x14ac:dyDescent="0.25">
      <c r="A417" s="119" t="s">
        <v>10056</v>
      </c>
      <c r="B417" s="123" t="s">
        <v>10057</v>
      </c>
    </row>
    <row r="418" spans="1:2" ht="30" customHeight="1" thickBot="1" x14ac:dyDescent="0.25">
      <c r="A418" s="119" t="s">
        <v>10058</v>
      </c>
      <c r="B418" s="123" t="s">
        <v>10059</v>
      </c>
    </row>
    <row r="419" spans="1:2" ht="30" customHeight="1" thickBot="1" x14ac:dyDescent="0.25">
      <c r="A419" s="119" t="s">
        <v>10060</v>
      </c>
      <c r="B419" s="123" t="s">
        <v>10061</v>
      </c>
    </row>
    <row r="420" spans="1:2" ht="30" customHeight="1" thickBot="1" x14ac:dyDescent="0.25">
      <c r="A420" s="119" t="s">
        <v>10062</v>
      </c>
      <c r="B420" s="123" t="s">
        <v>10063</v>
      </c>
    </row>
    <row r="421" spans="1:2" ht="30" customHeight="1" thickBot="1" x14ac:dyDescent="0.25">
      <c r="A421" s="119" t="s">
        <v>12487</v>
      </c>
      <c r="B421" s="123" t="s">
        <v>10064</v>
      </c>
    </row>
    <row r="422" spans="1:2" ht="30" customHeight="1" thickBot="1" x14ac:dyDescent="0.25">
      <c r="A422" s="119" t="s">
        <v>12488</v>
      </c>
      <c r="B422" s="123" t="s">
        <v>10065</v>
      </c>
    </row>
    <row r="423" spans="1:2" ht="30" customHeight="1" thickBot="1" x14ac:dyDescent="0.25">
      <c r="A423" s="119" t="s">
        <v>12489</v>
      </c>
      <c r="B423" s="123" t="s">
        <v>10066</v>
      </c>
    </row>
    <row r="424" spans="1:2" ht="30" customHeight="1" thickBot="1" x14ac:dyDescent="0.25">
      <c r="A424" s="119" t="s">
        <v>12490</v>
      </c>
      <c r="B424" s="123" t="s">
        <v>10067</v>
      </c>
    </row>
    <row r="425" spans="1:2" ht="30" customHeight="1" thickBot="1" x14ac:dyDescent="0.25">
      <c r="A425" s="119" t="s">
        <v>12491</v>
      </c>
      <c r="B425" s="123" t="s">
        <v>10068</v>
      </c>
    </row>
    <row r="426" spans="1:2" ht="30" customHeight="1" thickBot="1" x14ac:dyDescent="0.25">
      <c r="A426" s="119" t="s">
        <v>12492</v>
      </c>
      <c r="B426" s="123" t="s">
        <v>10069</v>
      </c>
    </row>
    <row r="427" spans="1:2" ht="30" customHeight="1" thickBot="1" x14ac:dyDescent="0.25">
      <c r="A427" s="119" t="s">
        <v>12493</v>
      </c>
      <c r="B427" s="123" t="s">
        <v>10070</v>
      </c>
    </row>
    <row r="428" spans="1:2" ht="30" customHeight="1" thickBot="1" x14ac:dyDescent="0.25">
      <c r="A428" s="119" t="s">
        <v>12494</v>
      </c>
      <c r="B428" s="123" t="s">
        <v>10065</v>
      </c>
    </row>
    <row r="429" spans="1:2" ht="30" customHeight="1" thickBot="1" x14ac:dyDescent="0.25">
      <c r="A429" s="119" t="s">
        <v>10071</v>
      </c>
      <c r="B429" s="123" t="s">
        <v>10072</v>
      </c>
    </row>
    <row r="430" spans="1:2" ht="30" customHeight="1" thickBot="1" x14ac:dyDescent="0.25">
      <c r="A430" s="119" t="s">
        <v>10073</v>
      </c>
      <c r="B430" s="123" t="s">
        <v>10074</v>
      </c>
    </row>
    <row r="431" spans="1:2" ht="30" customHeight="1" thickBot="1" x14ac:dyDescent="0.25">
      <c r="A431" s="119" t="s">
        <v>10075</v>
      </c>
      <c r="B431" s="123" t="s">
        <v>10076</v>
      </c>
    </row>
    <row r="432" spans="1:2" ht="30" customHeight="1" thickBot="1" x14ac:dyDescent="0.25">
      <c r="A432" s="119" t="s">
        <v>10077</v>
      </c>
      <c r="B432" s="123" t="s">
        <v>10065</v>
      </c>
    </row>
    <row r="433" spans="1:2" ht="30" customHeight="1" thickBot="1" x14ac:dyDescent="0.25">
      <c r="A433" s="119" t="s">
        <v>12495</v>
      </c>
      <c r="B433" s="123" t="s">
        <v>10078</v>
      </c>
    </row>
    <row r="434" spans="1:2" ht="30" customHeight="1" thickBot="1" x14ac:dyDescent="0.25">
      <c r="A434" s="119" t="s">
        <v>12496</v>
      </c>
      <c r="B434" s="123" t="s">
        <v>10078</v>
      </c>
    </row>
    <row r="435" spans="1:2" ht="30" customHeight="1" thickBot="1" x14ac:dyDescent="0.25">
      <c r="A435" s="126" t="s">
        <v>12497</v>
      </c>
      <c r="B435" s="120" t="s">
        <v>10079</v>
      </c>
    </row>
    <row r="436" spans="1:2" ht="30" customHeight="1" thickBot="1" x14ac:dyDescent="0.25">
      <c r="A436" s="119" t="s">
        <v>12498</v>
      </c>
      <c r="B436" s="123" t="s">
        <v>10080</v>
      </c>
    </row>
    <row r="437" spans="1:2" ht="30" customHeight="1" thickBot="1" x14ac:dyDescent="0.25">
      <c r="A437" s="119" t="s">
        <v>12499</v>
      </c>
      <c r="B437" s="123" t="s">
        <v>10081</v>
      </c>
    </row>
    <row r="438" spans="1:2" ht="30" customHeight="1" thickBot="1" x14ac:dyDescent="0.25">
      <c r="A438" s="119" t="s">
        <v>12500</v>
      </c>
      <c r="B438" s="123" t="s">
        <v>10082</v>
      </c>
    </row>
    <row r="439" spans="1:2" ht="30" customHeight="1" thickBot="1" x14ac:dyDescent="0.25">
      <c r="A439" s="119" t="s">
        <v>12501</v>
      </c>
      <c r="B439" s="123" t="s">
        <v>10083</v>
      </c>
    </row>
    <row r="440" spans="1:2" ht="30" customHeight="1" thickBot="1" x14ac:dyDescent="0.25">
      <c r="A440" s="119" t="s">
        <v>10084</v>
      </c>
      <c r="B440" s="123" t="s">
        <v>10085</v>
      </c>
    </row>
    <row r="441" spans="1:2" ht="30" customHeight="1" thickBot="1" x14ac:dyDescent="0.25">
      <c r="A441" s="119" t="s">
        <v>10086</v>
      </c>
      <c r="B441" s="123" t="s">
        <v>10087</v>
      </c>
    </row>
    <row r="442" spans="1:2" ht="30" customHeight="1" thickBot="1" x14ac:dyDescent="0.25">
      <c r="A442" s="119" t="s">
        <v>10088</v>
      </c>
      <c r="B442" s="123" t="s">
        <v>10089</v>
      </c>
    </row>
    <row r="443" spans="1:2" ht="30" customHeight="1" thickBot="1" x14ac:dyDescent="0.25">
      <c r="A443" s="119" t="s">
        <v>10090</v>
      </c>
      <c r="B443" s="123" t="s">
        <v>10091</v>
      </c>
    </row>
    <row r="444" spans="1:2" ht="30" customHeight="1" thickBot="1" x14ac:dyDescent="0.25">
      <c r="A444" s="119" t="s">
        <v>10092</v>
      </c>
      <c r="B444" s="123" t="s">
        <v>10093</v>
      </c>
    </row>
    <row r="445" spans="1:2" ht="30" customHeight="1" thickBot="1" x14ac:dyDescent="0.25">
      <c r="A445" s="119" t="s">
        <v>10094</v>
      </c>
      <c r="B445" s="123" t="s">
        <v>10095</v>
      </c>
    </row>
    <row r="446" spans="1:2" ht="30" customHeight="1" thickBot="1" x14ac:dyDescent="0.25">
      <c r="A446" s="119" t="s">
        <v>10096</v>
      </c>
      <c r="B446" s="123" t="s">
        <v>10097</v>
      </c>
    </row>
    <row r="447" spans="1:2" ht="30" customHeight="1" thickBot="1" x14ac:dyDescent="0.25">
      <c r="A447" s="119" t="s">
        <v>12502</v>
      </c>
      <c r="B447" s="123" t="s">
        <v>10098</v>
      </c>
    </row>
    <row r="448" spans="1:2" ht="30" customHeight="1" thickBot="1" x14ac:dyDescent="0.25">
      <c r="A448" s="119" t="s">
        <v>12503</v>
      </c>
      <c r="B448" s="123" t="s">
        <v>10099</v>
      </c>
    </row>
    <row r="449" spans="1:2" ht="30" customHeight="1" thickBot="1" x14ac:dyDescent="0.25">
      <c r="A449" s="119" t="s">
        <v>12504</v>
      </c>
      <c r="B449" s="123" t="s">
        <v>10100</v>
      </c>
    </row>
    <row r="450" spans="1:2" ht="30" customHeight="1" thickBot="1" x14ac:dyDescent="0.25">
      <c r="A450" s="119" t="s">
        <v>12505</v>
      </c>
      <c r="B450" s="123" t="s">
        <v>10101</v>
      </c>
    </row>
    <row r="451" spans="1:2" ht="30" customHeight="1" thickBot="1" x14ac:dyDescent="0.25">
      <c r="A451" s="119" t="s">
        <v>12506</v>
      </c>
      <c r="B451" s="123" t="s">
        <v>10102</v>
      </c>
    </row>
    <row r="452" spans="1:2" ht="30" customHeight="1" thickBot="1" x14ac:dyDescent="0.25">
      <c r="A452" s="119" t="s">
        <v>10103</v>
      </c>
      <c r="B452" s="123" t="s">
        <v>10104</v>
      </c>
    </row>
    <row r="453" spans="1:2" ht="30" customHeight="1" thickBot="1" x14ac:dyDescent="0.25">
      <c r="A453" s="119" t="s">
        <v>10105</v>
      </c>
      <c r="B453" s="123" t="s">
        <v>10106</v>
      </c>
    </row>
    <row r="454" spans="1:2" ht="30" customHeight="1" thickBot="1" x14ac:dyDescent="0.25">
      <c r="A454" s="119" t="s">
        <v>10107</v>
      </c>
      <c r="B454" s="123" t="s">
        <v>10108</v>
      </c>
    </row>
    <row r="455" spans="1:2" ht="30" customHeight="1" thickBot="1" x14ac:dyDescent="0.25">
      <c r="A455" s="126" t="s">
        <v>12507</v>
      </c>
      <c r="B455" s="120" t="s">
        <v>10109</v>
      </c>
    </row>
    <row r="456" spans="1:2" ht="30" customHeight="1" thickBot="1" x14ac:dyDescent="0.25">
      <c r="A456" s="119" t="s">
        <v>12508</v>
      </c>
      <c r="B456" s="123" t="s">
        <v>10110</v>
      </c>
    </row>
    <row r="457" spans="1:2" ht="30" customHeight="1" thickBot="1" x14ac:dyDescent="0.25">
      <c r="A457" s="119" t="s">
        <v>12509</v>
      </c>
      <c r="B457" s="123" t="s">
        <v>10111</v>
      </c>
    </row>
    <row r="458" spans="1:2" ht="30" customHeight="1" thickBot="1" x14ac:dyDescent="0.25">
      <c r="A458" s="119" t="s">
        <v>12510</v>
      </c>
      <c r="B458" s="123" t="s">
        <v>10112</v>
      </c>
    </row>
    <row r="459" spans="1:2" ht="30" customHeight="1" thickBot="1" x14ac:dyDescent="0.25">
      <c r="A459" s="119" t="s">
        <v>12511</v>
      </c>
      <c r="B459" s="123" t="s">
        <v>10113</v>
      </c>
    </row>
    <row r="460" spans="1:2" ht="30" customHeight="1" thickBot="1" x14ac:dyDescent="0.25">
      <c r="A460" s="119" t="s">
        <v>12512</v>
      </c>
      <c r="B460" s="123" t="s">
        <v>10114</v>
      </c>
    </row>
    <row r="461" spans="1:2" ht="30" customHeight="1" thickBot="1" x14ac:dyDescent="0.25">
      <c r="A461" s="119" t="s">
        <v>12513</v>
      </c>
      <c r="B461" s="123" t="s">
        <v>10115</v>
      </c>
    </row>
    <row r="462" spans="1:2" ht="30" customHeight="1" thickBot="1" x14ac:dyDescent="0.25">
      <c r="A462" s="119" t="s">
        <v>10116</v>
      </c>
      <c r="B462" s="123" t="s">
        <v>10117</v>
      </c>
    </row>
    <row r="463" spans="1:2" ht="30" customHeight="1" thickBot="1" x14ac:dyDescent="0.25">
      <c r="A463" s="119" t="s">
        <v>10118</v>
      </c>
      <c r="B463" s="123" t="s">
        <v>10119</v>
      </c>
    </row>
    <row r="464" spans="1:2" ht="30" customHeight="1" thickBot="1" x14ac:dyDescent="0.25">
      <c r="A464" s="119" t="s">
        <v>10120</v>
      </c>
      <c r="B464" s="123" t="s">
        <v>10121</v>
      </c>
    </row>
    <row r="465" spans="1:2" ht="30" customHeight="1" thickBot="1" x14ac:dyDescent="0.25">
      <c r="A465" s="119" t="s">
        <v>10122</v>
      </c>
      <c r="B465" s="123" t="s">
        <v>10123</v>
      </c>
    </row>
    <row r="466" spans="1:2" ht="30" customHeight="1" thickBot="1" x14ac:dyDescent="0.25">
      <c r="A466" s="119" t="s">
        <v>10124</v>
      </c>
      <c r="B466" s="123" t="s">
        <v>10125</v>
      </c>
    </row>
    <row r="467" spans="1:2" ht="30" customHeight="1" thickBot="1" x14ac:dyDescent="0.25">
      <c r="A467" s="119" t="s">
        <v>10126</v>
      </c>
      <c r="B467" s="123" t="s">
        <v>10127</v>
      </c>
    </row>
    <row r="468" spans="1:2" ht="30" customHeight="1" thickBot="1" x14ac:dyDescent="0.25">
      <c r="A468" s="119" t="s">
        <v>10128</v>
      </c>
      <c r="B468" s="123" t="s">
        <v>10129</v>
      </c>
    </row>
    <row r="469" spans="1:2" ht="30" customHeight="1" thickBot="1" x14ac:dyDescent="0.25">
      <c r="A469" s="119" t="s">
        <v>10130</v>
      </c>
      <c r="B469" s="123" t="s">
        <v>10131</v>
      </c>
    </row>
    <row r="470" spans="1:2" ht="30" customHeight="1" thickBot="1" x14ac:dyDescent="0.25">
      <c r="A470" s="119" t="s">
        <v>10132</v>
      </c>
      <c r="B470" s="123" t="s">
        <v>10133</v>
      </c>
    </row>
    <row r="471" spans="1:2" ht="30" customHeight="1" thickBot="1" x14ac:dyDescent="0.25">
      <c r="A471" s="119" t="s">
        <v>10134</v>
      </c>
      <c r="B471" s="123" t="s">
        <v>10135</v>
      </c>
    </row>
    <row r="472" spans="1:2" ht="30" customHeight="1" thickBot="1" x14ac:dyDescent="0.25">
      <c r="A472" s="119" t="s">
        <v>10136</v>
      </c>
      <c r="B472" s="123" t="s">
        <v>10137</v>
      </c>
    </row>
    <row r="473" spans="1:2" ht="30" customHeight="1" thickBot="1" x14ac:dyDescent="0.25">
      <c r="A473" s="119" t="s">
        <v>10138</v>
      </c>
      <c r="B473" s="123" t="s">
        <v>10139</v>
      </c>
    </row>
    <row r="474" spans="1:2" ht="30" customHeight="1" thickBot="1" x14ac:dyDescent="0.25">
      <c r="A474" s="119" t="s">
        <v>10140</v>
      </c>
      <c r="B474" s="123" t="s">
        <v>10141</v>
      </c>
    </row>
    <row r="475" spans="1:2" ht="30" customHeight="1" thickBot="1" x14ac:dyDescent="0.25">
      <c r="A475" s="119" t="s">
        <v>12514</v>
      </c>
      <c r="B475" s="123" t="s">
        <v>10142</v>
      </c>
    </row>
    <row r="476" spans="1:2" ht="30" customHeight="1" thickBot="1" x14ac:dyDescent="0.25">
      <c r="A476" s="119" t="s">
        <v>12515</v>
      </c>
      <c r="B476" s="123" t="s">
        <v>10143</v>
      </c>
    </row>
    <row r="477" spans="1:2" ht="30" customHeight="1" thickBot="1" x14ac:dyDescent="0.25">
      <c r="A477" s="119" t="s">
        <v>12516</v>
      </c>
      <c r="B477" s="123" t="s">
        <v>10144</v>
      </c>
    </row>
    <row r="478" spans="1:2" ht="30" customHeight="1" thickBot="1" x14ac:dyDescent="0.25">
      <c r="A478" s="119" t="s">
        <v>12517</v>
      </c>
      <c r="B478" s="123" t="s">
        <v>10145</v>
      </c>
    </row>
    <row r="479" spans="1:2" ht="30" customHeight="1" thickBot="1" x14ac:dyDescent="0.25">
      <c r="A479" s="119" t="s">
        <v>12518</v>
      </c>
      <c r="B479" s="123" t="s">
        <v>10146</v>
      </c>
    </row>
    <row r="480" spans="1:2" ht="30" customHeight="1" thickBot="1" x14ac:dyDescent="0.25">
      <c r="A480" s="119" t="s">
        <v>12519</v>
      </c>
      <c r="B480" s="123" t="s">
        <v>10147</v>
      </c>
    </row>
    <row r="481" spans="1:2" ht="30" customHeight="1" thickBot="1" x14ac:dyDescent="0.25">
      <c r="A481" s="119" t="s">
        <v>12520</v>
      </c>
      <c r="B481" s="123" t="s">
        <v>10148</v>
      </c>
    </row>
    <row r="482" spans="1:2" ht="30" customHeight="1" thickBot="1" x14ac:dyDescent="0.25">
      <c r="A482" s="119" t="s">
        <v>12521</v>
      </c>
      <c r="B482" s="123" t="s">
        <v>10149</v>
      </c>
    </row>
    <row r="483" spans="1:2" ht="30" customHeight="1" thickBot="1" x14ac:dyDescent="0.25">
      <c r="A483" s="119" t="s">
        <v>12522</v>
      </c>
      <c r="B483" s="123" t="s">
        <v>10149</v>
      </c>
    </row>
    <row r="484" spans="1:2" ht="30" customHeight="1" thickBot="1" x14ac:dyDescent="0.25">
      <c r="A484" s="119" t="s">
        <v>12523</v>
      </c>
      <c r="B484" s="123" t="s">
        <v>10150</v>
      </c>
    </row>
    <row r="485" spans="1:2" ht="30" customHeight="1" thickBot="1" x14ac:dyDescent="0.25">
      <c r="A485" s="119" t="s">
        <v>12524</v>
      </c>
      <c r="B485" s="123" t="s">
        <v>10150</v>
      </c>
    </row>
    <row r="486" spans="1:2" ht="30" customHeight="1" thickBot="1" x14ac:dyDescent="0.25">
      <c r="A486" s="119" t="s">
        <v>12525</v>
      </c>
      <c r="B486" s="123" t="s">
        <v>10151</v>
      </c>
    </row>
    <row r="487" spans="1:2" ht="30" customHeight="1" thickBot="1" x14ac:dyDescent="0.25">
      <c r="A487" s="119" t="s">
        <v>12526</v>
      </c>
      <c r="B487" s="123" t="s">
        <v>10152</v>
      </c>
    </row>
    <row r="488" spans="1:2" ht="30" customHeight="1" thickBot="1" x14ac:dyDescent="0.25">
      <c r="A488" s="119" t="s">
        <v>12527</v>
      </c>
      <c r="B488" s="123" t="s">
        <v>10153</v>
      </c>
    </row>
    <row r="489" spans="1:2" ht="30" customHeight="1" thickBot="1" x14ac:dyDescent="0.25">
      <c r="A489" s="119" t="s">
        <v>12528</v>
      </c>
      <c r="B489" s="123" t="s">
        <v>10154</v>
      </c>
    </row>
    <row r="490" spans="1:2" ht="30" customHeight="1" thickBot="1" x14ac:dyDescent="0.25">
      <c r="A490" s="119" t="s">
        <v>12529</v>
      </c>
      <c r="B490" s="123" t="s">
        <v>10155</v>
      </c>
    </row>
    <row r="491" spans="1:2" ht="30" customHeight="1" thickBot="1" x14ac:dyDescent="0.25">
      <c r="A491" s="119" t="s">
        <v>12530</v>
      </c>
      <c r="B491" s="123" t="s">
        <v>10156</v>
      </c>
    </row>
    <row r="492" spans="1:2" ht="30" customHeight="1" thickBot="1" x14ac:dyDescent="0.25">
      <c r="A492" s="119" t="s">
        <v>12531</v>
      </c>
      <c r="B492" s="123" t="s">
        <v>10157</v>
      </c>
    </row>
    <row r="493" spans="1:2" ht="30" customHeight="1" thickBot="1" x14ac:dyDescent="0.25">
      <c r="A493" s="119" t="s">
        <v>12532</v>
      </c>
      <c r="B493" s="123" t="s">
        <v>10158</v>
      </c>
    </row>
    <row r="494" spans="1:2" ht="30" customHeight="1" thickBot="1" x14ac:dyDescent="0.25">
      <c r="A494" s="119" t="s">
        <v>12533</v>
      </c>
      <c r="B494" s="123" t="s">
        <v>10159</v>
      </c>
    </row>
    <row r="495" spans="1:2" ht="30" customHeight="1" thickBot="1" x14ac:dyDescent="0.25">
      <c r="A495" s="119" t="s">
        <v>12534</v>
      </c>
      <c r="B495" s="123" t="s">
        <v>10160</v>
      </c>
    </row>
    <row r="496" spans="1:2" ht="30" customHeight="1" thickBot="1" x14ac:dyDescent="0.25">
      <c r="A496" s="119" t="s">
        <v>12535</v>
      </c>
      <c r="B496" s="123" t="s">
        <v>10161</v>
      </c>
    </row>
    <row r="497" spans="1:2" ht="30" customHeight="1" thickBot="1" x14ac:dyDescent="0.25">
      <c r="A497" s="119" t="s">
        <v>12536</v>
      </c>
      <c r="B497" s="123" t="s">
        <v>10162</v>
      </c>
    </row>
    <row r="498" spans="1:2" ht="30" customHeight="1" thickBot="1" x14ac:dyDescent="0.25">
      <c r="A498" s="119" t="s">
        <v>12537</v>
      </c>
      <c r="B498" s="123" t="s">
        <v>10162</v>
      </c>
    </row>
    <row r="499" spans="1:2" ht="30" customHeight="1" thickBot="1" x14ac:dyDescent="0.25">
      <c r="A499" s="119" t="s">
        <v>10163</v>
      </c>
      <c r="B499" s="123" t="s">
        <v>10164</v>
      </c>
    </row>
    <row r="500" spans="1:2" ht="30" customHeight="1" thickBot="1" x14ac:dyDescent="0.25">
      <c r="A500" s="119" t="s">
        <v>10165</v>
      </c>
      <c r="B500" s="123" t="s">
        <v>10166</v>
      </c>
    </row>
    <row r="501" spans="1:2" ht="30" customHeight="1" thickBot="1" x14ac:dyDescent="0.25">
      <c r="A501" s="119" t="s">
        <v>10167</v>
      </c>
      <c r="B501" s="123" t="s">
        <v>10168</v>
      </c>
    </row>
    <row r="502" spans="1:2" ht="30" customHeight="1" thickBot="1" x14ac:dyDescent="0.25">
      <c r="A502" s="119" t="s">
        <v>12538</v>
      </c>
      <c r="B502" s="123" t="s">
        <v>10169</v>
      </c>
    </row>
    <row r="503" spans="1:2" ht="30" customHeight="1" thickBot="1" x14ac:dyDescent="0.25">
      <c r="A503" s="119" t="s">
        <v>12539</v>
      </c>
      <c r="B503" s="123" t="s">
        <v>10170</v>
      </c>
    </row>
    <row r="504" spans="1:2" ht="30" customHeight="1" thickBot="1" x14ac:dyDescent="0.25">
      <c r="A504" s="119" t="s">
        <v>12540</v>
      </c>
      <c r="B504" s="123" t="s">
        <v>10171</v>
      </c>
    </row>
    <row r="505" spans="1:2" ht="30" customHeight="1" thickBot="1" x14ac:dyDescent="0.25">
      <c r="A505" s="119" t="s">
        <v>10172</v>
      </c>
      <c r="B505" s="123" t="s">
        <v>10173</v>
      </c>
    </row>
    <row r="506" spans="1:2" ht="30" customHeight="1" thickBot="1" x14ac:dyDescent="0.25">
      <c r="A506" s="119" t="s">
        <v>10174</v>
      </c>
      <c r="B506" s="123" t="s">
        <v>10175</v>
      </c>
    </row>
    <row r="507" spans="1:2" ht="30" customHeight="1" thickBot="1" x14ac:dyDescent="0.25">
      <c r="A507" s="119" t="s">
        <v>10176</v>
      </c>
      <c r="B507" s="123" t="s">
        <v>10177</v>
      </c>
    </row>
    <row r="508" spans="1:2" ht="30" customHeight="1" thickBot="1" x14ac:dyDescent="0.25">
      <c r="A508" s="119" t="s">
        <v>10178</v>
      </c>
      <c r="B508" s="123" t="s">
        <v>10179</v>
      </c>
    </row>
    <row r="509" spans="1:2" ht="30" customHeight="1" thickBot="1" x14ac:dyDescent="0.25">
      <c r="A509" s="119" t="s">
        <v>10180</v>
      </c>
      <c r="B509" s="123" t="s">
        <v>10181</v>
      </c>
    </row>
    <row r="510" spans="1:2" ht="30" customHeight="1" thickBot="1" x14ac:dyDescent="0.25">
      <c r="A510" s="119" t="s">
        <v>10182</v>
      </c>
      <c r="B510" s="123" t="s">
        <v>10183</v>
      </c>
    </row>
    <row r="511" spans="1:2" ht="30" customHeight="1" thickBot="1" x14ac:dyDescent="0.25">
      <c r="A511" s="126" t="s">
        <v>12541</v>
      </c>
      <c r="B511" s="120" t="s">
        <v>10184</v>
      </c>
    </row>
    <row r="512" spans="1:2" ht="30" customHeight="1" thickBot="1" x14ac:dyDescent="0.25">
      <c r="A512" s="119" t="s">
        <v>12544</v>
      </c>
      <c r="B512" s="123" t="s">
        <v>10185</v>
      </c>
    </row>
    <row r="513" spans="1:2" ht="30" customHeight="1" thickBot="1" x14ac:dyDescent="0.25">
      <c r="A513" s="119" t="s">
        <v>12545</v>
      </c>
      <c r="B513" s="123" t="s">
        <v>10186</v>
      </c>
    </row>
    <row r="514" spans="1:2" ht="30" customHeight="1" thickBot="1" x14ac:dyDescent="0.25">
      <c r="A514" s="119" t="s">
        <v>12546</v>
      </c>
      <c r="B514" s="123" t="s">
        <v>10187</v>
      </c>
    </row>
    <row r="515" spans="1:2" ht="30" customHeight="1" thickBot="1" x14ac:dyDescent="0.25">
      <c r="A515" s="119" t="s">
        <v>12542</v>
      </c>
      <c r="B515" s="123" t="s">
        <v>10188</v>
      </c>
    </row>
    <row r="516" spans="1:2" ht="30" customHeight="1" thickBot="1" x14ac:dyDescent="0.25">
      <c r="A516" s="119" t="s">
        <v>12547</v>
      </c>
      <c r="B516" s="123" t="s">
        <v>10189</v>
      </c>
    </row>
    <row r="517" spans="1:2" ht="30" customHeight="1" thickBot="1" x14ac:dyDescent="0.25">
      <c r="A517" s="119" t="s">
        <v>12548</v>
      </c>
      <c r="B517" s="123" t="s">
        <v>10190</v>
      </c>
    </row>
    <row r="518" spans="1:2" ht="30" customHeight="1" thickBot="1" x14ac:dyDescent="0.25">
      <c r="A518" s="119" t="s">
        <v>12549</v>
      </c>
      <c r="B518" s="123" t="s">
        <v>10191</v>
      </c>
    </row>
    <row r="519" spans="1:2" ht="30" customHeight="1" thickBot="1" x14ac:dyDescent="0.25">
      <c r="A519" s="119" t="s">
        <v>10192</v>
      </c>
      <c r="B519" s="123" t="s">
        <v>10193</v>
      </c>
    </row>
    <row r="520" spans="1:2" ht="30" customHeight="1" thickBot="1" x14ac:dyDescent="0.25">
      <c r="A520" s="119" t="s">
        <v>10194</v>
      </c>
      <c r="B520" s="123" t="s">
        <v>10195</v>
      </c>
    </row>
    <row r="521" spans="1:2" ht="30" customHeight="1" thickBot="1" x14ac:dyDescent="0.25">
      <c r="A521" s="119" t="s">
        <v>12550</v>
      </c>
      <c r="B521" s="123" t="s">
        <v>10196</v>
      </c>
    </row>
    <row r="522" spans="1:2" ht="30" customHeight="1" thickBot="1" x14ac:dyDescent="0.25">
      <c r="A522" s="119" t="s">
        <v>12551</v>
      </c>
      <c r="B522" s="123" t="s">
        <v>10197</v>
      </c>
    </row>
    <row r="523" spans="1:2" ht="30" customHeight="1" thickBot="1" x14ac:dyDescent="0.25">
      <c r="A523" s="119" t="s">
        <v>12552</v>
      </c>
      <c r="B523" s="123" t="s">
        <v>10198</v>
      </c>
    </row>
    <row r="524" spans="1:2" ht="30" customHeight="1" thickBot="1" x14ac:dyDescent="0.25">
      <c r="A524" s="119" t="s">
        <v>12553</v>
      </c>
      <c r="B524" s="123" t="s">
        <v>10199</v>
      </c>
    </row>
    <row r="525" spans="1:2" ht="30" customHeight="1" thickBot="1" x14ac:dyDescent="0.25">
      <c r="A525" s="119" t="s">
        <v>12554</v>
      </c>
      <c r="B525" s="123" t="s">
        <v>10200</v>
      </c>
    </row>
    <row r="526" spans="1:2" ht="30" customHeight="1" thickBot="1" x14ac:dyDescent="0.25">
      <c r="A526" s="119" t="s">
        <v>12555</v>
      </c>
      <c r="B526" s="123" t="s">
        <v>10201</v>
      </c>
    </row>
    <row r="527" spans="1:2" ht="30" customHeight="1" thickBot="1" x14ac:dyDescent="0.25">
      <c r="A527" s="119" t="s">
        <v>12556</v>
      </c>
      <c r="B527" s="123" t="s">
        <v>10202</v>
      </c>
    </row>
    <row r="528" spans="1:2" ht="30" customHeight="1" thickBot="1" x14ac:dyDescent="0.25">
      <c r="A528" s="119" t="s">
        <v>12557</v>
      </c>
      <c r="B528" s="123" t="s">
        <v>10203</v>
      </c>
    </row>
    <row r="529" spans="1:2" ht="30" customHeight="1" thickBot="1" x14ac:dyDescent="0.25">
      <c r="A529" s="119" t="s">
        <v>12558</v>
      </c>
      <c r="B529" s="123" t="s">
        <v>10204</v>
      </c>
    </row>
    <row r="530" spans="1:2" ht="30" customHeight="1" thickBot="1" x14ac:dyDescent="0.25">
      <c r="A530" s="119" t="s">
        <v>12559</v>
      </c>
      <c r="B530" s="123" t="s">
        <v>10205</v>
      </c>
    </row>
    <row r="531" spans="1:2" ht="30" customHeight="1" thickBot="1" x14ac:dyDescent="0.25">
      <c r="A531" s="119" t="s">
        <v>10206</v>
      </c>
      <c r="B531" s="123" t="s">
        <v>10207</v>
      </c>
    </row>
    <row r="532" spans="1:2" ht="30" customHeight="1" thickBot="1" x14ac:dyDescent="0.25">
      <c r="A532" s="119" t="s">
        <v>10208</v>
      </c>
      <c r="B532" s="123" t="s">
        <v>10209</v>
      </c>
    </row>
    <row r="533" spans="1:2" ht="30" customHeight="1" thickBot="1" x14ac:dyDescent="0.25">
      <c r="A533" s="119" t="s">
        <v>10210</v>
      </c>
      <c r="B533" s="123" t="s">
        <v>10211</v>
      </c>
    </row>
    <row r="534" spans="1:2" ht="30" customHeight="1" thickBot="1" x14ac:dyDescent="0.25">
      <c r="A534" s="119" t="s">
        <v>12560</v>
      </c>
      <c r="B534" s="123" t="s">
        <v>10212</v>
      </c>
    </row>
    <row r="535" spans="1:2" ht="30" customHeight="1" thickBot="1" x14ac:dyDescent="0.25">
      <c r="A535" s="119" t="s">
        <v>12561</v>
      </c>
      <c r="B535" s="123" t="s">
        <v>10213</v>
      </c>
    </row>
    <row r="536" spans="1:2" ht="30" customHeight="1" thickBot="1" x14ac:dyDescent="0.25">
      <c r="A536" s="119" t="s">
        <v>12562</v>
      </c>
      <c r="B536" s="123" t="s">
        <v>10214</v>
      </c>
    </row>
    <row r="537" spans="1:2" ht="30" customHeight="1" thickBot="1" x14ac:dyDescent="0.25">
      <c r="A537" s="119" t="s">
        <v>10215</v>
      </c>
      <c r="B537" s="123" t="s">
        <v>10216</v>
      </c>
    </row>
    <row r="538" spans="1:2" ht="30" customHeight="1" thickBot="1" x14ac:dyDescent="0.25">
      <c r="A538" s="119" t="s">
        <v>10217</v>
      </c>
      <c r="B538" s="123" t="s">
        <v>10218</v>
      </c>
    </row>
    <row r="539" spans="1:2" ht="30" customHeight="1" thickBot="1" x14ac:dyDescent="0.25">
      <c r="A539" s="119" t="s">
        <v>10219</v>
      </c>
      <c r="B539" s="123" t="s">
        <v>10220</v>
      </c>
    </row>
    <row r="540" spans="1:2" ht="30" customHeight="1" thickBot="1" x14ac:dyDescent="0.25">
      <c r="A540" s="119" t="s">
        <v>10221</v>
      </c>
      <c r="B540" s="123" t="s">
        <v>10222</v>
      </c>
    </row>
    <row r="541" spans="1:2" ht="30" customHeight="1" thickBot="1" x14ac:dyDescent="0.25">
      <c r="A541" s="119" t="s">
        <v>10223</v>
      </c>
      <c r="B541" s="123" t="s">
        <v>10224</v>
      </c>
    </row>
    <row r="542" spans="1:2" ht="30" customHeight="1" thickBot="1" x14ac:dyDescent="0.25">
      <c r="A542" s="119" t="s">
        <v>10225</v>
      </c>
      <c r="B542" s="123" t="s">
        <v>10226</v>
      </c>
    </row>
    <row r="543" spans="1:2" ht="30" customHeight="1" thickBot="1" x14ac:dyDescent="0.25">
      <c r="A543" s="119" t="s">
        <v>10227</v>
      </c>
      <c r="B543" s="123" t="s">
        <v>10228</v>
      </c>
    </row>
    <row r="544" spans="1:2" ht="30" customHeight="1" thickBot="1" x14ac:dyDescent="0.25">
      <c r="A544" s="119" t="s">
        <v>12563</v>
      </c>
      <c r="B544" s="123" t="s">
        <v>10229</v>
      </c>
    </row>
    <row r="545" spans="1:2" ht="30" customHeight="1" thickBot="1" x14ac:dyDescent="0.25">
      <c r="A545" s="119" t="s">
        <v>12564</v>
      </c>
      <c r="B545" s="123" t="s">
        <v>10230</v>
      </c>
    </row>
    <row r="546" spans="1:2" ht="30" customHeight="1" thickBot="1" x14ac:dyDescent="0.25">
      <c r="A546" s="119" t="s">
        <v>12565</v>
      </c>
      <c r="B546" s="123" t="s">
        <v>10231</v>
      </c>
    </row>
    <row r="547" spans="1:2" ht="30" customHeight="1" thickBot="1" x14ac:dyDescent="0.25">
      <c r="A547" s="119" t="s">
        <v>12566</v>
      </c>
      <c r="B547" s="123" t="s">
        <v>10232</v>
      </c>
    </row>
    <row r="548" spans="1:2" ht="30" customHeight="1" thickBot="1" x14ac:dyDescent="0.25">
      <c r="A548" s="119" t="s">
        <v>12567</v>
      </c>
      <c r="B548" s="123" t="s">
        <v>10233</v>
      </c>
    </row>
    <row r="549" spans="1:2" ht="30" customHeight="1" thickBot="1" x14ac:dyDescent="0.25">
      <c r="A549" s="119" t="s">
        <v>12568</v>
      </c>
      <c r="B549" s="123" t="s">
        <v>10234</v>
      </c>
    </row>
    <row r="550" spans="1:2" ht="30" customHeight="1" thickBot="1" x14ac:dyDescent="0.25">
      <c r="A550" s="119" t="s">
        <v>12569</v>
      </c>
      <c r="B550" s="123" t="s">
        <v>10235</v>
      </c>
    </row>
    <row r="551" spans="1:2" ht="30" customHeight="1" thickBot="1" x14ac:dyDescent="0.25">
      <c r="A551" s="119" t="s">
        <v>12570</v>
      </c>
      <c r="B551" s="123" t="s">
        <v>10236</v>
      </c>
    </row>
    <row r="552" spans="1:2" ht="30" customHeight="1" thickBot="1" x14ac:dyDescent="0.25">
      <c r="A552" s="124" t="s">
        <v>12543</v>
      </c>
      <c r="B552" s="125" t="s">
        <v>10237</v>
      </c>
    </row>
    <row r="553" spans="1:2" ht="30" customHeight="1" thickBot="1" x14ac:dyDescent="0.25">
      <c r="A553" s="119" t="s">
        <v>12571</v>
      </c>
      <c r="B553" s="123" t="s">
        <v>10238</v>
      </c>
    </row>
    <row r="554" spans="1:2" ht="30" customHeight="1" thickBot="1" x14ac:dyDescent="0.25">
      <c r="A554" s="119" t="s">
        <v>12572</v>
      </c>
      <c r="B554" s="123" t="s">
        <v>10239</v>
      </c>
    </row>
    <row r="555" spans="1:2" ht="30" customHeight="1" thickBot="1" x14ac:dyDescent="0.25">
      <c r="A555" s="119" t="s">
        <v>12573</v>
      </c>
      <c r="B555" s="123" t="s">
        <v>10240</v>
      </c>
    </row>
    <row r="556" spans="1:2" ht="30" customHeight="1" thickBot="1" x14ac:dyDescent="0.25">
      <c r="A556" s="119" t="s">
        <v>12574</v>
      </c>
      <c r="B556" s="123" t="s">
        <v>10241</v>
      </c>
    </row>
    <row r="557" spans="1:2" ht="30" customHeight="1" thickBot="1" x14ac:dyDescent="0.25">
      <c r="A557" s="119" t="s">
        <v>12575</v>
      </c>
      <c r="B557" s="123" t="s">
        <v>10242</v>
      </c>
    </row>
    <row r="558" spans="1:2" ht="30" customHeight="1" thickBot="1" x14ac:dyDescent="0.25">
      <c r="A558" s="119" t="s">
        <v>12576</v>
      </c>
      <c r="B558" s="123" t="s">
        <v>10243</v>
      </c>
    </row>
    <row r="559" spans="1:2" ht="30" customHeight="1" thickBot="1" x14ac:dyDescent="0.25">
      <c r="A559" s="119" t="s">
        <v>10244</v>
      </c>
      <c r="B559" s="123" t="s">
        <v>10245</v>
      </c>
    </row>
    <row r="560" spans="1:2" ht="30" customHeight="1" thickBot="1" x14ac:dyDescent="0.25">
      <c r="A560" s="119" t="s">
        <v>10246</v>
      </c>
      <c r="B560" s="123" t="s">
        <v>10247</v>
      </c>
    </row>
    <row r="561" spans="1:2" ht="30" customHeight="1" thickBot="1" x14ac:dyDescent="0.25">
      <c r="A561" s="119" t="s">
        <v>10248</v>
      </c>
      <c r="B561" s="123" t="s">
        <v>10249</v>
      </c>
    </row>
    <row r="562" spans="1:2" ht="30" customHeight="1" thickBot="1" x14ac:dyDescent="0.25">
      <c r="A562" s="119" t="s">
        <v>12577</v>
      </c>
      <c r="B562" s="123" t="s">
        <v>10250</v>
      </c>
    </row>
    <row r="563" spans="1:2" ht="30" customHeight="1" thickBot="1" x14ac:dyDescent="0.25">
      <c r="A563" s="119" t="s">
        <v>12578</v>
      </c>
      <c r="B563" s="123" t="s">
        <v>10250</v>
      </c>
    </row>
    <row r="564" spans="1:2" ht="30" customHeight="1" thickBot="1" x14ac:dyDescent="0.25">
      <c r="A564" s="119" t="s">
        <v>10251</v>
      </c>
      <c r="B564" s="123" t="s">
        <v>10252</v>
      </c>
    </row>
    <row r="565" spans="1:2" ht="30" customHeight="1" thickBot="1" x14ac:dyDescent="0.25">
      <c r="A565" s="119" t="s">
        <v>10253</v>
      </c>
      <c r="B565" s="123" t="s">
        <v>10254</v>
      </c>
    </row>
    <row r="566" spans="1:2" ht="30" customHeight="1" thickBot="1" x14ac:dyDescent="0.25">
      <c r="A566" s="119" t="s">
        <v>10255</v>
      </c>
      <c r="B566" s="123" t="s">
        <v>10256</v>
      </c>
    </row>
    <row r="567" spans="1:2" ht="30" customHeight="1" thickBot="1" x14ac:dyDescent="0.25">
      <c r="A567" s="119" t="s">
        <v>12579</v>
      </c>
      <c r="B567" s="123" t="s">
        <v>10257</v>
      </c>
    </row>
    <row r="568" spans="1:2" ht="30" customHeight="1" thickBot="1" x14ac:dyDescent="0.25">
      <c r="A568" s="119" t="s">
        <v>12580</v>
      </c>
      <c r="B568" s="123" t="s">
        <v>10257</v>
      </c>
    </row>
    <row r="569" spans="1:2" ht="30" customHeight="1" thickBot="1" x14ac:dyDescent="0.25">
      <c r="A569" s="119" t="s">
        <v>10258</v>
      </c>
      <c r="B569" s="123" t="s">
        <v>10259</v>
      </c>
    </row>
    <row r="570" spans="1:2" ht="30" customHeight="1" thickBot="1" x14ac:dyDescent="0.25">
      <c r="A570" s="119" t="s">
        <v>10260</v>
      </c>
      <c r="B570" s="123" t="s">
        <v>10261</v>
      </c>
    </row>
    <row r="571" spans="1:2" ht="30" customHeight="1" thickBot="1" x14ac:dyDescent="0.25">
      <c r="A571" s="119" t="s">
        <v>12581</v>
      </c>
      <c r="B571" s="123" t="s">
        <v>10262</v>
      </c>
    </row>
    <row r="572" spans="1:2" ht="30" customHeight="1" thickBot="1" x14ac:dyDescent="0.25">
      <c r="A572" s="119" t="s">
        <v>12582</v>
      </c>
      <c r="B572" s="123" t="s">
        <v>10263</v>
      </c>
    </row>
    <row r="573" spans="1:2" ht="30" customHeight="1" thickBot="1" x14ac:dyDescent="0.25">
      <c r="A573" s="119" t="s">
        <v>12583</v>
      </c>
      <c r="B573" s="123" t="s">
        <v>10264</v>
      </c>
    </row>
    <row r="574" spans="1:2" ht="30" customHeight="1" thickBot="1" x14ac:dyDescent="0.25">
      <c r="A574" s="119" t="s">
        <v>12584</v>
      </c>
      <c r="B574" s="123" t="s">
        <v>10265</v>
      </c>
    </row>
    <row r="575" spans="1:2" ht="30" customHeight="1" thickBot="1" x14ac:dyDescent="0.25">
      <c r="A575" s="119" t="s">
        <v>12585</v>
      </c>
      <c r="B575" s="123" t="s">
        <v>10266</v>
      </c>
    </row>
    <row r="576" spans="1:2" ht="30" customHeight="1" thickBot="1" x14ac:dyDescent="0.25">
      <c r="A576" s="119" t="s">
        <v>12586</v>
      </c>
      <c r="B576" s="123" t="s">
        <v>10267</v>
      </c>
    </row>
    <row r="577" spans="1:2" ht="30" customHeight="1" thickBot="1" x14ac:dyDescent="0.25">
      <c r="A577" s="119" t="s">
        <v>12587</v>
      </c>
      <c r="B577" s="123" t="s">
        <v>10268</v>
      </c>
    </row>
    <row r="578" spans="1:2" ht="30" customHeight="1" thickBot="1" x14ac:dyDescent="0.25">
      <c r="A578" s="119" t="s">
        <v>12588</v>
      </c>
      <c r="B578" s="123" t="s">
        <v>10269</v>
      </c>
    </row>
    <row r="579" spans="1:2" ht="30" customHeight="1" thickBot="1" x14ac:dyDescent="0.25">
      <c r="A579" s="119" t="s">
        <v>12589</v>
      </c>
      <c r="B579" s="123" t="s">
        <v>10270</v>
      </c>
    </row>
    <row r="580" spans="1:2" ht="30" customHeight="1" thickBot="1" x14ac:dyDescent="0.25">
      <c r="A580" s="119" t="s">
        <v>12590</v>
      </c>
      <c r="B580" s="123" t="s">
        <v>10271</v>
      </c>
    </row>
    <row r="581" spans="1:2" ht="30" customHeight="1" thickBot="1" x14ac:dyDescent="0.25">
      <c r="A581" s="119" t="s">
        <v>12591</v>
      </c>
      <c r="B581" s="123" t="s">
        <v>10272</v>
      </c>
    </row>
    <row r="582" spans="1:2" ht="30" customHeight="1" thickBot="1" x14ac:dyDescent="0.25">
      <c r="A582" s="119" t="s">
        <v>12592</v>
      </c>
      <c r="B582" s="123" t="s">
        <v>10273</v>
      </c>
    </row>
    <row r="583" spans="1:2" ht="30" customHeight="1" thickBot="1" x14ac:dyDescent="0.25">
      <c r="A583" s="119" t="s">
        <v>10274</v>
      </c>
      <c r="B583" s="123" t="s">
        <v>10275</v>
      </c>
    </row>
    <row r="584" spans="1:2" ht="30" customHeight="1" thickBot="1" x14ac:dyDescent="0.25">
      <c r="A584" s="119" t="s">
        <v>10276</v>
      </c>
      <c r="B584" s="123" t="s">
        <v>10277</v>
      </c>
    </row>
    <row r="585" spans="1:2" ht="30" customHeight="1" thickBot="1" x14ac:dyDescent="0.25">
      <c r="A585" s="119" t="s">
        <v>12593</v>
      </c>
      <c r="B585" s="123" t="s">
        <v>10269</v>
      </c>
    </row>
    <row r="586" spans="1:2" ht="30" customHeight="1" thickBot="1" x14ac:dyDescent="0.25">
      <c r="A586" s="119" t="s">
        <v>10278</v>
      </c>
      <c r="B586" s="123" t="s">
        <v>10279</v>
      </c>
    </row>
    <row r="587" spans="1:2" ht="30" customHeight="1" thickBot="1" x14ac:dyDescent="0.25">
      <c r="A587" s="119" t="s">
        <v>10280</v>
      </c>
      <c r="B587" s="123" t="s">
        <v>10281</v>
      </c>
    </row>
    <row r="588" spans="1:2" ht="30" customHeight="1" thickBot="1" x14ac:dyDescent="0.25">
      <c r="A588" s="119" t="s">
        <v>10282</v>
      </c>
      <c r="B588" s="123" t="s">
        <v>10283</v>
      </c>
    </row>
    <row r="589" spans="1:2" ht="30" customHeight="1" thickBot="1" x14ac:dyDescent="0.25">
      <c r="A589" s="119" t="s">
        <v>10284</v>
      </c>
      <c r="B589" s="123" t="s">
        <v>10285</v>
      </c>
    </row>
    <row r="590" spans="1:2" ht="30" customHeight="1" thickBot="1" x14ac:dyDescent="0.25">
      <c r="A590" s="119" t="s">
        <v>10286</v>
      </c>
      <c r="B590" s="123" t="s">
        <v>10287</v>
      </c>
    </row>
    <row r="591" spans="1:2" ht="30" customHeight="1" thickBot="1" x14ac:dyDescent="0.25">
      <c r="A591" s="119" t="s">
        <v>10288</v>
      </c>
      <c r="B591" s="123" t="s">
        <v>10289</v>
      </c>
    </row>
    <row r="592" spans="1:2" ht="30" customHeight="1" thickBot="1" x14ac:dyDescent="0.25">
      <c r="A592" s="119" t="s">
        <v>10290</v>
      </c>
      <c r="B592" s="123" t="s">
        <v>10291</v>
      </c>
    </row>
    <row r="593" spans="1:2" ht="30" customHeight="1" thickBot="1" x14ac:dyDescent="0.25">
      <c r="A593" s="119" t="s">
        <v>10292</v>
      </c>
      <c r="B593" s="123" t="s">
        <v>10293</v>
      </c>
    </row>
    <row r="594" spans="1:2" ht="30" customHeight="1" thickBot="1" x14ac:dyDescent="0.25">
      <c r="A594" s="119" t="s">
        <v>10294</v>
      </c>
      <c r="B594" s="123" t="s">
        <v>10295</v>
      </c>
    </row>
    <row r="595" spans="1:2" ht="30" customHeight="1" thickBot="1" x14ac:dyDescent="0.25">
      <c r="A595" s="119" t="s">
        <v>10296</v>
      </c>
      <c r="B595" s="123" t="s">
        <v>10297</v>
      </c>
    </row>
    <row r="596" spans="1:2" ht="30" customHeight="1" thickBot="1" x14ac:dyDescent="0.25">
      <c r="A596" s="119" t="s">
        <v>10298</v>
      </c>
      <c r="B596" s="123" t="s">
        <v>10299</v>
      </c>
    </row>
    <row r="597" spans="1:2" ht="30" customHeight="1" thickBot="1" x14ac:dyDescent="0.25">
      <c r="A597" s="119" t="s">
        <v>10300</v>
      </c>
      <c r="B597" s="123" t="s">
        <v>10301</v>
      </c>
    </row>
    <row r="598" spans="1:2" ht="30" customHeight="1" thickBot="1" x14ac:dyDescent="0.25">
      <c r="A598" s="126" t="s">
        <v>12594</v>
      </c>
      <c r="B598" s="120" t="s">
        <v>10302</v>
      </c>
    </row>
    <row r="599" spans="1:2" ht="30" customHeight="1" thickBot="1" x14ac:dyDescent="0.25">
      <c r="A599" s="119" t="s">
        <v>12605</v>
      </c>
      <c r="B599" s="123" t="s">
        <v>10303</v>
      </c>
    </row>
    <row r="600" spans="1:2" ht="30" customHeight="1" thickBot="1" x14ac:dyDescent="0.25">
      <c r="A600" s="119" t="s">
        <v>12606</v>
      </c>
      <c r="B600" s="123" t="s">
        <v>10304</v>
      </c>
    </row>
    <row r="601" spans="1:2" ht="30" customHeight="1" thickBot="1" x14ac:dyDescent="0.25">
      <c r="A601" s="119" t="s">
        <v>12595</v>
      </c>
      <c r="B601" s="123" t="s">
        <v>10305</v>
      </c>
    </row>
    <row r="602" spans="1:2" ht="30" customHeight="1" thickBot="1" x14ac:dyDescent="0.25">
      <c r="A602" s="119" t="s">
        <v>12596</v>
      </c>
      <c r="B602" s="123" t="s">
        <v>10306</v>
      </c>
    </row>
    <row r="603" spans="1:2" ht="30" customHeight="1" thickBot="1" x14ac:dyDescent="0.25">
      <c r="A603" s="119" t="s">
        <v>12597</v>
      </c>
      <c r="B603" s="123" t="s">
        <v>10307</v>
      </c>
    </row>
    <row r="604" spans="1:2" ht="30" customHeight="1" thickBot="1" x14ac:dyDescent="0.25">
      <c r="A604" s="119" t="s">
        <v>12598</v>
      </c>
      <c r="B604" s="123" t="s">
        <v>10308</v>
      </c>
    </row>
    <row r="605" spans="1:2" ht="30" customHeight="1" thickBot="1" x14ac:dyDescent="0.25">
      <c r="A605" s="119" t="s">
        <v>12599</v>
      </c>
      <c r="B605" s="123" t="s">
        <v>10309</v>
      </c>
    </row>
    <row r="606" spans="1:2" ht="30" customHeight="1" thickBot="1" x14ac:dyDescent="0.25">
      <c r="A606" s="119" t="s">
        <v>12600</v>
      </c>
      <c r="B606" s="123" t="s">
        <v>10310</v>
      </c>
    </row>
    <row r="607" spans="1:2" ht="30" customHeight="1" thickBot="1" x14ac:dyDescent="0.25">
      <c r="A607" s="119" t="s">
        <v>12607</v>
      </c>
      <c r="B607" s="123" t="s">
        <v>10311</v>
      </c>
    </row>
    <row r="608" spans="1:2" ht="30" customHeight="1" thickBot="1" x14ac:dyDescent="0.25">
      <c r="A608" s="119" t="s">
        <v>12601</v>
      </c>
      <c r="B608" s="123" t="s">
        <v>10312</v>
      </c>
    </row>
    <row r="609" spans="1:2" ht="30" customHeight="1" thickBot="1" x14ac:dyDescent="0.25">
      <c r="A609" s="119" t="s">
        <v>12602</v>
      </c>
      <c r="B609" s="123" t="s">
        <v>10313</v>
      </c>
    </row>
    <row r="610" spans="1:2" ht="30" customHeight="1" thickBot="1" x14ac:dyDescent="0.25">
      <c r="A610" s="119" t="s">
        <v>12603</v>
      </c>
      <c r="B610" s="123" t="s">
        <v>10314</v>
      </c>
    </row>
    <row r="611" spans="1:2" ht="30" customHeight="1" thickBot="1" x14ac:dyDescent="0.25">
      <c r="A611" s="119" t="s">
        <v>12604</v>
      </c>
      <c r="B611" s="123" t="s">
        <v>10315</v>
      </c>
    </row>
    <row r="612" spans="1:2" ht="30" customHeight="1" thickBot="1" x14ac:dyDescent="0.25">
      <c r="A612" s="119" t="s">
        <v>12608</v>
      </c>
      <c r="B612" s="123" t="s">
        <v>10316</v>
      </c>
    </row>
    <row r="613" spans="1:2" ht="30" customHeight="1" thickBot="1" x14ac:dyDescent="0.25">
      <c r="A613" s="119" t="s">
        <v>12609</v>
      </c>
      <c r="B613" s="123" t="s">
        <v>10317</v>
      </c>
    </row>
    <row r="614" spans="1:2" ht="30" customHeight="1" thickBot="1" x14ac:dyDescent="0.25">
      <c r="A614" s="119" t="s">
        <v>10318</v>
      </c>
      <c r="B614" s="123" t="s">
        <v>10319</v>
      </c>
    </row>
    <row r="615" spans="1:2" ht="30" customHeight="1" thickBot="1" x14ac:dyDescent="0.25">
      <c r="A615" s="119" t="s">
        <v>10320</v>
      </c>
      <c r="B615" s="123" t="s">
        <v>10321</v>
      </c>
    </row>
    <row r="616" spans="1:2" ht="30" customHeight="1" thickBot="1" x14ac:dyDescent="0.25">
      <c r="A616" s="119" t="s">
        <v>10322</v>
      </c>
      <c r="B616" s="123" t="s">
        <v>10323</v>
      </c>
    </row>
    <row r="617" spans="1:2" ht="30" customHeight="1" thickBot="1" x14ac:dyDescent="0.25">
      <c r="A617" s="119" t="s">
        <v>12610</v>
      </c>
      <c r="B617" s="123" t="s">
        <v>10324</v>
      </c>
    </row>
    <row r="618" spans="1:2" ht="30" customHeight="1" thickBot="1" x14ac:dyDescent="0.25">
      <c r="A618" s="119" t="s">
        <v>12611</v>
      </c>
      <c r="B618" s="123" t="s">
        <v>10325</v>
      </c>
    </row>
    <row r="619" spans="1:2" ht="30" customHeight="1" thickBot="1" x14ac:dyDescent="0.25">
      <c r="A619" s="119" t="s">
        <v>10326</v>
      </c>
      <c r="B619" s="123" t="s">
        <v>10327</v>
      </c>
    </row>
    <row r="620" spans="1:2" ht="30" customHeight="1" thickBot="1" x14ac:dyDescent="0.25">
      <c r="A620" s="119" t="s">
        <v>10328</v>
      </c>
      <c r="B620" s="123" t="s">
        <v>10329</v>
      </c>
    </row>
    <row r="621" spans="1:2" ht="30" customHeight="1" thickBot="1" x14ac:dyDescent="0.25">
      <c r="A621" s="119" t="s">
        <v>10330</v>
      </c>
      <c r="B621" s="123" t="s">
        <v>10331</v>
      </c>
    </row>
    <row r="622" spans="1:2" ht="30" customHeight="1" thickBot="1" x14ac:dyDescent="0.25">
      <c r="A622" s="119" t="s">
        <v>12612</v>
      </c>
      <c r="B622" s="123" t="s">
        <v>10332</v>
      </c>
    </row>
    <row r="623" spans="1:2" ht="30" customHeight="1" thickBot="1" x14ac:dyDescent="0.25">
      <c r="A623" s="119" t="s">
        <v>10333</v>
      </c>
      <c r="B623" s="123" t="s">
        <v>10334</v>
      </c>
    </row>
    <row r="624" spans="1:2" ht="30" customHeight="1" thickBot="1" x14ac:dyDescent="0.25">
      <c r="A624" s="119" t="s">
        <v>10335</v>
      </c>
      <c r="B624" s="123" t="s">
        <v>10336</v>
      </c>
    </row>
    <row r="625" spans="1:2" ht="30" customHeight="1" thickBot="1" x14ac:dyDescent="0.25">
      <c r="A625" s="119" t="s">
        <v>10337</v>
      </c>
      <c r="B625" s="123" t="s">
        <v>10338</v>
      </c>
    </row>
    <row r="626" spans="1:2" ht="30" customHeight="1" thickBot="1" x14ac:dyDescent="0.25">
      <c r="A626" s="119" t="s">
        <v>10339</v>
      </c>
      <c r="B626" s="123" t="s">
        <v>10340</v>
      </c>
    </row>
    <row r="627" spans="1:2" ht="30" customHeight="1" thickBot="1" x14ac:dyDescent="0.25">
      <c r="A627" s="119" t="s">
        <v>10341</v>
      </c>
      <c r="B627" s="123" t="s">
        <v>10342</v>
      </c>
    </row>
    <row r="628" spans="1:2" ht="30" customHeight="1" thickBot="1" x14ac:dyDescent="0.25">
      <c r="A628" s="119" t="s">
        <v>10343</v>
      </c>
      <c r="B628" s="123" t="s">
        <v>10344</v>
      </c>
    </row>
    <row r="629" spans="1:2" ht="30" customHeight="1" thickBot="1" x14ac:dyDescent="0.25">
      <c r="A629" s="119" t="s">
        <v>10345</v>
      </c>
      <c r="B629" s="123" t="s">
        <v>10346</v>
      </c>
    </row>
    <row r="630" spans="1:2" ht="30" customHeight="1" thickBot="1" x14ac:dyDescent="0.25">
      <c r="A630" s="119" t="s">
        <v>12613</v>
      </c>
      <c r="B630" s="123" t="s">
        <v>10347</v>
      </c>
    </row>
    <row r="631" spans="1:2" ht="30" customHeight="1" thickBot="1" x14ac:dyDescent="0.25">
      <c r="A631" s="119" t="s">
        <v>10348</v>
      </c>
      <c r="B631" s="123" t="s">
        <v>10349</v>
      </c>
    </row>
    <row r="632" spans="1:2" ht="30" customHeight="1" thickBot="1" x14ac:dyDescent="0.25">
      <c r="A632" s="119" t="s">
        <v>10350</v>
      </c>
      <c r="B632" s="123" t="s">
        <v>10351</v>
      </c>
    </row>
    <row r="633" spans="1:2" ht="30" customHeight="1" thickBot="1" x14ac:dyDescent="0.25">
      <c r="A633" s="119" t="s">
        <v>10352</v>
      </c>
      <c r="B633" s="123" t="s">
        <v>10353</v>
      </c>
    </row>
    <row r="634" spans="1:2" ht="30" customHeight="1" thickBot="1" x14ac:dyDescent="0.25">
      <c r="A634" s="119" t="s">
        <v>12614</v>
      </c>
      <c r="B634" s="123" t="s">
        <v>10354</v>
      </c>
    </row>
    <row r="635" spans="1:2" ht="30" customHeight="1" thickBot="1" x14ac:dyDescent="0.25">
      <c r="A635" s="119" t="s">
        <v>10355</v>
      </c>
      <c r="B635" s="123" t="s">
        <v>10356</v>
      </c>
    </row>
    <row r="636" spans="1:2" ht="30" customHeight="1" thickBot="1" x14ac:dyDescent="0.25">
      <c r="A636" s="119" t="s">
        <v>10357</v>
      </c>
      <c r="B636" s="123" t="s">
        <v>10358</v>
      </c>
    </row>
    <row r="637" spans="1:2" ht="30" customHeight="1" thickBot="1" x14ac:dyDescent="0.25">
      <c r="A637" s="119" t="s">
        <v>10359</v>
      </c>
      <c r="B637" s="123" t="s">
        <v>10360</v>
      </c>
    </row>
    <row r="638" spans="1:2" ht="30" customHeight="1" thickBot="1" x14ac:dyDescent="0.25">
      <c r="A638" s="119" t="s">
        <v>10361</v>
      </c>
      <c r="B638" s="123" t="s">
        <v>10362</v>
      </c>
    </row>
    <row r="639" spans="1:2" ht="30" customHeight="1" thickBot="1" x14ac:dyDescent="0.25">
      <c r="A639" s="119" t="s">
        <v>10363</v>
      </c>
      <c r="B639" s="123" t="s">
        <v>10364</v>
      </c>
    </row>
    <row r="640" spans="1:2" ht="30" customHeight="1" thickBot="1" x14ac:dyDescent="0.25">
      <c r="A640" s="119" t="s">
        <v>10365</v>
      </c>
      <c r="B640" s="123" t="s">
        <v>10366</v>
      </c>
    </row>
    <row r="641" spans="1:2" ht="30" customHeight="1" thickBot="1" x14ac:dyDescent="0.25">
      <c r="A641" s="119" t="s">
        <v>10367</v>
      </c>
      <c r="B641" s="123" t="s">
        <v>10368</v>
      </c>
    </row>
    <row r="642" spans="1:2" ht="30" customHeight="1" thickBot="1" x14ac:dyDescent="0.25">
      <c r="A642" s="119" t="s">
        <v>10369</v>
      </c>
      <c r="B642" s="123" t="s">
        <v>10370</v>
      </c>
    </row>
    <row r="643" spans="1:2" ht="30" customHeight="1" thickBot="1" x14ac:dyDescent="0.25">
      <c r="A643" s="119" t="s">
        <v>10371</v>
      </c>
      <c r="B643" s="123" t="s">
        <v>10372</v>
      </c>
    </row>
    <row r="644" spans="1:2" ht="30" customHeight="1" thickBot="1" x14ac:dyDescent="0.25">
      <c r="A644" s="119" t="s">
        <v>12615</v>
      </c>
      <c r="B644" s="123" t="s">
        <v>10373</v>
      </c>
    </row>
    <row r="645" spans="1:2" ht="30" customHeight="1" thickBot="1" x14ac:dyDescent="0.25">
      <c r="A645" s="119" t="s">
        <v>12616</v>
      </c>
      <c r="B645" s="123" t="s">
        <v>10374</v>
      </c>
    </row>
    <row r="646" spans="1:2" ht="30" customHeight="1" thickBot="1" x14ac:dyDescent="0.25">
      <c r="A646" s="119" t="s">
        <v>12617</v>
      </c>
      <c r="B646" s="123" t="s">
        <v>10375</v>
      </c>
    </row>
    <row r="647" spans="1:2" ht="30" customHeight="1" thickBot="1" x14ac:dyDescent="0.25">
      <c r="A647" s="119" t="s">
        <v>10376</v>
      </c>
      <c r="B647" s="123" t="s">
        <v>10377</v>
      </c>
    </row>
    <row r="648" spans="1:2" ht="30" customHeight="1" thickBot="1" x14ac:dyDescent="0.25">
      <c r="A648" s="119" t="s">
        <v>10378</v>
      </c>
      <c r="B648" s="123" t="s">
        <v>10379</v>
      </c>
    </row>
    <row r="649" spans="1:2" ht="30" customHeight="1" thickBot="1" x14ac:dyDescent="0.25">
      <c r="A649" s="119" t="s">
        <v>10380</v>
      </c>
      <c r="B649" s="123" t="s">
        <v>10381</v>
      </c>
    </row>
    <row r="650" spans="1:2" ht="30" customHeight="1" thickBot="1" x14ac:dyDescent="0.25">
      <c r="A650" s="119" t="s">
        <v>10382</v>
      </c>
      <c r="B650" s="123" t="s">
        <v>10383</v>
      </c>
    </row>
    <row r="651" spans="1:2" ht="30" customHeight="1" thickBot="1" x14ac:dyDescent="0.25">
      <c r="A651" s="119" t="s">
        <v>12618</v>
      </c>
      <c r="B651" s="123" t="s">
        <v>10384</v>
      </c>
    </row>
    <row r="652" spans="1:2" ht="30" customHeight="1" thickBot="1" x14ac:dyDescent="0.25">
      <c r="A652" s="119" t="s">
        <v>12619</v>
      </c>
      <c r="B652" s="123" t="s">
        <v>10384</v>
      </c>
    </row>
    <row r="653" spans="1:2" ht="30" customHeight="1" thickBot="1" x14ac:dyDescent="0.25">
      <c r="A653" s="119" t="s">
        <v>10385</v>
      </c>
      <c r="B653" s="123" t="s">
        <v>10386</v>
      </c>
    </row>
    <row r="654" spans="1:2" ht="30" customHeight="1" thickBot="1" x14ac:dyDescent="0.25">
      <c r="A654" s="119" t="s">
        <v>10387</v>
      </c>
      <c r="B654" s="123" t="s">
        <v>10388</v>
      </c>
    </row>
    <row r="655" spans="1:2" ht="30" customHeight="1" thickBot="1" x14ac:dyDescent="0.25">
      <c r="A655" s="119" t="s">
        <v>10389</v>
      </c>
      <c r="B655" s="123" t="s">
        <v>10390</v>
      </c>
    </row>
    <row r="656" spans="1:2" ht="30" customHeight="1" thickBot="1" x14ac:dyDescent="0.25">
      <c r="A656" s="119" t="s">
        <v>10391</v>
      </c>
      <c r="B656" s="123" t="s">
        <v>10392</v>
      </c>
    </row>
    <row r="657" spans="1:2" ht="30" customHeight="1" thickBot="1" x14ac:dyDescent="0.25">
      <c r="A657" s="119" t="s">
        <v>10393</v>
      </c>
      <c r="B657" s="123" t="s">
        <v>10394</v>
      </c>
    </row>
    <row r="658" spans="1:2" ht="30" customHeight="1" thickBot="1" x14ac:dyDescent="0.25">
      <c r="A658" s="119" t="s">
        <v>10395</v>
      </c>
      <c r="B658" s="123" t="s">
        <v>10396</v>
      </c>
    </row>
    <row r="659" spans="1:2" ht="30" customHeight="1" thickBot="1" x14ac:dyDescent="0.25">
      <c r="A659" s="119" t="s">
        <v>10397</v>
      </c>
      <c r="B659" s="123" t="s">
        <v>10398</v>
      </c>
    </row>
    <row r="660" spans="1:2" ht="30" customHeight="1" thickBot="1" x14ac:dyDescent="0.25">
      <c r="A660" s="119" t="s">
        <v>10399</v>
      </c>
      <c r="B660" s="123" t="s">
        <v>10400</v>
      </c>
    </row>
    <row r="661" spans="1:2" ht="30" customHeight="1" thickBot="1" x14ac:dyDescent="0.25">
      <c r="A661" s="119" t="s">
        <v>12620</v>
      </c>
      <c r="B661" s="123" t="s">
        <v>10401</v>
      </c>
    </row>
    <row r="662" spans="1:2" ht="30" customHeight="1" thickBot="1" x14ac:dyDescent="0.25">
      <c r="A662" s="119" t="s">
        <v>12621</v>
      </c>
      <c r="B662" s="123" t="s">
        <v>10402</v>
      </c>
    </row>
    <row r="663" spans="1:2" ht="30" customHeight="1" thickBot="1" x14ac:dyDescent="0.25">
      <c r="A663" s="119" t="s">
        <v>12622</v>
      </c>
      <c r="B663" s="123" t="s">
        <v>10403</v>
      </c>
    </row>
    <row r="664" spans="1:2" ht="30" customHeight="1" thickBot="1" x14ac:dyDescent="0.25">
      <c r="A664" s="119" t="s">
        <v>12623</v>
      </c>
      <c r="B664" s="123" t="s">
        <v>10404</v>
      </c>
    </row>
    <row r="665" spans="1:2" ht="30" customHeight="1" thickBot="1" x14ac:dyDescent="0.25">
      <c r="A665" s="119" t="s">
        <v>12624</v>
      </c>
      <c r="B665" s="123" t="s">
        <v>10405</v>
      </c>
    </row>
    <row r="666" spans="1:2" ht="30" customHeight="1" thickBot="1" x14ac:dyDescent="0.25">
      <c r="A666" s="119" t="s">
        <v>10406</v>
      </c>
      <c r="B666" s="123" t="s">
        <v>10407</v>
      </c>
    </row>
    <row r="667" spans="1:2" ht="30" customHeight="1" thickBot="1" x14ac:dyDescent="0.25">
      <c r="A667" s="119" t="s">
        <v>10408</v>
      </c>
      <c r="B667" s="123" t="s">
        <v>10409</v>
      </c>
    </row>
    <row r="668" spans="1:2" ht="30" customHeight="1" thickBot="1" x14ac:dyDescent="0.25">
      <c r="A668" s="119" t="s">
        <v>10410</v>
      </c>
      <c r="B668" s="123" t="s">
        <v>10411</v>
      </c>
    </row>
    <row r="669" spans="1:2" ht="30" customHeight="1" thickBot="1" x14ac:dyDescent="0.25">
      <c r="A669" s="119" t="s">
        <v>10412</v>
      </c>
      <c r="B669" s="123" t="s">
        <v>10413</v>
      </c>
    </row>
    <row r="670" spans="1:2" ht="30" customHeight="1" thickBot="1" x14ac:dyDescent="0.25">
      <c r="A670" s="119" t="s">
        <v>10414</v>
      </c>
      <c r="B670" s="123" t="s">
        <v>10415</v>
      </c>
    </row>
    <row r="671" spans="1:2" ht="30" customHeight="1" thickBot="1" x14ac:dyDescent="0.25">
      <c r="A671" s="119" t="s">
        <v>10416</v>
      </c>
      <c r="B671" s="123" t="s">
        <v>10417</v>
      </c>
    </row>
    <row r="672" spans="1:2" ht="30" customHeight="1" thickBot="1" x14ac:dyDescent="0.25">
      <c r="A672" s="119" t="s">
        <v>12625</v>
      </c>
      <c r="B672" s="123" t="s">
        <v>10418</v>
      </c>
    </row>
    <row r="673" spans="1:2" ht="30" customHeight="1" thickBot="1" x14ac:dyDescent="0.25">
      <c r="A673" s="119" t="s">
        <v>12626</v>
      </c>
      <c r="B673" s="123" t="s">
        <v>10419</v>
      </c>
    </row>
    <row r="674" spans="1:2" ht="30" customHeight="1" thickBot="1" x14ac:dyDescent="0.25">
      <c r="A674" s="119" t="s">
        <v>10420</v>
      </c>
      <c r="B674" s="123" t="s">
        <v>10421</v>
      </c>
    </row>
    <row r="675" spans="1:2" ht="30" customHeight="1" thickBot="1" x14ac:dyDescent="0.25">
      <c r="A675" s="119" t="s">
        <v>10422</v>
      </c>
      <c r="B675" s="123" t="s">
        <v>10423</v>
      </c>
    </row>
    <row r="676" spans="1:2" ht="30" customHeight="1" thickBot="1" x14ac:dyDescent="0.25">
      <c r="A676" s="119" t="s">
        <v>10424</v>
      </c>
      <c r="B676" s="123" t="s">
        <v>10425</v>
      </c>
    </row>
    <row r="677" spans="1:2" ht="30" customHeight="1" thickBot="1" x14ac:dyDescent="0.25">
      <c r="A677" s="119" t="s">
        <v>12627</v>
      </c>
      <c r="B677" s="123" t="s">
        <v>10426</v>
      </c>
    </row>
    <row r="678" spans="1:2" ht="30" customHeight="1" thickBot="1" x14ac:dyDescent="0.25">
      <c r="A678" s="119" t="s">
        <v>12629</v>
      </c>
      <c r="B678" s="123" t="s">
        <v>10426</v>
      </c>
    </row>
    <row r="679" spans="1:2" ht="30" customHeight="1" thickBot="1" x14ac:dyDescent="0.25">
      <c r="A679" s="119" t="s">
        <v>12628</v>
      </c>
      <c r="B679" s="123" t="s">
        <v>10427</v>
      </c>
    </row>
    <row r="680" spans="1:2" ht="30" customHeight="1" thickBot="1" x14ac:dyDescent="0.25">
      <c r="A680" s="119" t="s">
        <v>12630</v>
      </c>
      <c r="B680" s="123" t="s">
        <v>10428</v>
      </c>
    </row>
    <row r="681" spans="1:2" ht="30" customHeight="1" thickBot="1" x14ac:dyDescent="0.25">
      <c r="A681" s="119" t="s">
        <v>12631</v>
      </c>
      <c r="B681" s="123" t="s">
        <v>10429</v>
      </c>
    </row>
    <row r="682" spans="1:2" ht="30" customHeight="1" thickBot="1" x14ac:dyDescent="0.25">
      <c r="A682" s="126" t="s">
        <v>12632</v>
      </c>
      <c r="B682" s="120" t="s">
        <v>10430</v>
      </c>
    </row>
    <row r="683" spans="1:2" ht="30" customHeight="1" thickBot="1" x14ac:dyDescent="0.25">
      <c r="A683" s="119" t="s">
        <v>12641</v>
      </c>
      <c r="B683" s="123" t="s">
        <v>10430</v>
      </c>
    </row>
    <row r="684" spans="1:2" ht="30" customHeight="1" thickBot="1" x14ac:dyDescent="0.25">
      <c r="A684" s="119" t="s">
        <v>12642</v>
      </c>
      <c r="B684" s="123" t="s">
        <v>10431</v>
      </c>
    </row>
    <row r="685" spans="1:2" ht="30" customHeight="1" thickBot="1" x14ac:dyDescent="0.25">
      <c r="A685" s="119" t="s">
        <v>12633</v>
      </c>
      <c r="B685" s="123" t="s">
        <v>10432</v>
      </c>
    </row>
    <row r="686" spans="1:2" ht="30" customHeight="1" thickBot="1" x14ac:dyDescent="0.25">
      <c r="A686" s="119" t="s">
        <v>12634</v>
      </c>
      <c r="B686" s="123" t="s">
        <v>10433</v>
      </c>
    </row>
    <row r="687" spans="1:2" ht="30" customHeight="1" thickBot="1" x14ac:dyDescent="0.25">
      <c r="A687" s="119" t="s">
        <v>12635</v>
      </c>
      <c r="B687" s="123" t="s">
        <v>10434</v>
      </c>
    </row>
    <row r="688" spans="1:2" ht="30" customHeight="1" thickBot="1" x14ac:dyDescent="0.25">
      <c r="A688" s="119" t="s">
        <v>12643</v>
      </c>
      <c r="B688" s="123" t="s">
        <v>10435</v>
      </c>
    </row>
    <row r="689" spans="1:2" ht="30" customHeight="1" thickBot="1" x14ac:dyDescent="0.25">
      <c r="A689" s="124" t="s">
        <v>12636</v>
      </c>
      <c r="B689" s="125" t="s">
        <v>10436</v>
      </c>
    </row>
    <row r="690" spans="1:2" ht="30" customHeight="1" thickBot="1" x14ac:dyDescent="0.25">
      <c r="A690" s="119" t="s">
        <v>12644</v>
      </c>
      <c r="B690" s="123" t="s">
        <v>10437</v>
      </c>
    </row>
    <row r="691" spans="1:2" ht="30" customHeight="1" thickBot="1" x14ac:dyDescent="0.25">
      <c r="A691" s="119" t="s">
        <v>12645</v>
      </c>
      <c r="B691" s="123" t="s">
        <v>10437</v>
      </c>
    </row>
    <row r="692" spans="1:2" ht="30" customHeight="1" thickBot="1" x14ac:dyDescent="0.25">
      <c r="A692" s="119" t="s">
        <v>12637</v>
      </c>
      <c r="B692" s="123" t="s">
        <v>10438</v>
      </c>
    </row>
    <row r="693" spans="1:2" ht="30" customHeight="1" thickBot="1" x14ac:dyDescent="0.25">
      <c r="A693" s="119" t="s">
        <v>12638</v>
      </c>
      <c r="B693" s="123" t="s">
        <v>10439</v>
      </c>
    </row>
    <row r="694" spans="1:2" ht="30" customHeight="1" thickBot="1" x14ac:dyDescent="0.25">
      <c r="A694" s="119" t="s">
        <v>12646</v>
      </c>
      <c r="B694" s="123" t="s">
        <v>10440</v>
      </c>
    </row>
    <row r="695" spans="1:2" ht="30" customHeight="1" thickBot="1" x14ac:dyDescent="0.25">
      <c r="A695" s="119" t="s">
        <v>12647</v>
      </c>
      <c r="B695" s="123" t="s">
        <v>10440</v>
      </c>
    </row>
    <row r="696" spans="1:2" ht="30" customHeight="1" thickBot="1" x14ac:dyDescent="0.25">
      <c r="A696" s="119" t="s">
        <v>10441</v>
      </c>
      <c r="B696" s="123" t="s">
        <v>10442</v>
      </c>
    </row>
    <row r="697" spans="1:2" ht="30" customHeight="1" thickBot="1" x14ac:dyDescent="0.25">
      <c r="A697" s="119" t="s">
        <v>10443</v>
      </c>
      <c r="B697" s="123" t="s">
        <v>10444</v>
      </c>
    </row>
    <row r="698" spans="1:2" ht="30" customHeight="1" thickBot="1" x14ac:dyDescent="0.25">
      <c r="A698" s="119" t="s">
        <v>12648</v>
      </c>
      <c r="B698" s="123" t="s">
        <v>10445</v>
      </c>
    </row>
    <row r="699" spans="1:2" ht="30" customHeight="1" thickBot="1" x14ac:dyDescent="0.25">
      <c r="A699" s="119" t="s">
        <v>12649</v>
      </c>
      <c r="B699" s="123" t="s">
        <v>10445</v>
      </c>
    </row>
    <row r="700" spans="1:2" ht="30" customHeight="1" thickBot="1" x14ac:dyDescent="0.25">
      <c r="A700" s="119" t="s">
        <v>12650</v>
      </c>
      <c r="B700" s="123" t="s">
        <v>10446</v>
      </c>
    </row>
    <row r="701" spans="1:2" ht="30" customHeight="1" thickBot="1" x14ac:dyDescent="0.25">
      <c r="A701" s="119" t="s">
        <v>12651</v>
      </c>
      <c r="B701" s="123" t="s">
        <v>10446</v>
      </c>
    </row>
    <row r="702" spans="1:2" ht="30" customHeight="1" thickBot="1" x14ac:dyDescent="0.25">
      <c r="A702" s="119" t="s">
        <v>10447</v>
      </c>
      <c r="B702" s="123" t="s">
        <v>10448</v>
      </c>
    </row>
    <row r="703" spans="1:2" ht="30" customHeight="1" thickBot="1" x14ac:dyDescent="0.25">
      <c r="A703" s="119" t="s">
        <v>10449</v>
      </c>
      <c r="B703" s="123" t="s">
        <v>10450</v>
      </c>
    </row>
    <row r="704" spans="1:2" ht="30" customHeight="1" thickBot="1" x14ac:dyDescent="0.25">
      <c r="A704" s="119" t="s">
        <v>12652</v>
      </c>
      <c r="B704" s="123" t="s">
        <v>10451</v>
      </c>
    </row>
    <row r="705" spans="1:2" ht="30" customHeight="1" thickBot="1" x14ac:dyDescent="0.25">
      <c r="A705" s="119" t="s">
        <v>12653</v>
      </c>
      <c r="B705" s="123" t="s">
        <v>10451</v>
      </c>
    </row>
    <row r="706" spans="1:2" ht="30" customHeight="1" thickBot="1" x14ac:dyDescent="0.25">
      <c r="A706" s="119" t="s">
        <v>12654</v>
      </c>
      <c r="B706" s="123" t="s">
        <v>10452</v>
      </c>
    </row>
    <row r="707" spans="1:2" ht="30" customHeight="1" thickBot="1" x14ac:dyDescent="0.25">
      <c r="A707" s="119" t="s">
        <v>12655</v>
      </c>
      <c r="B707" s="123" t="s">
        <v>10453</v>
      </c>
    </row>
    <row r="708" spans="1:2" ht="30" customHeight="1" thickBot="1" x14ac:dyDescent="0.25">
      <c r="A708" s="119" t="s">
        <v>12656</v>
      </c>
      <c r="B708" s="123" t="s">
        <v>10454</v>
      </c>
    </row>
    <row r="709" spans="1:2" ht="30" customHeight="1" thickBot="1" x14ac:dyDescent="0.25">
      <c r="A709" s="119" t="s">
        <v>10455</v>
      </c>
      <c r="B709" s="123" t="s">
        <v>10456</v>
      </c>
    </row>
    <row r="710" spans="1:2" ht="30" customHeight="1" thickBot="1" x14ac:dyDescent="0.25">
      <c r="A710" s="119" t="s">
        <v>10457</v>
      </c>
      <c r="B710" s="123" t="s">
        <v>10458</v>
      </c>
    </row>
    <row r="711" spans="1:2" ht="30" customHeight="1" thickBot="1" x14ac:dyDescent="0.25">
      <c r="A711" s="124" t="s">
        <v>12639</v>
      </c>
      <c r="B711" s="125" t="s">
        <v>10459</v>
      </c>
    </row>
    <row r="712" spans="1:2" ht="30" customHeight="1" thickBot="1" x14ac:dyDescent="0.25">
      <c r="A712" s="119" t="s">
        <v>12657</v>
      </c>
      <c r="B712" s="123" t="s">
        <v>10460</v>
      </c>
    </row>
    <row r="713" spans="1:2" ht="30" customHeight="1" thickBot="1" x14ac:dyDescent="0.25">
      <c r="A713" s="119" t="s">
        <v>12658</v>
      </c>
      <c r="B713" s="123" t="s">
        <v>10460</v>
      </c>
    </row>
    <row r="714" spans="1:2" ht="30" customHeight="1" thickBot="1" x14ac:dyDescent="0.25">
      <c r="A714" s="119" t="s">
        <v>10461</v>
      </c>
      <c r="B714" s="123" t="s">
        <v>10462</v>
      </c>
    </row>
    <row r="715" spans="1:2" ht="30" customHeight="1" thickBot="1" x14ac:dyDescent="0.25">
      <c r="A715" s="119" t="s">
        <v>10463</v>
      </c>
      <c r="B715" s="123" t="s">
        <v>10464</v>
      </c>
    </row>
    <row r="716" spans="1:2" ht="30" customHeight="1" thickBot="1" x14ac:dyDescent="0.25">
      <c r="A716" s="119" t="s">
        <v>10465</v>
      </c>
      <c r="B716" s="123" t="s">
        <v>10466</v>
      </c>
    </row>
    <row r="717" spans="1:2" ht="30" customHeight="1" thickBot="1" x14ac:dyDescent="0.25">
      <c r="A717" s="119" t="s">
        <v>10467</v>
      </c>
      <c r="B717" s="123" t="s">
        <v>10468</v>
      </c>
    </row>
    <row r="718" spans="1:2" ht="30" customHeight="1" thickBot="1" x14ac:dyDescent="0.25">
      <c r="A718" s="119" t="s">
        <v>10469</v>
      </c>
      <c r="B718" s="123" t="s">
        <v>10470</v>
      </c>
    </row>
    <row r="719" spans="1:2" ht="30" customHeight="1" thickBot="1" x14ac:dyDescent="0.25">
      <c r="A719" s="119" t="s">
        <v>10471</v>
      </c>
      <c r="B719" s="123" t="s">
        <v>10472</v>
      </c>
    </row>
    <row r="720" spans="1:2" ht="30" customHeight="1" thickBot="1" x14ac:dyDescent="0.25">
      <c r="A720" s="119" t="s">
        <v>10473</v>
      </c>
      <c r="B720" s="123" t="s">
        <v>10474</v>
      </c>
    </row>
    <row r="721" spans="1:2" ht="30" customHeight="1" thickBot="1" x14ac:dyDescent="0.25">
      <c r="A721" s="119" t="s">
        <v>10475</v>
      </c>
      <c r="B721" s="123" t="s">
        <v>10476</v>
      </c>
    </row>
    <row r="722" spans="1:2" ht="30" customHeight="1" thickBot="1" x14ac:dyDescent="0.25">
      <c r="A722" s="119" t="s">
        <v>10477</v>
      </c>
      <c r="B722" s="123" t="s">
        <v>10478</v>
      </c>
    </row>
    <row r="723" spans="1:2" ht="30" customHeight="1" thickBot="1" x14ac:dyDescent="0.25">
      <c r="A723" s="119" t="s">
        <v>12659</v>
      </c>
      <c r="B723" s="123" t="s">
        <v>10479</v>
      </c>
    </row>
    <row r="724" spans="1:2" ht="30" customHeight="1" thickBot="1" x14ac:dyDescent="0.25">
      <c r="A724" s="119" t="s">
        <v>12660</v>
      </c>
      <c r="B724" s="123" t="s">
        <v>10479</v>
      </c>
    </row>
    <row r="725" spans="1:2" ht="30" customHeight="1" thickBot="1" x14ac:dyDescent="0.25">
      <c r="A725" s="119" t="s">
        <v>10480</v>
      </c>
      <c r="B725" s="123" t="s">
        <v>10481</v>
      </c>
    </row>
    <row r="726" spans="1:2" ht="30" customHeight="1" thickBot="1" x14ac:dyDescent="0.25">
      <c r="A726" s="119" t="s">
        <v>10482</v>
      </c>
      <c r="B726" s="123" t="s">
        <v>10483</v>
      </c>
    </row>
    <row r="727" spans="1:2" ht="30" customHeight="1" thickBot="1" x14ac:dyDescent="0.25">
      <c r="A727" s="119" t="s">
        <v>10484</v>
      </c>
      <c r="B727" s="123" t="s">
        <v>10485</v>
      </c>
    </row>
    <row r="728" spans="1:2" ht="30" customHeight="1" thickBot="1" x14ac:dyDescent="0.25">
      <c r="A728" s="119" t="s">
        <v>10486</v>
      </c>
      <c r="B728" s="123" t="s">
        <v>10487</v>
      </c>
    </row>
    <row r="729" spans="1:2" ht="30" customHeight="1" thickBot="1" x14ac:dyDescent="0.25">
      <c r="A729" s="119" t="s">
        <v>12661</v>
      </c>
      <c r="B729" s="123" t="s">
        <v>10488</v>
      </c>
    </row>
    <row r="730" spans="1:2" ht="30" customHeight="1" thickBot="1" x14ac:dyDescent="0.25">
      <c r="A730" s="119" t="s">
        <v>12662</v>
      </c>
      <c r="B730" s="123" t="s">
        <v>10488</v>
      </c>
    </row>
    <row r="731" spans="1:2" ht="30" customHeight="1" thickBot="1" x14ac:dyDescent="0.25">
      <c r="A731" s="119" t="s">
        <v>10489</v>
      </c>
      <c r="B731" s="123" t="s">
        <v>10490</v>
      </c>
    </row>
    <row r="732" spans="1:2" ht="30" customHeight="1" thickBot="1" x14ac:dyDescent="0.25">
      <c r="A732" s="119" t="s">
        <v>10491</v>
      </c>
      <c r="B732" s="123" t="s">
        <v>10492</v>
      </c>
    </row>
    <row r="733" spans="1:2" ht="30" customHeight="1" thickBot="1" x14ac:dyDescent="0.25">
      <c r="A733" s="119" t="s">
        <v>10493</v>
      </c>
      <c r="B733" s="123" t="s">
        <v>10494</v>
      </c>
    </row>
    <row r="734" spans="1:2" ht="30" customHeight="1" thickBot="1" x14ac:dyDescent="0.25">
      <c r="A734" s="119" t="s">
        <v>10495</v>
      </c>
      <c r="B734" s="123" t="s">
        <v>10496</v>
      </c>
    </row>
    <row r="735" spans="1:2" ht="30" customHeight="1" thickBot="1" x14ac:dyDescent="0.25">
      <c r="A735" s="119" t="s">
        <v>10497</v>
      </c>
      <c r="B735" s="123" t="s">
        <v>10498</v>
      </c>
    </row>
    <row r="736" spans="1:2" ht="30" customHeight="1" thickBot="1" x14ac:dyDescent="0.25">
      <c r="A736" s="119" t="s">
        <v>10499</v>
      </c>
      <c r="B736" s="123" t="s">
        <v>10500</v>
      </c>
    </row>
    <row r="737" spans="1:2" ht="30" customHeight="1" thickBot="1" x14ac:dyDescent="0.25">
      <c r="A737" s="124" t="s">
        <v>12640</v>
      </c>
      <c r="B737" s="125" t="s">
        <v>10501</v>
      </c>
    </row>
    <row r="738" spans="1:2" ht="30" customHeight="1" thickBot="1" x14ac:dyDescent="0.25">
      <c r="A738" s="119" t="s">
        <v>12663</v>
      </c>
      <c r="B738" s="123" t="s">
        <v>10502</v>
      </c>
    </row>
    <row r="739" spans="1:2" ht="30" customHeight="1" thickBot="1" x14ac:dyDescent="0.25">
      <c r="A739" s="119" t="s">
        <v>12664</v>
      </c>
      <c r="B739" s="123" t="s">
        <v>10502</v>
      </c>
    </row>
    <row r="740" spans="1:2" ht="30" customHeight="1" thickBot="1" x14ac:dyDescent="0.25">
      <c r="A740" s="119" t="s">
        <v>10503</v>
      </c>
      <c r="B740" s="123" t="s">
        <v>10504</v>
      </c>
    </row>
    <row r="741" spans="1:2" ht="30" customHeight="1" thickBot="1" x14ac:dyDescent="0.25">
      <c r="A741" s="119" t="s">
        <v>10505</v>
      </c>
      <c r="B741" s="123" t="s">
        <v>10506</v>
      </c>
    </row>
    <row r="742" spans="1:2" ht="30" customHeight="1" thickBot="1" x14ac:dyDescent="0.25">
      <c r="A742" s="119" t="s">
        <v>10507</v>
      </c>
      <c r="B742" s="123" t="s">
        <v>10508</v>
      </c>
    </row>
    <row r="743" spans="1:2" ht="30" customHeight="1" thickBot="1" x14ac:dyDescent="0.25">
      <c r="A743" s="119" t="s">
        <v>12665</v>
      </c>
      <c r="B743" s="123" t="s">
        <v>10509</v>
      </c>
    </row>
    <row r="744" spans="1:2" ht="30" customHeight="1" thickBot="1" x14ac:dyDescent="0.25">
      <c r="A744" s="119" t="s">
        <v>12666</v>
      </c>
      <c r="B744" s="123" t="s">
        <v>10509</v>
      </c>
    </row>
    <row r="745" spans="1:2" ht="30" customHeight="1" thickBot="1" x14ac:dyDescent="0.25">
      <c r="A745" s="119" t="s">
        <v>10510</v>
      </c>
      <c r="B745" s="123" t="s">
        <v>10511</v>
      </c>
    </row>
    <row r="746" spans="1:2" ht="30" customHeight="1" thickBot="1" x14ac:dyDescent="0.25">
      <c r="A746" s="119" t="s">
        <v>10512</v>
      </c>
      <c r="B746" s="123" t="s">
        <v>10513</v>
      </c>
    </row>
    <row r="747" spans="1:2" ht="30" customHeight="1" thickBot="1" x14ac:dyDescent="0.25">
      <c r="A747" s="119" t="s">
        <v>10514</v>
      </c>
      <c r="B747" s="123" t="s">
        <v>10515</v>
      </c>
    </row>
    <row r="748" spans="1:2" ht="30" customHeight="1" thickBot="1" x14ac:dyDescent="0.25">
      <c r="A748" s="119" t="s">
        <v>10516</v>
      </c>
      <c r="B748" s="123" t="s">
        <v>10517</v>
      </c>
    </row>
    <row r="749" spans="1:2" ht="30" customHeight="1" thickBot="1" x14ac:dyDescent="0.25">
      <c r="A749" s="119" t="s">
        <v>10518</v>
      </c>
      <c r="B749" s="123" t="s">
        <v>10519</v>
      </c>
    </row>
    <row r="750" spans="1:2" ht="30" customHeight="1" thickBot="1" x14ac:dyDescent="0.25">
      <c r="A750" s="119" t="s">
        <v>10520</v>
      </c>
      <c r="B750" s="123" t="s">
        <v>10521</v>
      </c>
    </row>
    <row r="751" spans="1:2" ht="30" customHeight="1" thickBot="1" x14ac:dyDescent="0.25">
      <c r="A751" s="119" t="s">
        <v>10522</v>
      </c>
      <c r="B751" s="123" t="s">
        <v>10523</v>
      </c>
    </row>
    <row r="752" spans="1:2" ht="30" customHeight="1" thickBot="1" x14ac:dyDescent="0.25">
      <c r="A752" s="119" t="s">
        <v>10524</v>
      </c>
      <c r="B752" s="123" t="s">
        <v>10525</v>
      </c>
    </row>
    <row r="753" spans="1:2" ht="30" customHeight="1" thickBot="1" x14ac:dyDescent="0.25">
      <c r="A753" s="119" t="s">
        <v>10526</v>
      </c>
      <c r="B753" s="123" t="s">
        <v>10527</v>
      </c>
    </row>
    <row r="754" spans="1:2" ht="30" customHeight="1" thickBot="1" x14ac:dyDescent="0.25">
      <c r="A754" s="119" t="s">
        <v>12667</v>
      </c>
      <c r="B754" s="123" t="s">
        <v>10528</v>
      </c>
    </row>
    <row r="755" spans="1:2" ht="30" customHeight="1" thickBot="1" x14ac:dyDescent="0.25">
      <c r="A755" s="119" t="s">
        <v>12668</v>
      </c>
      <c r="B755" s="123" t="s">
        <v>10528</v>
      </c>
    </row>
    <row r="756" spans="1:2" ht="30" customHeight="1" thickBot="1" x14ac:dyDescent="0.25">
      <c r="A756" s="119" t="s">
        <v>12669</v>
      </c>
      <c r="B756" s="123" t="s">
        <v>10529</v>
      </c>
    </row>
    <row r="757" spans="1:2" ht="30" customHeight="1" thickBot="1" x14ac:dyDescent="0.25">
      <c r="A757" s="119" t="s">
        <v>12670</v>
      </c>
      <c r="B757" s="123" t="s">
        <v>10529</v>
      </c>
    </row>
    <row r="758" spans="1:2" ht="30" customHeight="1" thickBot="1" x14ac:dyDescent="0.25">
      <c r="A758" s="119" t="s">
        <v>10530</v>
      </c>
      <c r="B758" s="123" t="s">
        <v>10531</v>
      </c>
    </row>
    <row r="759" spans="1:2" ht="30" customHeight="1" thickBot="1" x14ac:dyDescent="0.25">
      <c r="A759" s="119" t="s">
        <v>10532</v>
      </c>
      <c r="B759" s="123" t="s">
        <v>10533</v>
      </c>
    </row>
    <row r="760" spans="1:2" ht="30" customHeight="1" thickBot="1" x14ac:dyDescent="0.25">
      <c r="A760" s="119" t="s">
        <v>12671</v>
      </c>
      <c r="B760" s="123" t="s">
        <v>10534</v>
      </c>
    </row>
    <row r="761" spans="1:2" ht="30" customHeight="1" thickBot="1" x14ac:dyDescent="0.25">
      <c r="A761" s="119" t="s">
        <v>12672</v>
      </c>
      <c r="B761" s="123" t="s">
        <v>10534</v>
      </c>
    </row>
    <row r="762" spans="1:2" ht="30" customHeight="1" thickBot="1" x14ac:dyDescent="0.25">
      <c r="A762" s="119" t="s">
        <v>10535</v>
      </c>
      <c r="B762" s="123" t="s">
        <v>10536</v>
      </c>
    </row>
    <row r="763" spans="1:2" ht="30" customHeight="1" thickBot="1" x14ac:dyDescent="0.25">
      <c r="A763" s="119" t="s">
        <v>10537</v>
      </c>
      <c r="B763" s="123" t="s">
        <v>10538</v>
      </c>
    </row>
    <row r="764" spans="1:2" ht="30" customHeight="1" thickBot="1" x14ac:dyDescent="0.25">
      <c r="A764" s="119" t="s">
        <v>10539</v>
      </c>
      <c r="B764" s="123" t="s">
        <v>10540</v>
      </c>
    </row>
    <row r="765" spans="1:2" ht="30" customHeight="1" thickBot="1" x14ac:dyDescent="0.25">
      <c r="A765" s="126" t="s">
        <v>12673</v>
      </c>
      <c r="B765" s="120" t="s">
        <v>10541</v>
      </c>
    </row>
    <row r="766" spans="1:2" ht="30" customHeight="1" thickBot="1" x14ac:dyDescent="0.25">
      <c r="A766" s="119" t="s">
        <v>12675</v>
      </c>
      <c r="B766" s="123" t="s">
        <v>10542</v>
      </c>
    </row>
    <row r="767" spans="1:2" ht="30" customHeight="1" thickBot="1" x14ac:dyDescent="0.25">
      <c r="A767" s="119" t="s">
        <v>12676</v>
      </c>
      <c r="B767" s="123" t="s">
        <v>10542</v>
      </c>
    </row>
    <row r="768" spans="1:2" ht="30" customHeight="1" thickBot="1" x14ac:dyDescent="0.25">
      <c r="A768" s="119" t="s">
        <v>10543</v>
      </c>
      <c r="B768" s="123" t="s">
        <v>10544</v>
      </c>
    </row>
    <row r="769" spans="1:2" ht="30" customHeight="1" thickBot="1" x14ac:dyDescent="0.25">
      <c r="A769" s="119" t="s">
        <v>10545</v>
      </c>
      <c r="B769" s="123" t="s">
        <v>10546</v>
      </c>
    </row>
    <row r="770" spans="1:2" ht="30" customHeight="1" thickBot="1" x14ac:dyDescent="0.25">
      <c r="A770" s="119" t="s">
        <v>10547</v>
      </c>
      <c r="B770" s="123" t="s">
        <v>10548</v>
      </c>
    </row>
    <row r="771" spans="1:2" ht="30" customHeight="1" thickBot="1" x14ac:dyDescent="0.25">
      <c r="A771" s="119" t="s">
        <v>10549</v>
      </c>
      <c r="B771" s="123" t="s">
        <v>10550</v>
      </c>
    </row>
    <row r="772" spans="1:2" ht="30" customHeight="1" thickBot="1" x14ac:dyDescent="0.25">
      <c r="A772" s="119" t="s">
        <v>10551</v>
      </c>
      <c r="B772" s="123" t="s">
        <v>10552</v>
      </c>
    </row>
    <row r="773" spans="1:2" ht="30" customHeight="1" thickBot="1" x14ac:dyDescent="0.25">
      <c r="A773" s="119" t="s">
        <v>12677</v>
      </c>
      <c r="B773" s="123" t="s">
        <v>10553</v>
      </c>
    </row>
    <row r="774" spans="1:2" ht="30" customHeight="1" thickBot="1" x14ac:dyDescent="0.25">
      <c r="A774" s="119" t="s">
        <v>12678</v>
      </c>
      <c r="B774" s="123" t="s">
        <v>10553</v>
      </c>
    </row>
    <row r="775" spans="1:2" ht="30" customHeight="1" thickBot="1" x14ac:dyDescent="0.25">
      <c r="A775" s="119" t="s">
        <v>12679</v>
      </c>
      <c r="B775" s="123" t="s">
        <v>10554</v>
      </c>
    </row>
    <row r="776" spans="1:2" ht="30" customHeight="1" thickBot="1" x14ac:dyDescent="0.25">
      <c r="A776" s="119" t="s">
        <v>12680</v>
      </c>
      <c r="B776" s="123" t="s">
        <v>10554</v>
      </c>
    </row>
    <row r="777" spans="1:2" ht="30" customHeight="1" thickBot="1" x14ac:dyDescent="0.25">
      <c r="A777" s="124" t="s">
        <v>12674</v>
      </c>
      <c r="B777" s="125" t="s">
        <v>10555</v>
      </c>
    </row>
    <row r="778" spans="1:2" ht="30" customHeight="1" thickBot="1" x14ac:dyDescent="0.25">
      <c r="A778" s="119" t="s">
        <v>12681</v>
      </c>
      <c r="B778" s="123" t="s">
        <v>10556</v>
      </c>
    </row>
    <row r="779" spans="1:2" ht="30" customHeight="1" thickBot="1" x14ac:dyDescent="0.25">
      <c r="A779" s="119" t="s">
        <v>12682</v>
      </c>
      <c r="B779" s="123" t="s">
        <v>10556</v>
      </c>
    </row>
    <row r="780" spans="1:2" ht="30" customHeight="1" thickBot="1" x14ac:dyDescent="0.25">
      <c r="A780" s="119" t="s">
        <v>10557</v>
      </c>
      <c r="B780" s="123" t="s">
        <v>10558</v>
      </c>
    </row>
    <row r="781" spans="1:2" ht="30" customHeight="1" thickBot="1" x14ac:dyDescent="0.25">
      <c r="A781" s="119" t="s">
        <v>10559</v>
      </c>
      <c r="B781" s="123" t="s">
        <v>10560</v>
      </c>
    </row>
    <row r="782" spans="1:2" ht="30" customHeight="1" thickBot="1" x14ac:dyDescent="0.25">
      <c r="A782" s="119" t="s">
        <v>12683</v>
      </c>
      <c r="B782" s="123" t="s">
        <v>10561</v>
      </c>
    </row>
    <row r="783" spans="1:2" ht="30" customHeight="1" thickBot="1" x14ac:dyDescent="0.25">
      <c r="A783" s="119" t="s">
        <v>10562</v>
      </c>
      <c r="B783" s="123" t="s">
        <v>10563</v>
      </c>
    </row>
    <row r="784" spans="1:2" ht="30" customHeight="1" thickBot="1" x14ac:dyDescent="0.25">
      <c r="A784" s="119" t="s">
        <v>10564</v>
      </c>
      <c r="B784" s="123" t="s">
        <v>10565</v>
      </c>
    </row>
    <row r="785" spans="1:2" ht="30" customHeight="1" thickBot="1" x14ac:dyDescent="0.25">
      <c r="A785" s="119" t="s">
        <v>12684</v>
      </c>
      <c r="B785" s="123" t="s">
        <v>10566</v>
      </c>
    </row>
    <row r="786" spans="1:2" ht="30" customHeight="1" thickBot="1" x14ac:dyDescent="0.25">
      <c r="A786" s="119" t="s">
        <v>12685</v>
      </c>
      <c r="B786" s="123" t="s">
        <v>10566</v>
      </c>
    </row>
    <row r="787" spans="1:2" ht="30" customHeight="1" thickBot="1" x14ac:dyDescent="0.25">
      <c r="A787" s="119" t="s">
        <v>10567</v>
      </c>
      <c r="B787" s="123" t="s">
        <v>10568</v>
      </c>
    </row>
    <row r="788" spans="1:2" ht="30" customHeight="1" thickBot="1" x14ac:dyDescent="0.25">
      <c r="A788" s="119" t="s">
        <v>10569</v>
      </c>
      <c r="B788" s="123" t="s">
        <v>10570</v>
      </c>
    </row>
    <row r="789" spans="1:2" ht="30" customHeight="1" thickBot="1" x14ac:dyDescent="0.25">
      <c r="A789" s="119" t="s">
        <v>10571</v>
      </c>
      <c r="B789" s="123" t="s">
        <v>10572</v>
      </c>
    </row>
    <row r="790" spans="1:2" ht="30" customHeight="1" thickBot="1" x14ac:dyDescent="0.25">
      <c r="A790" s="119" t="s">
        <v>10573</v>
      </c>
      <c r="B790" s="123" t="s">
        <v>10574</v>
      </c>
    </row>
    <row r="791" spans="1:2" ht="30" customHeight="1" thickBot="1" x14ac:dyDescent="0.25">
      <c r="A791" s="119" t="s">
        <v>10575</v>
      </c>
      <c r="B791" s="123" t="s">
        <v>10576</v>
      </c>
    </row>
    <row r="792" spans="1:2" ht="30" customHeight="1" thickBot="1" x14ac:dyDescent="0.25">
      <c r="A792" s="119" t="s">
        <v>10577</v>
      </c>
      <c r="B792" s="123" t="s">
        <v>10578</v>
      </c>
    </row>
    <row r="793" spans="1:2" ht="30" customHeight="1" thickBot="1" x14ac:dyDescent="0.25">
      <c r="A793" s="119" t="s">
        <v>10579</v>
      </c>
      <c r="B793" s="123" t="s">
        <v>10580</v>
      </c>
    </row>
    <row r="794" spans="1:2" ht="30" customHeight="1" thickBot="1" x14ac:dyDescent="0.25">
      <c r="A794" s="119" t="s">
        <v>10581</v>
      </c>
      <c r="B794" s="123" t="s">
        <v>10582</v>
      </c>
    </row>
    <row r="795" spans="1:2" ht="30" customHeight="1" thickBot="1" x14ac:dyDescent="0.25">
      <c r="A795" s="119" t="s">
        <v>12686</v>
      </c>
      <c r="B795" s="123" t="s">
        <v>10583</v>
      </c>
    </row>
    <row r="796" spans="1:2" ht="30" customHeight="1" thickBot="1" x14ac:dyDescent="0.25">
      <c r="A796" s="119" t="s">
        <v>12687</v>
      </c>
      <c r="B796" s="123" t="s">
        <v>10583</v>
      </c>
    </row>
    <row r="797" spans="1:2" ht="30" customHeight="1" thickBot="1" x14ac:dyDescent="0.25">
      <c r="A797" s="119" t="s">
        <v>10584</v>
      </c>
      <c r="B797" s="123" t="s">
        <v>10585</v>
      </c>
    </row>
    <row r="798" spans="1:2" ht="30" customHeight="1" thickBot="1" x14ac:dyDescent="0.25">
      <c r="A798" s="119" t="s">
        <v>10586</v>
      </c>
      <c r="B798" s="123" t="s">
        <v>10587</v>
      </c>
    </row>
    <row r="799" spans="1:2" ht="30" customHeight="1" thickBot="1" x14ac:dyDescent="0.25">
      <c r="A799" s="119" t="s">
        <v>10588</v>
      </c>
      <c r="B799" s="123" t="s">
        <v>10589</v>
      </c>
    </row>
    <row r="800" spans="1:2" ht="30" customHeight="1" thickBot="1" x14ac:dyDescent="0.25">
      <c r="A800" s="119" t="s">
        <v>10590</v>
      </c>
      <c r="B800" s="123" t="s">
        <v>10591</v>
      </c>
    </row>
    <row r="801" spans="1:2" ht="30" customHeight="1" thickBot="1" x14ac:dyDescent="0.25">
      <c r="A801" s="119" t="s">
        <v>10592</v>
      </c>
      <c r="B801" s="123" t="s">
        <v>10593</v>
      </c>
    </row>
    <row r="802" spans="1:2" ht="30" customHeight="1" thickBot="1" x14ac:dyDescent="0.25">
      <c r="A802" s="119" t="s">
        <v>10594</v>
      </c>
      <c r="B802" s="123" t="s">
        <v>10595</v>
      </c>
    </row>
    <row r="803" spans="1:2" ht="30" customHeight="1" thickBot="1" x14ac:dyDescent="0.25">
      <c r="A803" s="119" t="s">
        <v>10596</v>
      </c>
      <c r="B803" s="123" t="s">
        <v>10597</v>
      </c>
    </row>
    <row r="804" spans="1:2" ht="30" customHeight="1" thickBot="1" x14ac:dyDescent="0.25">
      <c r="A804" s="119" t="s">
        <v>10598</v>
      </c>
      <c r="B804" s="123" t="s">
        <v>10599</v>
      </c>
    </row>
    <row r="805" spans="1:2" ht="30" customHeight="1" thickBot="1" x14ac:dyDescent="0.25">
      <c r="A805" s="119" t="s">
        <v>10600</v>
      </c>
      <c r="B805" s="123" t="s">
        <v>10601</v>
      </c>
    </row>
    <row r="806" spans="1:2" ht="30" customHeight="1" thickBot="1" x14ac:dyDescent="0.25">
      <c r="A806" s="119" t="s">
        <v>10602</v>
      </c>
      <c r="B806" s="123" t="s">
        <v>10603</v>
      </c>
    </row>
    <row r="807" spans="1:2" ht="30" customHeight="1" thickBot="1" x14ac:dyDescent="0.25">
      <c r="A807" s="119" t="s">
        <v>10604</v>
      </c>
      <c r="B807" s="123" t="s">
        <v>10605</v>
      </c>
    </row>
    <row r="808" spans="1:2" ht="30" customHeight="1" thickBot="1" x14ac:dyDescent="0.25">
      <c r="A808" s="119" t="s">
        <v>10606</v>
      </c>
      <c r="B808" s="123" t="s">
        <v>10607</v>
      </c>
    </row>
    <row r="809" spans="1:2" ht="30" customHeight="1" thickBot="1" x14ac:dyDescent="0.25">
      <c r="A809" s="119" t="s">
        <v>10608</v>
      </c>
      <c r="B809" s="123" t="s">
        <v>10609</v>
      </c>
    </row>
    <row r="810" spans="1:2" ht="30" customHeight="1" thickBot="1" x14ac:dyDescent="0.25">
      <c r="A810" s="119" t="s">
        <v>10610</v>
      </c>
      <c r="B810" s="123" t="s">
        <v>10611</v>
      </c>
    </row>
    <row r="811" spans="1:2" ht="30" customHeight="1" thickBot="1" x14ac:dyDescent="0.25">
      <c r="A811" s="119" t="s">
        <v>12688</v>
      </c>
      <c r="B811" s="123" t="s">
        <v>10612</v>
      </c>
    </row>
    <row r="812" spans="1:2" ht="30" customHeight="1" thickBot="1" x14ac:dyDescent="0.25">
      <c r="A812" s="119" t="s">
        <v>12689</v>
      </c>
      <c r="B812" s="123" t="s">
        <v>10613</v>
      </c>
    </row>
    <row r="813" spans="1:2" ht="30" customHeight="1" thickBot="1" x14ac:dyDescent="0.25">
      <c r="A813" s="119" t="s">
        <v>12690</v>
      </c>
      <c r="B813" s="123" t="s">
        <v>10614</v>
      </c>
    </row>
    <row r="814" spans="1:2" ht="30" customHeight="1" thickBot="1" x14ac:dyDescent="0.25">
      <c r="A814" s="119" t="s">
        <v>12691</v>
      </c>
      <c r="B814" s="123" t="s">
        <v>10615</v>
      </c>
    </row>
    <row r="815" spans="1:2" ht="30" customHeight="1" thickBot="1" x14ac:dyDescent="0.25">
      <c r="A815" s="119" t="s">
        <v>12692</v>
      </c>
      <c r="B815" s="123" t="s">
        <v>10616</v>
      </c>
    </row>
    <row r="816" spans="1:2" ht="30" customHeight="1" thickBot="1" x14ac:dyDescent="0.25">
      <c r="A816" s="119" t="s">
        <v>12693</v>
      </c>
      <c r="B816" s="123" t="s">
        <v>10616</v>
      </c>
    </row>
    <row r="817" spans="1:2" ht="30" customHeight="1" thickBot="1" x14ac:dyDescent="0.25">
      <c r="A817" s="126" t="s">
        <v>12694</v>
      </c>
      <c r="B817" s="120" t="s">
        <v>10617</v>
      </c>
    </row>
    <row r="818" spans="1:2" ht="30" customHeight="1" thickBot="1" x14ac:dyDescent="0.25">
      <c r="A818" s="119" t="s">
        <v>12696</v>
      </c>
      <c r="B818" s="123" t="s">
        <v>10618</v>
      </c>
    </row>
    <row r="819" spans="1:2" ht="30" customHeight="1" thickBot="1" x14ac:dyDescent="0.25">
      <c r="A819" s="119" t="s">
        <v>12697</v>
      </c>
      <c r="B819" s="123" t="s">
        <v>10619</v>
      </c>
    </row>
    <row r="820" spans="1:2" ht="30" customHeight="1" thickBot="1" x14ac:dyDescent="0.25">
      <c r="A820" s="119" t="s">
        <v>12698</v>
      </c>
      <c r="B820" s="123" t="s">
        <v>10620</v>
      </c>
    </row>
    <row r="821" spans="1:2" ht="30" customHeight="1" thickBot="1" x14ac:dyDescent="0.25">
      <c r="A821" s="119" t="s">
        <v>12699</v>
      </c>
      <c r="B821" s="123" t="s">
        <v>10621</v>
      </c>
    </row>
    <row r="822" spans="1:2" ht="30" customHeight="1" thickBot="1" x14ac:dyDescent="0.25">
      <c r="A822" s="119" t="s">
        <v>12700</v>
      </c>
      <c r="B822" s="123" t="s">
        <v>10622</v>
      </c>
    </row>
    <row r="823" spans="1:2" ht="30" customHeight="1" thickBot="1" x14ac:dyDescent="0.25">
      <c r="A823" s="119" t="s">
        <v>12701</v>
      </c>
      <c r="B823" s="123" t="s">
        <v>10623</v>
      </c>
    </row>
    <row r="824" spans="1:2" ht="30" customHeight="1" thickBot="1" x14ac:dyDescent="0.25">
      <c r="A824" s="119" t="s">
        <v>12702</v>
      </c>
      <c r="B824" s="123" t="s">
        <v>10624</v>
      </c>
    </row>
    <row r="825" spans="1:2" ht="30" customHeight="1" thickBot="1" x14ac:dyDescent="0.25">
      <c r="A825" s="119" t="s">
        <v>12703</v>
      </c>
      <c r="B825" s="123" t="s">
        <v>10625</v>
      </c>
    </row>
    <row r="826" spans="1:2" ht="30" customHeight="1" thickBot="1" x14ac:dyDescent="0.25">
      <c r="A826" s="119" t="s">
        <v>12704</v>
      </c>
      <c r="B826" s="123" t="s">
        <v>10626</v>
      </c>
    </row>
    <row r="827" spans="1:2" ht="30" customHeight="1" thickBot="1" x14ac:dyDescent="0.25">
      <c r="A827" s="119" t="s">
        <v>10627</v>
      </c>
      <c r="B827" s="123" t="s">
        <v>10628</v>
      </c>
    </row>
    <row r="828" spans="1:2" ht="30" customHeight="1" thickBot="1" x14ac:dyDescent="0.25">
      <c r="A828" s="119" t="s">
        <v>10629</v>
      </c>
      <c r="B828" s="123" t="s">
        <v>10630</v>
      </c>
    </row>
    <row r="829" spans="1:2" ht="30" customHeight="1" thickBot="1" x14ac:dyDescent="0.25">
      <c r="A829" s="119" t="s">
        <v>10631</v>
      </c>
      <c r="B829" s="123" t="s">
        <v>10632</v>
      </c>
    </row>
    <row r="830" spans="1:2" ht="30" customHeight="1" thickBot="1" x14ac:dyDescent="0.25">
      <c r="A830" s="119" t="s">
        <v>10633</v>
      </c>
      <c r="B830" s="123" t="s">
        <v>10634</v>
      </c>
    </row>
    <row r="831" spans="1:2" ht="30" customHeight="1" thickBot="1" x14ac:dyDescent="0.25">
      <c r="A831" s="119" t="s">
        <v>10635</v>
      </c>
      <c r="B831" s="123" t="s">
        <v>10636</v>
      </c>
    </row>
    <row r="832" spans="1:2" ht="30" customHeight="1" thickBot="1" x14ac:dyDescent="0.25">
      <c r="A832" s="119" t="s">
        <v>12705</v>
      </c>
      <c r="B832" s="123" t="s">
        <v>10637</v>
      </c>
    </row>
    <row r="833" spans="1:2" ht="30" customHeight="1" thickBot="1" x14ac:dyDescent="0.25">
      <c r="A833" s="119" t="s">
        <v>12706</v>
      </c>
      <c r="B833" s="123" t="s">
        <v>10637</v>
      </c>
    </row>
    <row r="834" spans="1:2" ht="30" customHeight="1" thickBot="1" x14ac:dyDescent="0.25">
      <c r="A834" s="119" t="s">
        <v>12707</v>
      </c>
      <c r="B834" s="123" t="s">
        <v>10638</v>
      </c>
    </row>
    <row r="835" spans="1:2" ht="30" customHeight="1" thickBot="1" x14ac:dyDescent="0.25">
      <c r="A835" s="119" t="s">
        <v>12708</v>
      </c>
      <c r="B835" s="123" t="s">
        <v>10638</v>
      </c>
    </row>
    <row r="836" spans="1:2" ht="30" customHeight="1" thickBot="1" x14ac:dyDescent="0.25">
      <c r="A836" s="119" t="s">
        <v>12709</v>
      </c>
      <c r="B836" s="123" t="s">
        <v>10639</v>
      </c>
    </row>
    <row r="837" spans="1:2" ht="30" customHeight="1" thickBot="1" x14ac:dyDescent="0.25">
      <c r="A837" s="119" t="s">
        <v>12710</v>
      </c>
      <c r="B837" s="123" t="s">
        <v>10639</v>
      </c>
    </row>
    <row r="838" spans="1:2" ht="30" customHeight="1" thickBot="1" x14ac:dyDescent="0.25">
      <c r="A838" s="119" t="s">
        <v>12711</v>
      </c>
      <c r="B838" s="123" t="s">
        <v>10640</v>
      </c>
    </row>
    <row r="839" spans="1:2" ht="30" customHeight="1" thickBot="1" x14ac:dyDescent="0.25">
      <c r="A839" s="119" t="s">
        <v>12712</v>
      </c>
      <c r="B839" s="123" t="s">
        <v>10641</v>
      </c>
    </row>
    <row r="840" spans="1:2" ht="30" customHeight="1" thickBot="1" x14ac:dyDescent="0.25">
      <c r="A840" s="119" t="s">
        <v>12713</v>
      </c>
      <c r="B840" s="123" t="s">
        <v>10642</v>
      </c>
    </row>
    <row r="841" spans="1:2" ht="30" customHeight="1" thickBot="1" x14ac:dyDescent="0.25">
      <c r="A841" s="119" t="s">
        <v>12714</v>
      </c>
      <c r="B841" s="123" t="s">
        <v>10643</v>
      </c>
    </row>
    <row r="842" spans="1:2" ht="30" customHeight="1" thickBot="1" x14ac:dyDescent="0.25">
      <c r="A842" s="119" t="s">
        <v>10644</v>
      </c>
      <c r="B842" s="123" t="s">
        <v>10645</v>
      </c>
    </row>
    <row r="843" spans="1:2" ht="30" customHeight="1" thickBot="1" x14ac:dyDescent="0.25">
      <c r="A843" s="119" t="s">
        <v>10646</v>
      </c>
      <c r="B843" s="123" t="s">
        <v>10647</v>
      </c>
    </row>
    <row r="844" spans="1:2" ht="30" customHeight="1" thickBot="1" x14ac:dyDescent="0.25">
      <c r="A844" s="119" t="s">
        <v>10648</v>
      </c>
      <c r="B844" s="123" t="s">
        <v>10649</v>
      </c>
    </row>
    <row r="845" spans="1:2" ht="30" customHeight="1" thickBot="1" x14ac:dyDescent="0.25">
      <c r="A845" s="119" t="s">
        <v>10650</v>
      </c>
      <c r="B845" s="123" t="s">
        <v>10651</v>
      </c>
    </row>
    <row r="846" spans="1:2" ht="30" customHeight="1" thickBot="1" x14ac:dyDescent="0.25">
      <c r="A846" s="119" t="s">
        <v>10652</v>
      </c>
      <c r="B846" s="123" t="s">
        <v>10653</v>
      </c>
    </row>
    <row r="847" spans="1:2" ht="30" customHeight="1" thickBot="1" x14ac:dyDescent="0.25">
      <c r="A847" s="119" t="s">
        <v>10654</v>
      </c>
      <c r="B847" s="123" t="s">
        <v>10655</v>
      </c>
    </row>
    <row r="848" spans="1:2" ht="30" customHeight="1" thickBot="1" x14ac:dyDescent="0.25">
      <c r="A848" s="119" t="s">
        <v>10656</v>
      </c>
      <c r="B848" s="123" t="s">
        <v>10657</v>
      </c>
    </row>
    <row r="849" spans="1:2" ht="30" customHeight="1" thickBot="1" x14ac:dyDescent="0.25">
      <c r="A849" s="124" t="s">
        <v>12695</v>
      </c>
      <c r="B849" s="125" t="s">
        <v>10658</v>
      </c>
    </row>
    <row r="850" spans="1:2" ht="30" customHeight="1" thickBot="1" x14ac:dyDescent="0.25">
      <c r="A850" s="119" t="s">
        <v>12715</v>
      </c>
      <c r="B850" s="123" t="s">
        <v>10659</v>
      </c>
    </row>
    <row r="851" spans="1:2" ht="30" customHeight="1" thickBot="1" x14ac:dyDescent="0.25">
      <c r="A851" s="119" t="s">
        <v>12716</v>
      </c>
      <c r="B851" s="123" t="s">
        <v>10659</v>
      </c>
    </row>
    <row r="852" spans="1:2" ht="30" customHeight="1" thickBot="1" x14ac:dyDescent="0.25">
      <c r="A852" s="119" t="s">
        <v>10660</v>
      </c>
      <c r="B852" s="123" t="s">
        <v>10661</v>
      </c>
    </row>
    <row r="853" spans="1:2" ht="30" customHeight="1" thickBot="1" x14ac:dyDescent="0.25">
      <c r="A853" s="119" t="s">
        <v>10662</v>
      </c>
      <c r="B853" s="123" t="s">
        <v>10663</v>
      </c>
    </row>
    <row r="854" spans="1:2" ht="30" customHeight="1" thickBot="1" x14ac:dyDescent="0.25">
      <c r="A854" s="119" t="s">
        <v>10664</v>
      </c>
      <c r="B854" s="123" t="s">
        <v>10665</v>
      </c>
    </row>
    <row r="855" spans="1:2" ht="30" customHeight="1" thickBot="1" x14ac:dyDescent="0.25">
      <c r="A855" s="119" t="s">
        <v>10666</v>
      </c>
      <c r="B855" s="123" t="s">
        <v>10667</v>
      </c>
    </row>
    <row r="856" spans="1:2" ht="30" customHeight="1" thickBot="1" x14ac:dyDescent="0.25">
      <c r="A856" s="119" t="s">
        <v>12717</v>
      </c>
      <c r="B856" s="123" t="s">
        <v>10668</v>
      </c>
    </row>
    <row r="857" spans="1:2" ht="30" customHeight="1" thickBot="1" x14ac:dyDescent="0.25">
      <c r="A857" s="119" t="s">
        <v>12718</v>
      </c>
      <c r="B857" s="123" t="s">
        <v>10668</v>
      </c>
    </row>
    <row r="858" spans="1:2" ht="30" customHeight="1" thickBot="1" x14ac:dyDescent="0.25">
      <c r="A858" s="119" t="s">
        <v>10669</v>
      </c>
      <c r="B858" s="123" t="s">
        <v>10670</v>
      </c>
    </row>
    <row r="859" spans="1:2" ht="30" customHeight="1" thickBot="1" x14ac:dyDescent="0.25">
      <c r="A859" s="119" t="s">
        <v>10671</v>
      </c>
      <c r="B859" s="123" t="s">
        <v>10672</v>
      </c>
    </row>
    <row r="860" spans="1:2" ht="30" customHeight="1" thickBot="1" x14ac:dyDescent="0.25">
      <c r="A860" s="119" t="s">
        <v>10673</v>
      </c>
      <c r="B860" s="123" t="s">
        <v>10674</v>
      </c>
    </row>
    <row r="861" spans="1:2" ht="30" customHeight="1" thickBot="1" x14ac:dyDescent="0.25">
      <c r="A861" s="119" t="s">
        <v>10675</v>
      </c>
      <c r="B861" s="123" t="s">
        <v>10676</v>
      </c>
    </row>
    <row r="862" spans="1:2" ht="30" customHeight="1" thickBot="1" x14ac:dyDescent="0.25">
      <c r="A862" s="119" t="s">
        <v>10677</v>
      </c>
      <c r="B862" s="123" t="s">
        <v>10678</v>
      </c>
    </row>
    <row r="863" spans="1:2" ht="30" customHeight="1" thickBot="1" x14ac:dyDescent="0.25">
      <c r="A863" s="119" t="s">
        <v>10679</v>
      </c>
      <c r="B863" s="123" t="s">
        <v>10680</v>
      </c>
    </row>
    <row r="864" spans="1:2" ht="30" customHeight="1" thickBot="1" x14ac:dyDescent="0.25">
      <c r="A864" s="119" t="s">
        <v>10681</v>
      </c>
      <c r="B864" s="123" t="s">
        <v>10682</v>
      </c>
    </row>
    <row r="865" spans="1:2" ht="30" customHeight="1" thickBot="1" x14ac:dyDescent="0.25">
      <c r="A865" s="126" t="s">
        <v>12719</v>
      </c>
      <c r="B865" s="120" t="s">
        <v>10683</v>
      </c>
    </row>
    <row r="866" spans="1:2" ht="30" customHeight="1" thickBot="1" x14ac:dyDescent="0.25">
      <c r="A866" s="119" t="s">
        <v>12721</v>
      </c>
      <c r="B866" s="123" t="s">
        <v>10684</v>
      </c>
    </row>
    <row r="867" spans="1:2" ht="30" customHeight="1" thickBot="1" x14ac:dyDescent="0.25">
      <c r="A867" s="119" t="s">
        <v>12722</v>
      </c>
      <c r="B867" s="123" t="s">
        <v>10684</v>
      </c>
    </row>
    <row r="868" spans="1:2" ht="30" customHeight="1" thickBot="1" x14ac:dyDescent="0.25">
      <c r="A868" s="119" t="s">
        <v>10685</v>
      </c>
      <c r="B868" s="123" t="s">
        <v>10686</v>
      </c>
    </row>
    <row r="869" spans="1:2" ht="30" customHeight="1" thickBot="1" x14ac:dyDescent="0.25">
      <c r="A869" s="119" t="s">
        <v>10687</v>
      </c>
      <c r="B869" s="123" t="s">
        <v>10688</v>
      </c>
    </row>
    <row r="870" spans="1:2" ht="30" customHeight="1" thickBot="1" x14ac:dyDescent="0.25">
      <c r="A870" s="119" t="s">
        <v>10689</v>
      </c>
      <c r="B870" s="123" t="s">
        <v>10690</v>
      </c>
    </row>
    <row r="871" spans="1:2" ht="30" customHeight="1" thickBot="1" x14ac:dyDescent="0.25">
      <c r="A871" s="119" t="s">
        <v>10691</v>
      </c>
      <c r="B871" s="123" t="s">
        <v>10692</v>
      </c>
    </row>
    <row r="872" spans="1:2" ht="30" customHeight="1" thickBot="1" x14ac:dyDescent="0.25">
      <c r="A872" s="119" t="s">
        <v>10693</v>
      </c>
      <c r="B872" s="123" t="s">
        <v>10694</v>
      </c>
    </row>
    <row r="873" spans="1:2" ht="30" customHeight="1" thickBot="1" x14ac:dyDescent="0.25">
      <c r="A873" s="119" t="s">
        <v>10695</v>
      </c>
      <c r="B873" s="123" t="s">
        <v>10696</v>
      </c>
    </row>
    <row r="874" spans="1:2" ht="30" customHeight="1" thickBot="1" x14ac:dyDescent="0.25">
      <c r="A874" s="119" t="s">
        <v>10697</v>
      </c>
      <c r="B874" s="123" t="s">
        <v>10698</v>
      </c>
    </row>
    <row r="875" spans="1:2" ht="30" customHeight="1" thickBot="1" x14ac:dyDescent="0.25">
      <c r="A875" s="119" t="s">
        <v>10699</v>
      </c>
      <c r="B875" s="123" t="s">
        <v>10700</v>
      </c>
    </row>
    <row r="876" spans="1:2" ht="30" customHeight="1" thickBot="1" x14ac:dyDescent="0.25">
      <c r="A876" s="119" t="s">
        <v>10701</v>
      </c>
      <c r="B876" s="123" t="s">
        <v>10702</v>
      </c>
    </row>
    <row r="877" spans="1:2" ht="30" customHeight="1" thickBot="1" x14ac:dyDescent="0.25">
      <c r="A877" s="119" t="s">
        <v>10703</v>
      </c>
      <c r="B877" s="123" t="s">
        <v>10704</v>
      </c>
    </row>
    <row r="878" spans="1:2" ht="30" customHeight="1" thickBot="1" x14ac:dyDescent="0.25">
      <c r="A878" s="119" t="s">
        <v>10705</v>
      </c>
      <c r="B878" s="123" t="s">
        <v>10706</v>
      </c>
    </row>
    <row r="879" spans="1:2" ht="30" customHeight="1" thickBot="1" x14ac:dyDescent="0.25">
      <c r="A879" s="119" t="s">
        <v>10707</v>
      </c>
      <c r="B879" s="123" t="s">
        <v>10708</v>
      </c>
    </row>
    <row r="880" spans="1:2" ht="30" customHeight="1" thickBot="1" x14ac:dyDescent="0.25">
      <c r="A880" s="119" t="s">
        <v>10709</v>
      </c>
      <c r="B880" s="123" t="s">
        <v>10710</v>
      </c>
    </row>
    <row r="881" spans="1:2" ht="30" customHeight="1" thickBot="1" x14ac:dyDescent="0.25">
      <c r="A881" s="119" t="s">
        <v>12723</v>
      </c>
      <c r="B881" s="123" t="s">
        <v>10711</v>
      </c>
    </row>
    <row r="882" spans="1:2" ht="30" customHeight="1" thickBot="1" x14ac:dyDescent="0.25">
      <c r="A882" s="119" t="s">
        <v>12724</v>
      </c>
      <c r="B882" s="123" t="s">
        <v>10711</v>
      </c>
    </row>
    <row r="883" spans="1:2" ht="30" customHeight="1" thickBot="1" x14ac:dyDescent="0.25">
      <c r="A883" s="119" t="s">
        <v>10712</v>
      </c>
      <c r="B883" s="123" t="s">
        <v>10713</v>
      </c>
    </row>
    <row r="884" spans="1:2" ht="30" customHeight="1" thickBot="1" x14ac:dyDescent="0.25">
      <c r="A884" s="119" t="s">
        <v>10714</v>
      </c>
      <c r="B884" s="123" t="s">
        <v>10715</v>
      </c>
    </row>
    <row r="885" spans="1:2" ht="30" customHeight="1" thickBot="1" x14ac:dyDescent="0.25">
      <c r="A885" s="119" t="s">
        <v>12725</v>
      </c>
      <c r="B885" s="123" t="s">
        <v>10716</v>
      </c>
    </row>
    <row r="886" spans="1:2" ht="30" customHeight="1" thickBot="1" x14ac:dyDescent="0.25">
      <c r="A886" s="119" t="s">
        <v>12726</v>
      </c>
      <c r="B886" s="123" t="s">
        <v>10716</v>
      </c>
    </row>
    <row r="887" spans="1:2" ht="30" customHeight="1" thickBot="1" x14ac:dyDescent="0.25">
      <c r="A887" s="119" t="s">
        <v>10717</v>
      </c>
      <c r="B887" s="123" t="s">
        <v>10718</v>
      </c>
    </row>
    <row r="888" spans="1:2" ht="30" customHeight="1" thickBot="1" x14ac:dyDescent="0.25">
      <c r="A888" s="119" t="s">
        <v>10719</v>
      </c>
      <c r="B888" s="123" t="s">
        <v>10720</v>
      </c>
    </row>
    <row r="889" spans="1:2" ht="30" customHeight="1" thickBot="1" x14ac:dyDescent="0.25">
      <c r="A889" s="119" t="s">
        <v>10721</v>
      </c>
      <c r="B889" s="123" t="s">
        <v>10722</v>
      </c>
    </row>
    <row r="890" spans="1:2" ht="30" customHeight="1" thickBot="1" x14ac:dyDescent="0.25">
      <c r="A890" s="119" t="s">
        <v>10723</v>
      </c>
      <c r="B890" s="123" t="s">
        <v>10724</v>
      </c>
    </row>
    <row r="891" spans="1:2" ht="30" customHeight="1" thickBot="1" x14ac:dyDescent="0.25">
      <c r="A891" s="119" t="s">
        <v>10725</v>
      </c>
      <c r="B891" s="123" t="s">
        <v>10726</v>
      </c>
    </row>
    <row r="892" spans="1:2" ht="30" customHeight="1" thickBot="1" x14ac:dyDescent="0.25">
      <c r="A892" s="119" t="s">
        <v>10727</v>
      </c>
      <c r="B892" s="123" t="s">
        <v>10728</v>
      </c>
    </row>
    <row r="893" spans="1:2" ht="30" customHeight="1" thickBot="1" x14ac:dyDescent="0.25">
      <c r="A893" s="119" t="s">
        <v>10729</v>
      </c>
      <c r="B893" s="123" t="s">
        <v>10730</v>
      </c>
    </row>
    <row r="894" spans="1:2" ht="30" customHeight="1" thickBot="1" x14ac:dyDescent="0.25">
      <c r="A894" s="119" t="s">
        <v>10731</v>
      </c>
      <c r="B894" s="123" t="s">
        <v>10732</v>
      </c>
    </row>
    <row r="895" spans="1:2" ht="30" customHeight="1" thickBot="1" x14ac:dyDescent="0.25">
      <c r="A895" s="119" t="s">
        <v>10733</v>
      </c>
      <c r="B895" s="123" t="s">
        <v>10734</v>
      </c>
    </row>
    <row r="896" spans="1:2" ht="30" customHeight="1" thickBot="1" x14ac:dyDescent="0.25">
      <c r="A896" s="119" t="s">
        <v>10735</v>
      </c>
      <c r="B896" s="123" t="s">
        <v>10736</v>
      </c>
    </row>
    <row r="897" spans="1:2" ht="30" customHeight="1" thickBot="1" x14ac:dyDescent="0.25">
      <c r="A897" s="124" t="s">
        <v>12720</v>
      </c>
      <c r="B897" s="125" t="s">
        <v>10737</v>
      </c>
    </row>
    <row r="898" spans="1:2" ht="30" customHeight="1" thickBot="1" x14ac:dyDescent="0.25">
      <c r="A898" s="119" t="s">
        <v>12727</v>
      </c>
      <c r="B898" s="123" t="s">
        <v>10737</v>
      </c>
    </row>
    <row r="899" spans="1:2" ht="30" customHeight="1" thickBot="1" x14ac:dyDescent="0.25">
      <c r="A899" s="119" t="s">
        <v>12728</v>
      </c>
      <c r="B899" s="123" t="s">
        <v>10737</v>
      </c>
    </row>
    <row r="900" spans="1:2" ht="30" customHeight="1" thickBot="1" x14ac:dyDescent="0.25">
      <c r="A900" s="119" t="s">
        <v>10738</v>
      </c>
      <c r="B900" s="123" t="s">
        <v>10739</v>
      </c>
    </row>
    <row r="901" spans="1:2" ht="30" customHeight="1" thickBot="1" x14ac:dyDescent="0.25">
      <c r="A901" s="119" t="s">
        <v>10740</v>
      </c>
      <c r="B901" s="123" t="s">
        <v>10741</v>
      </c>
    </row>
    <row r="902" spans="1:2" ht="30" customHeight="1" thickBot="1" x14ac:dyDescent="0.25">
      <c r="A902" s="126" t="s">
        <v>12729</v>
      </c>
      <c r="B902" s="120" t="s">
        <v>10742</v>
      </c>
    </row>
    <row r="903" spans="1:2" ht="30" customHeight="1" thickBot="1" x14ac:dyDescent="0.25">
      <c r="A903" s="119" t="s">
        <v>12731</v>
      </c>
      <c r="B903" s="123" t="s">
        <v>10743</v>
      </c>
    </row>
    <row r="904" spans="1:2" ht="30" customHeight="1" thickBot="1" x14ac:dyDescent="0.25">
      <c r="A904" s="119" t="s">
        <v>12732</v>
      </c>
      <c r="B904" s="123" t="s">
        <v>10744</v>
      </c>
    </row>
    <row r="905" spans="1:2" ht="30" customHeight="1" thickBot="1" x14ac:dyDescent="0.25">
      <c r="A905" s="119" t="s">
        <v>10745</v>
      </c>
      <c r="B905" s="123" t="s">
        <v>10746</v>
      </c>
    </row>
    <row r="906" spans="1:2" ht="30" customHeight="1" thickBot="1" x14ac:dyDescent="0.25">
      <c r="A906" s="119" t="s">
        <v>10747</v>
      </c>
      <c r="B906" s="123" t="s">
        <v>10748</v>
      </c>
    </row>
    <row r="907" spans="1:2" ht="30" customHeight="1" thickBot="1" x14ac:dyDescent="0.25">
      <c r="A907" s="119" t="s">
        <v>10749</v>
      </c>
      <c r="B907" s="123" t="s">
        <v>10750</v>
      </c>
    </row>
    <row r="908" spans="1:2" ht="30" customHeight="1" thickBot="1" x14ac:dyDescent="0.25">
      <c r="A908" s="119" t="s">
        <v>12733</v>
      </c>
      <c r="B908" s="123" t="s">
        <v>10751</v>
      </c>
    </row>
    <row r="909" spans="1:2" ht="30" customHeight="1" thickBot="1" x14ac:dyDescent="0.25">
      <c r="A909" s="119" t="s">
        <v>12730</v>
      </c>
      <c r="B909" s="123" t="s">
        <v>10752</v>
      </c>
    </row>
    <row r="910" spans="1:2" ht="30" customHeight="1" thickBot="1" x14ac:dyDescent="0.25">
      <c r="A910" s="119" t="s">
        <v>12734</v>
      </c>
      <c r="B910" s="123" t="s">
        <v>10753</v>
      </c>
    </row>
    <row r="911" spans="1:2" ht="30" customHeight="1" thickBot="1" x14ac:dyDescent="0.25">
      <c r="A911" s="119" t="s">
        <v>10754</v>
      </c>
      <c r="B911" s="123" t="s">
        <v>10755</v>
      </c>
    </row>
    <row r="912" spans="1:2" ht="30" customHeight="1" thickBot="1" x14ac:dyDescent="0.25">
      <c r="A912" s="119" t="s">
        <v>10756</v>
      </c>
      <c r="B912" s="123" t="s">
        <v>10757</v>
      </c>
    </row>
    <row r="913" spans="1:2" ht="30" customHeight="1" thickBot="1" x14ac:dyDescent="0.25">
      <c r="A913" s="119" t="s">
        <v>10758</v>
      </c>
      <c r="B913" s="123" t="s">
        <v>10759</v>
      </c>
    </row>
    <row r="914" spans="1:2" ht="30" customHeight="1" thickBot="1" x14ac:dyDescent="0.25">
      <c r="A914" s="119" t="s">
        <v>10760</v>
      </c>
      <c r="B914" s="123" t="s">
        <v>10761</v>
      </c>
    </row>
    <row r="915" spans="1:2" ht="30" customHeight="1" thickBot="1" x14ac:dyDescent="0.25">
      <c r="A915" s="119" t="s">
        <v>10762</v>
      </c>
      <c r="B915" s="123" t="s">
        <v>10763</v>
      </c>
    </row>
    <row r="916" spans="1:2" ht="30" customHeight="1" thickBot="1" x14ac:dyDescent="0.25">
      <c r="A916" s="119" t="s">
        <v>10764</v>
      </c>
      <c r="B916" s="123" t="s">
        <v>10765</v>
      </c>
    </row>
    <row r="917" spans="1:2" ht="30" customHeight="1" thickBot="1" x14ac:dyDescent="0.25">
      <c r="A917" s="119" t="s">
        <v>10766</v>
      </c>
      <c r="B917" s="123" t="s">
        <v>10767</v>
      </c>
    </row>
    <row r="918" spans="1:2" ht="30" customHeight="1" thickBot="1" x14ac:dyDescent="0.25">
      <c r="A918" s="119" t="s">
        <v>10768</v>
      </c>
      <c r="B918" s="123" t="s">
        <v>10769</v>
      </c>
    </row>
    <row r="919" spans="1:2" ht="30" customHeight="1" thickBot="1" x14ac:dyDescent="0.25">
      <c r="A919" s="119" t="s">
        <v>10770</v>
      </c>
      <c r="B919" s="123" t="s">
        <v>10771</v>
      </c>
    </row>
    <row r="920" spans="1:2" ht="30" customHeight="1" thickBot="1" x14ac:dyDescent="0.25">
      <c r="A920" s="119" t="s">
        <v>10772</v>
      </c>
      <c r="B920" s="123" t="s">
        <v>10773</v>
      </c>
    </row>
    <row r="921" spans="1:2" ht="30" customHeight="1" thickBot="1" x14ac:dyDescent="0.25">
      <c r="A921" s="119" t="s">
        <v>10774</v>
      </c>
      <c r="B921" s="123" t="s">
        <v>10775</v>
      </c>
    </row>
    <row r="922" spans="1:2" ht="30" customHeight="1" thickBot="1" x14ac:dyDescent="0.25">
      <c r="A922" s="119" t="s">
        <v>12735</v>
      </c>
      <c r="B922" s="123" t="s">
        <v>10776</v>
      </c>
    </row>
    <row r="923" spans="1:2" ht="30" customHeight="1" thickBot="1" x14ac:dyDescent="0.25">
      <c r="A923" s="119" t="s">
        <v>12736</v>
      </c>
      <c r="B923" s="123" t="s">
        <v>10777</v>
      </c>
    </row>
    <row r="924" spans="1:2" ht="30" customHeight="1" thickBot="1" x14ac:dyDescent="0.25">
      <c r="A924" s="119" t="s">
        <v>10778</v>
      </c>
      <c r="B924" s="123" t="s">
        <v>10779</v>
      </c>
    </row>
    <row r="925" spans="1:2" ht="30" customHeight="1" thickBot="1" x14ac:dyDescent="0.25">
      <c r="A925" s="119" t="s">
        <v>10780</v>
      </c>
      <c r="B925" s="123" t="s">
        <v>10781</v>
      </c>
    </row>
    <row r="926" spans="1:2" ht="30" customHeight="1" thickBot="1" x14ac:dyDescent="0.25">
      <c r="A926" s="119" t="s">
        <v>12737</v>
      </c>
      <c r="B926" s="123" t="s">
        <v>10782</v>
      </c>
    </row>
    <row r="927" spans="1:2" ht="30" customHeight="1" thickBot="1" x14ac:dyDescent="0.25">
      <c r="A927" s="119" t="s">
        <v>10783</v>
      </c>
      <c r="B927" s="123" t="s">
        <v>10784</v>
      </c>
    </row>
    <row r="928" spans="1:2" ht="30" customHeight="1" thickBot="1" x14ac:dyDescent="0.25">
      <c r="A928" s="119" t="s">
        <v>10785</v>
      </c>
      <c r="B928" s="123" t="s">
        <v>10786</v>
      </c>
    </row>
    <row r="929" spans="1:2" ht="30" customHeight="1" thickBot="1" x14ac:dyDescent="0.25">
      <c r="A929" s="119" t="s">
        <v>10787</v>
      </c>
      <c r="B929" s="123" t="s">
        <v>10788</v>
      </c>
    </row>
    <row r="930" spans="1:2" ht="30" customHeight="1" thickBot="1" x14ac:dyDescent="0.25">
      <c r="A930" s="119" t="s">
        <v>10789</v>
      </c>
      <c r="B930" s="123" t="s">
        <v>10790</v>
      </c>
    </row>
    <row r="931" spans="1:2" ht="30" customHeight="1" thickBot="1" x14ac:dyDescent="0.25">
      <c r="A931" s="119" t="s">
        <v>12738</v>
      </c>
      <c r="B931" s="123" t="s">
        <v>10791</v>
      </c>
    </row>
    <row r="932" spans="1:2" ht="30" customHeight="1" thickBot="1" x14ac:dyDescent="0.25">
      <c r="A932" s="119" t="s">
        <v>10792</v>
      </c>
      <c r="B932" s="123" t="s">
        <v>10793</v>
      </c>
    </row>
    <row r="933" spans="1:2" ht="30" customHeight="1" thickBot="1" x14ac:dyDescent="0.25">
      <c r="A933" s="119" t="s">
        <v>10794</v>
      </c>
      <c r="B933" s="123" t="s">
        <v>10795</v>
      </c>
    </row>
    <row r="934" spans="1:2" ht="30" customHeight="1" thickBot="1" x14ac:dyDescent="0.25">
      <c r="A934" s="119" t="s">
        <v>10796</v>
      </c>
      <c r="B934" s="123" t="s">
        <v>10797</v>
      </c>
    </row>
    <row r="935" spans="1:2" ht="30" customHeight="1" thickBot="1" x14ac:dyDescent="0.25">
      <c r="A935" s="119" t="s">
        <v>10798</v>
      </c>
      <c r="B935" s="123" t="s">
        <v>10799</v>
      </c>
    </row>
    <row r="936" spans="1:2" ht="30" customHeight="1" thickBot="1" x14ac:dyDescent="0.25">
      <c r="A936" s="119" t="s">
        <v>10800</v>
      </c>
      <c r="B936" s="123" t="s">
        <v>10801</v>
      </c>
    </row>
    <row r="937" spans="1:2" ht="30" customHeight="1" thickBot="1" x14ac:dyDescent="0.25">
      <c r="A937" s="119" t="s">
        <v>10802</v>
      </c>
      <c r="B937" s="123" t="s">
        <v>10803</v>
      </c>
    </row>
    <row r="938" spans="1:2" ht="30" customHeight="1" thickBot="1" x14ac:dyDescent="0.25">
      <c r="A938" s="119" t="s">
        <v>12739</v>
      </c>
      <c r="B938" s="123" t="s">
        <v>10804</v>
      </c>
    </row>
    <row r="939" spans="1:2" ht="30" customHeight="1" thickBot="1" x14ac:dyDescent="0.25">
      <c r="A939" s="119" t="s">
        <v>12740</v>
      </c>
      <c r="B939" s="123" t="s">
        <v>10805</v>
      </c>
    </row>
    <row r="940" spans="1:2" ht="30" customHeight="1" thickBot="1" x14ac:dyDescent="0.25">
      <c r="A940" s="119" t="s">
        <v>12741</v>
      </c>
      <c r="B940" s="123" t="s">
        <v>10806</v>
      </c>
    </row>
    <row r="941" spans="1:2" ht="30" customHeight="1" thickBot="1" x14ac:dyDescent="0.25">
      <c r="A941" s="119" t="s">
        <v>12742</v>
      </c>
      <c r="B941" s="123" t="s">
        <v>10807</v>
      </c>
    </row>
    <row r="942" spans="1:2" ht="30" customHeight="1" thickBot="1" x14ac:dyDescent="0.25">
      <c r="A942" s="119" t="s">
        <v>12743</v>
      </c>
      <c r="B942" s="123" t="s">
        <v>10808</v>
      </c>
    </row>
    <row r="943" spans="1:2" ht="30" customHeight="1" thickBot="1" x14ac:dyDescent="0.25">
      <c r="A943" s="119" t="s">
        <v>12744</v>
      </c>
      <c r="B943" s="123" t="s">
        <v>10809</v>
      </c>
    </row>
    <row r="944" spans="1:2" ht="30" customHeight="1" thickBot="1" x14ac:dyDescent="0.25">
      <c r="A944" s="119" t="s">
        <v>12745</v>
      </c>
      <c r="B944" s="123" t="s">
        <v>10810</v>
      </c>
    </row>
    <row r="945" spans="1:2" ht="30" customHeight="1" thickBot="1" x14ac:dyDescent="0.25">
      <c r="A945" s="119" t="s">
        <v>12746</v>
      </c>
      <c r="B945" s="123" t="s">
        <v>10811</v>
      </c>
    </row>
    <row r="946" spans="1:2" ht="30" customHeight="1" thickBot="1" x14ac:dyDescent="0.25">
      <c r="A946" s="119" t="s">
        <v>12747</v>
      </c>
      <c r="B946" s="123" t="s">
        <v>10812</v>
      </c>
    </row>
    <row r="947" spans="1:2" ht="30" customHeight="1" thickBot="1" x14ac:dyDescent="0.25">
      <c r="A947" s="119" t="s">
        <v>12748</v>
      </c>
      <c r="B947" s="123" t="s">
        <v>10813</v>
      </c>
    </row>
    <row r="948" spans="1:2" ht="30" customHeight="1" thickBot="1" x14ac:dyDescent="0.25">
      <c r="A948" s="119" t="s">
        <v>10814</v>
      </c>
      <c r="B948" s="123" t="s">
        <v>10815</v>
      </c>
    </row>
    <row r="949" spans="1:2" ht="30" customHeight="1" thickBot="1" x14ac:dyDescent="0.25">
      <c r="A949" s="119" t="s">
        <v>10816</v>
      </c>
      <c r="B949" s="123" t="s">
        <v>10817</v>
      </c>
    </row>
    <row r="950" spans="1:2" ht="30" customHeight="1" thickBot="1" x14ac:dyDescent="0.25">
      <c r="A950" s="119" t="s">
        <v>12749</v>
      </c>
      <c r="B950" s="123" t="s">
        <v>10818</v>
      </c>
    </row>
    <row r="951" spans="1:2" ht="30" customHeight="1" thickBot="1" x14ac:dyDescent="0.25">
      <c r="A951" s="119" t="s">
        <v>12750</v>
      </c>
      <c r="B951" s="123" t="s">
        <v>10819</v>
      </c>
    </row>
    <row r="952" spans="1:2" ht="30" customHeight="1" thickBot="1" x14ac:dyDescent="0.25">
      <c r="A952" s="119" t="s">
        <v>12751</v>
      </c>
      <c r="B952" s="123" t="s">
        <v>10819</v>
      </c>
    </row>
    <row r="953" spans="1:2" ht="30" customHeight="1" thickBot="1" x14ac:dyDescent="0.25">
      <c r="A953" s="126" t="s">
        <v>12752</v>
      </c>
      <c r="B953" s="120" t="s">
        <v>10820</v>
      </c>
    </row>
    <row r="954" spans="1:2" ht="30" customHeight="1" thickBot="1" x14ac:dyDescent="0.25">
      <c r="A954" s="119" t="s">
        <v>12755</v>
      </c>
      <c r="B954" s="123" t="s">
        <v>10821</v>
      </c>
    </row>
    <row r="955" spans="1:2" ht="30" customHeight="1" thickBot="1" x14ac:dyDescent="0.25">
      <c r="A955" s="119" t="s">
        <v>12756</v>
      </c>
      <c r="B955" s="123" t="s">
        <v>10821</v>
      </c>
    </row>
    <row r="956" spans="1:2" ht="30" customHeight="1" thickBot="1" x14ac:dyDescent="0.25">
      <c r="A956" s="119" t="s">
        <v>10822</v>
      </c>
      <c r="B956" s="123" t="s">
        <v>10823</v>
      </c>
    </row>
    <row r="957" spans="1:2" ht="30" customHeight="1" thickBot="1" x14ac:dyDescent="0.25">
      <c r="A957" s="119" t="s">
        <v>10824</v>
      </c>
      <c r="B957" s="123" t="s">
        <v>10825</v>
      </c>
    </row>
    <row r="958" spans="1:2" ht="30" customHeight="1" thickBot="1" x14ac:dyDescent="0.25">
      <c r="A958" s="119" t="s">
        <v>10826</v>
      </c>
      <c r="B958" s="123" t="s">
        <v>10827</v>
      </c>
    </row>
    <row r="959" spans="1:2" ht="30" customHeight="1" thickBot="1" x14ac:dyDescent="0.25">
      <c r="A959" s="119" t="s">
        <v>12757</v>
      </c>
      <c r="B959" s="123" t="s">
        <v>10828</v>
      </c>
    </row>
    <row r="960" spans="1:2" ht="30" customHeight="1" thickBot="1" x14ac:dyDescent="0.25">
      <c r="A960" s="119" t="s">
        <v>12758</v>
      </c>
      <c r="B960" s="123" t="s">
        <v>10828</v>
      </c>
    </row>
    <row r="961" spans="1:2" ht="30" customHeight="1" thickBot="1" x14ac:dyDescent="0.25">
      <c r="A961" s="119" t="s">
        <v>10829</v>
      </c>
      <c r="B961" s="123" t="s">
        <v>10830</v>
      </c>
    </row>
    <row r="962" spans="1:2" ht="30" customHeight="1" thickBot="1" x14ac:dyDescent="0.25">
      <c r="A962" s="119" t="s">
        <v>10831</v>
      </c>
      <c r="B962" s="123" t="s">
        <v>10832</v>
      </c>
    </row>
    <row r="963" spans="1:2" ht="30" customHeight="1" thickBot="1" x14ac:dyDescent="0.25">
      <c r="A963" s="119" t="s">
        <v>10833</v>
      </c>
      <c r="B963" s="123" t="s">
        <v>10834</v>
      </c>
    </row>
    <row r="964" spans="1:2" ht="30" customHeight="1" thickBot="1" x14ac:dyDescent="0.25">
      <c r="A964" s="119" t="s">
        <v>12759</v>
      </c>
      <c r="B964" s="123" t="s">
        <v>10835</v>
      </c>
    </row>
    <row r="965" spans="1:2" ht="30" customHeight="1" thickBot="1" x14ac:dyDescent="0.25">
      <c r="A965" s="119" t="s">
        <v>12760</v>
      </c>
      <c r="B965" s="123" t="s">
        <v>10835</v>
      </c>
    </row>
    <row r="966" spans="1:2" ht="30" customHeight="1" thickBot="1" x14ac:dyDescent="0.25">
      <c r="A966" s="119" t="s">
        <v>10836</v>
      </c>
      <c r="B966" s="123" t="s">
        <v>10837</v>
      </c>
    </row>
    <row r="967" spans="1:2" ht="30" customHeight="1" thickBot="1" x14ac:dyDescent="0.25">
      <c r="A967" s="119" t="s">
        <v>10838</v>
      </c>
      <c r="B967" s="123" t="s">
        <v>10839</v>
      </c>
    </row>
    <row r="968" spans="1:2" ht="30" customHeight="1" thickBot="1" x14ac:dyDescent="0.25">
      <c r="A968" s="119" t="s">
        <v>10840</v>
      </c>
      <c r="B968" s="123" t="s">
        <v>10841</v>
      </c>
    </row>
    <row r="969" spans="1:2" ht="30" customHeight="1" thickBot="1" x14ac:dyDescent="0.25">
      <c r="A969" s="119" t="s">
        <v>12761</v>
      </c>
      <c r="B969" s="123" t="s">
        <v>10842</v>
      </c>
    </row>
    <row r="970" spans="1:2" ht="30" customHeight="1" thickBot="1" x14ac:dyDescent="0.25">
      <c r="A970" s="119" t="s">
        <v>12762</v>
      </c>
      <c r="B970" s="123" t="s">
        <v>10842</v>
      </c>
    </row>
    <row r="971" spans="1:2" ht="30" customHeight="1" thickBot="1" x14ac:dyDescent="0.25">
      <c r="A971" s="119" t="s">
        <v>10843</v>
      </c>
      <c r="B971" s="123" t="s">
        <v>10844</v>
      </c>
    </row>
    <row r="972" spans="1:2" ht="30" customHeight="1" thickBot="1" x14ac:dyDescent="0.25">
      <c r="A972" s="119" t="s">
        <v>10845</v>
      </c>
      <c r="B972" s="123" t="s">
        <v>10846</v>
      </c>
    </row>
    <row r="973" spans="1:2" ht="30" customHeight="1" thickBot="1" x14ac:dyDescent="0.25">
      <c r="A973" s="119" t="s">
        <v>10847</v>
      </c>
      <c r="B973" s="123" t="s">
        <v>10848</v>
      </c>
    </row>
    <row r="974" spans="1:2" ht="30" customHeight="1" thickBot="1" x14ac:dyDescent="0.25">
      <c r="A974" s="119" t="s">
        <v>10849</v>
      </c>
      <c r="B974" s="123" t="s">
        <v>10850</v>
      </c>
    </row>
    <row r="975" spans="1:2" ht="30" customHeight="1" thickBot="1" x14ac:dyDescent="0.25">
      <c r="A975" s="119" t="s">
        <v>12763</v>
      </c>
      <c r="B975" s="123" t="s">
        <v>10851</v>
      </c>
    </row>
    <row r="976" spans="1:2" ht="30" customHeight="1" thickBot="1" x14ac:dyDescent="0.25">
      <c r="A976" s="119" t="s">
        <v>12764</v>
      </c>
      <c r="B976" s="123" t="s">
        <v>10851</v>
      </c>
    </row>
    <row r="977" spans="1:2" ht="30" customHeight="1" thickBot="1" x14ac:dyDescent="0.25">
      <c r="A977" s="124" t="s">
        <v>12753</v>
      </c>
      <c r="B977" s="125" t="s">
        <v>10852</v>
      </c>
    </row>
    <row r="978" spans="1:2" ht="30" customHeight="1" thickBot="1" x14ac:dyDescent="0.25">
      <c r="A978" s="119" t="s">
        <v>12765</v>
      </c>
      <c r="B978" s="123" t="s">
        <v>10853</v>
      </c>
    </row>
    <row r="979" spans="1:2" ht="30" customHeight="1" thickBot="1" x14ac:dyDescent="0.25">
      <c r="A979" s="119" t="s">
        <v>12766</v>
      </c>
      <c r="B979" s="123" t="s">
        <v>10854</v>
      </c>
    </row>
    <row r="980" spans="1:2" ht="30" customHeight="1" thickBot="1" x14ac:dyDescent="0.25">
      <c r="A980" s="119" t="s">
        <v>10855</v>
      </c>
      <c r="B980" s="123" t="s">
        <v>10856</v>
      </c>
    </row>
    <row r="981" spans="1:2" ht="30" customHeight="1" thickBot="1" x14ac:dyDescent="0.25">
      <c r="A981" s="119" t="s">
        <v>10857</v>
      </c>
      <c r="B981" s="123" t="s">
        <v>10858</v>
      </c>
    </row>
    <row r="982" spans="1:2" ht="30" customHeight="1" thickBot="1" x14ac:dyDescent="0.25">
      <c r="A982" s="119" t="s">
        <v>10859</v>
      </c>
      <c r="B982" s="123" t="s">
        <v>10860</v>
      </c>
    </row>
    <row r="983" spans="1:2" ht="30" customHeight="1" thickBot="1" x14ac:dyDescent="0.25">
      <c r="A983" s="119" t="s">
        <v>10861</v>
      </c>
      <c r="B983" s="123" t="s">
        <v>10862</v>
      </c>
    </row>
    <row r="984" spans="1:2" ht="30" customHeight="1" thickBot="1" x14ac:dyDescent="0.25">
      <c r="A984" s="119" t="s">
        <v>10863</v>
      </c>
      <c r="B984" s="123" t="s">
        <v>10864</v>
      </c>
    </row>
    <row r="985" spans="1:2" ht="30" customHeight="1" thickBot="1" x14ac:dyDescent="0.25">
      <c r="A985" s="119" t="s">
        <v>10865</v>
      </c>
      <c r="B985" s="123" t="s">
        <v>10866</v>
      </c>
    </row>
    <row r="986" spans="1:2" ht="30" customHeight="1" thickBot="1" x14ac:dyDescent="0.25">
      <c r="A986" s="119" t="s">
        <v>10867</v>
      </c>
      <c r="B986" s="123" t="s">
        <v>10868</v>
      </c>
    </row>
    <row r="987" spans="1:2" ht="30" customHeight="1" thickBot="1" x14ac:dyDescent="0.25">
      <c r="A987" s="119" t="s">
        <v>10869</v>
      </c>
      <c r="B987" s="123" t="s">
        <v>10870</v>
      </c>
    </row>
    <row r="988" spans="1:2" ht="30" customHeight="1" thickBot="1" x14ac:dyDescent="0.25">
      <c r="A988" s="119" t="s">
        <v>12767</v>
      </c>
      <c r="B988" s="123" t="s">
        <v>10871</v>
      </c>
    </row>
    <row r="989" spans="1:2" ht="30" customHeight="1" thickBot="1" x14ac:dyDescent="0.25">
      <c r="A989" s="119" t="s">
        <v>10872</v>
      </c>
      <c r="B989" s="123" t="s">
        <v>10873</v>
      </c>
    </row>
    <row r="990" spans="1:2" ht="30" customHeight="1" thickBot="1" x14ac:dyDescent="0.25">
      <c r="A990" s="119" t="s">
        <v>10874</v>
      </c>
      <c r="B990" s="123" t="s">
        <v>10875</v>
      </c>
    </row>
    <row r="991" spans="1:2" ht="30" customHeight="1" thickBot="1" x14ac:dyDescent="0.25">
      <c r="A991" s="119" t="s">
        <v>10876</v>
      </c>
      <c r="B991" s="123" t="s">
        <v>10877</v>
      </c>
    </row>
    <row r="992" spans="1:2" ht="30" customHeight="1" thickBot="1" x14ac:dyDescent="0.25">
      <c r="A992" s="119" t="s">
        <v>10878</v>
      </c>
      <c r="B992" s="123" t="s">
        <v>10879</v>
      </c>
    </row>
    <row r="993" spans="1:2" ht="30" customHeight="1" thickBot="1" x14ac:dyDescent="0.25">
      <c r="A993" s="119" t="s">
        <v>10880</v>
      </c>
      <c r="B993" s="123" t="s">
        <v>10881</v>
      </c>
    </row>
    <row r="994" spans="1:2" ht="30" customHeight="1" thickBot="1" x14ac:dyDescent="0.25">
      <c r="A994" s="119" t="s">
        <v>10882</v>
      </c>
      <c r="B994" s="123" t="s">
        <v>10883</v>
      </c>
    </row>
    <row r="995" spans="1:2" ht="30" customHeight="1" thickBot="1" x14ac:dyDescent="0.25">
      <c r="A995" s="119" t="s">
        <v>10884</v>
      </c>
      <c r="B995" s="123" t="s">
        <v>10885</v>
      </c>
    </row>
    <row r="996" spans="1:2" ht="30" customHeight="1" thickBot="1" x14ac:dyDescent="0.25">
      <c r="A996" s="119" t="s">
        <v>10886</v>
      </c>
      <c r="B996" s="123" t="s">
        <v>10887</v>
      </c>
    </row>
    <row r="997" spans="1:2" ht="30" customHeight="1" thickBot="1" x14ac:dyDescent="0.25">
      <c r="A997" s="119" t="s">
        <v>10888</v>
      </c>
      <c r="B997" s="123" t="s">
        <v>10889</v>
      </c>
    </row>
    <row r="998" spans="1:2" ht="30" customHeight="1" thickBot="1" x14ac:dyDescent="0.25">
      <c r="A998" s="119" t="s">
        <v>10890</v>
      </c>
      <c r="B998" s="123" t="s">
        <v>10891</v>
      </c>
    </row>
    <row r="999" spans="1:2" ht="30" customHeight="1" thickBot="1" x14ac:dyDescent="0.25">
      <c r="A999" s="119" t="s">
        <v>10892</v>
      </c>
      <c r="B999" s="123" t="s">
        <v>10893</v>
      </c>
    </row>
    <row r="1000" spans="1:2" ht="30" customHeight="1" thickBot="1" x14ac:dyDescent="0.25">
      <c r="A1000" s="119" t="s">
        <v>10894</v>
      </c>
      <c r="B1000" s="123" t="s">
        <v>10895</v>
      </c>
    </row>
    <row r="1001" spans="1:2" ht="30" customHeight="1" thickBot="1" x14ac:dyDescent="0.25">
      <c r="A1001" s="119" t="s">
        <v>10896</v>
      </c>
      <c r="B1001" s="123" t="s">
        <v>10897</v>
      </c>
    </row>
    <row r="1002" spans="1:2" ht="30" customHeight="1" thickBot="1" x14ac:dyDescent="0.25">
      <c r="A1002" s="119" t="s">
        <v>10898</v>
      </c>
      <c r="B1002" s="123" t="s">
        <v>10899</v>
      </c>
    </row>
    <row r="1003" spans="1:2" ht="30" customHeight="1" thickBot="1" x14ac:dyDescent="0.25">
      <c r="A1003" s="119" t="s">
        <v>12768</v>
      </c>
      <c r="B1003" s="123" t="s">
        <v>10900</v>
      </c>
    </row>
    <row r="1004" spans="1:2" ht="30" customHeight="1" thickBot="1" x14ac:dyDescent="0.25">
      <c r="A1004" s="119" t="s">
        <v>10901</v>
      </c>
      <c r="B1004" s="123" t="s">
        <v>10902</v>
      </c>
    </row>
    <row r="1005" spans="1:2" ht="30" customHeight="1" thickBot="1" x14ac:dyDescent="0.25">
      <c r="A1005" s="119" t="s">
        <v>10903</v>
      </c>
      <c r="B1005" s="123" t="s">
        <v>10904</v>
      </c>
    </row>
    <row r="1006" spans="1:2" ht="30" customHeight="1" thickBot="1" x14ac:dyDescent="0.25">
      <c r="A1006" s="119" t="s">
        <v>12769</v>
      </c>
      <c r="B1006" s="123" t="s">
        <v>10905</v>
      </c>
    </row>
    <row r="1007" spans="1:2" ht="30" customHeight="1" thickBot="1" x14ac:dyDescent="0.25">
      <c r="A1007" s="119" t="s">
        <v>10906</v>
      </c>
      <c r="B1007" s="123" t="s">
        <v>10907</v>
      </c>
    </row>
    <row r="1008" spans="1:2" ht="30" customHeight="1" thickBot="1" x14ac:dyDescent="0.25">
      <c r="A1008" s="119" t="s">
        <v>10908</v>
      </c>
      <c r="B1008" s="123" t="s">
        <v>10909</v>
      </c>
    </row>
    <row r="1009" spans="1:2" ht="30" customHeight="1" thickBot="1" x14ac:dyDescent="0.25">
      <c r="A1009" s="119" t="s">
        <v>10910</v>
      </c>
      <c r="B1009" s="123" t="s">
        <v>10911</v>
      </c>
    </row>
    <row r="1010" spans="1:2" ht="30" customHeight="1" thickBot="1" x14ac:dyDescent="0.25">
      <c r="A1010" s="119" t="s">
        <v>12770</v>
      </c>
      <c r="B1010" s="123" t="s">
        <v>10912</v>
      </c>
    </row>
    <row r="1011" spans="1:2" ht="30" customHeight="1" thickBot="1" x14ac:dyDescent="0.25">
      <c r="A1011" s="119" t="s">
        <v>10913</v>
      </c>
      <c r="B1011" s="123" t="s">
        <v>10914</v>
      </c>
    </row>
    <row r="1012" spans="1:2" ht="30" customHeight="1" thickBot="1" x14ac:dyDescent="0.25">
      <c r="A1012" s="119" t="s">
        <v>10915</v>
      </c>
      <c r="B1012" s="123" t="s">
        <v>10916</v>
      </c>
    </row>
    <row r="1013" spans="1:2" ht="30" customHeight="1" thickBot="1" x14ac:dyDescent="0.25">
      <c r="A1013" s="119" t="s">
        <v>10917</v>
      </c>
      <c r="B1013" s="123" t="s">
        <v>10918</v>
      </c>
    </row>
    <row r="1014" spans="1:2" ht="30" customHeight="1" thickBot="1" x14ac:dyDescent="0.25">
      <c r="A1014" s="119" t="s">
        <v>10919</v>
      </c>
      <c r="B1014" s="123" t="s">
        <v>10920</v>
      </c>
    </row>
    <row r="1015" spans="1:2" ht="30" customHeight="1" thickBot="1" x14ac:dyDescent="0.25">
      <c r="A1015" s="119" t="s">
        <v>10921</v>
      </c>
      <c r="B1015" s="123" t="s">
        <v>10922</v>
      </c>
    </row>
    <row r="1016" spans="1:2" ht="30" customHeight="1" thickBot="1" x14ac:dyDescent="0.25">
      <c r="A1016" s="119" t="s">
        <v>10923</v>
      </c>
      <c r="B1016" s="123" t="s">
        <v>10924</v>
      </c>
    </row>
    <row r="1017" spans="1:2" ht="30" customHeight="1" thickBot="1" x14ac:dyDescent="0.25">
      <c r="A1017" s="119" t="s">
        <v>10925</v>
      </c>
      <c r="B1017" s="123" t="s">
        <v>10926</v>
      </c>
    </row>
    <row r="1018" spans="1:2" ht="30" customHeight="1" thickBot="1" x14ac:dyDescent="0.25">
      <c r="A1018" s="119" t="s">
        <v>12771</v>
      </c>
      <c r="B1018" s="123" t="s">
        <v>10927</v>
      </c>
    </row>
    <row r="1019" spans="1:2" ht="30" customHeight="1" thickBot="1" x14ac:dyDescent="0.25">
      <c r="A1019" s="119" t="s">
        <v>10928</v>
      </c>
      <c r="B1019" s="123" t="s">
        <v>10929</v>
      </c>
    </row>
    <row r="1020" spans="1:2" ht="30" customHeight="1" thickBot="1" x14ac:dyDescent="0.25">
      <c r="A1020" s="119" t="s">
        <v>10930</v>
      </c>
      <c r="B1020" s="123" t="s">
        <v>10931</v>
      </c>
    </row>
    <row r="1021" spans="1:2" ht="30" customHeight="1" thickBot="1" x14ac:dyDescent="0.25">
      <c r="A1021" s="119" t="s">
        <v>10932</v>
      </c>
      <c r="B1021" s="123" t="s">
        <v>10933</v>
      </c>
    </row>
    <row r="1022" spans="1:2" ht="30" customHeight="1" thickBot="1" x14ac:dyDescent="0.25">
      <c r="A1022" s="119" t="s">
        <v>12772</v>
      </c>
      <c r="B1022" s="123" t="s">
        <v>10934</v>
      </c>
    </row>
    <row r="1023" spans="1:2" ht="30" customHeight="1" thickBot="1" x14ac:dyDescent="0.25">
      <c r="A1023" s="119" t="s">
        <v>10935</v>
      </c>
      <c r="B1023" s="123" t="s">
        <v>10936</v>
      </c>
    </row>
    <row r="1024" spans="1:2" ht="30" customHeight="1" thickBot="1" x14ac:dyDescent="0.25">
      <c r="A1024" s="119" t="s">
        <v>10937</v>
      </c>
      <c r="B1024" s="123" t="s">
        <v>10938</v>
      </c>
    </row>
    <row r="1025" spans="1:2" ht="30" customHeight="1" thickBot="1" x14ac:dyDescent="0.25">
      <c r="A1025" s="119" t="s">
        <v>10939</v>
      </c>
      <c r="B1025" s="123" t="s">
        <v>10940</v>
      </c>
    </row>
    <row r="1026" spans="1:2" ht="30" customHeight="1" thickBot="1" x14ac:dyDescent="0.25">
      <c r="A1026" s="119" t="s">
        <v>10941</v>
      </c>
      <c r="B1026" s="123" t="s">
        <v>10942</v>
      </c>
    </row>
    <row r="1027" spans="1:2" ht="30" customHeight="1" thickBot="1" x14ac:dyDescent="0.25">
      <c r="A1027" s="119" t="s">
        <v>10943</v>
      </c>
      <c r="B1027" s="123" t="s">
        <v>10944</v>
      </c>
    </row>
    <row r="1028" spans="1:2" ht="30" customHeight="1" thickBot="1" x14ac:dyDescent="0.25">
      <c r="A1028" s="119" t="s">
        <v>10945</v>
      </c>
      <c r="B1028" s="123" t="s">
        <v>10946</v>
      </c>
    </row>
    <row r="1029" spans="1:2" ht="30" customHeight="1" thickBot="1" x14ac:dyDescent="0.25">
      <c r="A1029" s="119" t="s">
        <v>12773</v>
      </c>
      <c r="B1029" s="123" t="s">
        <v>10947</v>
      </c>
    </row>
    <row r="1030" spans="1:2" ht="30" customHeight="1" thickBot="1" x14ac:dyDescent="0.25">
      <c r="A1030" s="119" t="s">
        <v>10948</v>
      </c>
      <c r="B1030" s="123" t="s">
        <v>10949</v>
      </c>
    </row>
    <row r="1031" spans="1:2" ht="30" customHeight="1" thickBot="1" x14ac:dyDescent="0.25">
      <c r="A1031" s="119" t="s">
        <v>10950</v>
      </c>
      <c r="B1031" s="123" t="s">
        <v>10951</v>
      </c>
    </row>
    <row r="1032" spans="1:2" ht="30" customHeight="1" thickBot="1" x14ac:dyDescent="0.25">
      <c r="A1032" s="119" t="s">
        <v>10952</v>
      </c>
      <c r="B1032" s="123" t="s">
        <v>10953</v>
      </c>
    </row>
    <row r="1033" spans="1:2" ht="30" customHeight="1" thickBot="1" x14ac:dyDescent="0.25">
      <c r="A1033" s="119" t="s">
        <v>10954</v>
      </c>
      <c r="B1033" s="123" t="s">
        <v>10955</v>
      </c>
    </row>
    <row r="1034" spans="1:2" ht="30" customHeight="1" thickBot="1" x14ac:dyDescent="0.25">
      <c r="A1034" s="119" t="s">
        <v>10956</v>
      </c>
      <c r="B1034" s="123" t="s">
        <v>10957</v>
      </c>
    </row>
    <row r="1035" spans="1:2" ht="30" customHeight="1" thickBot="1" x14ac:dyDescent="0.25">
      <c r="A1035" s="119" t="s">
        <v>10958</v>
      </c>
      <c r="B1035" s="123" t="s">
        <v>10959</v>
      </c>
    </row>
    <row r="1036" spans="1:2" ht="30" customHeight="1" thickBot="1" x14ac:dyDescent="0.25">
      <c r="A1036" s="119" t="s">
        <v>10960</v>
      </c>
      <c r="B1036" s="123" t="s">
        <v>10961</v>
      </c>
    </row>
    <row r="1037" spans="1:2" ht="30" customHeight="1" thickBot="1" x14ac:dyDescent="0.25">
      <c r="A1037" s="119" t="s">
        <v>10962</v>
      </c>
      <c r="B1037" s="123" t="s">
        <v>10963</v>
      </c>
    </row>
    <row r="1038" spans="1:2" ht="30" customHeight="1" thickBot="1" x14ac:dyDescent="0.25">
      <c r="A1038" s="119" t="s">
        <v>10964</v>
      </c>
      <c r="B1038" s="123" t="s">
        <v>10965</v>
      </c>
    </row>
    <row r="1039" spans="1:2" ht="30" customHeight="1" thickBot="1" x14ac:dyDescent="0.25">
      <c r="A1039" s="119" t="s">
        <v>12774</v>
      </c>
      <c r="B1039" s="123" t="s">
        <v>10966</v>
      </c>
    </row>
    <row r="1040" spans="1:2" ht="30" customHeight="1" thickBot="1" x14ac:dyDescent="0.25">
      <c r="A1040" s="119" t="s">
        <v>12775</v>
      </c>
      <c r="B1040" s="123" t="s">
        <v>10967</v>
      </c>
    </row>
    <row r="1041" spans="1:2" ht="30" customHeight="1" thickBot="1" x14ac:dyDescent="0.25">
      <c r="A1041" s="119" t="s">
        <v>12776</v>
      </c>
      <c r="B1041" s="123" t="s">
        <v>10968</v>
      </c>
    </row>
    <row r="1042" spans="1:2" ht="30" customHeight="1" thickBot="1" x14ac:dyDescent="0.25">
      <c r="A1042" s="119" t="s">
        <v>10969</v>
      </c>
      <c r="B1042" s="123" t="s">
        <v>10970</v>
      </c>
    </row>
    <row r="1043" spans="1:2" ht="30" customHeight="1" thickBot="1" x14ac:dyDescent="0.25">
      <c r="A1043" s="119" t="s">
        <v>10971</v>
      </c>
      <c r="B1043" s="123" t="s">
        <v>10972</v>
      </c>
    </row>
    <row r="1044" spans="1:2" ht="30" customHeight="1" thickBot="1" x14ac:dyDescent="0.25">
      <c r="A1044" s="119" t="s">
        <v>10973</v>
      </c>
      <c r="B1044" s="123" t="s">
        <v>10974</v>
      </c>
    </row>
    <row r="1045" spans="1:2" ht="30" customHeight="1" thickBot="1" x14ac:dyDescent="0.25">
      <c r="A1045" s="119" t="s">
        <v>10975</v>
      </c>
      <c r="B1045" s="123" t="s">
        <v>10976</v>
      </c>
    </row>
    <row r="1046" spans="1:2" ht="30" customHeight="1" thickBot="1" x14ac:dyDescent="0.25">
      <c r="A1046" s="119" t="s">
        <v>10977</v>
      </c>
      <c r="B1046" s="123" t="s">
        <v>10978</v>
      </c>
    </row>
    <row r="1047" spans="1:2" ht="30" customHeight="1" thickBot="1" x14ac:dyDescent="0.25">
      <c r="A1047" s="119" t="s">
        <v>12777</v>
      </c>
      <c r="B1047" s="123" t="s">
        <v>10979</v>
      </c>
    </row>
    <row r="1048" spans="1:2" ht="30" customHeight="1" thickBot="1" x14ac:dyDescent="0.25">
      <c r="A1048" s="119" t="s">
        <v>12778</v>
      </c>
      <c r="B1048" s="123" t="s">
        <v>10980</v>
      </c>
    </row>
    <row r="1049" spans="1:2" ht="30" customHeight="1" thickBot="1" x14ac:dyDescent="0.25">
      <c r="A1049" s="119" t="s">
        <v>12779</v>
      </c>
      <c r="B1049" s="123" t="s">
        <v>10981</v>
      </c>
    </row>
    <row r="1050" spans="1:2" ht="30" customHeight="1" thickBot="1" x14ac:dyDescent="0.25">
      <c r="A1050" s="119" t="s">
        <v>12780</v>
      </c>
      <c r="B1050" s="123" t="s">
        <v>10982</v>
      </c>
    </row>
    <row r="1051" spans="1:2" ht="30" customHeight="1" thickBot="1" x14ac:dyDescent="0.25">
      <c r="A1051" s="119" t="s">
        <v>12781</v>
      </c>
      <c r="B1051" s="123" t="s">
        <v>10983</v>
      </c>
    </row>
    <row r="1052" spans="1:2" ht="30" customHeight="1" thickBot="1" x14ac:dyDescent="0.25">
      <c r="A1052" s="119" t="s">
        <v>12782</v>
      </c>
      <c r="B1052" s="123" t="s">
        <v>10984</v>
      </c>
    </row>
    <row r="1053" spans="1:2" ht="30" customHeight="1" thickBot="1" x14ac:dyDescent="0.25">
      <c r="A1053" s="119" t="s">
        <v>10985</v>
      </c>
      <c r="B1053" s="123" t="s">
        <v>10986</v>
      </c>
    </row>
    <row r="1054" spans="1:2" ht="30" customHeight="1" thickBot="1" x14ac:dyDescent="0.25">
      <c r="A1054" s="119" t="s">
        <v>10987</v>
      </c>
      <c r="B1054" s="123" t="s">
        <v>10988</v>
      </c>
    </row>
    <row r="1055" spans="1:2" ht="30" customHeight="1" thickBot="1" x14ac:dyDescent="0.25">
      <c r="A1055" s="119" t="s">
        <v>12783</v>
      </c>
      <c r="B1055" s="123" t="s">
        <v>10989</v>
      </c>
    </row>
    <row r="1056" spans="1:2" ht="30" customHeight="1" thickBot="1" x14ac:dyDescent="0.25">
      <c r="A1056" s="119" t="s">
        <v>10990</v>
      </c>
      <c r="B1056" s="123" t="s">
        <v>10991</v>
      </c>
    </row>
    <row r="1057" spans="1:2" ht="30" customHeight="1" thickBot="1" x14ac:dyDescent="0.25">
      <c r="A1057" s="119" t="s">
        <v>10992</v>
      </c>
      <c r="B1057" s="123" t="s">
        <v>10993</v>
      </c>
    </row>
    <row r="1058" spans="1:2" ht="30" customHeight="1" thickBot="1" x14ac:dyDescent="0.25">
      <c r="A1058" s="119" t="s">
        <v>10994</v>
      </c>
      <c r="B1058" s="123" t="s">
        <v>10995</v>
      </c>
    </row>
    <row r="1059" spans="1:2" ht="30" customHeight="1" thickBot="1" x14ac:dyDescent="0.25">
      <c r="A1059" s="119" t="s">
        <v>10996</v>
      </c>
      <c r="B1059" s="123" t="s">
        <v>10997</v>
      </c>
    </row>
    <row r="1060" spans="1:2" ht="30" customHeight="1" thickBot="1" x14ac:dyDescent="0.25">
      <c r="A1060" s="119" t="s">
        <v>10998</v>
      </c>
      <c r="B1060" s="123" t="s">
        <v>10999</v>
      </c>
    </row>
    <row r="1061" spans="1:2" ht="30" customHeight="1" thickBot="1" x14ac:dyDescent="0.25">
      <c r="A1061" s="119" t="s">
        <v>12784</v>
      </c>
      <c r="B1061" s="123" t="s">
        <v>11000</v>
      </c>
    </row>
    <row r="1062" spans="1:2" ht="30" customHeight="1" thickBot="1" x14ac:dyDescent="0.25">
      <c r="A1062" s="119" t="s">
        <v>11001</v>
      </c>
      <c r="B1062" s="123" t="s">
        <v>11002</v>
      </c>
    </row>
    <row r="1063" spans="1:2" ht="30" customHeight="1" thickBot="1" x14ac:dyDescent="0.25">
      <c r="A1063" s="119" t="s">
        <v>11003</v>
      </c>
      <c r="B1063" s="123" t="s">
        <v>11004</v>
      </c>
    </row>
    <row r="1064" spans="1:2" ht="30" customHeight="1" thickBot="1" x14ac:dyDescent="0.25">
      <c r="A1064" s="119" t="s">
        <v>11005</v>
      </c>
      <c r="B1064" s="123" t="s">
        <v>11006</v>
      </c>
    </row>
    <row r="1065" spans="1:2" ht="30" customHeight="1" thickBot="1" x14ac:dyDescent="0.25">
      <c r="A1065" s="119" t="s">
        <v>12785</v>
      </c>
      <c r="B1065" s="123" t="s">
        <v>11007</v>
      </c>
    </row>
    <row r="1066" spans="1:2" ht="30" customHeight="1" thickBot="1" x14ac:dyDescent="0.25">
      <c r="A1066" s="119" t="s">
        <v>11008</v>
      </c>
      <c r="B1066" s="123" t="s">
        <v>11009</v>
      </c>
    </row>
    <row r="1067" spans="1:2" ht="30" customHeight="1" thickBot="1" x14ac:dyDescent="0.25">
      <c r="A1067" s="119" t="s">
        <v>11010</v>
      </c>
      <c r="B1067" s="123" t="s">
        <v>11011</v>
      </c>
    </row>
    <row r="1068" spans="1:2" ht="30" customHeight="1" thickBot="1" x14ac:dyDescent="0.25">
      <c r="A1068" s="119" t="s">
        <v>11012</v>
      </c>
      <c r="B1068" s="123" t="s">
        <v>11013</v>
      </c>
    </row>
    <row r="1069" spans="1:2" ht="30" customHeight="1" thickBot="1" x14ac:dyDescent="0.25">
      <c r="A1069" s="119" t="s">
        <v>11014</v>
      </c>
      <c r="B1069" s="123" t="s">
        <v>11015</v>
      </c>
    </row>
    <row r="1070" spans="1:2" ht="30" customHeight="1" thickBot="1" x14ac:dyDescent="0.25">
      <c r="A1070" s="119" t="s">
        <v>12786</v>
      </c>
      <c r="B1070" s="123" t="s">
        <v>11016</v>
      </c>
    </row>
    <row r="1071" spans="1:2" ht="30" customHeight="1" thickBot="1" x14ac:dyDescent="0.25">
      <c r="A1071" s="119" t="s">
        <v>12787</v>
      </c>
      <c r="B1071" s="123" t="s">
        <v>11017</v>
      </c>
    </row>
    <row r="1072" spans="1:2" ht="30" customHeight="1" thickBot="1" x14ac:dyDescent="0.25">
      <c r="A1072" s="119" t="s">
        <v>11018</v>
      </c>
      <c r="B1072" s="123" t="s">
        <v>11019</v>
      </c>
    </row>
    <row r="1073" spans="1:2" ht="30" customHeight="1" thickBot="1" x14ac:dyDescent="0.25">
      <c r="A1073" s="119" t="s">
        <v>11020</v>
      </c>
      <c r="B1073" s="123" t="s">
        <v>11021</v>
      </c>
    </row>
    <row r="1074" spans="1:2" ht="30" customHeight="1" thickBot="1" x14ac:dyDescent="0.25">
      <c r="A1074" s="119" t="s">
        <v>11022</v>
      </c>
      <c r="B1074" s="123" t="s">
        <v>11023</v>
      </c>
    </row>
    <row r="1075" spans="1:2" ht="30" customHeight="1" thickBot="1" x14ac:dyDescent="0.25">
      <c r="A1075" s="119" t="s">
        <v>11024</v>
      </c>
      <c r="B1075" s="123" t="s">
        <v>11025</v>
      </c>
    </row>
    <row r="1076" spans="1:2" ht="30" customHeight="1" thickBot="1" x14ac:dyDescent="0.25">
      <c r="A1076" s="119" t="s">
        <v>12788</v>
      </c>
      <c r="B1076" s="123" t="s">
        <v>11026</v>
      </c>
    </row>
    <row r="1077" spans="1:2" ht="30" customHeight="1" thickBot="1" x14ac:dyDescent="0.25">
      <c r="A1077" s="119" t="s">
        <v>12789</v>
      </c>
      <c r="B1077" s="123" t="s">
        <v>11027</v>
      </c>
    </row>
    <row r="1078" spans="1:2" ht="30" customHeight="1" thickBot="1" x14ac:dyDescent="0.25">
      <c r="A1078" s="119" t="s">
        <v>11028</v>
      </c>
      <c r="B1078" s="123" t="s">
        <v>11029</v>
      </c>
    </row>
    <row r="1079" spans="1:2" ht="30" customHeight="1" thickBot="1" x14ac:dyDescent="0.25">
      <c r="A1079" s="119" t="s">
        <v>11030</v>
      </c>
      <c r="B1079" s="123" t="s">
        <v>11027</v>
      </c>
    </row>
    <row r="1080" spans="1:2" ht="30" customHeight="1" thickBot="1" x14ac:dyDescent="0.25">
      <c r="A1080" s="119" t="s">
        <v>11031</v>
      </c>
      <c r="B1080" s="123" t="s">
        <v>11032</v>
      </c>
    </row>
    <row r="1081" spans="1:2" ht="30" customHeight="1" thickBot="1" x14ac:dyDescent="0.25">
      <c r="A1081" s="119" t="s">
        <v>11033</v>
      </c>
      <c r="B1081" s="123" t="s">
        <v>11034</v>
      </c>
    </row>
    <row r="1082" spans="1:2" ht="30" customHeight="1" thickBot="1" x14ac:dyDescent="0.25">
      <c r="A1082" s="119" t="s">
        <v>11035</v>
      </c>
      <c r="B1082" s="123" t="s">
        <v>11036</v>
      </c>
    </row>
    <row r="1083" spans="1:2" ht="30" customHeight="1" thickBot="1" x14ac:dyDescent="0.25">
      <c r="A1083" s="119" t="s">
        <v>11037</v>
      </c>
      <c r="B1083" s="123" t="s">
        <v>11038</v>
      </c>
    </row>
    <row r="1084" spans="1:2" ht="30" customHeight="1" thickBot="1" x14ac:dyDescent="0.25">
      <c r="A1084" s="119" t="s">
        <v>11039</v>
      </c>
      <c r="B1084" s="123" t="s">
        <v>11040</v>
      </c>
    </row>
    <row r="1085" spans="1:2" ht="30" customHeight="1" thickBot="1" x14ac:dyDescent="0.25">
      <c r="A1085" s="119" t="s">
        <v>11041</v>
      </c>
      <c r="B1085" s="123" t="s">
        <v>11042</v>
      </c>
    </row>
    <row r="1086" spans="1:2" ht="30" customHeight="1" thickBot="1" x14ac:dyDescent="0.25">
      <c r="A1086" s="119" t="s">
        <v>11043</v>
      </c>
      <c r="B1086" s="123" t="s">
        <v>11044</v>
      </c>
    </row>
    <row r="1087" spans="1:2" ht="30" customHeight="1" thickBot="1" x14ac:dyDescent="0.25">
      <c r="A1087" s="119" t="s">
        <v>11045</v>
      </c>
      <c r="B1087" s="123" t="s">
        <v>11046</v>
      </c>
    </row>
    <row r="1088" spans="1:2" ht="30" customHeight="1" thickBot="1" x14ac:dyDescent="0.25">
      <c r="A1088" s="119" t="s">
        <v>11047</v>
      </c>
      <c r="B1088" s="123" t="s">
        <v>11048</v>
      </c>
    </row>
    <row r="1089" spans="1:2" ht="30" customHeight="1" thickBot="1" x14ac:dyDescent="0.25">
      <c r="A1089" s="119" t="s">
        <v>12790</v>
      </c>
      <c r="B1089" s="123" t="s">
        <v>11049</v>
      </c>
    </row>
    <row r="1090" spans="1:2" ht="30" customHeight="1" thickBot="1" x14ac:dyDescent="0.25">
      <c r="A1090" s="119" t="s">
        <v>11050</v>
      </c>
      <c r="B1090" s="123" t="s">
        <v>11051</v>
      </c>
    </row>
    <row r="1091" spans="1:2" ht="30" customHeight="1" thickBot="1" x14ac:dyDescent="0.25">
      <c r="A1091" s="119" t="s">
        <v>11052</v>
      </c>
      <c r="B1091" s="123" t="s">
        <v>11053</v>
      </c>
    </row>
    <row r="1092" spans="1:2" ht="30" customHeight="1" thickBot="1" x14ac:dyDescent="0.25">
      <c r="A1092" s="119" t="s">
        <v>12791</v>
      </c>
      <c r="B1092" s="123" t="s">
        <v>11054</v>
      </c>
    </row>
    <row r="1093" spans="1:2" ht="30" customHeight="1" thickBot="1" x14ac:dyDescent="0.25">
      <c r="A1093" s="119" t="s">
        <v>12792</v>
      </c>
      <c r="B1093" s="123" t="s">
        <v>11055</v>
      </c>
    </row>
    <row r="1094" spans="1:2" ht="30" customHeight="1" thickBot="1" x14ac:dyDescent="0.25">
      <c r="A1094" s="119" t="s">
        <v>11056</v>
      </c>
      <c r="B1094" s="123" t="s">
        <v>11057</v>
      </c>
    </row>
    <row r="1095" spans="1:2" ht="30" customHeight="1" thickBot="1" x14ac:dyDescent="0.25">
      <c r="A1095" s="119" t="s">
        <v>11058</v>
      </c>
      <c r="B1095" s="123" t="s">
        <v>11059</v>
      </c>
    </row>
    <row r="1096" spans="1:2" ht="30" customHeight="1" thickBot="1" x14ac:dyDescent="0.25">
      <c r="A1096" s="119" t="s">
        <v>12793</v>
      </c>
      <c r="B1096" s="123" t="s">
        <v>11060</v>
      </c>
    </row>
    <row r="1097" spans="1:2" ht="30" customHeight="1" thickBot="1" x14ac:dyDescent="0.25">
      <c r="A1097" s="119" t="s">
        <v>11061</v>
      </c>
      <c r="B1097" s="123" t="s">
        <v>11062</v>
      </c>
    </row>
    <row r="1098" spans="1:2" ht="30" customHeight="1" thickBot="1" x14ac:dyDescent="0.25">
      <c r="A1098" s="119" t="s">
        <v>11063</v>
      </c>
      <c r="B1098" s="123" t="s">
        <v>11064</v>
      </c>
    </row>
    <row r="1099" spans="1:2" ht="30" customHeight="1" thickBot="1" x14ac:dyDescent="0.25">
      <c r="A1099" s="119" t="s">
        <v>11065</v>
      </c>
      <c r="B1099" s="123" t="s">
        <v>11066</v>
      </c>
    </row>
    <row r="1100" spans="1:2" ht="30" customHeight="1" thickBot="1" x14ac:dyDescent="0.25">
      <c r="A1100" s="119" t="s">
        <v>11067</v>
      </c>
      <c r="B1100" s="123" t="s">
        <v>11068</v>
      </c>
    </row>
    <row r="1101" spans="1:2" ht="30" customHeight="1" thickBot="1" x14ac:dyDescent="0.25">
      <c r="A1101" s="119" t="s">
        <v>11069</v>
      </c>
      <c r="B1101" s="123" t="s">
        <v>11070</v>
      </c>
    </row>
    <row r="1102" spans="1:2" ht="30" customHeight="1" thickBot="1" x14ac:dyDescent="0.25">
      <c r="A1102" s="119" t="s">
        <v>12794</v>
      </c>
      <c r="B1102" s="123" t="s">
        <v>11071</v>
      </c>
    </row>
    <row r="1103" spans="1:2" ht="30" customHeight="1" thickBot="1" x14ac:dyDescent="0.25">
      <c r="A1103" s="119" t="s">
        <v>11072</v>
      </c>
      <c r="B1103" s="123" t="s">
        <v>11073</v>
      </c>
    </row>
    <row r="1104" spans="1:2" ht="30" customHeight="1" thickBot="1" x14ac:dyDescent="0.25">
      <c r="A1104" s="119" t="s">
        <v>11074</v>
      </c>
      <c r="B1104" s="123" t="s">
        <v>11075</v>
      </c>
    </row>
    <row r="1105" spans="1:2" ht="30" customHeight="1" thickBot="1" x14ac:dyDescent="0.25">
      <c r="A1105" s="119" t="s">
        <v>11076</v>
      </c>
      <c r="B1105" s="123" t="s">
        <v>11077</v>
      </c>
    </row>
    <row r="1106" spans="1:2" ht="30" customHeight="1" thickBot="1" x14ac:dyDescent="0.25">
      <c r="A1106" s="119" t="s">
        <v>11078</v>
      </c>
      <c r="B1106" s="123" t="s">
        <v>11079</v>
      </c>
    </row>
    <row r="1107" spans="1:2" ht="30" customHeight="1" thickBot="1" x14ac:dyDescent="0.25">
      <c r="A1107" s="119" t="s">
        <v>12795</v>
      </c>
      <c r="B1107" s="123" t="s">
        <v>11080</v>
      </c>
    </row>
    <row r="1108" spans="1:2" ht="30" customHeight="1" thickBot="1" x14ac:dyDescent="0.25">
      <c r="A1108" s="119" t="s">
        <v>11081</v>
      </c>
      <c r="B1108" s="123" t="s">
        <v>11082</v>
      </c>
    </row>
    <row r="1109" spans="1:2" ht="30" customHeight="1" thickBot="1" x14ac:dyDescent="0.25">
      <c r="A1109" s="119" t="s">
        <v>11083</v>
      </c>
      <c r="B1109" s="123" t="s">
        <v>11084</v>
      </c>
    </row>
    <row r="1110" spans="1:2" ht="30" customHeight="1" thickBot="1" x14ac:dyDescent="0.25">
      <c r="A1110" s="119" t="s">
        <v>11085</v>
      </c>
      <c r="B1110" s="123" t="s">
        <v>11086</v>
      </c>
    </row>
    <row r="1111" spans="1:2" ht="30" customHeight="1" thickBot="1" x14ac:dyDescent="0.25">
      <c r="A1111" s="119" t="s">
        <v>11087</v>
      </c>
      <c r="B1111" s="123" t="s">
        <v>11088</v>
      </c>
    </row>
    <row r="1112" spans="1:2" ht="30" customHeight="1" thickBot="1" x14ac:dyDescent="0.25">
      <c r="A1112" s="119" t="s">
        <v>12796</v>
      </c>
      <c r="B1112" s="123" t="s">
        <v>11089</v>
      </c>
    </row>
    <row r="1113" spans="1:2" ht="30" customHeight="1" thickBot="1" x14ac:dyDescent="0.25">
      <c r="A1113" s="119" t="s">
        <v>11090</v>
      </c>
      <c r="B1113" s="123" t="s">
        <v>11091</v>
      </c>
    </row>
    <row r="1114" spans="1:2" ht="30" customHeight="1" thickBot="1" x14ac:dyDescent="0.25">
      <c r="A1114" s="119" t="s">
        <v>11092</v>
      </c>
      <c r="B1114" s="123" t="s">
        <v>11093</v>
      </c>
    </row>
    <row r="1115" spans="1:2" ht="30" customHeight="1" thickBot="1" x14ac:dyDescent="0.25">
      <c r="A1115" s="119" t="s">
        <v>12797</v>
      </c>
      <c r="B1115" s="123" t="s">
        <v>11094</v>
      </c>
    </row>
    <row r="1116" spans="1:2" ht="30" customHeight="1" thickBot="1" x14ac:dyDescent="0.25">
      <c r="A1116" s="119" t="s">
        <v>11095</v>
      </c>
      <c r="B1116" s="123" t="s">
        <v>11096</v>
      </c>
    </row>
    <row r="1117" spans="1:2" ht="30" customHeight="1" thickBot="1" x14ac:dyDescent="0.25">
      <c r="A1117" s="119" t="s">
        <v>11097</v>
      </c>
      <c r="B1117" s="123" t="s">
        <v>11098</v>
      </c>
    </row>
    <row r="1118" spans="1:2" ht="30" customHeight="1" thickBot="1" x14ac:dyDescent="0.25">
      <c r="A1118" s="119" t="s">
        <v>12798</v>
      </c>
      <c r="B1118" s="123" t="s">
        <v>11099</v>
      </c>
    </row>
    <row r="1119" spans="1:2" ht="30" customHeight="1" thickBot="1" x14ac:dyDescent="0.25">
      <c r="A1119" s="119" t="s">
        <v>11100</v>
      </c>
      <c r="B1119" s="123" t="s">
        <v>11101</v>
      </c>
    </row>
    <row r="1120" spans="1:2" ht="30" customHeight="1" thickBot="1" x14ac:dyDescent="0.25">
      <c r="A1120" s="119" t="s">
        <v>11102</v>
      </c>
      <c r="B1120" s="123" t="s">
        <v>11103</v>
      </c>
    </row>
    <row r="1121" spans="1:2" ht="30" customHeight="1" thickBot="1" x14ac:dyDescent="0.25">
      <c r="A1121" s="119" t="s">
        <v>11104</v>
      </c>
      <c r="B1121" s="123" t="s">
        <v>11105</v>
      </c>
    </row>
    <row r="1122" spans="1:2" ht="30" customHeight="1" thickBot="1" x14ac:dyDescent="0.25">
      <c r="A1122" s="119" t="s">
        <v>11106</v>
      </c>
      <c r="B1122" s="123" t="s">
        <v>11107</v>
      </c>
    </row>
    <row r="1123" spans="1:2" ht="30" customHeight="1" thickBot="1" x14ac:dyDescent="0.25">
      <c r="A1123" s="119" t="s">
        <v>11108</v>
      </c>
      <c r="B1123" s="123" t="s">
        <v>11109</v>
      </c>
    </row>
    <row r="1124" spans="1:2" ht="30" customHeight="1" thickBot="1" x14ac:dyDescent="0.25">
      <c r="A1124" s="119" t="s">
        <v>11110</v>
      </c>
      <c r="B1124" s="123" t="s">
        <v>11111</v>
      </c>
    </row>
    <row r="1125" spans="1:2" ht="30" customHeight="1" thickBot="1" x14ac:dyDescent="0.25">
      <c r="A1125" s="119" t="s">
        <v>11112</v>
      </c>
      <c r="B1125" s="123" t="s">
        <v>11113</v>
      </c>
    </row>
    <row r="1126" spans="1:2" ht="30" customHeight="1" thickBot="1" x14ac:dyDescent="0.25">
      <c r="A1126" s="119" t="s">
        <v>11114</v>
      </c>
      <c r="B1126" s="123" t="s">
        <v>11115</v>
      </c>
    </row>
    <row r="1127" spans="1:2" ht="30" customHeight="1" thickBot="1" x14ac:dyDescent="0.25">
      <c r="A1127" s="119" t="s">
        <v>11116</v>
      </c>
      <c r="B1127" s="123" t="s">
        <v>11117</v>
      </c>
    </row>
    <row r="1128" spans="1:2" ht="30" customHeight="1" thickBot="1" x14ac:dyDescent="0.25">
      <c r="A1128" s="119" t="s">
        <v>11118</v>
      </c>
      <c r="B1128" s="123" t="s">
        <v>11119</v>
      </c>
    </row>
    <row r="1129" spans="1:2" ht="30" customHeight="1" thickBot="1" x14ac:dyDescent="0.25">
      <c r="A1129" s="119" t="s">
        <v>11120</v>
      </c>
      <c r="B1129" s="123" t="s">
        <v>11121</v>
      </c>
    </row>
    <row r="1130" spans="1:2" ht="30" customHeight="1" thickBot="1" x14ac:dyDescent="0.25">
      <c r="A1130" s="119" t="s">
        <v>11122</v>
      </c>
      <c r="B1130" s="123" t="s">
        <v>11123</v>
      </c>
    </row>
    <row r="1131" spans="1:2" ht="30" customHeight="1" thickBot="1" x14ac:dyDescent="0.25">
      <c r="A1131" s="119" t="s">
        <v>11124</v>
      </c>
      <c r="B1131" s="123" t="s">
        <v>11125</v>
      </c>
    </row>
    <row r="1132" spans="1:2" ht="30" customHeight="1" thickBot="1" x14ac:dyDescent="0.25">
      <c r="A1132" s="119" t="s">
        <v>11126</v>
      </c>
      <c r="B1132" s="123" t="s">
        <v>11127</v>
      </c>
    </row>
    <row r="1133" spans="1:2" ht="30" customHeight="1" thickBot="1" x14ac:dyDescent="0.25">
      <c r="A1133" s="119" t="s">
        <v>11128</v>
      </c>
      <c r="B1133" s="123" t="s">
        <v>11129</v>
      </c>
    </row>
    <row r="1134" spans="1:2" ht="30" customHeight="1" thickBot="1" x14ac:dyDescent="0.25">
      <c r="A1134" s="119" t="s">
        <v>11130</v>
      </c>
      <c r="B1134" s="123" t="s">
        <v>11131</v>
      </c>
    </row>
    <row r="1135" spans="1:2" ht="30" customHeight="1" thickBot="1" x14ac:dyDescent="0.25">
      <c r="A1135" s="119" t="s">
        <v>11132</v>
      </c>
      <c r="B1135" s="123" t="s">
        <v>11133</v>
      </c>
    </row>
    <row r="1136" spans="1:2" ht="30" customHeight="1" thickBot="1" x14ac:dyDescent="0.25">
      <c r="A1136" s="119" t="s">
        <v>11134</v>
      </c>
      <c r="B1136" s="123" t="s">
        <v>11135</v>
      </c>
    </row>
    <row r="1137" spans="1:2" ht="30" customHeight="1" thickBot="1" x14ac:dyDescent="0.25">
      <c r="A1137" s="119" t="s">
        <v>12799</v>
      </c>
      <c r="B1137" s="123" t="s">
        <v>11136</v>
      </c>
    </row>
    <row r="1138" spans="1:2" ht="30" customHeight="1" thickBot="1" x14ac:dyDescent="0.25">
      <c r="A1138" s="119" t="s">
        <v>12800</v>
      </c>
      <c r="B1138" s="123" t="s">
        <v>11137</v>
      </c>
    </row>
    <row r="1139" spans="1:2" ht="30" customHeight="1" thickBot="1" x14ac:dyDescent="0.25">
      <c r="A1139" s="119" t="s">
        <v>11138</v>
      </c>
      <c r="B1139" s="123" t="s">
        <v>11139</v>
      </c>
    </row>
    <row r="1140" spans="1:2" ht="30" customHeight="1" thickBot="1" x14ac:dyDescent="0.25">
      <c r="A1140" s="119" t="s">
        <v>11140</v>
      </c>
      <c r="B1140" s="123" t="s">
        <v>11141</v>
      </c>
    </row>
    <row r="1141" spans="1:2" ht="30" customHeight="1" thickBot="1" x14ac:dyDescent="0.25">
      <c r="A1141" s="119" t="s">
        <v>11142</v>
      </c>
      <c r="B1141" s="123" t="s">
        <v>11143</v>
      </c>
    </row>
    <row r="1142" spans="1:2" ht="30" customHeight="1" thickBot="1" x14ac:dyDescent="0.25">
      <c r="A1142" s="119" t="s">
        <v>12801</v>
      </c>
      <c r="B1142" s="123" t="s">
        <v>11144</v>
      </c>
    </row>
    <row r="1143" spans="1:2" ht="30" customHeight="1" thickBot="1" x14ac:dyDescent="0.25">
      <c r="A1143" s="119" t="s">
        <v>11145</v>
      </c>
      <c r="B1143" s="123" t="s">
        <v>11146</v>
      </c>
    </row>
    <row r="1144" spans="1:2" ht="30" customHeight="1" thickBot="1" x14ac:dyDescent="0.25">
      <c r="A1144" s="119" t="s">
        <v>11147</v>
      </c>
      <c r="B1144" s="123" t="s">
        <v>11148</v>
      </c>
    </row>
    <row r="1145" spans="1:2" ht="30" customHeight="1" thickBot="1" x14ac:dyDescent="0.25">
      <c r="A1145" s="119" t="s">
        <v>11149</v>
      </c>
      <c r="B1145" s="123" t="s">
        <v>11150</v>
      </c>
    </row>
    <row r="1146" spans="1:2" ht="30" customHeight="1" thickBot="1" x14ac:dyDescent="0.25">
      <c r="A1146" s="119" t="s">
        <v>11151</v>
      </c>
      <c r="B1146" s="123" t="s">
        <v>11152</v>
      </c>
    </row>
    <row r="1147" spans="1:2" ht="30" customHeight="1" thickBot="1" x14ac:dyDescent="0.25">
      <c r="A1147" s="119" t="s">
        <v>11153</v>
      </c>
      <c r="B1147" s="123" t="s">
        <v>11154</v>
      </c>
    </row>
    <row r="1148" spans="1:2" ht="30" customHeight="1" thickBot="1" x14ac:dyDescent="0.25">
      <c r="A1148" s="119" t="s">
        <v>11155</v>
      </c>
      <c r="B1148" s="123" t="s">
        <v>11156</v>
      </c>
    </row>
    <row r="1149" spans="1:2" ht="30" customHeight="1" thickBot="1" x14ac:dyDescent="0.25">
      <c r="A1149" s="119" t="s">
        <v>11157</v>
      </c>
      <c r="B1149" s="123" t="s">
        <v>11158</v>
      </c>
    </row>
    <row r="1150" spans="1:2" ht="30" customHeight="1" thickBot="1" x14ac:dyDescent="0.25">
      <c r="A1150" s="119" t="s">
        <v>12802</v>
      </c>
      <c r="B1150" s="123" t="s">
        <v>11159</v>
      </c>
    </row>
    <row r="1151" spans="1:2" ht="30" customHeight="1" thickBot="1" x14ac:dyDescent="0.25">
      <c r="A1151" s="119" t="s">
        <v>11160</v>
      </c>
      <c r="B1151" s="123" t="s">
        <v>11161</v>
      </c>
    </row>
    <row r="1152" spans="1:2" ht="30" customHeight="1" thickBot="1" x14ac:dyDescent="0.25">
      <c r="A1152" s="119" t="s">
        <v>11162</v>
      </c>
      <c r="B1152" s="123" t="s">
        <v>11163</v>
      </c>
    </row>
    <row r="1153" spans="1:2" ht="30" customHeight="1" thickBot="1" x14ac:dyDescent="0.25">
      <c r="A1153" s="119" t="s">
        <v>11164</v>
      </c>
      <c r="B1153" s="123" t="s">
        <v>11165</v>
      </c>
    </row>
    <row r="1154" spans="1:2" ht="30" customHeight="1" thickBot="1" x14ac:dyDescent="0.25">
      <c r="A1154" s="119" t="s">
        <v>11166</v>
      </c>
      <c r="B1154" s="123" t="s">
        <v>11167</v>
      </c>
    </row>
    <row r="1155" spans="1:2" ht="30" customHeight="1" thickBot="1" x14ac:dyDescent="0.25">
      <c r="A1155" s="119" t="s">
        <v>11168</v>
      </c>
      <c r="B1155" s="123" t="s">
        <v>11169</v>
      </c>
    </row>
    <row r="1156" spans="1:2" ht="30" customHeight="1" thickBot="1" x14ac:dyDescent="0.25">
      <c r="A1156" s="119" t="s">
        <v>11170</v>
      </c>
      <c r="B1156" s="123" t="s">
        <v>11171</v>
      </c>
    </row>
    <row r="1157" spans="1:2" ht="30" customHeight="1" thickBot="1" x14ac:dyDescent="0.25">
      <c r="A1157" s="119" t="s">
        <v>12803</v>
      </c>
      <c r="B1157" s="123" t="s">
        <v>11172</v>
      </c>
    </row>
    <row r="1158" spans="1:2" ht="30" customHeight="1" thickBot="1" x14ac:dyDescent="0.25">
      <c r="A1158" s="119" t="s">
        <v>11173</v>
      </c>
      <c r="B1158" s="123" t="s">
        <v>11174</v>
      </c>
    </row>
    <row r="1159" spans="1:2" ht="30" customHeight="1" thickBot="1" x14ac:dyDescent="0.25">
      <c r="A1159" s="119" t="s">
        <v>11175</v>
      </c>
      <c r="B1159" s="123" t="s">
        <v>11176</v>
      </c>
    </row>
    <row r="1160" spans="1:2" ht="30" customHeight="1" thickBot="1" x14ac:dyDescent="0.25">
      <c r="A1160" s="119" t="s">
        <v>11177</v>
      </c>
      <c r="B1160" s="123" t="s">
        <v>11178</v>
      </c>
    </row>
    <row r="1161" spans="1:2" ht="30" customHeight="1" thickBot="1" x14ac:dyDescent="0.25">
      <c r="A1161" s="119" t="s">
        <v>12804</v>
      </c>
      <c r="B1161" s="123" t="s">
        <v>11179</v>
      </c>
    </row>
    <row r="1162" spans="1:2" ht="30" customHeight="1" thickBot="1" x14ac:dyDescent="0.25">
      <c r="A1162" s="119" t="s">
        <v>11180</v>
      </c>
      <c r="B1162" s="123" t="s">
        <v>11181</v>
      </c>
    </row>
    <row r="1163" spans="1:2" ht="30" customHeight="1" thickBot="1" x14ac:dyDescent="0.25">
      <c r="A1163" s="119" t="s">
        <v>11182</v>
      </c>
      <c r="B1163" s="123" t="s">
        <v>11183</v>
      </c>
    </row>
    <row r="1164" spans="1:2" ht="30" customHeight="1" thickBot="1" x14ac:dyDescent="0.25">
      <c r="A1164" s="119" t="s">
        <v>11184</v>
      </c>
      <c r="B1164" s="123" t="s">
        <v>11185</v>
      </c>
    </row>
    <row r="1165" spans="1:2" ht="30" customHeight="1" thickBot="1" x14ac:dyDescent="0.25">
      <c r="A1165" s="119" t="s">
        <v>11186</v>
      </c>
      <c r="B1165" s="123" t="s">
        <v>11187</v>
      </c>
    </row>
    <row r="1166" spans="1:2" ht="30" customHeight="1" thickBot="1" x14ac:dyDescent="0.25">
      <c r="A1166" s="119" t="s">
        <v>11188</v>
      </c>
      <c r="B1166" s="123" t="s">
        <v>11189</v>
      </c>
    </row>
    <row r="1167" spans="1:2" ht="30" customHeight="1" thickBot="1" x14ac:dyDescent="0.25">
      <c r="A1167" s="119" t="s">
        <v>11190</v>
      </c>
      <c r="B1167" s="123" t="s">
        <v>11191</v>
      </c>
    </row>
    <row r="1168" spans="1:2" ht="30" customHeight="1" thickBot="1" x14ac:dyDescent="0.25">
      <c r="A1168" s="119" t="s">
        <v>11192</v>
      </c>
      <c r="B1168" s="123" t="s">
        <v>11193</v>
      </c>
    </row>
    <row r="1169" spans="1:2" ht="30" customHeight="1" thickBot="1" x14ac:dyDescent="0.25">
      <c r="A1169" s="119" t="s">
        <v>11194</v>
      </c>
      <c r="B1169" s="123" t="s">
        <v>11195</v>
      </c>
    </row>
    <row r="1170" spans="1:2" ht="30" customHeight="1" thickBot="1" x14ac:dyDescent="0.25">
      <c r="A1170" s="119" t="s">
        <v>11196</v>
      </c>
      <c r="B1170" s="123" t="s">
        <v>11197</v>
      </c>
    </row>
    <row r="1171" spans="1:2" ht="30" customHeight="1" thickBot="1" x14ac:dyDescent="0.25">
      <c r="A1171" s="119" t="s">
        <v>12805</v>
      </c>
      <c r="B1171" s="123" t="s">
        <v>11198</v>
      </c>
    </row>
    <row r="1172" spans="1:2" ht="30" customHeight="1" thickBot="1" x14ac:dyDescent="0.25">
      <c r="A1172" s="119" t="s">
        <v>11199</v>
      </c>
      <c r="B1172" s="123" t="s">
        <v>11200</v>
      </c>
    </row>
    <row r="1173" spans="1:2" ht="30" customHeight="1" thickBot="1" x14ac:dyDescent="0.25">
      <c r="A1173" s="119" t="s">
        <v>11201</v>
      </c>
      <c r="B1173" s="123" t="s">
        <v>11202</v>
      </c>
    </row>
    <row r="1174" spans="1:2" ht="30" customHeight="1" thickBot="1" x14ac:dyDescent="0.25">
      <c r="A1174" s="119" t="s">
        <v>11203</v>
      </c>
      <c r="B1174" s="123" t="s">
        <v>11204</v>
      </c>
    </row>
    <row r="1175" spans="1:2" ht="30" customHeight="1" thickBot="1" x14ac:dyDescent="0.25">
      <c r="A1175" s="119" t="s">
        <v>11205</v>
      </c>
      <c r="B1175" s="123" t="s">
        <v>11206</v>
      </c>
    </row>
    <row r="1176" spans="1:2" ht="30" customHeight="1" thickBot="1" x14ac:dyDescent="0.25">
      <c r="A1176" s="119" t="s">
        <v>11207</v>
      </c>
      <c r="B1176" s="123" t="s">
        <v>11208</v>
      </c>
    </row>
    <row r="1177" spans="1:2" ht="30" customHeight="1" thickBot="1" x14ac:dyDescent="0.25">
      <c r="A1177" s="119" t="s">
        <v>12806</v>
      </c>
      <c r="B1177" s="123" t="s">
        <v>11209</v>
      </c>
    </row>
    <row r="1178" spans="1:2" ht="30" customHeight="1" thickBot="1" x14ac:dyDescent="0.25">
      <c r="A1178" s="119" t="s">
        <v>12807</v>
      </c>
      <c r="B1178" s="123" t="s">
        <v>11210</v>
      </c>
    </row>
    <row r="1179" spans="1:2" ht="30" customHeight="1" thickBot="1" x14ac:dyDescent="0.25">
      <c r="A1179" s="119" t="s">
        <v>12808</v>
      </c>
      <c r="B1179" s="123" t="s">
        <v>11211</v>
      </c>
    </row>
    <row r="1180" spans="1:2" ht="30" customHeight="1" thickBot="1" x14ac:dyDescent="0.25">
      <c r="A1180" s="119" t="s">
        <v>11212</v>
      </c>
      <c r="B1180" s="123" t="s">
        <v>11213</v>
      </c>
    </row>
    <row r="1181" spans="1:2" ht="30" customHeight="1" thickBot="1" x14ac:dyDescent="0.25">
      <c r="A1181" s="119" t="s">
        <v>11214</v>
      </c>
      <c r="B1181" s="123" t="s">
        <v>11215</v>
      </c>
    </row>
    <row r="1182" spans="1:2" ht="30" customHeight="1" thickBot="1" x14ac:dyDescent="0.25">
      <c r="A1182" s="119" t="s">
        <v>11216</v>
      </c>
      <c r="B1182" s="123" t="s">
        <v>11217</v>
      </c>
    </row>
    <row r="1183" spans="1:2" ht="30" customHeight="1" thickBot="1" x14ac:dyDescent="0.25">
      <c r="A1183" s="119" t="s">
        <v>12809</v>
      </c>
      <c r="B1183" s="123" t="s">
        <v>11218</v>
      </c>
    </row>
    <row r="1184" spans="1:2" ht="30" customHeight="1" thickBot="1" x14ac:dyDescent="0.25">
      <c r="A1184" s="119" t="s">
        <v>12810</v>
      </c>
      <c r="B1184" s="123" t="s">
        <v>11219</v>
      </c>
    </row>
    <row r="1185" spans="1:2" ht="30" customHeight="1" thickBot="1" x14ac:dyDescent="0.25">
      <c r="A1185" s="119" t="s">
        <v>12811</v>
      </c>
      <c r="B1185" s="123" t="s">
        <v>11220</v>
      </c>
    </row>
    <row r="1186" spans="1:2" ht="30" customHeight="1" thickBot="1" x14ac:dyDescent="0.25">
      <c r="A1186" s="119" t="s">
        <v>11221</v>
      </c>
      <c r="B1186" s="123" t="s">
        <v>11222</v>
      </c>
    </row>
    <row r="1187" spans="1:2" ht="30" customHeight="1" thickBot="1" x14ac:dyDescent="0.25">
      <c r="A1187" s="119" t="s">
        <v>11223</v>
      </c>
      <c r="B1187" s="123" t="s">
        <v>11224</v>
      </c>
    </row>
    <row r="1188" spans="1:2" ht="30" customHeight="1" thickBot="1" x14ac:dyDescent="0.25">
      <c r="A1188" s="119" t="s">
        <v>11225</v>
      </c>
      <c r="B1188" s="123" t="s">
        <v>11226</v>
      </c>
    </row>
    <row r="1189" spans="1:2" ht="30" customHeight="1" thickBot="1" x14ac:dyDescent="0.25">
      <c r="A1189" s="119" t="s">
        <v>12812</v>
      </c>
      <c r="B1189" s="123" t="s">
        <v>11227</v>
      </c>
    </row>
    <row r="1190" spans="1:2" ht="30" customHeight="1" thickBot="1" x14ac:dyDescent="0.25">
      <c r="A1190" s="119" t="s">
        <v>11228</v>
      </c>
      <c r="B1190" s="123" t="s">
        <v>11229</v>
      </c>
    </row>
    <row r="1191" spans="1:2" ht="30" customHeight="1" thickBot="1" x14ac:dyDescent="0.25">
      <c r="A1191" s="119" t="s">
        <v>11230</v>
      </c>
      <c r="B1191" s="123" t="s">
        <v>11231</v>
      </c>
    </row>
    <row r="1192" spans="1:2" ht="30" customHeight="1" thickBot="1" x14ac:dyDescent="0.25">
      <c r="A1192" s="119" t="s">
        <v>11232</v>
      </c>
      <c r="B1192" s="123" t="s">
        <v>11233</v>
      </c>
    </row>
    <row r="1193" spans="1:2" ht="30" customHeight="1" thickBot="1" x14ac:dyDescent="0.25">
      <c r="A1193" s="119" t="s">
        <v>11234</v>
      </c>
      <c r="B1193" s="123" t="s">
        <v>11235</v>
      </c>
    </row>
    <row r="1194" spans="1:2" ht="30" customHeight="1" thickBot="1" x14ac:dyDescent="0.25">
      <c r="A1194" s="119" t="s">
        <v>11236</v>
      </c>
      <c r="B1194" s="123" t="s">
        <v>11237</v>
      </c>
    </row>
    <row r="1195" spans="1:2" ht="30" customHeight="1" thickBot="1" x14ac:dyDescent="0.25">
      <c r="A1195" s="119" t="s">
        <v>11238</v>
      </c>
      <c r="B1195" s="123" t="s">
        <v>11239</v>
      </c>
    </row>
    <row r="1196" spans="1:2" ht="30" customHeight="1" thickBot="1" x14ac:dyDescent="0.25">
      <c r="A1196" s="119" t="s">
        <v>12813</v>
      </c>
      <c r="B1196" s="123" t="s">
        <v>11240</v>
      </c>
    </row>
    <row r="1197" spans="1:2" ht="30" customHeight="1" thickBot="1" x14ac:dyDescent="0.25">
      <c r="A1197" s="119" t="s">
        <v>11241</v>
      </c>
      <c r="B1197" s="123" t="s">
        <v>11242</v>
      </c>
    </row>
    <row r="1198" spans="1:2" ht="30" customHeight="1" thickBot="1" x14ac:dyDescent="0.25">
      <c r="A1198" s="119" t="s">
        <v>11243</v>
      </c>
      <c r="B1198" s="123" t="s">
        <v>11244</v>
      </c>
    </row>
    <row r="1199" spans="1:2" ht="30" customHeight="1" thickBot="1" x14ac:dyDescent="0.25">
      <c r="A1199" s="119" t="s">
        <v>12814</v>
      </c>
      <c r="B1199" s="123" t="s">
        <v>11245</v>
      </c>
    </row>
    <row r="1200" spans="1:2" ht="30" customHeight="1" thickBot="1" x14ac:dyDescent="0.25">
      <c r="A1200" s="119" t="s">
        <v>12815</v>
      </c>
      <c r="B1200" s="123" t="s">
        <v>11245</v>
      </c>
    </row>
    <row r="1201" spans="1:2" ht="30" customHeight="1" thickBot="1" x14ac:dyDescent="0.25">
      <c r="A1201" s="124" t="s">
        <v>12754</v>
      </c>
      <c r="B1201" s="125" t="s">
        <v>11246</v>
      </c>
    </row>
    <row r="1202" spans="1:2" ht="30" customHeight="1" thickBot="1" x14ac:dyDescent="0.25">
      <c r="A1202" s="119" t="s">
        <v>12816</v>
      </c>
      <c r="B1202" s="123" t="s">
        <v>11247</v>
      </c>
    </row>
    <row r="1203" spans="1:2" ht="30" customHeight="1" thickBot="1" x14ac:dyDescent="0.25">
      <c r="A1203" s="119" t="s">
        <v>12817</v>
      </c>
      <c r="B1203" s="123" t="s">
        <v>11248</v>
      </c>
    </row>
    <row r="1204" spans="1:2" ht="30" customHeight="1" thickBot="1" x14ac:dyDescent="0.25">
      <c r="A1204" s="119" t="s">
        <v>11249</v>
      </c>
      <c r="B1204" s="123" t="s">
        <v>11250</v>
      </c>
    </row>
    <row r="1205" spans="1:2" ht="30" customHeight="1" thickBot="1" x14ac:dyDescent="0.25">
      <c r="A1205" s="119" t="s">
        <v>11251</v>
      </c>
      <c r="B1205" s="123" t="s">
        <v>11252</v>
      </c>
    </row>
    <row r="1206" spans="1:2" ht="30" customHeight="1" thickBot="1" x14ac:dyDescent="0.25">
      <c r="A1206" s="119" t="s">
        <v>12818</v>
      </c>
      <c r="B1206" s="123" t="s">
        <v>11253</v>
      </c>
    </row>
    <row r="1207" spans="1:2" ht="30" customHeight="1" thickBot="1" x14ac:dyDescent="0.25">
      <c r="A1207" s="119" t="s">
        <v>12819</v>
      </c>
      <c r="B1207" s="123" t="s">
        <v>11254</v>
      </c>
    </row>
    <row r="1208" spans="1:2" ht="30" customHeight="1" thickBot="1" x14ac:dyDescent="0.25">
      <c r="A1208" s="119" t="s">
        <v>12820</v>
      </c>
      <c r="B1208" s="123" t="s">
        <v>11255</v>
      </c>
    </row>
    <row r="1209" spans="1:2" ht="30" customHeight="1" thickBot="1" x14ac:dyDescent="0.25">
      <c r="A1209" s="119" t="s">
        <v>12821</v>
      </c>
      <c r="B1209" s="123" t="s">
        <v>11256</v>
      </c>
    </row>
    <row r="1210" spans="1:2" ht="30" customHeight="1" thickBot="1" x14ac:dyDescent="0.25">
      <c r="A1210" s="119" t="s">
        <v>11257</v>
      </c>
      <c r="B1210" s="123" t="s">
        <v>11258</v>
      </c>
    </row>
    <row r="1211" spans="1:2" ht="30" customHeight="1" thickBot="1" x14ac:dyDescent="0.25">
      <c r="A1211" s="119" t="s">
        <v>11259</v>
      </c>
      <c r="B1211" s="123" t="s">
        <v>11260</v>
      </c>
    </row>
    <row r="1212" spans="1:2" ht="30" customHeight="1" thickBot="1" x14ac:dyDescent="0.25">
      <c r="A1212" s="119" t="s">
        <v>11261</v>
      </c>
      <c r="B1212" s="123" t="s">
        <v>11262</v>
      </c>
    </row>
    <row r="1213" spans="1:2" ht="30" customHeight="1" thickBot="1" x14ac:dyDescent="0.25">
      <c r="A1213" s="119" t="s">
        <v>12822</v>
      </c>
      <c r="B1213" s="123" t="s">
        <v>11263</v>
      </c>
    </row>
    <row r="1214" spans="1:2" ht="30" customHeight="1" thickBot="1" x14ac:dyDescent="0.25">
      <c r="A1214" s="119" t="s">
        <v>11264</v>
      </c>
      <c r="B1214" s="123" t="s">
        <v>11265</v>
      </c>
    </row>
    <row r="1215" spans="1:2" ht="30" customHeight="1" thickBot="1" x14ac:dyDescent="0.25">
      <c r="A1215" s="119" t="s">
        <v>11266</v>
      </c>
      <c r="B1215" s="123" t="s">
        <v>11267</v>
      </c>
    </row>
    <row r="1216" spans="1:2" ht="30" customHeight="1" thickBot="1" x14ac:dyDescent="0.25">
      <c r="A1216" s="119" t="s">
        <v>12823</v>
      </c>
      <c r="B1216" s="123" t="s">
        <v>11268</v>
      </c>
    </row>
    <row r="1217" spans="1:2" ht="30" customHeight="1" thickBot="1" x14ac:dyDescent="0.25">
      <c r="A1217" s="119" t="s">
        <v>11269</v>
      </c>
      <c r="B1217" s="123" t="s">
        <v>11270</v>
      </c>
    </row>
    <row r="1218" spans="1:2" ht="30" customHeight="1" thickBot="1" x14ac:dyDescent="0.25">
      <c r="A1218" s="119" t="s">
        <v>11271</v>
      </c>
      <c r="B1218" s="123" t="s">
        <v>11272</v>
      </c>
    </row>
    <row r="1219" spans="1:2" ht="30" customHeight="1" thickBot="1" x14ac:dyDescent="0.25">
      <c r="A1219" s="119" t="s">
        <v>11273</v>
      </c>
      <c r="B1219" s="123" t="s">
        <v>11274</v>
      </c>
    </row>
    <row r="1220" spans="1:2" ht="30" customHeight="1" thickBot="1" x14ac:dyDescent="0.25">
      <c r="A1220" s="119" t="s">
        <v>11275</v>
      </c>
      <c r="B1220" s="123" t="s">
        <v>11276</v>
      </c>
    </row>
    <row r="1221" spans="1:2" ht="30" customHeight="1" thickBot="1" x14ac:dyDescent="0.25">
      <c r="A1221" s="119" t="s">
        <v>11277</v>
      </c>
      <c r="B1221" s="123" t="s">
        <v>11278</v>
      </c>
    </row>
    <row r="1222" spans="1:2" ht="30" customHeight="1" thickBot="1" x14ac:dyDescent="0.25">
      <c r="A1222" s="119" t="s">
        <v>12824</v>
      </c>
      <c r="B1222" s="123" t="s">
        <v>11279</v>
      </c>
    </row>
    <row r="1223" spans="1:2" ht="30" customHeight="1" thickBot="1" x14ac:dyDescent="0.25">
      <c r="A1223" s="119" t="s">
        <v>11280</v>
      </c>
      <c r="B1223" s="123" t="s">
        <v>11281</v>
      </c>
    </row>
    <row r="1224" spans="1:2" ht="30" customHeight="1" thickBot="1" x14ac:dyDescent="0.25">
      <c r="A1224" s="119" t="s">
        <v>11282</v>
      </c>
      <c r="B1224" s="123" t="s">
        <v>11283</v>
      </c>
    </row>
    <row r="1225" spans="1:2" ht="30" customHeight="1" thickBot="1" x14ac:dyDescent="0.25">
      <c r="A1225" s="119" t="s">
        <v>11284</v>
      </c>
      <c r="B1225" s="123" t="s">
        <v>11285</v>
      </c>
    </row>
    <row r="1226" spans="1:2" ht="30" customHeight="1" thickBot="1" x14ac:dyDescent="0.25">
      <c r="A1226" s="119" t="s">
        <v>11286</v>
      </c>
      <c r="B1226" s="123" t="s">
        <v>11287</v>
      </c>
    </row>
    <row r="1227" spans="1:2" ht="30" customHeight="1" thickBot="1" x14ac:dyDescent="0.25">
      <c r="A1227" s="119" t="s">
        <v>12825</v>
      </c>
      <c r="B1227" s="123" t="s">
        <v>11288</v>
      </c>
    </row>
    <row r="1228" spans="1:2" ht="30" customHeight="1" thickBot="1" x14ac:dyDescent="0.25">
      <c r="A1228" s="119" t="s">
        <v>12826</v>
      </c>
      <c r="B1228" s="123" t="s">
        <v>11289</v>
      </c>
    </row>
    <row r="1229" spans="1:2" ht="30" customHeight="1" thickBot="1" x14ac:dyDescent="0.25">
      <c r="A1229" s="119" t="s">
        <v>11290</v>
      </c>
      <c r="B1229" s="123" t="s">
        <v>11291</v>
      </c>
    </row>
    <row r="1230" spans="1:2" ht="30" customHeight="1" thickBot="1" x14ac:dyDescent="0.25">
      <c r="A1230" s="119" t="s">
        <v>11292</v>
      </c>
      <c r="B1230" s="123" t="s">
        <v>11293</v>
      </c>
    </row>
    <row r="1231" spans="1:2" ht="30" customHeight="1" thickBot="1" x14ac:dyDescent="0.25">
      <c r="A1231" s="119" t="s">
        <v>11294</v>
      </c>
      <c r="B1231" s="123" t="s">
        <v>11295</v>
      </c>
    </row>
    <row r="1232" spans="1:2" ht="30" customHeight="1" thickBot="1" x14ac:dyDescent="0.25">
      <c r="A1232" s="119" t="s">
        <v>11296</v>
      </c>
      <c r="B1232" s="123" t="s">
        <v>11297</v>
      </c>
    </row>
    <row r="1233" spans="1:2" ht="30" customHeight="1" thickBot="1" x14ac:dyDescent="0.25">
      <c r="A1233" s="119" t="s">
        <v>11298</v>
      </c>
      <c r="B1233" s="123" t="s">
        <v>11299</v>
      </c>
    </row>
    <row r="1234" spans="1:2" ht="30" customHeight="1" thickBot="1" x14ac:dyDescent="0.25">
      <c r="A1234" s="119" t="s">
        <v>11300</v>
      </c>
      <c r="B1234" s="123" t="s">
        <v>11301</v>
      </c>
    </row>
    <row r="1235" spans="1:2" ht="30" customHeight="1" thickBot="1" x14ac:dyDescent="0.25">
      <c r="A1235" s="119" t="s">
        <v>11302</v>
      </c>
      <c r="B1235" s="123" t="s">
        <v>11303</v>
      </c>
    </row>
    <row r="1236" spans="1:2" ht="30" customHeight="1" thickBot="1" x14ac:dyDescent="0.25">
      <c r="A1236" s="119" t="s">
        <v>11304</v>
      </c>
      <c r="B1236" s="123" t="s">
        <v>11305</v>
      </c>
    </row>
    <row r="1237" spans="1:2" ht="30" customHeight="1" thickBot="1" x14ac:dyDescent="0.25">
      <c r="A1237" s="119" t="s">
        <v>11306</v>
      </c>
      <c r="B1237" s="123" t="s">
        <v>11307</v>
      </c>
    </row>
    <row r="1238" spans="1:2" ht="30" customHeight="1" thickBot="1" x14ac:dyDescent="0.25">
      <c r="A1238" s="119" t="s">
        <v>11308</v>
      </c>
      <c r="B1238" s="123" t="s">
        <v>11309</v>
      </c>
    </row>
    <row r="1239" spans="1:2" ht="30" customHeight="1" thickBot="1" x14ac:dyDescent="0.25">
      <c r="A1239" s="119" t="s">
        <v>11310</v>
      </c>
      <c r="B1239" s="123" t="s">
        <v>11311</v>
      </c>
    </row>
    <row r="1240" spans="1:2" ht="30" customHeight="1" thickBot="1" x14ac:dyDescent="0.25">
      <c r="A1240" s="119" t="s">
        <v>11312</v>
      </c>
      <c r="B1240" s="123" t="s">
        <v>11313</v>
      </c>
    </row>
    <row r="1241" spans="1:2" ht="30" customHeight="1" thickBot="1" x14ac:dyDescent="0.25">
      <c r="A1241" s="119" t="s">
        <v>11314</v>
      </c>
      <c r="B1241" s="123" t="s">
        <v>11315</v>
      </c>
    </row>
    <row r="1242" spans="1:2" ht="30" customHeight="1" thickBot="1" x14ac:dyDescent="0.25">
      <c r="A1242" s="119" t="s">
        <v>11316</v>
      </c>
      <c r="B1242" s="123" t="s">
        <v>11317</v>
      </c>
    </row>
    <row r="1243" spans="1:2" ht="30" customHeight="1" thickBot="1" x14ac:dyDescent="0.25">
      <c r="A1243" s="119" t="s">
        <v>12827</v>
      </c>
      <c r="B1243" s="123" t="s">
        <v>11318</v>
      </c>
    </row>
    <row r="1244" spans="1:2" ht="30" customHeight="1" thickBot="1" x14ac:dyDescent="0.25">
      <c r="A1244" s="119" t="s">
        <v>12828</v>
      </c>
      <c r="B1244" s="123" t="s">
        <v>11319</v>
      </c>
    </row>
    <row r="1245" spans="1:2" ht="30" customHeight="1" thickBot="1" x14ac:dyDescent="0.25">
      <c r="A1245" s="119" t="s">
        <v>12829</v>
      </c>
      <c r="B1245" s="123" t="s">
        <v>11320</v>
      </c>
    </row>
    <row r="1246" spans="1:2" ht="30" customHeight="1" thickBot="1" x14ac:dyDescent="0.25">
      <c r="A1246" s="119" t="s">
        <v>12830</v>
      </c>
      <c r="B1246" s="123" t="s">
        <v>11321</v>
      </c>
    </row>
    <row r="1247" spans="1:2" ht="30" customHeight="1" thickBot="1" x14ac:dyDescent="0.25">
      <c r="A1247" s="119" t="s">
        <v>11322</v>
      </c>
      <c r="B1247" s="123" t="s">
        <v>11323</v>
      </c>
    </row>
    <row r="1248" spans="1:2" ht="30" customHeight="1" thickBot="1" x14ac:dyDescent="0.25">
      <c r="A1248" s="119" t="s">
        <v>11324</v>
      </c>
      <c r="B1248" s="123" t="s">
        <v>11325</v>
      </c>
    </row>
    <row r="1249" spans="1:2" ht="30" customHeight="1" thickBot="1" x14ac:dyDescent="0.25">
      <c r="A1249" s="119" t="s">
        <v>12831</v>
      </c>
      <c r="B1249" s="123" t="s">
        <v>11326</v>
      </c>
    </row>
    <row r="1250" spans="1:2" ht="30" customHeight="1" thickBot="1" x14ac:dyDescent="0.25">
      <c r="A1250" s="119" t="s">
        <v>12832</v>
      </c>
      <c r="B1250" s="123" t="s">
        <v>11327</v>
      </c>
    </row>
    <row r="1251" spans="1:2" ht="30" customHeight="1" thickBot="1" x14ac:dyDescent="0.25">
      <c r="A1251" s="119" t="s">
        <v>11328</v>
      </c>
      <c r="B1251" s="123" t="s">
        <v>11329</v>
      </c>
    </row>
    <row r="1252" spans="1:2" ht="30" customHeight="1" thickBot="1" x14ac:dyDescent="0.25">
      <c r="A1252" s="119" t="s">
        <v>11330</v>
      </c>
      <c r="B1252" s="123" t="s">
        <v>11331</v>
      </c>
    </row>
    <row r="1253" spans="1:2" ht="30" customHeight="1" thickBot="1" x14ac:dyDescent="0.25">
      <c r="A1253" s="119" t="s">
        <v>12833</v>
      </c>
      <c r="B1253" s="123" t="s">
        <v>11332</v>
      </c>
    </row>
    <row r="1254" spans="1:2" ht="30" customHeight="1" thickBot="1" x14ac:dyDescent="0.25">
      <c r="A1254" s="119" t="s">
        <v>11333</v>
      </c>
      <c r="B1254" s="123" t="s">
        <v>11334</v>
      </c>
    </row>
    <row r="1255" spans="1:2" ht="30" customHeight="1" thickBot="1" x14ac:dyDescent="0.25">
      <c r="A1255" s="119" t="s">
        <v>11335</v>
      </c>
      <c r="B1255" s="123" t="s">
        <v>11336</v>
      </c>
    </row>
    <row r="1256" spans="1:2" ht="30" customHeight="1" thickBot="1" x14ac:dyDescent="0.25">
      <c r="A1256" s="119" t="s">
        <v>11337</v>
      </c>
      <c r="B1256" s="123" t="s">
        <v>11338</v>
      </c>
    </row>
    <row r="1257" spans="1:2" ht="30" customHeight="1" thickBot="1" x14ac:dyDescent="0.25">
      <c r="A1257" s="119" t="s">
        <v>11339</v>
      </c>
      <c r="B1257" s="123" t="s">
        <v>11340</v>
      </c>
    </row>
    <row r="1258" spans="1:2" ht="30" customHeight="1" thickBot="1" x14ac:dyDescent="0.25">
      <c r="A1258" s="119" t="s">
        <v>11341</v>
      </c>
      <c r="B1258" s="123" t="s">
        <v>11342</v>
      </c>
    </row>
    <row r="1259" spans="1:2" ht="30" customHeight="1" thickBot="1" x14ac:dyDescent="0.25">
      <c r="A1259" s="119" t="s">
        <v>11343</v>
      </c>
      <c r="B1259" s="123" t="s">
        <v>11344</v>
      </c>
    </row>
    <row r="1260" spans="1:2" ht="30" customHeight="1" thickBot="1" x14ac:dyDescent="0.25">
      <c r="A1260" s="119" t="s">
        <v>11345</v>
      </c>
      <c r="B1260" s="123" t="s">
        <v>11346</v>
      </c>
    </row>
    <row r="1261" spans="1:2" ht="30" customHeight="1" thickBot="1" x14ac:dyDescent="0.25">
      <c r="A1261" s="119" t="s">
        <v>11347</v>
      </c>
      <c r="B1261" s="123" t="s">
        <v>11348</v>
      </c>
    </row>
    <row r="1262" spans="1:2" ht="30" customHeight="1" thickBot="1" x14ac:dyDescent="0.25">
      <c r="A1262" s="119" t="s">
        <v>12834</v>
      </c>
      <c r="B1262" s="123" t="s">
        <v>11349</v>
      </c>
    </row>
    <row r="1263" spans="1:2" ht="30" customHeight="1" thickBot="1" x14ac:dyDescent="0.25">
      <c r="A1263" s="119" t="s">
        <v>11350</v>
      </c>
      <c r="B1263" s="123" t="s">
        <v>11351</v>
      </c>
    </row>
    <row r="1264" spans="1:2" ht="30" customHeight="1" thickBot="1" x14ac:dyDescent="0.25">
      <c r="A1264" s="119" t="s">
        <v>11352</v>
      </c>
      <c r="B1264" s="123" t="s">
        <v>11353</v>
      </c>
    </row>
    <row r="1265" spans="1:2" ht="30" customHeight="1" thickBot="1" x14ac:dyDescent="0.25">
      <c r="A1265" s="119" t="s">
        <v>12835</v>
      </c>
      <c r="B1265" s="123" t="s">
        <v>11354</v>
      </c>
    </row>
    <row r="1266" spans="1:2" ht="30" customHeight="1" thickBot="1" x14ac:dyDescent="0.25">
      <c r="A1266" s="119" t="s">
        <v>11355</v>
      </c>
      <c r="B1266" s="123" t="s">
        <v>11356</v>
      </c>
    </row>
    <row r="1267" spans="1:2" ht="30" customHeight="1" thickBot="1" x14ac:dyDescent="0.25">
      <c r="A1267" s="119" t="s">
        <v>11357</v>
      </c>
      <c r="B1267" s="123" t="s">
        <v>11358</v>
      </c>
    </row>
    <row r="1268" spans="1:2" ht="30" customHeight="1" thickBot="1" x14ac:dyDescent="0.25">
      <c r="A1268" s="119" t="s">
        <v>11359</v>
      </c>
      <c r="B1268" s="123" t="s">
        <v>11360</v>
      </c>
    </row>
    <row r="1269" spans="1:2" ht="30" customHeight="1" thickBot="1" x14ac:dyDescent="0.25">
      <c r="A1269" s="119" t="s">
        <v>11361</v>
      </c>
      <c r="B1269" s="123" t="s">
        <v>11362</v>
      </c>
    </row>
    <row r="1270" spans="1:2" ht="30" customHeight="1" thickBot="1" x14ac:dyDescent="0.25">
      <c r="A1270" s="119" t="s">
        <v>11363</v>
      </c>
      <c r="B1270" s="123" t="s">
        <v>11364</v>
      </c>
    </row>
    <row r="1271" spans="1:2" ht="30" customHeight="1" thickBot="1" x14ac:dyDescent="0.25">
      <c r="A1271" s="119" t="s">
        <v>11365</v>
      </c>
      <c r="B1271" s="123" t="s">
        <v>11366</v>
      </c>
    </row>
    <row r="1272" spans="1:2" ht="30" customHeight="1" thickBot="1" x14ac:dyDescent="0.25">
      <c r="A1272" s="119" t="s">
        <v>12836</v>
      </c>
      <c r="B1272" s="123" t="s">
        <v>11367</v>
      </c>
    </row>
    <row r="1273" spans="1:2" ht="30" customHeight="1" thickBot="1" x14ac:dyDescent="0.25">
      <c r="A1273" s="119" t="s">
        <v>11368</v>
      </c>
      <c r="B1273" s="123" t="s">
        <v>11369</v>
      </c>
    </row>
    <row r="1274" spans="1:2" ht="30" customHeight="1" thickBot="1" x14ac:dyDescent="0.25">
      <c r="A1274" s="119" t="s">
        <v>11370</v>
      </c>
      <c r="B1274" s="123" t="s">
        <v>11371</v>
      </c>
    </row>
    <row r="1275" spans="1:2" ht="30" customHeight="1" thickBot="1" x14ac:dyDescent="0.25">
      <c r="A1275" s="119" t="s">
        <v>11372</v>
      </c>
      <c r="B1275" s="123" t="s">
        <v>11373</v>
      </c>
    </row>
    <row r="1276" spans="1:2" ht="30" customHeight="1" thickBot="1" x14ac:dyDescent="0.25">
      <c r="A1276" s="119" t="s">
        <v>11374</v>
      </c>
      <c r="B1276" s="123" t="s">
        <v>11375</v>
      </c>
    </row>
    <row r="1277" spans="1:2" ht="30" customHeight="1" thickBot="1" x14ac:dyDescent="0.25">
      <c r="A1277" s="119" t="s">
        <v>11376</v>
      </c>
      <c r="B1277" s="123" t="s">
        <v>11377</v>
      </c>
    </row>
    <row r="1278" spans="1:2" ht="30" customHeight="1" thickBot="1" x14ac:dyDescent="0.25">
      <c r="A1278" s="119" t="s">
        <v>12837</v>
      </c>
      <c r="B1278" s="123" t="s">
        <v>11378</v>
      </c>
    </row>
    <row r="1279" spans="1:2" ht="30" customHeight="1" thickBot="1" x14ac:dyDescent="0.25">
      <c r="A1279" s="119" t="s">
        <v>11379</v>
      </c>
      <c r="B1279" s="123" t="s">
        <v>11380</v>
      </c>
    </row>
    <row r="1280" spans="1:2" ht="30" customHeight="1" thickBot="1" x14ac:dyDescent="0.25">
      <c r="A1280" s="119" t="s">
        <v>11381</v>
      </c>
      <c r="B1280" s="123" t="s">
        <v>11382</v>
      </c>
    </row>
    <row r="1281" spans="1:2" ht="30" customHeight="1" thickBot="1" x14ac:dyDescent="0.25">
      <c r="A1281" s="119" t="s">
        <v>11383</v>
      </c>
      <c r="B1281" s="123" t="s">
        <v>11384</v>
      </c>
    </row>
    <row r="1282" spans="1:2" ht="30" customHeight="1" thickBot="1" x14ac:dyDescent="0.25">
      <c r="A1282" s="119" t="s">
        <v>11385</v>
      </c>
      <c r="B1282" s="123" t="s">
        <v>11386</v>
      </c>
    </row>
    <row r="1283" spans="1:2" ht="30" customHeight="1" thickBot="1" x14ac:dyDescent="0.25">
      <c r="A1283" s="119" t="s">
        <v>11387</v>
      </c>
      <c r="B1283" s="123" t="s">
        <v>11388</v>
      </c>
    </row>
    <row r="1284" spans="1:2" ht="30" customHeight="1" thickBot="1" x14ac:dyDescent="0.25">
      <c r="A1284" s="119" t="s">
        <v>11389</v>
      </c>
      <c r="B1284" s="123" t="s">
        <v>11390</v>
      </c>
    </row>
    <row r="1285" spans="1:2" ht="30" customHeight="1" thickBot="1" x14ac:dyDescent="0.25">
      <c r="A1285" s="119" t="s">
        <v>11391</v>
      </c>
      <c r="B1285" s="123" t="s">
        <v>11392</v>
      </c>
    </row>
    <row r="1286" spans="1:2" ht="30" customHeight="1" thickBot="1" x14ac:dyDescent="0.25">
      <c r="A1286" s="119" t="s">
        <v>11393</v>
      </c>
      <c r="B1286" s="123" t="s">
        <v>11394</v>
      </c>
    </row>
    <row r="1287" spans="1:2" ht="30" customHeight="1" thickBot="1" x14ac:dyDescent="0.25">
      <c r="A1287" s="119" t="s">
        <v>11395</v>
      </c>
      <c r="B1287" s="123" t="s">
        <v>11396</v>
      </c>
    </row>
    <row r="1288" spans="1:2" ht="30" customHeight="1" thickBot="1" x14ac:dyDescent="0.25">
      <c r="A1288" s="119" t="s">
        <v>11397</v>
      </c>
      <c r="B1288" s="123" t="s">
        <v>11398</v>
      </c>
    </row>
    <row r="1289" spans="1:2" ht="30" customHeight="1" thickBot="1" x14ac:dyDescent="0.25">
      <c r="A1289" s="119" t="s">
        <v>12838</v>
      </c>
      <c r="B1289" s="123" t="s">
        <v>11399</v>
      </c>
    </row>
    <row r="1290" spans="1:2" ht="30" customHeight="1" thickBot="1" x14ac:dyDescent="0.25">
      <c r="A1290" s="119" t="s">
        <v>11400</v>
      </c>
      <c r="B1290" s="123" t="s">
        <v>11401</v>
      </c>
    </row>
    <row r="1291" spans="1:2" ht="30" customHeight="1" thickBot="1" x14ac:dyDescent="0.25">
      <c r="A1291" s="119" t="s">
        <v>11402</v>
      </c>
      <c r="B1291" s="123" t="s">
        <v>11403</v>
      </c>
    </row>
    <row r="1292" spans="1:2" ht="30" customHeight="1" thickBot="1" x14ac:dyDescent="0.25">
      <c r="A1292" s="119" t="s">
        <v>11404</v>
      </c>
      <c r="B1292" s="123" t="s">
        <v>11405</v>
      </c>
    </row>
    <row r="1293" spans="1:2" ht="30" customHeight="1" thickBot="1" x14ac:dyDescent="0.25">
      <c r="A1293" s="119" t="s">
        <v>12839</v>
      </c>
      <c r="B1293" s="123" t="s">
        <v>11326</v>
      </c>
    </row>
    <row r="1294" spans="1:2" ht="30" customHeight="1" thickBot="1" x14ac:dyDescent="0.25">
      <c r="A1294" s="119" t="s">
        <v>11406</v>
      </c>
      <c r="B1294" s="123" t="s">
        <v>11407</v>
      </c>
    </row>
    <row r="1295" spans="1:2" ht="30" customHeight="1" thickBot="1" x14ac:dyDescent="0.25">
      <c r="A1295" s="119" t="s">
        <v>11408</v>
      </c>
      <c r="B1295" s="123" t="s">
        <v>11409</v>
      </c>
    </row>
    <row r="1296" spans="1:2" ht="30" customHeight="1" thickBot="1" x14ac:dyDescent="0.25">
      <c r="A1296" s="119" t="s">
        <v>11410</v>
      </c>
      <c r="B1296" s="123" t="s">
        <v>11411</v>
      </c>
    </row>
    <row r="1297" spans="1:2" ht="30" customHeight="1" thickBot="1" x14ac:dyDescent="0.25">
      <c r="A1297" s="119" t="s">
        <v>11412</v>
      </c>
      <c r="B1297" s="123" t="s">
        <v>11413</v>
      </c>
    </row>
    <row r="1298" spans="1:2" ht="30" customHeight="1" thickBot="1" x14ac:dyDescent="0.25">
      <c r="A1298" s="119" t="s">
        <v>11414</v>
      </c>
      <c r="B1298" s="123" t="s">
        <v>11415</v>
      </c>
    </row>
    <row r="1299" spans="1:2" ht="30" customHeight="1" thickBot="1" x14ac:dyDescent="0.25">
      <c r="A1299" s="119" t="s">
        <v>11416</v>
      </c>
      <c r="B1299" s="123" t="s">
        <v>11417</v>
      </c>
    </row>
    <row r="1300" spans="1:2" ht="30" customHeight="1" thickBot="1" x14ac:dyDescent="0.25">
      <c r="A1300" s="119" t="s">
        <v>11418</v>
      </c>
      <c r="B1300" s="123" t="s">
        <v>11419</v>
      </c>
    </row>
    <row r="1301" spans="1:2" ht="30" customHeight="1" thickBot="1" x14ac:dyDescent="0.25">
      <c r="A1301" s="119" t="s">
        <v>11420</v>
      </c>
      <c r="B1301" s="123" t="s">
        <v>11421</v>
      </c>
    </row>
    <row r="1302" spans="1:2" ht="30" customHeight="1" thickBot="1" x14ac:dyDescent="0.25">
      <c r="A1302" s="119" t="s">
        <v>11422</v>
      </c>
      <c r="B1302" s="123" t="s">
        <v>11423</v>
      </c>
    </row>
    <row r="1303" spans="1:2" ht="30" customHeight="1" thickBot="1" x14ac:dyDescent="0.25">
      <c r="A1303" s="119" t="s">
        <v>11424</v>
      </c>
      <c r="B1303" s="123" t="s">
        <v>11425</v>
      </c>
    </row>
    <row r="1304" spans="1:2" ht="30" customHeight="1" thickBot="1" x14ac:dyDescent="0.25">
      <c r="A1304" s="119" t="s">
        <v>11426</v>
      </c>
      <c r="B1304" s="123" t="s">
        <v>11427</v>
      </c>
    </row>
    <row r="1305" spans="1:2" ht="30" customHeight="1" thickBot="1" x14ac:dyDescent="0.25">
      <c r="A1305" s="119" t="s">
        <v>11428</v>
      </c>
      <c r="B1305" s="123" t="s">
        <v>11429</v>
      </c>
    </row>
    <row r="1306" spans="1:2" ht="30" customHeight="1" thickBot="1" x14ac:dyDescent="0.25">
      <c r="A1306" s="119" t="s">
        <v>11430</v>
      </c>
      <c r="B1306" s="123" t="s">
        <v>11431</v>
      </c>
    </row>
    <row r="1307" spans="1:2" ht="30" customHeight="1" thickBot="1" x14ac:dyDescent="0.25">
      <c r="A1307" s="119" t="s">
        <v>11432</v>
      </c>
      <c r="B1307" s="123" t="s">
        <v>11433</v>
      </c>
    </row>
    <row r="1308" spans="1:2" ht="30" customHeight="1" thickBot="1" x14ac:dyDescent="0.25">
      <c r="A1308" s="119" t="s">
        <v>11434</v>
      </c>
      <c r="B1308" s="123" t="s">
        <v>11435</v>
      </c>
    </row>
    <row r="1309" spans="1:2" ht="30" customHeight="1" thickBot="1" x14ac:dyDescent="0.25">
      <c r="A1309" s="119" t="s">
        <v>11436</v>
      </c>
      <c r="B1309" s="123" t="s">
        <v>11437</v>
      </c>
    </row>
    <row r="1310" spans="1:2" ht="30" customHeight="1" thickBot="1" x14ac:dyDescent="0.25">
      <c r="A1310" s="119" t="s">
        <v>11438</v>
      </c>
      <c r="B1310" s="123" t="s">
        <v>11439</v>
      </c>
    </row>
    <row r="1311" spans="1:2" ht="30" customHeight="1" thickBot="1" x14ac:dyDescent="0.25">
      <c r="A1311" s="119" t="s">
        <v>11440</v>
      </c>
      <c r="B1311" s="123" t="s">
        <v>11441</v>
      </c>
    </row>
    <row r="1312" spans="1:2" ht="30" customHeight="1" thickBot="1" x14ac:dyDescent="0.25">
      <c r="A1312" s="119" t="s">
        <v>11442</v>
      </c>
      <c r="B1312" s="123" t="s">
        <v>11443</v>
      </c>
    </row>
    <row r="1313" spans="1:2" ht="30" customHeight="1" thickBot="1" x14ac:dyDescent="0.25">
      <c r="A1313" s="119" t="s">
        <v>11444</v>
      </c>
      <c r="B1313" s="123" t="s">
        <v>11445</v>
      </c>
    </row>
    <row r="1314" spans="1:2" ht="30" customHeight="1" thickBot="1" x14ac:dyDescent="0.25">
      <c r="A1314" s="119" t="s">
        <v>11446</v>
      </c>
      <c r="B1314" s="123" t="s">
        <v>11447</v>
      </c>
    </row>
    <row r="1315" spans="1:2" ht="30" customHeight="1" thickBot="1" x14ac:dyDescent="0.25">
      <c r="A1315" s="119" t="s">
        <v>12840</v>
      </c>
      <c r="B1315" s="123" t="s">
        <v>11448</v>
      </c>
    </row>
    <row r="1316" spans="1:2" ht="30" customHeight="1" thickBot="1" x14ac:dyDescent="0.25">
      <c r="A1316" s="119" t="s">
        <v>12841</v>
      </c>
      <c r="B1316" s="123" t="s">
        <v>11448</v>
      </c>
    </row>
    <row r="1317" spans="1:2" ht="30" customHeight="1" thickBot="1" x14ac:dyDescent="0.25">
      <c r="A1317" s="119" t="s">
        <v>11449</v>
      </c>
      <c r="B1317" s="123" t="s">
        <v>11450</v>
      </c>
    </row>
    <row r="1318" spans="1:2" ht="30" customHeight="1" thickBot="1" x14ac:dyDescent="0.25">
      <c r="A1318" s="119" t="s">
        <v>11451</v>
      </c>
      <c r="B1318" s="123" t="s">
        <v>11452</v>
      </c>
    </row>
    <row r="1319" spans="1:2" ht="30" customHeight="1" thickBot="1" x14ac:dyDescent="0.25">
      <c r="A1319" s="119" t="s">
        <v>11453</v>
      </c>
      <c r="B1319" s="123" t="s">
        <v>11454</v>
      </c>
    </row>
    <row r="1320" spans="1:2" ht="30" customHeight="1" thickBot="1" x14ac:dyDescent="0.25">
      <c r="A1320" s="119" t="s">
        <v>12842</v>
      </c>
      <c r="B1320" s="123" t="s">
        <v>11455</v>
      </c>
    </row>
    <row r="1321" spans="1:2" ht="30" customHeight="1" thickBot="1" x14ac:dyDescent="0.25">
      <c r="A1321" s="119" t="s">
        <v>12843</v>
      </c>
      <c r="B1321" s="123" t="s">
        <v>11456</v>
      </c>
    </row>
    <row r="1322" spans="1:2" ht="30" customHeight="1" thickBot="1" x14ac:dyDescent="0.25">
      <c r="A1322" s="119" t="s">
        <v>11457</v>
      </c>
      <c r="B1322" s="123" t="s">
        <v>11458</v>
      </c>
    </row>
    <row r="1323" spans="1:2" ht="30" customHeight="1" thickBot="1" x14ac:dyDescent="0.25">
      <c r="A1323" s="119" t="s">
        <v>11459</v>
      </c>
      <c r="B1323" s="123" t="s">
        <v>11460</v>
      </c>
    </row>
    <row r="1324" spans="1:2" ht="30" customHeight="1" thickBot="1" x14ac:dyDescent="0.25">
      <c r="A1324" s="119" t="s">
        <v>12844</v>
      </c>
      <c r="B1324" s="123" t="s">
        <v>11461</v>
      </c>
    </row>
    <row r="1325" spans="1:2" ht="30" customHeight="1" thickBot="1" x14ac:dyDescent="0.25">
      <c r="A1325" s="119" t="s">
        <v>12845</v>
      </c>
      <c r="B1325" s="123" t="s">
        <v>11462</v>
      </c>
    </row>
    <row r="1326" spans="1:2" ht="30" customHeight="1" thickBot="1" x14ac:dyDescent="0.25">
      <c r="A1326" s="119" t="s">
        <v>12846</v>
      </c>
      <c r="B1326" s="123" t="s">
        <v>11463</v>
      </c>
    </row>
    <row r="1327" spans="1:2" ht="30" customHeight="1" thickBot="1" x14ac:dyDescent="0.25">
      <c r="A1327" s="119" t="s">
        <v>12847</v>
      </c>
      <c r="B1327" s="123" t="s">
        <v>11464</v>
      </c>
    </row>
    <row r="1328" spans="1:2" ht="30" customHeight="1" thickBot="1" x14ac:dyDescent="0.25">
      <c r="A1328" s="119" t="s">
        <v>12848</v>
      </c>
      <c r="B1328" s="123" t="s">
        <v>11465</v>
      </c>
    </row>
    <row r="1329" spans="1:2" ht="30" customHeight="1" thickBot="1" x14ac:dyDescent="0.25">
      <c r="A1329" s="119" t="s">
        <v>11466</v>
      </c>
      <c r="B1329" s="123" t="s">
        <v>11467</v>
      </c>
    </row>
    <row r="1330" spans="1:2" ht="30" customHeight="1" thickBot="1" x14ac:dyDescent="0.25">
      <c r="A1330" s="119" t="s">
        <v>11468</v>
      </c>
      <c r="B1330" s="123" t="s">
        <v>11469</v>
      </c>
    </row>
    <row r="1331" spans="1:2" ht="30" customHeight="1" thickBot="1" x14ac:dyDescent="0.25">
      <c r="A1331" s="119" t="s">
        <v>12849</v>
      </c>
      <c r="B1331" s="123" t="s">
        <v>11470</v>
      </c>
    </row>
    <row r="1332" spans="1:2" ht="30" customHeight="1" thickBot="1" x14ac:dyDescent="0.25">
      <c r="A1332" s="119" t="s">
        <v>12850</v>
      </c>
      <c r="B1332" s="123" t="s">
        <v>11471</v>
      </c>
    </row>
    <row r="1333" spans="1:2" ht="30" customHeight="1" thickBot="1" x14ac:dyDescent="0.25">
      <c r="A1333" s="126" t="s">
        <v>12859</v>
      </c>
      <c r="B1333" s="120" t="s">
        <v>11472</v>
      </c>
    </row>
    <row r="1334" spans="1:2" ht="30" customHeight="1" thickBot="1" x14ac:dyDescent="0.25">
      <c r="A1334" s="119" t="s">
        <v>12851</v>
      </c>
      <c r="B1334" s="123" t="s">
        <v>11473</v>
      </c>
    </row>
    <row r="1335" spans="1:2" ht="30" customHeight="1" thickBot="1" x14ac:dyDescent="0.25">
      <c r="A1335" s="119" t="s">
        <v>12852</v>
      </c>
      <c r="B1335" s="123" t="s">
        <v>11474</v>
      </c>
    </row>
    <row r="1336" spans="1:2" ht="30" customHeight="1" thickBot="1" x14ac:dyDescent="0.25">
      <c r="A1336" s="119" t="s">
        <v>12853</v>
      </c>
      <c r="B1336" s="123" t="s">
        <v>11475</v>
      </c>
    </row>
    <row r="1337" spans="1:2" ht="30" customHeight="1" thickBot="1" x14ac:dyDescent="0.25">
      <c r="A1337" s="119" t="s">
        <v>12854</v>
      </c>
      <c r="B1337" s="123" t="s">
        <v>11476</v>
      </c>
    </row>
    <row r="1338" spans="1:2" ht="30" customHeight="1" thickBot="1" x14ac:dyDescent="0.25">
      <c r="A1338" s="119" t="s">
        <v>12855</v>
      </c>
      <c r="B1338" s="123" t="s">
        <v>11477</v>
      </c>
    </row>
    <row r="1339" spans="1:2" ht="30" customHeight="1" thickBot="1" x14ac:dyDescent="0.25">
      <c r="A1339" s="119" t="s">
        <v>12856</v>
      </c>
      <c r="B1339" s="123" t="s">
        <v>11478</v>
      </c>
    </row>
    <row r="1340" spans="1:2" ht="30" customHeight="1" thickBot="1" x14ac:dyDescent="0.25">
      <c r="A1340" s="119" t="s">
        <v>12857</v>
      </c>
      <c r="B1340" s="123" t="s">
        <v>11479</v>
      </c>
    </row>
    <row r="1341" spans="1:2" ht="30" customHeight="1" thickBot="1" x14ac:dyDescent="0.25">
      <c r="A1341" s="119" t="s">
        <v>11480</v>
      </c>
      <c r="B1341" s="123" t="s">
        <v>11481</v>
      </c>
    </row>
    <row r="1342" spans="1:2" ht="30" customHeight="1" thickBot="1" x14ac:dyDescent="0.25">
      <c r="A1342" s="119" t="s">
        <v>11482</v>
      </c>
      <c r="B1342" s="123" t="s">
        <v>11483</v>
      </c>
    </row>
    <row r="1343" spans="1:2" ht="30" customHeight="1" thickBot="1" x14ac:dyDescent="0.25">
      <c r="A1343" s="119" t="s">
        <v>11484</v>
      </c>
      <c r="B1343" s="123" t="s">
        <v>11485</v>
      </c>
    </row>
    <row r="1344" spans="1:2" ht="30" customHeight="1" thickBot="1" x14ac:dyDescent="0.25">
      <c r="A1344" s="119" t="s">
        <v>11486</v>
      </c>
      <c r="B1344" s="123" t="s">
        <v>11487</v>
      </c>
    </row>
    <row r="1345" spans="1:2" ht="30" customHeight="1" thickBot="1" x14ac:dyDescent="0.25">
      <c r="A1345" s="119" t="s">
        <v>11488</v>
      </c>
      <c r="B1345" s="123" t="s">
        <v>11489</v>
      </c>
    </row>
    <row r="1346" spans="1:2" ht="30" customHeight="1" thickBot="1" x14ac:dyDescent="0.25">
      <c r="A1346" s="119" t="s">
        <v>12858</v>
      </c>
      <c r="B1346" s="123" t="s">
        <v>11490</v>
      </c>
    </row>
    <row r="1347" spans="1:2" ht="30" customHeight="1" thickBot="1" x14ac:dyDescent="0.25">
      <c r="A1347" s="119" t="s">
        <v>12860</v>
      </c>
      <c r="B1347" s="123" t="s">
        <v>11491</v>
      </c>
    </row>
    <row r="1348" spans="1:2" ht="30" customHeight="1" thickBot="1" x14ac:dyDescent="0.25">
      <c r="A1348" s="119" t="s">
        <v>12861</v>
      </c>
      <c r="B1348" s="123" t="s">
        <v>11492</v>
      </c>
    </row>
    <row r="1349" spans="1:2" ht="30" customHeight="1" thickBot="1" x14ac:dyDescent="0.25">
      <c r="A1349" s="119" t="s">
        <v>12862</v>
      </c>
      <c r="B1349" s="123" t="s">
        <v>11492</v>
      </c>
    </row>
    <row r="1350" spans="1:2" ht="30" customHeight="1" thickBot="1" x14ac:dyDescent="0.25">
      <c r="A1350" s="119" t="s">
        <v>12863</v>
      </c>
      <c r="B1350" s="123" t="s">
        <v>11493</v>
      </c>
    </row>
    <row r="1351" spans="1:2" ht="30" customHeight="1" thickBot="1" x14ac:dyDescent="0.25">
      <c r="A1351" s="119" t="s">
        <v>12864</v>
      </c>
      <c r="B1351" s="123" t="s">
        <v>11494</v>
      </c>
    </row>
    <row r="1352" spans="1:2" ht="30" customHeight="1" thickBot="1" x14ac:dyDescent="0.25">
      <c r="A1352" s="119" t="s">
        <v>12865</v>
      </c>
      <c r="B1352" s="123" t="s">
        <v>11495</v>
      </c>
    </row>
    <row r="1353" spans="1:2" ht="30" customHeight="1" thickBot="1" x14ac:dyDescent="0.25">
      <c r="A1353" s="126" t="s">
        <v>12866</v>
      </c>
      <c r="B1353" s="120" t="s">
        <v>11496</v>
      </c>
    </row>
    <row r="1354" spans="1:2" ht="30" customHeight="1" thickBot="1" x14ac:dyDescent="0.25">
      <c r="A1354" s="119" t="s">
        <v>12871</v>
      </c>
      <c r="B1354" s="123" t="s">
        <v>11497</v>
      </c>
    </row>
    <row r="1355" spans="1:2" ht="30" customHeight="1" thickBot="1" x14ac:dyDescent="0.25">
      <c r="A1355" s="119" t="s">
        <v>12872</v>
      </c>
      <c r="B1355" s="123" t="s">
        <v>11497</v>
      </c>
    </row>
    <row r="1356" spans="1:2" ht="30" customHeight="1" thickBot="1" x14ac:dyDescent="0.25">
      <c r="A1356" s="119" t="s">
        <v>11498</v>
      </c>
      <c r="B1356" s="123" t="s">
        <v>11499</v>
      </c>
    </row>
    <row r="1357" spans="1:2" ht="30" customHeight="1" thickBot="1" x14ac:dyDescent="0.25">
      <c r="A1357" s="119" t="s">
        <v>11500</v>
      </c>
      <c r="B1357" s="123" t="s">
        <v>11501</v>
      </c>
    </row>
    <row r="1358" spans="1:2" ht="30" customHeight="1" thickBot="1" x14ac:dyDescent="0.25">
      <c r="A1358" s="119" t="s">
        <v>11502</v>
      </c>
      <c r="B1358" s="123" t="s">
        <v>11503</v>
      </c>
    </row>
    <row r="1359" spans="1:2" ht="30" customHeight="1" thickBot="1" x14ac:dyDescent="0.25">
      <c r="A1359" s="119" t="s">
        <v>11504</v>
      </c>
      <c r="B1359" s="123" t="s">
        <v>11505</v>
      </c>
    </row>
    <row r="1360" spans="1:2" ht="30" customHeight="1" thickBot="1" x14ac:dyDescent="0.25">
      <c r="A1360" s="119" t="s">
        <v>12873</v>
      </c>
      <c r="B1360" s="123" t="s">
        <v>11506</v>
      </c>
    </row>
    <row r="1361" spans="1:2" ht="30" customHeight="1" thickBot="1" x14ac:dyDescent="0.25">
      <c r="A1361" s="119" t="s">
        <v>12874</v>
      </c>
      <c r="B1361" s="123" t="s">
        <v>11507</v>
      </c>
    </row>
    <row r="1362" spans="1:2" ht="30" customHeight="1" thickBot="1" x14ac:dyDescent="0.25">
      <c r="A1362" s="119" t="s">
        <v>11508</v>
      </c>
      <c r="B1362" s="123" t="s">
        <v>11509</v>
      </c>
    </row>
    <row r="1363" spans="1:2" ht="30" customHeight="1" thickBot="1" x14ac:dyDescent="0.25">
      <c r="A1363" s="119" t="s">
        <v>11510</v>
      </c>
      <c r="B1363" s="123" t="s">
        <v>11511</v>
      </c>
    </row>
    <row r="1364" spans="1:2" ht="30" customHeight="1" thickBot="1" x14ac:dyDescent="0.25">
      <c r="A1364" s="119" t="s">
        <v>11512</v>
      </c>
      <c r="B1364" s="123" t="s">
        <v>11513</v>
      </c>
    </row>
    <row r="1365" spans="1:2" ht="30" customHeight="1" thickBot="1" x14ac:dyDescent="0.25">
      <c r="A1365" s="119" t="s">
        <v>11514</v>
      </c>
      <c r="B1365" s="123" t="s">
        <v>11515</v>
      </c>
    </row>
    <row r="1366" spans="1:2" ht="30" customHeight="1" thickBot="1" x14ac:dyDescent="0.25">
      <c r="A1366" s="119" t="s">
        <v>11516</v>
      </c>
      <c r="B1366" s="123" t="s">
        <v>11517</v>
      </c>
    </row>
    <row r="1367" spans="1:2" ht="30" customHeight="1" thickBot="1" x14ac:dyDescent="0.25">
      <c r="A1367" s="119" t="s">
        <v>11518</v>
      </c>
      <c r="B1367" s="123" t="s">
        <v>11519</v>
      </c>
    </row>
    <row r="1368" spans="1:2" ht="30" customHeight="1" thickBot="1" x14ac:dyDescent="0.25">
      <c r="A1368" s="119" t="s">
        <v>11520</v>
      </c>
      <c r="B1368" s="123" t="s">
        <v>11521</v>
      </c>
    </row>
    <row r="1369" spans="1:2" ht="30" customHeight="1" thickBot="1" x14ac:dyDescent="0.25">
      <c r="A1369" s="119" t="s">
        <v>11522</v>
      </c>
      <c r="B1369" s="123" t="s">
        <v>11523</v>
      </c>
    </row>
    <row r="1370" spans="1:2" ht="30" customHeight="1" thickBot="1" x14ac:dyDescent="0.25">
      <c r="A1370" s="119" t="s">
        <v>11524</v>
      </c>
      <c r="B1370" s="123" t="s">
        <v>11525</v>
      </c>
    </row>
    <row r="1371" spans="1:2" ht="30" customHeight="1" thickBot="1" x14ac:dyDescent="0.25">
      <c r="A1371" s="119" t="s">
        <v>11526</v>
      </c>
      <c r="B1371" s="123" t="s">
        <v>11527</v>
      </c>
    </row>
    <row r="1372" spans="1:2" ht="30" customHeight="1" thickBot="1" x14ac:dyDescent="0.25">
      <c r="A1372" s="119" t="s">
        <v>12875</v>
      </c>
      <c r="B1372" s="123" t="s">
        <v>11528</v>
      </c>
    </row>
    <row r="1373" spans="1:2" ht="30" customHeight="1" thickBot="1" x14ac:dyDescent="0.25">
      <c r="A1373" s="119" t="s">
        <v>12876</v>
      </c>
      <c r="B1373" s="123" t="s">
        <v>11529</v>
      </c>
    </row>
    <row r="1374" spans="1:2" ht="30" customHeight="1" thickBot="1" x14ac:dyDescent="0.25">
      <c r="A1374" s="119" t="s">
        <v>12877</v>
      </c>
      <c r="B1374" s="123" t="s">
        <v>11530</v>
      </c>
    </row>
    <row r="1375" spans="1:2" ht="30" customHeight="1" thickBot="1" x14ac:dyDescent="0.25">
      <c r="A1375" s="119" t="s">
        <v>11531</v>
      </c>
      <c r="B1375" s="123" t="s">
        <v>11532</v>
      </c>
    </row>
    <row r="1376" spans="1:2" ht="30" customHeight="1" thickBot="1" x14ac:dyDescent="0.25">
      <c r="A1376" s="119" t="s">
        <v>11533</v>
      </c>
      <c r="B1376" s="123" t="s">
        <v>11534</v>
      </c>
    </row>
    <row r="1377" spans="1:2" ht="30" customHeight="1" thickBot="1" x14ac:dyDescent="0.25">
      <c r="A1377" s="119" t="s">
        <v>11535</v>
      </c>
      <c r="B1377" s="123" t="s">
        <v>11536</v>
      </c>
    </row>
    <row r="1378" spans="1:2" ht="30" customHeight="1" thickBot="1" x14ac:dyDescent="0.25">
      <c r="A1378" s="119" t="s">
        <v>12878</v>
      </c>
      <c r="B1378" s="123" t="s">
        <v>11537</v>
      </c>
    </row>
    <row r="1379" spans="1:2" ht="30" customHeight="1" thickBot="1" x14ac:dyDescent="0.25">
      <c r="A1379" s="119" t="s">
        <v>12879</v>
      </c>
      <c r="B1379" s="123" t="s">
        <v>11537</v>
      </c>
    </row>
    <row r="1380" spans="1:2" ht="30" customHeight="1" thickBot="1" x14ac:dyDescent="0.25">
      <c r="A1380" s="119" t="s">
        <v>11538</v>
      </c>
      <c r="B1380" s="123" t="s">
        <v>11539</v>
      </c>
    </row>
    <row r="1381" spans="1:2" ht="30" customHeight="1" thickBot="1" x14ac:dyDescent="0.25">
      <c r="A1381" s="119" t="s">
        <v>11540</v>
      </c>
      <c r="B1381" s="123" t="s">
        <v>11541</v>
      </c>
    </row>
    <row r="1382" spans="1:2" ht="30" customHeight="1" thickBot="1" x14ac:dyDescent="0.25">
      <c r="A1382" s="119" t="s">
        <v>11542</v>
      </c>
      <c r="B1382" s="123" t="s">
        <v>11543</v>
      </c>
    </row>
    <row r="1383" spans="1:2" ht="30" customHeight="1" thickBot="1" x14ac:dyDescent="0.25">
      <c r="A1383" s="119" t="s">
        <v>11544</v>
      </c>
      <c r="B1383" s="123" t="s">
        <v>11545</v>
      </c>
    </row>
    <row r="1384" spans="1:2" ht="30" customHeight="1" thickBot="1" x14ac:dyDescent="0.25">
      <c r="A1384" s="119" t="s">
        <v>11546</v>
      </c>
      <c r="B1384" s="123" t="s">
        <v>11547</v>
      </c>
    </row>
    <row r="1385" spans="1:2" ht="30" customHeight="1" thickBot="1" x14ac:dyDescent="0.25">
      <c r="A1385" s="119" t="s">
        <v>11548</v>
      </c>
      <c r="B1385" s="123" t="s">
        <v>11549</v>
      </c>
    </row>
    <row r="1386" spans="1:2" ht="30" customHeight="1" thickBot="1" x14ac:dyDescent="0.25">
      <c r="A1386" s="119" t="s">
        <v>11550</v>
      </c>
      <c r="B1386" s="123" t="s">
        <v>11551</v>
      </c>
    </row>
    <row r="1387" spans="1:2" ht="30" customHeight="1" thickBot="1" x14ac:dyDescent="0.25">
      <c r="A1387" s="124" t="s">
        <v>12867</v>
      </c>
      <c r="B1387" s="125" t="s">
        <v>11552</v>
      </c>
    </row>
    <row r="1388" spans="1:2" ht="30" customHeight="1" thickBot="1" x14ac:dyDescent="0.25">
      <c r="A1388" s="119" t="s">
        <v>12880</v>
      </c>
      <c r="B1388" s="123" t="s">
        <v>11553</v>
      </c>
    </row>
    <row r="1389" spans="1:2" ht="30" customHeight="1" thickBot="1" x14ac:dyDescent="0.25">
      <c r="A1389" s="119" t="s">
        <v>12881</v>
      </c>
      <c r="B1389" s="123" t="s">
        <v>11553</v>
      </c>
    </row>
    <row r="1390" spans="1:2" ht="30" customHeight="1" thickBot="1" x14ac:dyDescent="0.25">
      <c r="A1390" s="119" t="s">
        <v>11554</v>
      </c>
      <c r="B1390" s="123" t="s">
        <v>11555</v>
      </c>
    </row>
    <row r="1391" spans="1:2" ht="30" customHeight="1" thickBot="1" x14ac:dyDescent="0.25">
      <c r="A1391" s="119" t="s">
        <v>11556</v>
      </c>
      <c r="B1391" s="123" t="s">
        <v>11557</v>
      </c>
    </row>
    <row r="1392" spans="1:2" ht="30" customHeight="1" thickBot="1" x14ac:dyDescent="0.25">
      <c r="A1392" s="119" t="s">
        <v>11558</v>
      </c>
      <c r="B1392" s="123" t="s">
        <v>11559</v>
      </c>
    </row>
    <row r="1393" spans="1:2" ht="30" customHeight="1" thickBot="1" x14ac:dyDescent="0.25">
      <c r="A1393" s="119" t="s">
        <v>12882</v>
      </c>
      <c r="B1393" s="123" t="s">
        <v>11560</v>
      </c>
    </row>
    <row r="1394" spans="1:2" ht="30" customHeight="1" thickBot="1" x14ac:dyDescent="0.25">
      <c r="A1394" s="119" t="s">
        <v>12883</v>
      </c>
      <c r="B1394" s="123" t="s">
        <v>11560</v>
      </c>
    </row>
    <row r="1395" spans="1:2" ht="30" customHeight="1" thickBot="1" x14ac:dyDescent="0.25">
      <c r="A1395" s="119" t="s">
        <v>11561</v>
      </c>
      <c r="B1395" s="123" t="s">
        <v>11562</v>
      </c>
    </row>
    <row r="1396" spans="1:2" ht="30" customHeight="1" thickBot="1" x14ac:dyDescent="0.25">
      <c r="A1396" s="119" t="s">
        <v>11563</v>
      </c>
      <c r="B1396" s="123" t="s">
        <v>11564</v>
      </c>
    </row>
    <row r="1397" spans="1:2" ht="30" customHeight="1" thickBot="1" x14ac:dyDescent="0.25">
      <c r="A1397" s="119" t="s">
        <v>11565</v>
      </c>
      <c r="B1397" s="123" t="s">
        <v>11566</v>
      </c>
    </row>
    <row r="1398" spans="1:2" ht="30" customHeight="1" thickBot="1" x14ac:dyDescent="0.25">
      <c r="A1398" s="119" t="s">
        <v>11567</v>
      </c>
      <c r="B1398" s="123" t="s">
        <v>11568</v>
      </c>
    </row>
    <row r="1399" spans="1:2" ht="30" customHeight="1" thickBot="1" x14ac:dyDescent="0.25">
      <c r="A1399" s="124" t="s">
        <v>12868</v>
      </c>
      <c r="B1399" s="125" t="s">
        <v>11569</v>
      </c>
    </row>
    <row r="1400" spans="1:2" ht="30" customHeight="1" thickBot="1" x14ac:dyDescent="0.25">
      <c r="A1400" s="119" t="s">
        <v>12884</v>
      </c>
      <c r="B1400" s="123" t="s">
        <v>11570</v>
      </c>
    </row>
    <row r="1401" spans="1:2" ht="30" customHeight="1" thickBot="1" x14ac:dyDescent="0.25">
      <c r="A1401" s="119" t="s">
        <v>12885</v>
      </c>
      <c r="B1401" s="123" t="s">
        <v>11570</v>
      </c>
    </row>
    <row r="1402" spans="1:2" ht="30" customHeight="1" thickBot="1" x14ac:dyDescent="0.25">
      <c r="A1402" s="119" t="s">
        <v>11571</v>
      </c>
      <c r="B1402" s="123" t="s">
        <v>11572</v>
      </c>
    </row>
    <row r="1403" spans="1:2" ht="30" customHeight="1" thickBot="1" x14ac:dyDescent="0.25">
      <c r="A1403" s="119" t="s">
        <v>11573</v>
      </c>
      <c r="B1403" s="123" t="s">
        <v>11574</v>
      </c>
    </row>
    <row r="1404" spans="1:2" ht="30" customHeight="1" thickBot="1" x14ac:dyDescent="0.25">
      <c r="A1404" s="119" t="s">
        <v>12886</v>
      </c>
      <c r="B1404" s="123" t="s">
        <v>11575</v>
      </c>
    </row>
    <row r="1405" spans="1:2" ht="30" customHeight="1" thickBot="1" x14ac:dyDescent="0.25">
      <c r="A1405" s="119" t="s">
        <v>12887</v>
      </c>
      <c r="B1405" s="123" t="s">
        <v>11575</v>
      </c>
    </row>
    <row r="1406" spans="1:2" ht="30" customHeight="1" thickBot="1" x14ac:dyDescent="0.25">
      <c r="A1406" s="119" t="s">
        <v>11576</v>
      </c>
      <c r="B1406" s="123" t="s">
        <v>11577</v>
      </c>
    </row>
    <row r="1407" spans="1:2" ht="30" customHeight="1" thickBot="1" x14ac:dyDescent="0.25">
      <c r="A1407" s="119" t="s">
        <v>11578</v>
      </c>
      <c r="B1407" s="123" t="s">
        <v>11579</v>
      </c>
    </row>
    <row r="1408" spans="1:2" ht="30" customHeight="1" thickBot="1" x14ac:dyDescent="0.25">
      <c r="A1408" s="119" t="s">
        <v>11580</v>
      </c>
      <c r="B1408" s="123" t="s">
        <v>11581</v>
      </c>
    </row>
    <row r="1409" spans="1:2" ht="30" customHeight="1" thickBot="1" x14ac:dyDescent="0.25">
      <c r="A1409" s="119" t="s">
        <v>12888</v>
      </c>
      <c r="B1409" s="123" t="s">
        <v>11582</v>
      </c>
    </row>
    <row r="1410" spans="1:2" ht="30" customHeight="1" thickBot="1" x14ac:dyDescent="0.25">
      <c r="A1410" s="119" t="s">
        <v>12889</v>
      </c>
      <c r="B1410" s="123" t="s">
        <v>11582</v>
      </c>
    </row>
    <row r="1411" spans="1:2" ht="30" customHeight="1" thickBot="1" x14ac:dyDescent="0.25">
      <c r="A1411" s="119" t="s">
        <v>11583</v>
      </c>
      <c r="B1411" s="123" t="s">
        <v>11584</v>
      </c>
    </row>
    <row r="1412" spans="1:2" ht="30" customHeight="1" thickBot="1" x14ac:dyDescent="0.25">
      <c r="A1412" s="119" t="s">
        <v>11585</v>
      </c>
      <c r="B1412" s="123" t="s">
        <v>11586</v>
      </c>
    </row>
    <row r="1413" spans="1:2" ht="30" customHeight="1" thickBot="1" x14ac:dyDescent="0.25">
      <c r="A1413" s="119" t="s">
        <v>11587</v>
      </c>
      <c r="B1413" s="123" t="s">
        <v>11588</v>
      </c>
    </row>
    <row r="1414" spans="1:2" ht="30" customHeight="1" thickBot="1" x14ac:dyDescent="0.25">
      <c r="A1414" s="119" t="s">
        <v>11589</v>
      </c>
      <c r="B1414" s="123" t="s">
        <v>11590</v>
      </c>
    </row>
    <row r="1415" spans="1:2" ht="30" customHeight="1" thickBot="1" x14ac:dyDescent="0.25">
      <c r="A1415" s="124" t="s">
        <v>12869</v>
      </c>
      <c r="B1415" s="125" t="s">
        <v>11591</v>
      </c>
    </row>
    <row r="1416" spans="1:2" ht="30" customHeight="1" thickBot="1" x14ac:dyDescent="0.25">
      <c r="A1416" s="119" t="s">
        <v>12890</v>
      </c>
      <c r="B1416" s="123" t="s">
        <v>11592</v>
      </c>
    </row>
    <row r="1417" spans="1:2" ht="30" customHeight="1" thickBot="1" x14ac:dyDescent="0.25">
      <c r="A1417" s="119" t="s">
        <v>12891</v>
      </c>
      <c r="B1417" s="123" t="s">
        <v>11593</v>
      </c>
    </row>
    <row r="1418" spans="1:2" ht="30" customHeight="1" thickBot="1" x14ac:dyDescent="0.25">
      <c r="A1418" s="119" t="s">
        <v>11594</v>
      </c>
      <c r="B1418" s="123" t="s">
        <v>11595</v>
      </c>
    </row>
    <row r="1419" spans="1:2" ht="30" customHeight="1" thickBot="1" x14ac:dyDescent="0.25">
      <c r="A1419" s="119" t="s">
        <v>11596</v>
      </c>
      <c r="B1419" s="123" t="s">
        <v>11597</v>
      </c>
    </row>
    <row r="1420" spans="1:2" ht="30" customHeight="1" thickBot="1" x14ac:dyDescent="0.25">
      <c r="A1420" s="119" t="s">
        <v>12892</v>
      </c>
      <c r="B1420" s="123" t="s">
        <v>11598</v>
      </c>
    </row>
    <row r="1421" spans="1:2" ht="30" customHeight="1" thickBot="1" x14ac:dyDescent="0.25">
      <c r="A1421" s="119" t="s">
        <v>11599</v>
      </c>
      <c r="B1421" s="123" t="s">
        <v>11600</v>
      </c>
    </row>
    <row r="1422" spans="1:2" ht="30" customHeight="1" thickBot="1" x14ac:dyDescent="0.25">
      <c r="A1422" s="119" t="s">
        <v>11601</v>
      </c>
      <c r="B1422" s="123" t="s">
        <v>11602</v>
      </c>
    </row>
    <row r="1423" spans="1:2" ht="30" customHeight="1" thickBot="1" x14ac:dyDescent="0.25">
      <c r="A1423" s="119" t="s">
        <v>11603</v>
      </c>
      <c r="B1423" s="123" t="s">
        <v>11604</v>
      </c>
    </row>
    <row r="1424" spans="1:2" ht="30" customHeight="1" thickBot="1" x14ac:dyDescent="0.25">
      <c r="A1424" s="119" t="s">
        <v>11605</v>
      </c>
      <c r="B1424" s="123" t="s">
        <v>11606</v>
      </c>
    </row>
    <row r="1425" spans="1:2" ht="30" customHeight="1" thickBot="1" x14ac:dyDescent="0.25">
      <c r="A1425" s="119" t="s">
        <v>11607</v>
      </c>
      <c r="B1425" s="123" t="s">
        <v>11608</v>
      </c>
    </row>
    <row r="1426" spans="1:2" ht="30" customHeight="1" thickBot="1" x14ac:dyDescent="0.25">
      <c r="A1426" s="119" t="s">
        <v>11609</v>
      </c>
      <c r="B1426" s="123" t="s">
        <v>11610</v>
      </c>
    </row>
    <row r="1427" spans="1:2" ht="30" customHeight="1" thickBot="1" x14ac:dyDescent="0.25">
      <c r="A1427" s="119" t="s">
        <v>11611</v>
      </c>
      <c r="B1427" s="123" t="s">
        <v>11612</v>
      </c>
    </row>
    <row r="1428" spans="1:2" ht="30" customHeight="1" thickBot="1" x14ac:dyDescent="0.25">
      <c r="A1428" s="119" t="s">
        <v>12893</v>
      </c>
      <c r="B1428" s="123" t="s">
        <v>11613</v>
      </c>
    </row>
    <row r="1429" spans="1:2" ht="30" customHeight="1" thickBot="1" x14ac:dyDescent="0.25">
      <c r="A1429" s="119" t="s">
        <v>12894</v>
      </c>
      <c r="B1429" s="123" t="s">
        <v>11614</v>
      </c>
    </row>
    <row r="1430" spans="1:2" ht="30" customHeight="1" thickBot="1" x14ac:dyDescent="0.25">
      <c r="A1430" s="119" t="s">
        <v>11615</v>
      </c>
      <c r="B1430" s="123" t="s">
        <v>11616</v>
      </c>
    </row>
    <row r="1431" spans="1:2" ht="30" customHeight="1" thickBot="1" x14ac:dyDescent="0.25">
      <c r="A1431" s="119" t="s">
        <v>11617</v>
      </c>
      <c r="B1431" s="123" t="s">
        <v>11618</v>
      </c>
    </row>
    <row r="1432" spans="1:2" ht="30" customHeight="1" thickBot="1" x14ac:dyDescent="0.25">
      <c r="A1432" s="119" t="s">
        <v>11619</v>
      </c>
      <c r="B1432" s="123" t="s">
        <v>11620</v>
      </c>
    </row>
    <row r="1433" spans="1:2" ht="30" customHeight="1" thickBot="1" x14ac:dyDescent="0.25">
      <c r="A1433" s="119" t="s">
        <v>11621</v>
      </c>
      <c r="B1433" s="123" t="s">
        <v>11622</v>
      </c>
    </row>
    <row r="1434" spans="1:2" ht="30" customHeight="1" thickBot="1" x14ac:dyDescent="0.25">
      <c r="A1434" s="119" t="s">
        <v>11623</v>
      </c>
      <c r="B1434" s="123" t="s">
        <v>11624</v>
      </c>
    </row>
    <row r="1435" spans="1:2" ht="30" customHeight="1" thickBot="1" x14ac:dyDescent="0.25">
      <c r="A1435" s="119" t="s">
        <v>11625</v>
      </c>
      <c r="B1435" s="123" t="s">
        <v>11626</v>
      </c>
    </row>
    <row r="1436" spans="1:2" ht="30" customHeight="1" thickBot="1" x14ac:dyDescent="0.25">
      <c r="A1436" s="119" t="s">
        <v>12895</v>
      </c>
      <c r="B1436" s="123" t="s">
        <v>11627</v>
      </c>
    </row>
    <row r="1437" spans="1:2" ht="30" customHeight="1" thickBot="1" x14ac:dyDescent="0.25">
      <c r="A1437" s="119" t="s">
        <v>11628</v>
      </c>
      <c r="B1437" s="123" t="s">
        <v>11629</v>
      </c>
    </row>
    <row r="1438" spans="1:2" ht="30" customHeight="1" thickBot="1" x14ac:dyDescent="0.25">
      <c r="A1438" s="119" t="s">
        <v>11630</v>
      </c>
      <c r="B1438" s="123" t="s">
        <v>11631</v>
      </c>
    </row>
    <row r="1439" spans="1:2" ht="30" customHeight="1" thickBot="1" x14ac:dyDescent="0.25">
      <c r="A1439" s="119" t="s">
        <v>12896</v>
      </c>
      <c r="B1439" s="123" t="s">
        <v>11632</v>
      </c>
    </row>
    <row r="1440" spans="1:2" ht="30" customHeight="1" thickBot="1" x14ac:dyDescent="0.25">
      <c r="A1440" s="119" t="s">
        <v>11633</v>
      </c>
      <c r="B1440" s="123" t="s">
        <v>11634</v>
      </c>
    </row>
    <row r="1441" spans="1:2" ht="30" customHeight="1" thickBot="1" x14ac:dyDescent="0.25">
      <c r="A1441" s="119" t="s">
        <v>11635</v>
      </c>
      <c r="B1441" s="123" t="s">
        <v>11636</v>
      </c>
    </row>
    <row r="1442" spans="1:2" ht="30" customHeight="1" thickBot="1" x14ac:dyDescent="0.25">
      <c r="A1442" s="119" t="s">
        <v>11637</v>
      </c>
      <c r="B1442" s="123" t="s">
        <v>11638</v>
      </c>
    </row>
    <row r="1443" spans="1:2" ht="30" customHeight="1" thickBot="1" x14ac:dyDescent="0.25">
      <c r="A1443" s="119" t="s">
        <v>11639</v>
      </c>
      <c r="B1443" s="123" t="s">
        <v>11640</v>
      </c>
    </row>
    <row r="1444" spans="1:2" ht="30" customHeight="1" thickBot="1" x14ac:dyDescent="0.25">
      <c r="A1444" s="119" t="s">
        <v>11641</v>
      </c>
      <c r="B1444" s="123" t="s">
        <v>11642</v>
      </c>
    </row>
    <row r="1445" spans="1:2" ht="30" customHeight="1" thickBot="1" x14ac:dyDescent="0.25">
      <c r="A1445" s="119" t="s">
        <v>11643</v>
      </c>
      <c r="B1445" s="123" t="s">
        <v>11644</v>
      </c>
    </row>
    <row r="1446" spans="1:2" ht="30" customHeight="1" thickBot="1" x14ac:dyDescent="0.25">
      <c r="A1446" s="119" t="s">
        <v>12897</v>
      </c>
      <c r="B1446" s="123" t="s">
        <v>11645</v>
      </c>
    </row>
    <row r="1447" spans="1:2" ht="30" customHeight="1" thickBot="1" x14ac:dyDescent="0.25">
      <c r="A1447" s="119" t="s">
        <v>12898</v>
      </c>
      <c r="B1447" s="123" t="s">
        <v>11645</v>
      </c>
    </row>
    <row r="1448" spans="1:2" ht="30" customHeight="1" thickBot="1" x14ac:dyDescent="0.25">
      <c r="A1448" s="119" t="s">
        <v>11646</v>
      </c>
      <c r="B1448" s="123" t="s">
        <v>11647</v>
      </c>
    </row>
    <row r="1449" spans="1:2" ht="30" customHeight="1" thickBot="1" x14ac:dyDescent="0.25">
      <c r="A1449" s="119" t="s">
        <v>11648</v>
      </c>
      <c r="B1449" s="123" t="s">
        <v>11649</v>
      </c>
    </row>
    <row r="1450" spans="1:2" ht="30" customHeight="1" thickBot="1" x14ac:dyDescent="0.25">
      <c r="A1450" s="119" t="s">
        <v>11650</v>
      </c>
      <c r="B1450" s="123" t="s">
        <v>11651</v>
      </c>
    </row>
    <row r="1451" spans="1:2" ht="30" customHeight="1" thickBot="1" x14ac:dyDescent="0.25">
      <c r="A1451" s="119" t="s">
        <v>11652</v>
      </c>
      <c r="B1451" s="123" t="s">
        <v>11653</v>
      </c>
    </row>
    <row r="1452" spans="1:2" ht="30" customHeight="1" thickBot="1" x14ac:dyDescent="0.25">
      <c r="A1452" s="119" t="s">
        <v>12899</v>
      </c>
      <c r="B1452" s="123" t="s">
        <v>11654</v>
      </c>
    </row>
    <row r="1453" spans="1:2" ht="30" customHeight="1" thickBot="1" x14ac:dyDescent="0.25">
      <c r="A1453" s="119" t="s">
        <v>12900</v>
      </c>
      <c r="B1453" s="123" t="s">
        <v>11654</v>
      </c>
    </row>
    <row r="1454" spans="1:2" ht="30" customHeight="1" thickBot="1" x14ac:dyDescent="0.25">
      <c r="A1454" s="124" t="s">
        <v>12870</v>
      </c>
      <c r="B1454" s="125" t="s">
        <v>11655</v>
      </c>
    </row>
    <row r="1455" spans="1:2" ht="30" customHeight="1" thickBot="1" x14ac:dyDescent="0.25">
      <c r="A1455" s="119" t="s">
        <v>12901</v>
      </c>
      <c r="B1455" s="123" t="s">
        <v>11656</v>
      </c>
    </row>
    <row r="1456" spans="1:2" ht="30" customHeight="1" thickBot="1" x14ac:dyDescent="0.25">
      <c r="A1456" s="119" t="s">
        <v>12902</v>
      </c>
      <c r="B1456" s="123" t="s">
        <v>11657</v>
      </c>
    </row>
    <row r="1457" spans="1:2" ht="30" customHeight="1" thickBot="1" x14ac:dyDescent="0.25">
      <c r="A1457" s="119" t="s">
        <v>11658</v>
      </c>
      <c r="B1457" s="123" t="s">
        <v>11659</v>
      </c>
    </row>
    <row r="1458" spans="1:2" ht="30" customHeight="1" thickBot="1" x14ac:dyDescent="0.25">
      <c r="A1458" s="119" t="s">
        <v>11660</v>
      </c>
      <c r="B1458" s="123" t="s">
        <v>11661</v>
      </c>
    </row>
    <row r="1459" spans="1:2" ht="30" customHeight="1" thickBot="1" x14ac:dyDescent="0.25">
      <c r="A1459" s="119" t="s">
        <v>11662</v>
      </c>
      <c r="B1459" s="123" t="s">
        <v>11663</v>
      </c>
    </row>
    <row r="1460" spans="1:2" ht="30" customHeight="1" thickBot="1" x14ac:dyDescent="0.25">
      <c r="A1460" s="119" t="s">
        <v>11664</v>
      </c>
      <c r="B1460" s="123" t="s">
        <v>11665</v>
      </c>
    </row>
    <row r="1461" spans="1:2" ht="30" customHeight="1" thickBot="1" x14ac:dyDescent="0.25">
      <c r="A1461" s="119" t="s">
        <v>11666</v>
      </c>
      <c r="B1461" s="123" t="s">
        <v>11667</v>
      </c>
    </row>
    <row r="1462" spans="1:2" ht="30" customHeight="1" thickBot="1" x14ac:dyDescent="0.25">
      <c r="A1462" s="119" t="s">
        <v>11668</v>
      </c>
      <c r="B1462" s="123" t="s">
        <v>11669</v>
      </c>
    </row>
    <row r="1463" spans="1:2" ht="30" customHeight="1" thickBot="1" x14ac:dyDescent="0.25">
      <c r="A1463" s="119" t="s">
        <v>11670</v>
      </c>
      <c r="B1463" s="123" t="s">
        <v>11671</v>
      </c>
    </row>
    <row r="1464" spans="1:2" ht="30" customHeight="1" thickBot="1" x14ac:dyDescent="0.25">
      <c r="A1464" s="119" t="s">
        <v>11672</v>
      </c>
      <c r="B1464" s="123" t="s">
        <v>11673</v>
      </c>
    </row>
    <row r="1465" spans="1:2" ht="30" customHeight="1" thickBot="1" x14ac:dyDescent="0.25">
      <c r="A1465" s="119" t="s">
        <v>11674</v>
      </c>
      <c r="B1465" s="123" t="s">
        <v>11675</v>
      </c>
    </row>
    <row r="1466" spans="1:2" ht="30" customHeight="1" thickBot="1" x14ac:dyDescent="0.25">
      <c r="A1466" s="119" t="s">
        <v>12903</v>
      </c>
      <c r="B1466" s="123" t="s">
        <v>11676</v>
      </c>
    </row>
    <row r="1467" spans="1:2" ht="30" customHeight="1" thickBot="1" x14ac:dyDescent="0.25">
      <c r="A1467" s="119" t="s">
        <v>12904</v>
      </c>
      <c r="B1467" s="123" t="s">
        <v>11677</v>
      </c>
    </row>
    <row r="1468" spans="1:2" ht="30" customHeight="1" thickBot="1" x14ac:dyDescent="0.25">
      <c r="A1468" s="119" t="s">
        <v>12905</v>
      </c>
      <c r="B1468" s="123" t="s">
        <v>11677</v>
      </c>
    </row>
    <row r="1469" spans="1:2" ht="30" customHeight="1" thickBot="1" x14ac:dyDescent="0.25">
      <c r="A1469" s="119" t="s">
        <v>11678</v>
      </c>
      <c r="B1469" s="123" t="s">
        <v>11679</v>
      </c>
    </row>
    <row r="1470" spans="1:2" ht="30" customHeight="1" thickBot="1" x14ac:dyDescent="0.25">
      <c r="A1470" s="124" t="s">
        <v>11680</v>
      </c>
      <c r="B1470" s="123" t="s">
        <v>11681</v>
      </c>
    </row>
    <row r="1471" spans="1:2" ht="30" customHeight="1" thickBot="1" x14ac:dyDescent="0.25">
      <c r="A1471" s="119" t="s">
        <v>11682</v>
      </c>
      <c r="B1471" s="123" t="s">
        <v>11683</v>
      </c>
    </row>
    <row r="1472" spans="1:2" ht="30" customHeight="1" thickBot="1" x14ac:dyDescent="0.25">
      <c r="A1472" s="119" t="s">
        <v>11684</v>
      </c>
      <c r="B1472" s="123" t="s">
        <v>11685</v>
      </c>
    </row>
    <row r="1473" spans="1:2" ht="30" customHeight="1" thickBot="1" x14ac:dyDescent="0.25">
      <c r="A1473" s="119" t="s">
        <v>11686</v>
      </c>
      <c r="B1473" s="123" t="s">
        <v>11687</v>
      </c>
    </row>
    <row r="1474" spans="1:2" ht="30" customHeight="1" thickBot="1" x14ac:dyDescent="0.25">
      <c r="A1474" s="119" t="s">
        <v>11688</v>
      </c>
      <c r="B1474" s="123" t="s">
        <v>11689</v>
      </c>
    </row>
    <row r="1475" spans="1:2" ht="30" customHeight="1" thickBot="1" x14ac:dyDescent="0.25">
      <c r="A1475" s="119" t="s">
        <v>11690</v>
      </c>
      <c r="B1475" s="123" t="s">
        <v>11691</v>
      </c>
    </row>
    <row r="1476" spans="1:2" ht="30" customHeight="1" thickBot="1" x14ac:dyDescent="0.25">
      <c r="A1476" s="126" t="s">
        <v>12906</v>
      </c>
      <c r="B1476" s="120" t="s">
        <v>11692</v>
      </c>
    </row>
    <row r="1477" spans="1:2" ht="30" customHeight="1" thickBot="1" x14ac:dyDescent="0.25">
      <c r="A1477" s="119" t="s">
        <v>12909</v>
      </c>
      <c r="B1477" s="123" t="s">
        <v>11693</v>
      </c>
    </row>
    <row r="1478" spans="1:2" ht="30" customHeight="1" thickBot="1" x14ac:dyDescent="0.25">
      <c r="A1478" s="119" t="s">
        <v>12910</v>
      </c>
      <c r="B1478" s="123" t="s">
        <v>11694</v>
      </c>
    </row>
    <row r="1479" spans="1:2" ht="30" customHeight="1" thickBot="1" x14ac:dyDescent="0.25">
      <c r="A1479" s="119" t="s">
        <v>11695</v>
      </c>
      <c r="B1479" s="123" t="s">
        <v>11696</v>
      </c>
    </row>
    <row r="1480" spans="1:2" ht="30" customHeight="1" thickBot="1" x14ac:dyDescent="0.25">
      <c r="A1480" s="119" t="s">
        <v>11697</v>
      </c>
      <c r="B1480" s="123" t="s">
        <v>11698</v>
      </c>
    </row>
    <row r="1481" spans="1:2" ht="30" customHeight="1" thickBot="1" x14ac:dyDescent="0.25">
      <c r="A1481" s="119" t="s">
        <v>11699</v>
      </c>
      <c r="B1481" s="123" t="s">
        <v>11700</v>
      </c>
    </row>
    <row r="1482" spans="1:2" ht="30" customHeight="1" thickBot="1" x14ac:dyDescent="0.25">
      <c r="A1482" s="119" t="s">
        <v>11701</v>
      </c>
      <c r="B1482" s="123" t="s">
        <v>11702</v>
      </c>
    </row>
    <row r="1483" spans="1:2" ht="30" customHeight="1" thickBot="1" x14ac:dyDescent="0.25">
      <c r="A1483" s="119" t="s">
        <v>12911</v>
      </c>
      <c r="B1483" s="123" t="s">
        <v>11703</v>
      </c>
    </row>
    <row r="1484" spans="1:2" ht="30" customHeight="1" thickBot="1" x14ac:dyDescent="0.25">
      <c r="A1484" s="119" t="s">
        <v>12912</v>
      </c>
      <c r="B1484" s="123" t="s">
        <v>11704</v>
      </c>
    </row>
    <row r="1485" spans="1:2" ht="30" customHeight="1" thickBot="1" x14ac:dyDescent="0.25">
      <c r="A1485" s="119" t="s">
        <v>12913</v>
      </c>
      <c r="B1485" s="123" t="s">
        <v>11705</v>
      </c>
    </row>
    <row r="1486" spans="1:2" ht="30" customHeight="1" thickBot="1" x14ac:dyDescent="0.25">
      <c r="A1486" s="119" t="s">
        <v>12914</v>
      </c>
      <c r="B1486" s="123" t="s">
        <v>11706</v>
      </c>
    </row>
    <row r="1487" spans="1:2" ht="30" customHeight="1" thickBot="1" x14ac:dyDescent="0.25">
      <c r="A1487" s="119" t="s">
        <v>11707</v>
      </c>
      <c r="B1487" s="123" t="s">
        <v>11708</v>
      </c>
    </row>
    <row r="1488" spans="1:2" ht="30" customHeight="1" thickBot="1" x14ac:dyDescent="0.25">
      <c r="A1488" s="119" t="s">
        <v>11709</v>
      </c>
      <c r="B1488" s="123" t="s">
        <v>11710</v>
      </c>
    </row>
    <row r="1489" spans="1:2" ht="30" customHeight="1" thickBot="1" x14ac:dyDescent="0.25">
      <c r="A1489" s="119" t="s">
        <v>11711</v>
      </c>
      <c r="B1489" s="123" t="s">
        <v>11712</v>
      </c>
    </row>
    <row r="1490" spans="1:2" ht="30" customHeight="1" thickBot="1" x14ac:dyDescent="0.25">
      <c r="A1490" s="119" t="s">
        <v>11713</v>
      </c>
      <c r="B1490" s="123" t="s">
        <v>11714</v>
      </c>
    </row>
    <row r="1491" spans="1:2" ht="30" customHeight="1" thickBot="1" x14ac:dyDescent="0.25">
      <c r="A1491" s="119" t="s">
        <v>11715</v>
      </c>
      <c r="B1491" s="123" t="s">
        <v>11716</v>
      </c>
    </row>
    <row r="1492" spans="1:2" ht="30" customHeight="1" thickBot="1" x14ac:dyDescent="0.25">
      <c r="A1492" s="119" t="s">
        <v>11717</v>
      </c>
      <c r="B1492" s="123" t="s">
        <v>11718</v>
      </c>
    </row>
    <row r="1493" spans="1:2" ht="30" customHeight="1" thickBot="1" x14ac:dyDescent="0.25">
      <c r="A1493" s="119" t="s">
        <v>12915</v>
      </c>
      <c r="B1493" s="123" t="s">
        <v>11719</v>
      </c>
    </row>
    <row r="1494" spans="1:2" ht="30" customHeight="1" thickBot="1" x14ac:dyDescent="0.25">
      <c r="A1494" s="119" t="s">
        <v>11720</v>
      </c>
      <c r="B1494" s="123" t="s">
        <v>11721</v>
      </c>
    </row>
    <row r="1495" spans="1:2" ht="30" customHeight="1" thickBot="1" x14ac:dyDescent="0.25">
      <c r="A1495" s="119" t="s">
        <v>11722</v>
      </c>
      <c r="B1495" s="123" t="s">
        <v>11723</v>
      </c>
    </row>
    <row r="1496" spans="1:2" ht="30" customHeight="1" thickBot="1" x14ac:dyDescent="0.25">
      <c r="A1496" s="119" t="s">
        <v>11724</v>
      </c>
      <c r="B1496" s="123" t="s">
        <v>11725</v>
      </c>
    </row>
    <row r="1497" spans="1:2" ht="30" customHeight="1" thickBot="1" x14ac:dyDescent="0.25">
      <c r="A1497" s="119" t="s">
        <v>11726</v>
      </c>
      <c r="B1497" s="123" t="s">
        <v>11727</v>
      </c>
    </row>
    <row r="1498" spans="1:2" ht="30" customHeight="1" thickBot="1" x14ac:dyDescent="0.25">
      <c r="A1498" s="119" t="s">
        <v>11728</v>
      </c>
      <c r="B1498" s="123" t="s">
        <v>11729</v>
      </c>
    </row>
    <row r="1499" spans="1:2" ht="30" customHeight="1" thickBot="1" x14ac:dyDescent="0.25">
      <c r="A1499" s="124" t="s">
        <v>12907</v>
      </c>
      <c r="B1499" s="125" t="s">
        <v>11730</v>
      </c>
    </row>
    <row r="1500" spans="1:2" ht="30" customHeight="1" thickBot="1" x14ac:dyDescent="0.25">
      <c r="A1500" s="119" t="s">
        <v>12916</v>
      </c>
      <c r="B1500" s="123" t="s">
        <v>11730</v>
      </c>
    </row>
    <row r="1501" spans="1:2" ht="30" customHeight="1" thickBot="1" x14ac:dyDescent="0.25">
      <c r="A1501" s="119" t="s">
        <v>12917</v>
      </c>
      <c r="B1501" s="123" t="s">
        <v>11731</v>
      </c>
    </row>
    <row r="1502" spans="1:2" ht="30" customHeight="1" thickBot="1" x14ac:dyDescent="0.25">
      <c r="A1502" s="119" t="s">
        <v>12918</v>
      </c>
      <c r="B1502" s="123" t="s">
        <v>11732</v>
      </c>
    </row>
    <row r="1503" spans="1:2" ht="30" customHeight="1" thickBot="1" x14ac:dyDescent="0.25">
      <c r="A1503" s="119" t="s">
        <v>11733</v>
      </c>
      <c r="B1503" s="123" t="s">
        <v>11734</v>
      </c>
    </row>
    <row r="1504" spans="1:2" ht="30" customHeight="1" thickBot="1" x14ac:dyDescent="0.25">
      <c r="A1504" s="119" t="s">
        <v>11735</v>
      </c>
      <c r="B1504" s="123" t="s">
        <v>11736</v>
      </c>
    </row>
    <row r="1505" spans="1:2" ht="30" customHeight="1" thickBot="1" x14ac:dyDescent="0.25">
      <c r="A1505" s="119" t="s">
        <v>12919</v>
      </c>
      <c r="B1505" s="123" t="s">
        <v>11737</v>
      </c>
    </row>
    <row r="1506" spans="1:2" ht="30" customHeight="1" thickBot="1" x14ac:dyDescent="0.25">
      <c r="A1506" s="119" t="s">
        <v>11738</v>
      </c>
      <c r="B1506" s="123" t="s">
        <v>11739</v>
      </c>
    </row>
    <row r="1507" spans="1:2" ht="30" customHeight="1" thickBot="1" x14ac:dyDescent="0.25">
      <c r="A1507" s="119" t="s">
        <v>11740</v>
      </c>
      <c r="B1507" s="123" t="s">
        <v>11741</v>
      </c>
    </row>
    <row r="1508" spans="1:2" ht="30" customHeight="1" thickBot="1" x14ac:dyDescent="0.25">
      <c r="A1508" s="119" t="s">
        <v>11742</v>
      </c>
      <c r="B1508" s="123" t="s">
        <v>11743</v>
      </c>
    </row>
    <row r="1509" spans="1:2" ht="30" customHeight="1" thickBot="1" x14ac:dyDescent="0.25">
      <c r="A1509" s="119" t="s">
        <v>11744</v>
      </c>
      <c r="B1509" s="123" t="s">
        <v>11745</v>
      </c>
    </row>
    <row r="1510" spans="1:2" ht="30" customHeight="1" thickBot="1" x14ac:dyDescent="0.25">
      <c r="A1510" s="119" t="s">
        <v>11746</v>
      </c>
      <c r="B1510" s="123" t="s">
        <v>11747</v>
      </c>
    </row>
    <row r="1511" spans="1:2" ht="30" customHeight="1" thickBot="1" x14ac:dyDescent="0.25">
      <c r="A1511" s="119" t="s">
        <v>11748</v>
      </c>
      <c r="B1511" s="123" t="s">
        <v>11749</v>
      </c>
    </row>
    <row r="1512" spans="1:2" ht="30" customHeight="1" thickBot="1" x14ac:dyDescent="0.25">
      <c r="A1512" s="124" t="s">
        <v>12908</v>
      </c>
      <c r="B1512" s="125" t="s">
        <v>11750</v>
      </c>
    </row>
    <row r="1513" spans="1:2" ht="30" customHeight="1" thickBot="1" x14ac:dyDescent="0.25">
      <c r="A1513" s="119" t="s">
        <v>12920</v>
      </c>
      <c r="B1513" s="123" t="s">
        <v>11751</v>
      </c>
    </row>
    <row r="1514" spans="1:2" ht="30" customHeight="1" thickBot="1" x14ac:dyDescent="0.25">
      <c r="A1514" s="119" t="s">
        <v>12921</v>
      </c>
      <c r="B1514" s="123" t="s">
        <v>11752</v>
      </c>
    </row>
    <row r="1515" spans="1:2" ht="30" customHeight="1" thickBot="1" x14ac:dyDescent="0.25">
      <c r="A1515" s="119" t="s">
        <v>11753</v>
      </c>
      <c r="B1515" s="123" t="s">
        <v>11754</v>
      </c>
    </row>
    <row r="1516" spans="1:2" ht="30" customHeight="1" thickBot="1" x14ac:dyDescent="0.25">
      <c r="A1516" s="119" t="s">
        <v>11755</v>
      </c>
      <c r="B1516" s="123" t="s">
        <v>11756</v>
      </c>
    </row>
    <row r="1517" spans="1:2" ht="30" customHeight="1" thickBot="1" x14ac:dyDescent="0.25">
      <c r="A1517" s="119" t="s">
        <v>11757</v>
      </c>
      <c r="B1517" s="123" t="s">
        <v>11758</v>
      </c>
    </row>
    <row r="1518" spans="1:2" ht="30" customHeight="1" thickBot="1" x14ac:dyDescent="0.25">
      <c r="A1518" s="119" t="s">
        <v>11759</v>
      </c>
      <c r="B1518" s="123" t="s">
        <v>11760</v>
      </c>
    </row>
    <row r="1519" spans="1:2" ht="30" customHeight="1" thickBot="1" x14ac:dyDescent="0.25">
      <c r="A1519" s="119" t="s">
        <v>11761</v>
      </c>
      <c r="B1519" s="123" t="s">
        <v>11762</v>
      </c>
    </row>
    <row r="1520" spans="1:2" ht="30" customHeight="1" thickBot="1" x14ac:dyDescent="0.25">
      <c r="A1520" s="119" t="s">
        <v>12922</v>
      </c>
      <c r="B1520" s="123" t="s">
        <v>11763</v>
      </c>
    </row>
    <row r="1521" spans="1:2" ht="30" customHeight="1" thickBot="1" x14ac:dyDescent="0.25">
      <c r="A1521" s="119" t="s">
        <v>11764</v>
      </c>
      <c r="B1521" s="123" t="s">
        <v>11765</v>
      </c>
    </row>
    <row r="1522" spans="1:2" ht="30" customHeight="1" thickBot="1" x14ac:dyDescent="0.25">
      <c r="A1522" s="119" t="s">
        <v>11766</v>
      </c>
      <c r="B1522" s="123" t="s">
        <v>11767</v>
      </c>
    </row>
    <row r="1523" spans="1:2" ht="30" customHeight="1" thickBot="1" x14ac:dyDescent="0.25">
      <c r="A1523" s="119" t="s">
        <v>11768</v>
      </c>
      <c r="B1523" s="123" t="s">
        <v>11769</v>
      </c>
    </row>
    <row r="1524" spans="1:2" ht="30" customHeight="1" thickBot="1" x14ac:dyDescent="0.25">
      <c r="A1524" s="119" t="s">
        <v>11770</v>
      </c>
      <c r="B1524" s="123" t="s">
        <v>11771</v>
      </c>
    </row>
    <row r="1525" spans="1:2" ht="30" customHeight="1" thickBot="1" x14ac:dyDescent="0.25">
      <c r="A1525" s="119" t="s">
        <v>12923</v>
      </c>
      <c r="B1525" s="123" t="s">
        <v>11772</v>
      </c>
    </row>
    <row r="1526" spans="1:2" ht="30" customHeight="1" thickBot="1" x14ac:dyDescent="0.25">
      <c r="A1526" s="119" t="s">
        <v>11773</v>
      </c>
      <c r="B1526" s="123" t="s">
        <v>11774</v>
      </c>
    </row>
    <row r="1527" spans="1:2" ht="30" customHeight="1" thickBot="1" x14ac:dyDescent="0.25">
      <c r="A1527" s="119" t="s">
        <v>11775</v>
      </c>
      <c r="B1527" s="123" t="s">
        <v>11776</v>
      </c>
    </row>
    <row r="1528" spans="1:2" ht="30" customHeight="1" thickBot="1" x14ac:dyDescent="0.25">
      <c r="A1528" s="119" t="s">
        <v>11777</v>
      </c>
      <c r="B1528" s="123" t="s">
        <v>11778</v>
      </c>
    </row>
    <row r="1529" spans="1:2" ht="30" customHeight="1" thickBot="1" x14ac:dyDescent="0.25">
      <c r="A1529" s="119" t="s">
        <v>11779</v>
      </c>
      <c r="B1529" s="123" t="s">
        <v>11780</v>
      </c>
    </row>
    <row r="1530" spans="1:2" ht="30" customHeight="1" thickBot="1" x14ac:dyDescent="0.25">
      <c r="A1530" s="119" t="s">
        <v>11781</v>
      </c>
      <c r="B1530" s="123" t="s">
        <v>11782</v>
      </c>
    </row>
    <row r="1531" spans="1:2" ht="30" customHeight="1" thickBot="1" x14ac:dyDescent="0.25">
      <c r="A1531" s="119" t="s">
        <v>11783</v>
      </c>
      <c r="B1531" s="123" t="s">
        <v>11784</v>
      </c>
    </row>
    <row r="1532" spans="1:2" ht="30" customHeight="1" thickBot="1" x14ac:dyDescent="0.25">
      <c r="A1532" s="119" t="s">
        <v>12924</v>
      </c>
      <c r="B1532" s="123" t="s">
        <v>11785</v>
      </c>
    </row>
    <row r="1533" spans="1:2" ht="30" customHeight="1" thickBot="1" x14ac:dyDescent="0.25">
      <c r="A1533" s="119" t="s">
        <v>12925</v>
      </c>
      <c r="B1533" s="123" t="s">
        <v>11785</v>
      </c>
    </row>
    <row r="1534" spans="1:2" ht="30" customHeight="1" thickBot="1" x14ac:dyDescent="0.25">
      <c r="A1534" s="119" t="s">
        <v>11786</v>
      </c>
      <c r="B1534" s="123" t="s">
        <v>11787</v>
      </c>
    </row>
    <row r="1535" spans="1:2" ht="30" customHeight="1" thickBot="1" x14ac:dyDescent="0.25">
      <c r="A1535" s="119" t="s">
        <v>11788</v>
      </c>
      <c r="B1535" s="123" t="s">
        <v>11789</v>
      </c>
    </row>
    <row r="1536" spans="1:2" ht="30" customHeight="1" thickBot="1" x14ac:dyDescent="0.25">
      <c r="A1536" s="119" t="s">
        <v>11790</v>
      </c>
      <c r="B1536" s="123" t="s">
        <v>11791</v>
      </c>
    </row>
    <row r="1537" spans="1:2" ht="30" customHeight="1" thickBot="1" x14ac:dyDescent="0.25">
      <c r="A1537" s="119" t="s">
        <v>11792</v>
      </c>
      <c r="B1537" s="123" t="s">
        <v>11793</v>
      </c>
    </row>
    <row r="1538" spans="1:2" ht="30" customHeight="1" thickBot="1" x14ac:dyDescent="0.25">
      <c r="A1538" s="119" t="s">
        <v>11794</v>
      </c>
      <c r="B1538" s="123" t="s">
        <v>11795</v>
      </c>
    </row>
    <row r="1539" spans="1:2" ht="30" customHeight="1" thickBot="1" x14ac:dyDescent="0.25">
      <c r="A1539" s="126" t="s">
        <v>12926</v>
      </c>
      <c r="B1539" s="120" t="s">
        <v>11796</v>
      </c>
    </row>
    <row r="1540" spans="1:2" ht="30" customHeight="1" thickBot="1" x14ac:dyDescent="0.25">
      <c r="A1540" s="119" t="s">
        <v>12933</v>
      </c>
      <c r="B1540" s="123" t="s">
        <v>11797</v>
      </c>
    </row>
    <row r="1541" spans="1:2" ht="30" customHeight="1" thickBot="1" x14ac:dyDescent="0.25">
      <c r="A1541" s="119" t="s">
        <v>12934</v>
      </c>
      <c r="B1541" s="123" t="s">
        <v>11798</v>
      </c>
    </row>
    <row r="1542" spans="1:2" ht="30" customHeight="1" thickBot="1" x14ac:dyDescent="0.25">
      <c r="A1542" s="119" t="s">
        <v>11799</v>
      </c>
      <c r="B1542" s="123" t="s">
        <v>11800</v>
      </c>
    </row>
    <row r="1543" spans="1:2" ht="30" customHeight="1" thickBot="1" x14ac:dyDescent="0.25">
      <c r="A1543" s="119" t="s">
        <v>11801</v>
      </c>
      <c r="B1543" s="123" t="s">
        <v>11802</v>
      </c>
    </row>
    <row r="1544" spans="1:2" ht="30" customHeight="1" thickBot="1" x14ac:dyDescent="0.25">
      <c r="A1544" s="119" t="s">
        <v>12935</v>
      </c>
      <c r="B1544" s="123" t="s">
        <v>11803</v>
      </c>
    </row>
    <row r="1545" spans="1:2" ht="30" customHeight="1" thickBot="1" x14ac:dyDescent="0.25">
      <c r="A1545" s="119" t="s">
        <v>11804</v>
      </c>
      <c r="B1545" s="123" t="s">
        <v>11805</v>
      </c>
    </row>
    <row r="1546" spans="1:2" ht="30" customHeight="1" thickBot="1" x14ac:dyDescent="0.25">
      <c r="A1546" s="119" t="s">
        <v>11806</v>
      </c>
      <c r="B1546" s="123" t="s">
        <v>11807</v>
      </c>
    </row>
    <row r="1547" spans="1:2" ht="30" customHeight="1" thickBot="1" x14ac:dyDescent="0.25">
      <c r="A1547" s="119" t="s">
        <v>11808</v>
      </c>
      <c r="B1547" s="123" t="s">
        <v>11809</v>
      </c>
    </row>
    <row r="1548" spans="1:2" ht="30" customHeight="1" thickBot="1" x14ac:dyDescent="0.25">
      <c r="A1548" s="119" t="s">
        <v>12936</v>
      </c>
      <c r="B1548" s="123" t="s">
        <v>11810</v>
      </c>
    </row>
    <row r="1549" spans="1:2" ht="30" customHeight="1" thickBot="1" x14ac:dyDescent="0.25">
      <c r="A1549" s="119" t="s">
        <v>12937</v>
      </c>
      <c r="B1549" s="123" t="s">
        <v>11810</v>
      </c>
    </row>
    <row r="1550" spans="1:2" ht="30" customHeight="1" thickBot="1" x14ac:dyDescent="0.25">
      <c r="A1550" s="119" t="s">
        <v>11811</v>
      </c>
      <c r="B1550" s="123" t="s">
        <v>11812</v>
      </c>
    </row>
    <row r="1551" spans="1:2" ht="30" customHeight="1" thickBot="1" x14ac:dyDescent="0.25">
      <c r="A1551" s="119" t="s">
        <v>11813</v>
      </c>
      <c r="B1551" s="123" t="s">
        <v>11814</v>
      </c>
    </row>
    <row r="1552" spans="1:2" ht="30" customHeight="1" thickBot="1" x14ac:dyDescent="0.25">
      <c r="A1552" s="119" t="s">
        <v>12938</v>
      </c>
      <c r="B1552" s="123" t="s">
        <v>11815</v>
      </c>
    </row>
    <row r="1553" spans="1:2" ht="30" customHeight="1" thickBot="1" x14ac:dyDescent="0.25">
      <c r="A1553" s="119" t="s">
        <v>12939</v>
      </c>
      <c r="B1553" s="123" t="s">
        <v>11816</v>
      </c>
    </row>
    <row r="1554" spans="1:2" ht="30" customHeight="1" thickBot="1" x14ac:dyDescent="0.25">
      <c r="A1554" s="119" t="s">
        <v>11817</v>
      </c>
      <c r="B1554" s="123" t="s">
        <v>11818</v>
      </c>
    </row>
    <row r="1555" spans="1:2" ht="30" customHeight="1" thickBot="1" x14ac:dyDescent="0.25">
      <c r="A1555" s="119" t="s">
        <v>11819</v>
      </c>
      <c r="B1555" s="123" t="s">
        <v>11820</v>
      </c>
    </row>
    <row r="1556" spans="1:2" ht="30" customHeight="1" thickBot="1" x14ac:dyDescent="0.25">
      <c r="A1556" s="119" t="s">
        <v>11821</v>
      </c>
      <c r="B1556" s="123" t="s">
        <v>11822</v>
      </c>
    </row>
    <row r="1557" spans="1:2" ht="30" customHeight="1" thickBot="1" x14ac:dyDescent="0.25">
      <c r="A1557" s="119" t="s">
        <v>11823</v>
      </c>
      <c r="B1557" s="123" t="s">
        <v>11824</v>
      </c>
    </row>
    <row r="1558" spans="1:2" ht="30" customHeight="1" thickBot="1" x14ac:dyDescent="0.25">
      <c r="A1558" s="119" t="s">
        <v>11825</v>
      </c>
      <c r="B1558" s="123" t="s">
        <v>11826</v>
      </c>
    </row>
    <row r="1559" spans="1:2" ht="30" customHeight="1" thickBot="1" x14ac:dyDescent="0.25">
      <c r="A1559" s="119" t="s">
        <v>11827</v>
      </c>
      <c r="B1559" s="123" t="s">
        <v>11828</v>
      </c>
    </row>
    <row r="1560" spans="1:2" ht="30" customHeight="1" thickBot="1" x14ac:dyDescent="0.25">
      <c r="A1560" s="119" t="s">
        <v>12940</v>
      </c>
      <c r="B1560" s="123" t="s">
        <v>11829</v>
      </c>
    </row>
    <row r="1561" spans="1:2" ht="30" customHeight="1" thickBot="1" x14ac:dyDescent="0.25">
      <c r="A1561" s="119" t="s">
        <v>11830</v>
      </c>
      <c r="B1561" s="123" t="s">
        <v>11831</v>
      </c>
    </row>
    <row r="1562" spans="1:2" ht="30" customHeight="1" thickBot="1" x14ac:dyDescent="0.25">
      <c r="A1562" s="119" t="s">
        <v>11832</v>
      </c>
      <c r="B1562" s="123" t="s">
        <v>11833</v>
      </c>
    </row>
    <row r="1563" spans="1:2" ht="30" customHeight="1" thickBot="1" x14ac:dyDescent="0.25">
      <c r="A1563" s="119" t="s">
        <v>11834</v>
      </c>
      <c r="B1563" s="123" t="s">
        <v>11835</v>
      </c>
    </row>
    <row r="1564" spans="1:2" ht="30" customHeight="1" thickBot="1" x14ac:dyDescent="0.25">
      <c r="A1564" s="124" t="s">
        <v>12927</v>
      </c>
      <c r="B1564" s="125" t="s">
        <v>11836</v>
      </c>
    </row>
    <row r="1565" spans="1:2" ht="30" customHeight="1" thickBot="1" x14ac:dyDescent="0.25">
      <c r="A1565" s="119" t="s">
        <v>12941</v>
      </c>
      <c r="B1565" s="123" t="s">
        <v>11837</v>
      </c>
    </row>
    <row r="1566" spans="1:2" ht="30" customHeight="1" thickBot="1" x14ac:dyDescent="0.25">
      <c r="A1566" s="119" t="s">
        <v>12942</v>
      </c>
      <c r="B1566" s="123" t="s">
        <v>11837</v>
      </c>
    </row>
    <row r="1567" spans="1:2" ht="30" customHeight="1" thickBot="1" x14ac:dyDescent="0.25">
      <c r="A1567" s="119" t="s">
        <v>12943</v>
      </c>
      <c r="B1567" s="123" t="s">
        <v>11838</v>
      </c>
    </row>
    <row r="1568" spans="1:2" ht="30" customHeight="1" thickBot="1" x14ac:dyDescent="0.25">
      <c r="A1568" s="119" t="s">
        <v>12944</v>
      </c>
      <c r="B1568" s="123" t="s">
        <v>11839</v>
      </c>
    </row>
    <row r="1569" spans="1:2" ht="30" customHeight="1" thickBot="1" x14ac:dyDescent="0.25">
      <c r="A1569" s="119" t="s">
        <v>11840</v>
      </c>
      <c r="B1569" s="123" t="s">
        <v>11841</v>
      </c>
    </row>
    <row r="1570" spans="1:2" ht="30" customHeight="1" thickBot="1" x14ac:dyDescent="0.25">
      <c r="A1570" s="119" t="s">
        <v>11842</v>
      </c>
      <c r="B1570" s="123" t="s">
        <v>11843</v>
      </c>
    </row>
    <row r="1571" spans="1:2" ht="30" customHeight="1" thickBot="1" x14ac:dyDescent="0.25">
      <c r="A1571" s="119" t="s">
        <v>12945</v>
      </c>
      <c r="B1571" s="123" t="s">
        <v>11844</v>
      </c>
    </row>
    <row r="1572" spans="1:2" ht="30" customHeight="1" thickBot="1" x14ac:dyDescent="0.25">
      <c r="A1572" s="119" t="s">
        <v>12946</v>
      </c>
      <c r="B1572" s="123" t="s">
        <v>11845</v>
      </c>
    </row>
    <row r="1573" spans="1:2" ht="30" customHeight="1" thickBot="1" x14ac:dyDescent="0.25">
      <c r="A1573" s="119" t="s">
        <v>12947</v>
      </c>
      <c r="B1573" s="123" t="s">
        <v>11846</v>
      </c>
    </row>
    <row r="1574" spans="1:2" ht="30" customHeight="1" thickBot="1" x14ac:dyDescent="0.25">
      <c r="A1574" s="119" t="s">
        <v>12948</v>
      </c>
      <c r="B1574" s="123" t="s">
        <v>11847</v>
      </c>
    </row>
    <row r="1575" spans="1:2" ht="30" customHeight="1" thickBot="1" x14ac:dyDescent="0.25">
      <c r="A1575" s="119" t="s">
        <v>12949</v>
      </c>
      <c r="B1575" s="123" t="s">
        <v>11848</v>
      </c>
    </row>
    <row r="1576" spans="1:2" ht="30" customHeight="1" thickBot="1" x14ac:dyDescent="0.25">
      <c r="A1576" s="119" t="s">
        <v>12950</v>
      </c>
      <c r="B1576" s="123" t="s">
        <v>11849</v>
      </c>
    </row>
    <row r="1577" spans="1:2" ht="30" customHeight="1" thickBot="1" x14ac:dyDescent="0.25">
      <c r="A1577" s="119" t="s">
        <v>11850</v>
      </c>
      <c r="B1577" s="123" t="s">
        <v>11851</v>
      </c>
    </row>
    <row r="1578" spans="1:2" ht="30" customHeight="1" thickBot="1" x14ac:dyDescent="0.25">
      <c r="A1578" s="119" t="s">
        <v>11852</v>
      </c>
      <c r="B1578" s="123" t="s">
        <v>11853</v>
      </c>
    </row>
    <row r="1579" spans="1:2" ht="30" customHeight="1" thickBot="1" x14ac:dyDescent="0.25">
      <c r="A1579" s="119" t="s">
        <v>12951</v>
      </c>
      <c r="B1579" s="123" t="s">
        <v>11854</v>
      </c>
    </row>
    <row r="1580" spans="1:2" ht="30" customHeight="1" thickBot="1" x14ac:dyDescent="0.25">
      <c r="A1580" s="119" t="s">
        <v>11855</v>
      </c>
      <c r="B1580" s="123" t="s">
        <v>11856</v>
      </c>
    </row>
    <row r="1581" spans="1:2" ht="30" customHeight="1" thickBot="1" x14ac:dyDescent="0.25">
      <c r="A1581" s="119" t="s">
        <v>11857</v>
      </c>
      <c r="B1581" s="123" t="s">
        <v>11858</v>
      </c>
    </row>
    <row r="1582" spans="1:2" ht="30" customHeight="1" thickBot="1" x14ac:dyDescent="0.25">
      <c r="A1582" s="119" t="s">
        <v>11859</v>
      </c>
      <c r="B1582" s="123" t="s">
        <v>11860</v>
      </c>
    </row>
    <row r="1583" spans="1:2" ht="30" customHeight="1" thickBot="1" x14ac:dyDescent="0.25">
      <c r="A1583" s="119" t="s">
        <v>11861</v>
      </c>
      <c r="B1583" s="123" t="s">
        <v>11862</v>
      </c>
    </row>
    <row r="1584" spans="1:2" ht="30" customHeight="1" thickBot="1" x14ac:dyDescent="0.25">
      <c r="A1584" s="119" t="s">
        <v>11863</v>
      </c>
      <c r="B1584" s="123" t="s">
        <v>11864</v>
      </c>
    </row>
    <row r="1585" spans="1:2" ht="30" customHeight="1" thickBot="1" x14ac:dyDescent="0.25">
      <c r="A1585" s="119" t="s">
        <v>11865</v>
      </c>
      <c r="B1585" s="123" t="s">
        <v>11866</v>
      </c>
    </row>
    <row r="1586" spans="1:2" ht="30" customHeight="1" thickBot="1" x14ac:dyDescent="0.25">
      <c r="A1586" s="119" t="s">
        <v>11867</v>
      </c>
      <c r="B1586" s="123" t="s">
        <v>11868</v>
      </c>
    </row>
    <row r="1587" spans="1:2" ht="30" customHeight="1" thickBot="1" x14ac:dyDescent="0.25">
      <c r="A1587" s="119" t="s">
        <v>11869</v>
      </c>
      <c r="B1587" s="123" t="s">
        <v>11870</v>
      </c>
    </row>
    <row r="1588" spans="1:2" ht="30" customHeight="1" thickBot="1" x14ac:dyDescent="0.25">
      <c r="A1588" s="119" t="s">
        <v>12952</v>
      </c>
      <c r="B1588" s="123" t="s">
        <v>11871</v>
      </c>
    </row>
    <row r="1589" spans="1:2" ht="30" customHeight="1" thickBot="1" x14ac:dyDescent="0.25">
      <c r="A1589" s="119" t="s">
        <v>12953</v>
      </c>
      <c r="B1589" s="123" t="s">
        <v>11871</v>
      </c>
    </row>
    <row r="1590" spans="1:2" ht="30" customHeight="1" thickBot="1" x14ac:dyDescent="0.25">
      <c r="A1590" s="119" t="s">
        <v>11872</v>
      </c>
      <c r="B1590" s="123" t="s">
        <v>11873</v>
      </c>
    </row>
    <row r="1591" spans="1:2" ht="30" customHeight="1" thickBot="1" x14ac:dyDescent="0.25">
      <c r="A1591" s="119" t="s">
        <v>11874</v>
      </c>
      <c r="B1591" s="123" t="s">
        <v>11875</v>
      </c>
    </row>
    <row r="1592" spans="1:2" ht="30" customHeight="1" thickBot="1" x14ac:dyDescent="0.25">
      <c r="A1592" s="119" t="s">
        <v>11876</v>
      </c>
      <c r="B1592" s="123" t="s">
        <v>11877</v>
      </c>
    </row>
    <row r="1593" spans="1:2" ht="30" customHeight="1" thickBot="1" x14ac:dyDescent="0.25">
      <c r="A1593" s="119" t="s">
        <v>11878</v>
      </c>
      <c r="B1593" s="123" t="s">
        <v>11879</v>
      </c>
    </row>
    <row r="1594" spans="1:2" ht="30" customHeight="1" thickBot="1" x14ac:dyDescent="0.25">
      <c r="A1594" s="119" t="s">
        <v>11880</v>
      </c>
      <c r="B1594" s="123" t="s">
        <v>11881</v>
      </c>
    </row>
    <row r="1595" spans="1:2" ht="30" customHeight="1" thickBot="1" x14ac:dyDescent="0.25">
      <c r="A1595" s="119" t="s">
        <v>11882</v>
      </c>
      <c r="B1595" s="123" t="s">
        <v>11883</v>
      </c>
    </row>
    <row r="1596" spans="1:2" ht="30" customHeight="1" thickBot="1" x14ac:dyDescent="0.25">
      <c r="A1596" s="119" t="s">
        <v>11884</v>
      </c>
      <c r="B1596" s="123" t="s">
        <v>11885</v>
      </c>
    </row>
    <row r="1597" spans="1:2" ht="30" customHeight="1" thickBot="1" x14ac:dyDescent="0.25">
      <c r="A1597" s="124" t="s">
        <v>12928</v>
      </c>
      <c r="B1597" s="125" t="s">
        <v>11886</v>
      </c>
    </row>
    <row r="1598" spans="1:2" ht="30" customHeight="1" thickBot="1" x14ac:dyDescent="0.25">
      <c r="A1598" s="119" t="s">
        <v>12954</v>
      </c>
      <c r="B1598" s="123" t="s">
        <v>11887</v>
      </c>
    </row>
    <row r="1599" spans="1:2" ht="30" customHeight="1" thickBot="1" x14ac:dyDescent="0.25">
      <c r="A1599" s="119" t="s">
        <v>12955</v>
      </c>
      <c r="B1599" s="123" t="s">
        <v>11887</v>
      </c>
    </row>
    <row r="1600" spans="1:2" ht="30" customHeight="1" thickBot="1" x14ac:dyDescent="0.25">
      <c r="A1600" s="119" t="s">
        <v>12956</v>
      </c>
      <c r="B1600" s="123" t="s">
        <v>11888</v>
      </c>
    </row>
    <row r="1601" spans="1:2" ht="30" customHeight="1" thickBot="1" x14ac:dyDescent="0.25">
      <c r="A1601" s="119" t="s">
        <v>12957</v>
      </c>
      <c r="B1601" s="123" t="s">
        <v>11888</v>
      </c>
    </row>
    <row r="1602" spans="1:2" ht="30" customHeight="1" thickBot="1" x14ac:dyDescent="0.25">
      <c r="A1602" s="119" t="s">
        <v>12958</v>
      </c>
      <c r="B1602" s="123" t="s">
        <v>11889</v>
      </c>
    </row>
    <row r="1603" spans="1:2" ht="30" customHeight="1" thickBot="1" x14ac:dyDescent="0.25">
      <c r="A1603" s="119" t="s">
        <v>12959</v>
      </c>
      <c r="B1603" s="123" t="s">
        <v>11889</v>
      </c>
    </row>
    <row r="1604" spans="1:2" ht="30" customHeight="1" thickBot="1" x14ac:dyDescent="0.25">
      <c r="A1604" s="119" t="s">
        <v>12960</v>
      </c>
      <c r="B1604" s="123" t="s">
        <v>11890</v>
      </c>
    </row>
    <row r="1605" spans="1:2" ht="30" customHeight="1" thickBot="1" x14ac:dyDescent="0.25">
      <c r="A1605" s="119" t="s">
        <v>12961</v>
      </c>
      <c r="B1605" s="123" t="s">
        <v>11890</v>
      </c>
    </row>
    <row r="1606" spans="1:2" ht="30" customHeight="1" thickBot="1" x14ac:dyDescent="0.25">
      <c r="A1606" s="119" t="s">
        <v>12962</v>
      </c>
      <c r="B1606" s="123" t="s">
        <v>11891</v>
      </c>
    </row>
    <row r="1607" spans="1:2" ht="30" customHeight="1" thickBot="1" x14ac:dyDescent="0.25">
      <c r="A1607" s="119" t="s">
        <v>12963</v>
      </c>
      <c r="B1607" s="123" t="s">
        <v>11891</v>
      </c>
    </row>
    <row r="1608" spans="1:2" ht="30" customHeight="1" thickBot="1" x14ac:dyDescent="0.25">
      <c r="A1608" s="119" t="s">
        <v>12964</v>
      </c>
      <c r="B1608" s="123" t="s">
        <v>11892</v>
      </c>
    </row>
    <row r="1609" spans="1:2" ht="30" customHeight="1" thickBot="1" x14ac:dyDescent="0.25">
      <c r="A1609" s="119" t="s">
        <v>12965</v>
      </c>
      <c r="B1609" s="123" t="s">
        <v>11892</v>
      </c>
    </row>
    <row r="1610" spans="1:2" ht="30" customHeight="1" thickBot="1" x14ac:dyDescent="0.25">
      <c r="A1610" s="124" t="s">
        <v>12929</v>
      </c>
      <c r="B1610" s="125" t="s">
        <v>11893</v>
      </c>
    </row>
    <row r="1611" spans="1:2" ht="30" customHeight="1" thickBot="1" x14ac:dyDescent="0.25">
      <c r="A1611" s="119" t="s">
        <v>12966</v>
      </c>
      <c r="B1611" s="123" t="s">
        <v>11894</v>
      </c>
    </row>
    <row r="1612" spans="1:2" ht="30" customHeight="1" thickBot="1" x14ac:dyDescent="0.25">
      <c r="A1612" s="119" t="s">
        <v>12967</v>
      </c>
      <c r="B1612" s="123" t="s">
        <v>11894</v>
      </c>
    </row>
    <row r="1613" spans="1:2" ht="30" customHeight="1" thickBot="1" x14ac:dyDescent="0.25">
      <c r="A1613" s="119" t="s">
        <v>12968</v>
      </c>
      <c r="B1613" s="123" t="s">
        <v>11895</v>
      </c>
    </row>
    <row r="1614" spans="1:2" ht="30" customHeight="1" thickBot="1" x14ac:dyDescent="0.25">
      <c r="A1614" s="119" t="s">
        <v>12969</v>
      </c>
      <c r="B1614" s="123" t="s">
        <v>11895</v>
      </c>
    </row>
    <row r="1615" spans="1:2" ht="30" customHeight="1" thickBot="1" x14ac:dyDescent="0.25">
      <c r="A1615" s="124" t="s">
        <v>12930</v>
      </c>
      <c r="B1615" s="125" t="s">
        <v>11896</v>
      </c>
    </row>
    <row r="1616" spans="1:2" ht="30" customHeight="1" thickBot="1" x14ac:dyDescent="0.25">
      <c r="A1616" s="119" t="s">
        <v>12970</v>
      </c>
      <c r="B1616" s="123" t="s">
        <v>11897</v>
      </c>
    </row>
    <row r="1617" spans="1:2" ht="30" customHeight="1" thickBot="1" x14ac:dyDescent="0.25">
      <c r="A1617" s="119" t="s">
        <v>12971</v>
      </c>
      <c r="B1617" s="123" t="s">
        <v>11898</v>
      </c>
    </row>
    <row r="1618" spans="1:2" ht="30" customHeight="1" thickBot="1" x14ac:dyDescent="0.25">
      <c r="A1618" s="119" t="s">
        <v>12972</v>
      </c>
      <c r="B1618" s="123" t="s">
        <v>11899</v>
      </c>
    </row>
    <row r="1619" spans="1:2" ht="30" customHeight="1" thickBot="1" x14ac:dyDescent="0.25">
      <c r="A1619" s="119" t="s">
        <v>11900</v>
      </c>
      <c r="B1619" s="123" t="s">
        <v>11901</v>
      </c>
    </row>
    <row r="1620" spans="1:2" ht="30" customHeight="1" thickBot="1" x14ac:dyDescent="0.25">
      <c r="A1620" s="119" t="s">
        <v>11902</v>
      </c>
      <c r="B1620" s="123" t="s">
        <v>11903</v>
      </c>
    </row>
    <row r="1621" spans="1:2" ht="30" customHeight="1" thickBot="1" x14ac:dyDescent="0.25">
      <c r="A1621" s="119" t="s">
        <v>12973</v>
      </c>
      <c r="B1621" s="123" t="s">
        <v>11904</v>
      </c>
    </row>
    <row r="1622" spans="1:2" ht="30" customHeight="1" thickBot="1" x14ac:dyDescent="0.25">
      <c r="A1622" s="119" t="s">
        <v>11905</v>
      </c>
      <c r="B1622" s="123" t="s">
        <v>11906</v>
      </c>
    </row>
    <row r="1623" spans="1:2" ht="30" customHeight="1" thickBot="1" x14ac:dyDescent="0.25">
      <c r="A1623" s="119" t="s">
        <v>11907</v>
      </c>
      <c r="B1623" s="123" t="s">
        <v>11908</v>
      </c>
    </row>
    <row r="1624" spans="1:2" ht="30" customHeight="1" thickBot="1" x14ac:dyDescent="0.25">
      <c r="A1624" s="119" t="s">
        <v>12974</v>
      </c>
      <c r="B1624" s="123" t="s">
        <v>11909</v>
      </c>
    </row>
    <row r="1625" spans="1:2" ht="30" customHeight="1" thickBot="1" x14ac:dyDescent="0.25">
      <c r="A1625" s="119" t="s">
        <v>12975</v>
      </c>
      <c r="B1625" s="123" t="s">
        <v>11910</v>
      </c>
    </row>
    <row r="1626" spans="1:2" ht="30" customHeight="1" thickBot="1" x14ac:dyDescent="0.25">
      <c r="A1626" s="119" t="s">
        <v>11911</v>
      </c>
      <c r="B1626" s="123" t="s">
        <v>11912</v>
      </c>
    </row>
    <row r="1627" spans="1:2" ht="30" customHeight="1" thickBot="1" x14ac:dyDescent="0.25">
      <c r="A1627" s="119" t="s">
        <v>11913</v>
      </c>
      <c r="B1627" s="123" t="s">
        <v>11914</v>
      </c>
    </row>
    <row r="1628" spans="1:2" ht="30" customHeight="1" thickBot="1" x14ac:dyDescent="0.25">
      <c r="A1628" s="119" t="s">
        <v>12976</v>
      </c>
      <c r="B1628" s="123" t="s">
        <v>11915</v>
      </c>
    </row>
    <row r="1629" spans="1:2" ht="30" customHeight="1" thickBot="1" x14ac:dyDescent="0.25">
      <c r="A1629" s="119" t="s">
        <v>12931</v>
      </c>
      <c r="B1629" s="123" t="s">
        <v>11915</v>
      </c>
    </row>
    <row r="1630" spans="1:2" ht="30" customHeight="1" thickBot="1" x14ac:dyDescent="0.25">
      <c r="A1630" s="119" t="s">
        <v>11916</v>
      </c>
      <c r="B1630" s="123" t="s">
        <v>11917</v>
      </c>
    </row>
    <row r="1631" spans="1:2" ht="30" customHeight="1" thickBot="1" x14ac:dyDescent="0.25">
      <c r="A1631" s="119" t="s">
        <v>11918</v>
      </c>
      <c r="B1631" s="123" t="s">
        <v>11919</v>
      </c>
    </row>
    <row r="1632" spans="1:2" ht="30" customHeight="1" thickBot="1" x14ac:dyDescent="0.25">
      <c r="A1632" s="119" t="s">
        <v>11920</v>
      </c>
      <c r="B1632" s="123" t="s">
        <v>11921</v>
      </c>
    </row>
    <row r="1633" spans="1:2" ht="30" customHeight="1" thickBot="1" x14ac:dyDescent="0.25">
      <c r="A1633" s="119" t="s">
        <v>11922</v>
      </c>
      <c r="B1633" s="123" t="s">
        <v>11923</v>
      </c>
    </row>
    <row r="1634" spans="1:2" ht="30" customHeight="1" thickBot="1" x14ac:dyDescent="0.25">
      <c r="A1634" s="119" t="s">
        <v>11924</v>
      </c>
      <c r="B1634" s="123" t="s">
        <v>11925</v>
      </c>
    </row>
    <row r="1635" spans="1:2" ht="30" customHeight="1" thickBot="1" x14ac:dyDescent="0.25">
      <c r="A1635" s="119" t="s">
        <v>11926</v>
      </c>
      <c r="B1635" s="123" t="s">
        <v>11927</v>
      </c>
    </row>
    <row r="1636" spans="1:2" ht="30" customHeight="1" thickBot="1" x14ac:dyDescent="0.25">
      <c r="A1636" s="119" t="s">
        <v>11928</v>
      </c>
      <c r="B1636" s="123" t="s">
        <v>11929</v>
      </c>
    </row>
    <row r="1637" spans="1:2" ht="30" customHeight="1" thickBot="1" x14ac:dyDescent="0.25">
      <c r="A1637" s="119" t="s">
        <v>11930</v>
      </c>
      <c r="B1637" s="123" t="s">
        <v>11931</v>
      </c>
    </row>
    <row r="1638" spans="1:2" ht="30" customHeight="1" thickBot="1" x14ac:dyDescent="0.25">
      <c r="A1638" s="119" t="s">
        <v>11932</v>
      </c>
      <c r="B1638" s="123" t="s">
        <v>11933</v>
      </c>
    </row>
    <row r="1639" spans="1:2" ht="30" customHeight="1" thickBot="1" x14ac:dyDescent="0.25">
      <c r="A1639" s="119" t="s">
        <v>11934</v>
      </c>
      <c r="B1639" s="123" t="s">
        <v>11935</v>
      </c>
    </row>
    <row r="1640" spans="1:2" ht="30" customHeight="1" thickBot="1" x14ac:dyDescent="0.25">
      <c r="A1640" s="119" t="s">
        <v>11936</v>
      </c>
      <c r="B1640" s="123" t="s">
        <v>11937</v>
      </c>
    </row>
    <row r="1641" spans="1:2" ht="30" customHeight="1" thickBot="1" x14ac:dyDescent="0.25">
      <c r="A1641" s="119" t="s">
        <v>11938</v>
      </c>
      <c r="B1641" s="123" t="s">
        <v>11939</v>
      </c>
    </row>
    <row r="1642" spans="1:2" ht="30" customHeight="1" thickBot="1" x14ac:dyDescent="0.25">
      <c r="A1642" s="119" t="s">
        <v>11940</v>
      </c>
      <c r="B1642" s="123" t="s">
        <v>11941</v>
      </c>
    </row>
    <row r="1643" spans="1:2" ht="30" customHeight="1" thickBot="1" x14ac:dyDescent="0.25">
      <c r="A1643" s="119" t="s">
        <v>11942</v>
      </c>
      <c r="B1643" s="123" t="s">
        <v>11943</v>
      </c>
    </row>
    <row r="1644" spans="1:2" ht="30" customHeight="1" thickBot="1" x14ac:dyDescent="0.25">
      <c r="A1644" s="119" t="s">
        <v>11944</v>
      </c>
      <c r="B1644" s="123" t="s">
        <v>11945</v>
      </c>
    </row>
    <row r="1645" spans="1:2" ht="30" customHeight="1" thickBot="1" x14ac:dyDescent="0.25">
      <c r="A1645" s="119" t="s">
        <v>11946</v>
      </c>
      <c r="B1645" s="123" t="s">
        <v>11947</v>
      </c>
    </row>
    <row r="1646" spans="1:2" ht="30" customHeight="1" thickBot="1" x14ac:dyDescent="0.25">
      <c r="A1646" s="119" t="s">
        <v>11948</v>
      </c>
      <c r="B1646" s="123" t="s">
        <v>11949</v>
      </c>
    </row>
    <row r="1647" spans="1:2" ht="30" customHeight="1" thickBot="1" x14ac:dyDescent="0.25">
      <c r="A1647" s="119" t="s">
        <v>11950</v>
      </c>
      <c r="B1647" s="123" t="s">
        <v>11951</v>
      </c>
    </row>
    <row r="1648" spans="1:2" ht="30" customHeight="1" thickBot="1" x14ac:dyDescent="0.25">
      <c r="A1648" s="119" t="s">
        <v>11952</v>
      </c>
      <c r="B1648" s="123" t="s">
        <v>11953</v>
      </c>
    </row>
    <row r="1649" spans="1:2" ht="30" customHeight="1" thickBot="1" x14ac:dyDescent="0.25">
      <c r="A1649" s="119" t="s">
        <v>11954</v>
      </c>
      <c r="B1649" s="123" t="s">
        <v>11955</v>
      </c>
    </row>
    <row r="1650" spans="1:2" ht="30" customHeight="1" thickBot="1" x14ac:dyDescent="0.25">
      <c r="A1650" s="119" t="s">
        <v>11956</v>
      </c>
      <c r="B1650" s="123" t="s">
        <v>11957</v>
      </c>
    </row>
    <row r="1651" spans="1:2" ht="30" customHeight="1" thickBot="1" x14ac:dyDescent="0.25">
      <c r="A1651" s="119" t="s">
        <v>11958</v>
      </c>
      <c r="B1651" s="123" t="s">
        <v>11959</v>
      </c>
    </row>
    <row r="1652" spans="1:2" ht="30" customHeight="1" thickBot="1" x14ac:dyDescent="0.25">
      <c r="A1652" s="119" t="s">
        <v>11960</v>
      </c>
      <c r="B1652" s="123" t="s">
        <v>11961</v>
      </c>
    </row>
    <row r="1653" spans="1:2" ht="30" customHeight="1" thickBot="1" x14ac:dyDescent="0.25">
      <c r="A1653" s="119" t="s">
        <v>11962</v>
      </c>
      <c r="B1653" s="123" t="s">
        <v>11963</v>
      </c>
    </row>
    <row r="1654" spans="1:2" ht="30" customHeight="1" thickBot="1" x14ac:dyDescent="0.25">
      <c r="A1654" s="119" t="s">
        <v>11964</v>
      </c>
      <c r="B1654" s="123" t="s">
        <v>11965</v>
      </c>
    </row>
    <row r="1655" spans="1:2" ht="30" customHeight="1" thickBot="1" x14ac:dyDescent="0.25">
      <c r="A1655" s="119" t="s">
        <v>11966</v>
      </c>
      <c r="B1655" s="123" t="s">
        <v>11967</v>
      </c>
    </row>
    <row r="1656" spans="1:2" ht="30" customHeight="1" thickBot="1" x14ac:dyDescent="0.25">
      <c r="A1656" s="119" t="s">
        <v>12977</v>
      </c>
      <c r="B1656" s="123" t="s">
        <v>11968</v>
      </c>
    </row>
    <row r="1657" spans="1:2" ht="30" customHeight="1" thickBot="1" x14ac:dyDescent="0.25">
      <c r="A1657" s="119" t="s">
        <v>12932</v>
      </c>
      <c r="B1657" s="123" t="s">
        <v>11968</v>
      </c>
    </row>
    <row r="1658" spans="1:2" ht="30" customHeight="1" thickBot="1" x14ac:dyDescent="0.25">
      <c r="A1658" s="119" t="s">
        <v>11969</v>
      </c>
      <c r="B1658" s="123" t="s">
        <v>11970</v>
      </c>
    </row>
    <row r="1659" spans="1:2" ht="30" customHeight="1" thickBot="1" x14ac:dyDescent="0.25">
      <c r="A1659" s="119" t="s">
        <v>11971</v>
      </c>
      <c r="B1659" s="123" t="s">
        <v>11972</v>
      </c>
    </row>
    <row r="1660" spans="1:2" ht="30" customHeight="1" thickBot="1" x14ac:dyDescent="0.25">
      <c r="A1660" s="119" t="s">
        <v>11973</v>
      </c>
      <c r="B1660" s="123" t="s">
        <v>11974</v>
      </c>
    </row>
    <row r="1661" spans="1:2" ht="30" customHeight="1" thickBot="1" x14ac:dyDescent="0.25">
      <c r="A1661" s="119" t="s">
        <v>11975</v>
      </c>
      <c r="B1661" s="123" t="s">
        <v>11976</v>
      </c>
    </row>
    <row r="1662" spans="1:2" ht="30" customHeight="1" thickBot="1" x14ac:dyDescent="0.25">
      <c r="A1662" s="119" t="s">
        <v>11977</v>
      </c>
      <c r="B1662" s="123" t="s">
        <v>11978</v>
      </c>
    </row>
    <row r="1663" spans="1:2" ht="30" customHeight="1" thickBot="1" x14ac:dyDescent="0.25">
      <c r="A1663" s="119" t="s">
        <v>11979</v>
      </c>
      <c r="B1663" s="123" t="s">
        <v>11980</v>
      </c>
    </row>
    <row r="1664" spans="1:2" ht="30" customHeight="1" thickBot="1" x14ac:dyDescent="0.25">
      <c r="A1664" s="119" t="s">
        <v>11981</v>
      </c>
      <c r="B1664" s="123" t="s">
        <v>11982</v>
      </c>
    </row>
    <row r="1665" spans="1:2" ht="30" customHeight="1" thickBot="1" x14ac:dyDescent="0.25">
      <c r="A1665" s="119" t="s">
        <v>11983</v>
      </c>
      <c r="B1665" s="123" t="s">
        <v>11984</v>
      </c>
    </row>
    <row r="1666" spans="1:2" ht="30" customHeight="1" thickBot="1" x14ac:dyDescent="0.25">
      <c r="A1666" s="119" t="s">
        <v>11985</v>
      </c>
      <c r="B1666" s="123" t="s">
        <v>11986</v>
      </c>
    </row>
    <row r="1667" spans="1:2" ht="30" customHeight="1" thickBot="1" x14ac:dyDescent="0.25">
      <c r="A1667" s="119" t="s">
        <v>12978</v>
      </c>
      <c r="B1667" s="123" t="s">
        <v>11987</v>
      </c>
    </row>
    <row r="1668" spans="1:2" ht="30" customHeight="1" thickBot="1" x14ac:dyDescent="0.25">
      <c r="A1668" s="119" t="s">
        <v>12979</v>
      </c>
      <c r="B1668" s="123" t="s">
        <v>11987</v>
      </c>
    </row>
    <row r="1669" spans="1:2" ht="30" customHeight="1" thickBot="1" x14ac:dyDescent="0.25">
      <c r="A1669" s="119" t="s">
        <v>12980</v>
      </c>
      <c r="B1669" s="123" t="s">
        <v>11988</v>
      </c>
    </row>
    <row r="1670" spans="1:2" ht="30" customHeight="1" thickBot="1" x14ac:dyDescent="0.25">
      <c r="A1670" s="119" t="s">
        <v>12981</v>
      </c>
      <c r="B1670" s="123" t="s">
        <v>11988</v>
      </c>
    </row>
    <row r="1671" spans="1:2" ht="30" customHeight="1" thickBot="1" x14ac:dyDescent="0.25">
      <c r="A1671" s="119" t="s">
        <v>11989</v>
      </c>
      <c r="B1671" s="123" t="s">
        <v>11990</v>
      </c>
    </row>
    <row r="1672" spans="1:2" ht="30" customHeight="1" thickBot="1" x14ac:dyDescent="0.25">
      <c r="A1672" s="119" t="s">
        <v>11991</v>
      </c>
      <c r="B1672" s="123" t="s">
        <v>11992</v>
      </c>
    </row>
    <row r="1673" spans="1:2" ht="30" customHeight="1" thickBot="1" x14ac:dyDescent="0.25">
      <c r="A1673" s="119" t="s">
        <v>12982</v>
      </c>
      <c r="B1673" s="123" t="s">
        <v>11993</v>
      </c>
    </row>
    <row r="1674" spans="1:2" ht="30" customHeight="1" thickBot="1" x14ac:dyDescent="0.25">
      <c r="A1674" s="119" t="s">
        <v>12983</v>
      </c>
      <c r="B1674" s="123" t="s">
        <v>11993</v>
      </c>
    </row>
    <row r="1675" spans="1:2" ht="30" customHeight="1" thickBot="1" x14ac:dyDescent="0.25">
      <c r="A1675" s="127" t="s">
        <v>11994</v>
      </c>
      <c r="B1675" s="128" t="s">
        <v>11995</v>
      </c>
    </row>
    <row r="1676" spans="1:2" ht="30" customHeight="1" thickBot="1" x14ac:dyDescent="0.25">
      <c r="A1676" s="127" t="s">
        <v>11996</v>
      </c>
      <c r="B1676" s="128" t="s">
        <v>11997</v>
      </c>
    </row>
    <row r="1677" spans="1:2" ht="30" customHeight="1" thickBot="1" x14ac:dyDescent="0.25">
      <c r="A1677" s="119" t="s">
        <v>12984</v>
      </c>
      <c r="B1677" s="123" t="s">
        <v>11998</v>
      </c>
    </row>
    <row r="1678" spans="1:2" ht="30" customHeight="1" thickBot="1" x14ac:dyDescent="0.25">
      <c r="A1678" s="119" t="s">
        <v>12985</v>
      </c>
      <c r="B1678" s="123" t="s">
        <v>11998</v>
      </c>
    </row>
    <row r="1679" spans="1:2" ht="30" customHeight="1" thickBot="1" x14ac:dyDescent="0.25">
      <c r="A1679" s="119" t="s">
        <v>11999</v>
      </c>
      <c r="B1679" s="123" t="s">
        <v>12000</v>
      </c>
    </row>
    <row r="1680" spans="1:2" ht="30" customHeight="1" thickBot="1" x14ac:dyDescent="0.25">
      <c r="A1680" s="119" t="s">
        <v>12001</v>
      </c>
      <c r="B1680" s="123" t="s">
        <v>12002</v>
      </c>
    </row>
    <row r="1681" spans="1:2" ht="30" customHeight="1" thickBot="1" x14ac:dyDescent="0.25">
      <c r="A1681" s="119" t="s">
        <v>12003</v>
      </c>
      <c r="B1681" s="123" t="s">
        <v>12004</v>
      </c>
    </row>
    <row r="1682" spans="1:2" ht="30" customHeight="1" thickBot="1" x14ac:dyDescent="0.25">
      <c r="A1682" s="119" t="s">
        <v>12986</v>
      </c>
      <c r="B1682" s="123" t="s">
        <v>12005</v>
      </c>
    </row>
    <row r="1683" spans="1:2" ht="30" customHeight="1" thickBot="1" x14ac:dyDescent="0.25">
      <c r="A1683" s="119" t="s">
        <v>12987</v>
      </c>
      <c r="B1683" s="123" t="s">
        <v>12006</v>
      </c>
    </row>
    <row r="1684" spans="1:2" ht="30" customHeight="1" thickBot="1" x14ac:dyDescent="0.25">
      <c r="A1684" s="119" t="s">
        <v>12988</v>
      </c>
      <c r="B1684" s="123" t="s">
        <v>12007</v>
      </c>
    </row>
    <row r="1685" spans="1:2" ht="30" customHeight="1" thickBot="1" x14ac:dyDescent="0.25">
      <c r="A1685" s="119" t="s">
        <v>12989</v>
      </c>
      <c r="B1685" s="123" t="s">
        <v>12008</v>
      </c>
    </row>
    <row r="1686" spans="1:2" ht="30" customHeight="1" thickBot="1" x14ac:dyDescent="0.25">
      <c r="A1686" s="119" t="s">
        <v>12990</v>
      </c>
      <c r="B1686" s="123" t="s">
        <v>12009</v>
      </c>
    </row>
    <row r="1687" spans="1:2" ht="30" customHeight="1" thickBot="1" x14ac:dyDescent="0.25">
      <c r="A1687" s="126">
        <v>75</v>
      </c>
      <c r="B1687" s="129" t="s">
        <v>12010</v>
      </c>
    </row>
    <row r="1688" spans="1:2" ht="30" customHeight="1" thickBot="1" x14ac:dyDescent="0.25">
      <c r="A1688" s="119" t="s">
        <v>12992</v>
      </c>
      <c r="B1688" s="123" t="s">
        <v>12011</v>
      </c>
    </row>
    <row r="1689" spans="1:2" ht="30" customHeight="1" thickBot="1" x14ac:dyDescent="0.25">
      <c r="A1689" s="119" t="s">
        <v>12993</v>
      </c>
      <c r="B1689" s="123" t="s">
        <v>12012</v>
      </c>
    </row>
    <row r="1690" spans="1:2" ht="30" customHeight="1" thickBot="1" x14ac:dyDescent="0.25">
      <c r="A1690" s="119" t="s">
        <v>12013</v>
      </c>
      <c r="B1690" s="123" t="s">
        <v>12014</v>
      </c>
    </row>
    <row r="1691" spans="1:2" ht="30" customHeight="1" thickBot="1" x14ac:dyDescent="0.25">
      <c r="A1691" s="119" t="s">
        <v>12015</v>
      </c>
      <c r="B1691" s="123" t="s">
        <v>12016</v>
      </c>
    </row>
    <row r="1692" spans="1:2" ht="30" customHeight="1" thickBot="1" x14ac:dyDescent="0.25">
      <c r="A1692" s="119" t="s">
        <v>12017</v>
      </c>
      <c r="B1692" s="123" t="s">
        <v>12018</v>
      </c>
    </row>
    <row r="1693" spans="1:2" ht="30" customHeight="1" thickBot="1" x14ac:dyDescent="0.25">
      <c r="A1693" s="119" t="s">
        <v>12019</v>
      </c>
      <c r="B1693" s="123" t="s">
        <v>12020</v>
      </c>
    </row>
    <row r="1694" spans="1:2" ht="30" customHeight="1" thickBot="1" x14ac:dyDescent="0.25">
      <c r="A1694" s="119" t="s">
        <v>12021</v>
      </c>
      <c r="B1694" s="123" t="s">
        <v>12022</v>
      </c>
    </row>
    <row r="1695" spans="1:2" ht="30" customHeight="1" thickBot="1" x14ac:dyDescent="0.25">
      <c r="A1695" s="119" t="s">
        <v>12023</v>
      </c>
      <c r="B1695" s="123" t="s">
        <v>12024</v>
      </c>
    </row>
    <row r="1696" spans="1:2" ht="30" customHeight="1" thickBot="1" x14ac:dyDescent="0.25">
      <c r="A1696" s="119" t="s">
        <v>12025</v>
      </c>
      <c r="B1696" s="123" t="s">
        <v>12026</v>
      </c>
    </row>
    <row r="1697" spans="1:2" ht="30" customHeight="1" thickBot="1" x14ac:dyDescent="0.25">
      <c r="A1697" s="119" t="s">
        <v>12027</v>
      </c>
      <c r="B1697" s="123" t="s">
        <v>12028</v>
      </c>
    </row>
    <row r="1698" spans="1:2" ht="30" customHeight="1" thickBot="1" x14ac:dyDescent="0.25">
      <c r="A1698" s="119" t="s">
        <v>12029</v>
      </c>
      <c r="B1698" s="123" t="s">
        <v>12030</v>
      </c>
    </row>
    <row r="1699" spans="1:2" ht="30" customHeight="1" thickBot="1" x14ac:dyDescent="0.25">
      <c r="A1699" s="119" t="s">
        <v>12031</v>
      </c>
      <c r="B1699" s="123" t="s">
        <v>12032</v>
      </c>
    </row>
    <row r="1700" spans="1:2" ht="30" customHeight="1" thickBot="1" x14ac:dyDescent="0.25">
      <c r="A1700" s="119" t="s">
        <v>12033</v>
      </c>
      <c r="B1700" s="123" t="s">
        <v>12034</v>
      </c>
    </row>
    <row r="1701" spans="1:2" ht="30" customHeight="1" thickBot="1" x14ac:dyDescent="0.25">
      <c r="A1701" s="119" t="s">
        <v>12035</v>
      </c>
      <c r="B1701" s="123" t="s">
        <v>12036</v>
      </c>
    </row>
    <row r="1702" spans="1:2" ht="30" customHeight="1" thickBot="1" x14ac:dyDescent="0.25">
      <c r="A1702" s="119" t="s">
        <v>12037</v>
      </c>
      <c r="B1702" s="123" t="s">
        <v>12038</v>
      </c>
    </row>
    <row r="1703" spans="1:2" ht="30" customHeight="1" thickBot="1" x14ac:dyDescent="0.25">
      <c r="A1703" s="119" t="s">
        <v>12039</v>
      </c>
      <c r="B1703" s="123" t="s">
        <v>12040</v>
      </c>
    </row>
    <row r="1704" spans="1:2" ht="30" customHeight="1" thickBot="1" x14ac:dyDescent="0.25">
      <c r="A1704" s="119" t="s">
        <v>12041</v>
      </c>
      <c r="B1704" s="123" t="s">
        <v>12042</v>
      </c>
    </row>
    <row r="1705" spans="1:2" ht="30" customHeight="1" thickBot="1" x14ac:dyDescent="0.25">
      <c r="A1705" s="119" t="s">
        <v>12043</v>
      </c>
      <c r="B1705" s="123" t="s">
        <v>12044</v>
      </c>
    </row>
    <row r="1706" spans="1:2" ht="30" customHeight="1" thickBot="1" x14ac:dyDescent="0.25">
      <c r="A1706" s="119" t="s">
        <v>12994</v>
      </c>
      <c r="B1706" s="123" t="s">
        <v>12045</v>
      </c>
    </row>
    <row r="1707" spans="1:2" ht="30" customHeight="1" thickBot="1" x14ac:dyDescent="0.25">
      <c r="A1707" s="119" t="s">
        <v>12995</v>
      </c>
      <c r="B1707" s="123" t="s">
        <v>12046</v>
      </c>
    </row>
    <row r="1708" spans="1:2" ht="30" customHeight="1" thickBot="1" x14ac:dyDescent="0.25">
      <c r="A1708" s="119" t="s">
        <v>12996</v>
      </c>
      <c r="B1708" s="123" t="s">
        <v>12047</v>
      </c>
    </row>
    <row r="1709" spans="1:2" ht="30" customHeight="1" thickBot="1" x14ac:dyDescent="0.25">
      <c r="A1709" s="119" t="s">
        <v>12997</v>
      </c>
      <c r="B1709" s="123" t="s">
        <v>12048</v>
      </c>
    </row>
    <row r="1710" spans="1:2" ht="30" customHeight="1" thickBot="1" x14ac:dyDescent="0.25">
      <c r="A1710" s="119" t="s">
        <v>12998</v>
      </c>
      <c r="B1710" s="123" t="s">
        <v>12049</v>
      </c>
    </row>
    <row r="1711" spans="1:2" ht="30" customHeight="1" thickBot="1" x14ac:dyDescent="0.25">
      <c r="A1711" s="119" t="s">
        <v>12999</v>
      </c>
      <c r="B1711" s="123" t="s">
        <v>12050</v>
      </c>
    </row>
    <row r="1712" spans="1:2" ht="30" customHeight="1" thickBot="1" x14ac:dyDescent="0.25">
      <c r="A1712" s="119" t="s">
        <v>13000</v>
      </c>
      <c r="B1712" s="123" t="s">
        <v>12051</v>
      </c>
    </row>
    <row r="1713" spans="1:2" ht="30" customHeight="1" thickBot="1" x14ac:dyDescent="0.25">
      <c r="A1713" s="119" t="s">
        <v>12052</v>
      </c>
      <c r="B1713" s="123" t="s">
        <v>12053</v>
      </c>
    </row>
    <row r="1714" spans="1:2" ht="30" customHeight="1" thickBot="1" x14ac:dyDescent="0.25">
      <c r="A1714" s="119" t="s">
        <v>12054</v>
      </c>
      <c r="B1714" s="123" t="s">
        <v>12055</v>
      </c>
    </row>
    <row r="1715" spans="1:2" ht="30" customHeight="1" thickBot="1" x14ac:dyDescent="0.25">
      <c r="A1715" s="119" t="s">
        <v>12056</v>
      </c>
      <c r="B1715" s="123" t="s">
        <v>12057</v>
      </c>
    </row>
    <row r="1716" spans="1:2" ht="30" customHeight="1" thickBot="1" x14ac:dyDescent="0.25">
      <c r="A1716" s="119" t="s">
        <v>12058</v>
      </c>
      <c r="B1716" s="123" t="s">
        <v>12059</v>
      </c>
    </row>
    <row r="1717" spans="1:2" ht="30" customHeight="1" thickBot="1" x14ac:dyDescent="0.25">
      <c r="A1717" s="119" t="s">
        <v>12060</v>
      </c>
      <c r="B1717" s="123" t="s">
        <v>12061</v>
      </c>
    </row>
    <row r="1718" spans="1:2" ht="30" customHeight="1" thickBot="1" x14ac:dyDescent="0.25">
      <c r="A1718" s="119" t="s">
        <v>12062</v>
      </c>
      <c r="B1718" s="123" t="s">
        <v>12063</v>
      </c>
    </row>
    <row r="1719" spans="1:2" ht="30" customHeight="1" thickBot="1" x14ac:dyDescent="0.25">
      <c r="A1719" s="119" t="s">
        <v>12064</v>
      </c>
      <c r="B1719" s="123" t="s">
        <v>12065</v>
      </c>
    </row>
    <row r="1720" spans="1:2" ht="30" customHeight="1" thickBot="1" x14ac:dyDescent="0.25">
      <c r="A1720" s="119" t="s">
        <v>12066</v>
      </c>
      <c r="B1720" s="123" t="s">
        <v>12067</v>
      </c>
    </row>
    <row r="1721" spans="1:2" ht="30" customHeight="1" thickBot="1" x14ac:dyDescent="0.25">
      <c r="A1721" s="119" t="s">
        <v>12068</v>
      </c>
      <c r="B1721" s="123" t="s">
        <v>12069</v>
      </c>
    </row>
    <row r="1722" spans="1:2" ht="30" customHeight="1" thickBot="1" x14ac:dyDescent="0.25">
      <c r="A1722" s="119" t="s">
        <v>12070</v>
      </c>
      <c r="B1722" s="123" t="s">
        <v>12071</v>
      </c>
    </row>
    <row r="1723" spans="1:2" ht="30" customHeight="1" thickBot="1" x14ac:dyDescent="0.25">
      <c r="A1723" s="119" t="s">
        <v>12072</v>
      </c>
      <c r="B1723" s="123" t="s">
        <v>12073</v>
      </c>
    </row>
    <row r="1724" spans="1:2" ht="30" customHeight="1" thickBot="1" x14ac:dyDescent="0.25">
      <c r="A1724" s="119" t="s">
        <v>12074</v>
      </c>
      <c r="B1724" s="123" t="s">
        <v>12075</v>
      </c>
    </row>
    <row r="1725" spans="1:2" ht="30" customHeight="1" thickBot="1" x14ac:dyDescent="0.25">
      <c r="A1725" s="119" t="s">
        <v>12076</v>
      </c>
      <c r="B1725" s="123" t="s">
        <v>12077</v>
      </c>
    </row>
    <row r="1726" spans="1:2" ht="30" customHeight="1" thickBot="1" x14ac:dyDescent="0.25">
      <c r="A1726" s="119" t="s">
        <v>12078</v>
      </c>
      <c r="B1726" s="123" t="s">
        <v>12079</v>
      </c>
    </row>
    <row r="1727" spans="1:2" ht="30" customHeight="1" thickBot="1" x14ac:dyDescent="0.25">
      <c r="A1727" s="119" t="s">
        <v>12080</v>
      </c>
      <c r="B1727" s="123" t="s">
        <v>12081</v>
      </c>
    </row>
    <row r="1728" spans="1:2" ht="30" customHeight="1" thickBot="1" x14ac:dyDescent="0.25">
      <c r="A1728" s="119" t="s">
        <v>12082</v>
      </c>
      <c r="B1728" s="123" t="s">
        <v>12083</v>
      </c>
    </row>
    <row r="1729" spans="1:4" ht="30" customHeight="1" thickBot="1" x14ac:dyDescent="0.25">
      <c r="A1729" s="119" t="s">
        <v>12084</v>
      </c>
      <c r="B1729" s="123" t="s">
        <v>12085</v>
      </c>
    </row>
    <row r="1730" spans="1:4" ht="30" customHeight="1" thickBot="1" x14ac:dyDescent="0.25">
      <c r="A1730" s="119" t="s">
        <v>12086</v>
      </c>
      <c r="B1730" s="123" t="s">
        <v>12087</v>
      </c>
    </row>
    <row r="1731" spans="1:4" ht="30" customHeight="1" thickBot="1" x14ac:dyDescent="0.25">
      <c r="A1731" s="119" t="s">
        <v>12088</v>
      </c>
      <c r="B1731" s="119" t="s">
        <v>12089</v>
      </c>
      <c r="D1731" s="130"/>
    </row>
    <row r="1732" spans="1:4" ht="30" customHeight="1" thickBot="1" x14ac:dyDescent="0.25">
      <c r="A1732" s="119" t="s">
        <v>12090</v>
      </c>
      <c r="B1732" s="119" t="s">
        <v>12091</v>
      </c>
    </row>
    <row r="1733" spans="1:4" ht="30" customHeight="1" thickBot="1" x14ac:dyDescent="0.25">
      <c r="A1733" s="119" t="s">
        <v>12092</v>
      </c>
      <c r="B1733" s="119" t="s">
        <v>12093</v>
      </c>
    </row>
    <row r="1734" spans="1:4" ht="30" customHeight="1" thickBot="1" x14ac:dyDescent="0.25">
      <c r="A1734" s="119" t="s">
        <v>13001</v>
      </c>
      <c r="B1734" s="119" t="s">
        <v>12094</v>
      </c>
    </row>
    <row r="1735" spans="1:4" ht="30" customHeight="1" thickBot="1" x14ac:dyDescent="0.25">
      <c r="A1735" s="119" t="s">
        <v>12095</v>
      </c>
      <c r="B1735" s="119" t="s">
        <v>12096</v>
      </c>
    </row>
    <row r="1736" spans="1:4" ht="30" customHeight="1" thickBot="1" x14ac:dyDescent="0.25">
      <c r="A1736" s="119" t="s">
        <v>12097</v>
      </c>
      <c r="B1736" s="119" t="s">
        <v>12098</v>
      </c>
    </row>
    <row r="1737" spans="1:4" ht="30" customHeight="1" thickBot="1" x14ac:dyDescent="0.25">
      <c r="A1737" s="119">
        <v>75.25</v>
      </c>
      <c r="B1737" s="119" t="s">
        <v>12099</v>
      </c>
    </row>
    <row r="1738" spans="1:4" ht="30" customHeight="1" thickBot="1" x14ac:dyDescent="0.25">
      <c r="A1738" s="119" t="s">
        <v>12100</v>
      </c>
      <c r="B1738" s="119" t="s">
        <v>12101</v>
      </c>
    </row>
    <row r="1739" spans="1:4" ht="30" customHeight="1" thickBot="1" x14ac:dyDescent="0.25">
      <c r="A1739" s="119" t="s">
        <v>12102</v>
      </c>
      <c r="B1739" s="119" t="s">
        <v>12103</v>
      </c>
    </row>
    <row r="1740" spans="1:4" ht="30" customHeight="1" thickBot="1" x14ac:dyDescent="0.25">
      <c r="A1740" s="119" t="s">
        <v>13002</v>
      </c>
      <c r="B1740" s="119" t="s">
        <v>12104</v>
      </c>
    </row>
    <row r="1741" spans="1:4" ht="30" customHeight="1" thickBot="1" x14ac:dyDescent="0.25">
      <c r="A1741" s="119" t="s">
        <v>12991</v>
      </c>
      <c r="B1741" s="119" t="s">
        <v>12104</v>
      </c>
    </row>
    <row r="1742" spans="1:4" ht="30" customHeight="1" thickBot="1" x14ac:dyDescent="0.25">
      <c r="A1742" s="126" t="s">
        <v>13003</v>
      </c>
      <c r="B1742" s="120" t="s">
        <v>12105</v>
      </c>
    </row>
    <row r="1743" spans="1:4" ht="30" customHeight="1" thickBot="1" x14ac:dyDescent="0.25">
      <c r="A1743" s="119" t="s">
        <v>13004</v>
      </c>
      <c r="B1743" s="123" t="s">
        <v>12106</v>
      </c>
    </row>
    <row r="1744" spans="1:4" ht="30" customHeight="1" thickBot="1" x14ac:dyDescent="0.25">
      <c r="A1744" s="119" t="s">
        <v>13005</v>
      </c>
      <c r="B1744" s="123" t="s">
        <v>12106</v>
      </c>
    </row>
    <row r="1745" spans="1:2" ht="30" customHeight="1" thickBot="1" x14ac:dyDescent="0.25">
      <c r="A1745" s="119" t="s">
        <v>12107</v>
      </c>
      <c r="B1745" s="123" t="s">
        <v>12108</v>
      </c>
    </row>
    <row r="1746" spans="1:2" ht="30" customHeight="1" thickBot="1" x14ac:dyDescent="0.25">
      <c r="A1746" s="119" t="s">
        <v>12109</v>
      </c>
      <c r="B1746" s="123" t="s">
        <v>12110</v>
      </c>
    </row>
    <row r="1747" spans="1:2" ht="30" customHeight="1" thickBot="1" x14ac:dyDescent="0.25">
      <c r="A1747" s="119" t="s">
        <v>12111</v>
      </c>
      <c r="B1747" s="123" t="s">
        <v>12112</v>
      </c>
    </row>
    <row r="1748" spans="1:2" ht="30" customHeight="1" thickBot="1" x14ac:dyDescent="0.25">
      <c r="A1748" s="119" t="s">
        <v>13006</v>
      </c>
      <c r="B1748" s="123" t="s">
        <v>12113</v>
      </c>
    </row>
    <row r="1749" spans="1:2" ht="30" customHeight="1" thickBot="1" x14ac:dyDescent="0.25">
      <c r="A1749" s="119" t="s">
        <v>13007</v>
      </c>
      <c r="B1749" s="123" t="s">
        <v>12114</v>
      </c>
    </row>
    <row r="1750" spans="1:2" ht="30" customHeight="1" thickBot="1" x14ac:dyDescent="0.25">
      <c r="A1750" s="119" t="s">
        <v>12115</v>
      </c>
      <c r="B1750" s="123" t="s">
        <v>12116</v>
      </c>
    </row>
    <row r="1751" spans="1:2" ht="30" customHeight="1" thickBot="1" x14ac:dyDescent="0.25">
      <c r="A1751" s="119" t="s">
        <v>12117</v>
      </c>
      <c r="B1751" s="123" t="s">
        <v>12118</v>
      </c>
    </row>
    <row r="1752" spans="1:2" ht="30" customHeight="1" thickBot="1" x14ac:dyDescent="0.25">
      <c r="A1752" s="119" t="s">
        <v>13008</v>
      </c>
      <c r="B1752" s="123" t="s">
        <v>12119</v>
      </c>
    </row>
    <row r="1753" spans="1:2" ht="30" customHeight="1" thickBot="1" x14ac:dyDescent="0.25">
      <c r="A1753" s="119" t="s">
        <v>12120</v>
      </c>
      <c r="B1753" s="123" t="s">
        <v>12121</v>
      </c>
    </row>
    <row r="1754" spans="1:2" ht="30" customHeight="1" thickBot="1" x14ac:dyDescent="0.25">
      <c r="A1754" s="119" t="s">
        <v>12122</v>
      </c>
      <c r="B1754" s="123" t="s">
        <v>12123</v>
      </c>
    </row>
    <row r="1755" spans="1:2" ht="30" customHeight="1" thickBot="1" x14ac:dyDescent="0.25">
      <c r="A1755" s="119" t="s">
        <v>12124</v>
      </c>
      <c r="B1755" s="123" t="s">
        <v>12125</v>
      </c>
    </row>
    <row r="1756" spans="1:2" ht="30" customHeight="1" thickBot="1" x14ac:dyDescent="0.25">
      <c r="A1756" s="119" t="s">
        <v>12126</v>
      </c>
      <c r="B1756" s="123" t="s">
        <v>12127</v>
      </c>
    </row>
    <row r="1757" spans="1:2" ht="30" customHeight="1" thickBot="1" x14ac:dyDescent="0.25">
      <c r="A1757" s="119" t="s">
        <v>12128</v>
      </c>
      <c r="B1757" s="123" t="s">
        <v>12129</v>
      </c>
    </row>
    <row r="1758" spans="1:2" ht="30" customHeight="1" thickBot="1" x14ac:dyDescent="0.25">
      <c r="A1758" s="119" t="s">
        <v>13009</v>
      </c>
      <c r="B1758" s="123" t="s">
        <v>12130</v>
      </c>
    </row>
    <row r="1759" spans="1:2" ht="30" customHeight="1" thickBot="1" x14ac:dyDescent="0.25">
      <c r="A1759" s="119" t="s">
        <v>13010</v>
      </c>
      <c r="B1759" s="123" t="s">
        <v>12130</v>
      </c>
    </row>
    <row r="1760" spans="1:2" ht="30" customHeight="1" thickBot="1" x14ac:dyDescent="0.25">
      <c r="A1760" s="119" t="s">
        <v>12131</v>
      </c>
      <c r="B1760" s="123" t="s">
        <v>12132</v>
      </c>
    </row>
    <row r="1761" spans="1:2" ht="30" customHeight="1" thickBot="1" x14ac:dyDescent="0.25">
      <c r="A1761" s="119" t="s">
        <v>12133</v>
      </c>
      <c r="B1761" s="123" t="s">
        <v>12134</v>
      </c>
    </row>
    <row r="1762" spans="1:2" ht="30" customHeight="1" thickBot="1" x14ac:dyDescent="0.25">
      <c r="A1762" s="119" t="s">
        <v>12135</v>
      </c>
      <c r="B1762" s="123" t="s">
        <v>12136</v>
      </c>
    </row>
    <row r="1763" spans="1:2" ht="30" customHeight="1" thickBot="1" x14ac:dyDescent="0.25">
      <c r="A1763" s="119" t="s">
        <v>12137</v>
      </c>
      <c r="B1763" s="123" t="s">
        <v>12138</v>
      </c>
    </row>
    <row r="1764" spans="1:2" ht="30" customHeight="1" thickBot="1" x14ac:dyDescent="0.25">
      <c r="A1764" s="119" t="s">
        <v>13011</v>
      </c>
      <c r="B1764" s="123" t="s">
        <v>12139</v>
      </c>
    </row>
    <row r="1765" spans="1:2" ht="30" customHeight="1" thickBot="1" x14ac:dyDescent="0.25">
      <c r="A1765" s="119" t="s">
        <v>13012</v>
      </c>
      <c r="B1765" s="123" t="s">
        <v>12140</v>
      </c>
    </row>
    <row r="1766" spans="1:2" ht="30" customHeight="1" thickBot="1" x14ac:dyDescent="0.25">
      <c r="A1766" s="119" t="s">
        <v>12141</v>
      </c>
      <c r="B1766" s="123" t="s">
        <v>12142</v>
      </c>
    </row>
    <row r="1767" spans="1:2" ht="30" customHeight="1" thickBot="1" x14ac:dyDescent="0.25">
      <c r="A1767" s="119" t="s">
        <v>12143</v>
      </c>
      <c r="B1767" s="123" t="s">
        <v>12144</v>
      </c>
    </row>
    <row r="1768" spans="1:2" ht="30" customHeight="1" thickBot="1" x14ac:dyDescent="0.25">
      <c r="A1768" s="119" t="s">
        <v>13013</v>
      </c>
      <c r="B1768" s="123" t="s">
        <v>12145</v>
      </c>
    </row>
    <row r="1769" spans="1:2" ht="30" customHeight="1" thickBot="1" x14ac:dyDescent="0.25">
      <c r="A1769" s="126" t="s">
        <v>13014</v>
      </c>
      <c r="B1769" s="120" t="s">
        <v>12146</v>
      </c>
    </row>
    <row r="1770" spans="1:2" ht="30" customHeight="1" thickBot="1" x14ac:dyDescent="0.25">
      <c r="A1770" s="119" t="s">
        <v>13015</v>
      </c>
      <c r="B1770" s="123" t="s">
        <v>12147</v>
      </c>
    </row>
    <row r="1771" spans="1:2" ht="30" customHeight="1" thickBot="1" x14ac:dyDescent="0.25">
      <c r="A1771" s="119" t="s">
        <v>13016</v>
      </c>
      <c r="B1771" s="123" t="s">
        <v>12148</v>
      </c>
    </row>
    <row r="1772" spans="1:2" ht="30" customHeight="1" thickBot="1" x14ac:dyDescent="0.25">
      <c r="A1772" s="119" t="s">
        <v>12149</v>
      </c>
      <c r="B1772" s="123" t="s">
        <v>12150</v>
      </c>
    </row>
    <row r="1773" spans="1:2" ht="30" customHeight="1" thickBot="1" x14ac:dyDescent="0.25">
      <c r="A1773" s="119" t="s">
        <v>12151</v>
      </c>
      <c r="B1773" s="123" t="s">
        <v>12152</v>
      </c>
    </row>
    <row r="1774" spans="1:2" ht="30" customHeight="1" thickBot="1" x14ac:dyDescent="0.25">
      <c r="A1774" s="119" t="s">
        <v>13017</v>
      </c>
      <c r="B1774" s="123" t="s">
        <v>12153</v>
      </c>
    </row>
    <row r="1775" spans="1:2" ht="30" customHeight="1" thickBot="1" x14ac:dyDescent="0.25">
      <c r="A1775" s="119" t="s">
        <v>13018</v>
      </c>
      <c r="B1775" s="123" t="s">
        <v>12154</v>
      </c>
    </row>
    <row r="1776" spans="1:2" ht="30" customHeight="1" thickBot="1" x14ac:dyDescent="0.25">
      <c r="A1776" s="119" t="s">
        <v>13019</v>
      </c>
      <c r="B1776" s="123" t="s">
        <v>12155</v>
      </c>
    </row>
    <row r="1777" spans="1:2" ht="30" customHeight="1" thickBot="1" x14ac:dyDescent="0.25">
      <c r="A1777" s="119" t="s">
        <v>12156</v>
      </c>
      <c r="B1777" s="123" t="s">
        <v>12157</v>
      </c>
    </row>
    <row r="1778" spans="1:2" ht="30" customHeight="1" thickBot="1" x14ac:dyDescent="0.25">
      <c r="A1778" s="119" t="s">
        <v>12158</v>
      </c>
      <c r="B1778" s="123" t="s">
        <v>12159</v>
      </c>
    </row>
    <row r="1779" spans="1:2" ht="30" customHeight="1" thickBot="1" x14ac:dyDescent="0.25">
      <c r="A1779" s="119" t="s">
        <v>12160</v>
      </c>
      <c r="B1779" s="123" t="s">
        <v>12161</v>
      </c>
    </row>
    <row r="1780" spans="1:2" ht="30" customHeight="1" thickBot="1" x14ac:dyDescent="0.25">
      <c r="A1780" s="119" t="s">
        <v>12162</v>
      </c>
      <c r="B1780" s="123" t="s">
        <v>12163</v>
      </c>
    </row>
    <row r="1781" spans="1:2" ht="30" customHeight="1" thickBot="1" x14ac:dyDescent="0.25">
      <c r="A1781" s="119" t="s">
        <v>12164</v>
      </c>
      <c r="B1781" s="123" t="s">
        <v>12165</v>
      </c>
    </row>
    <row r="1782" spans="1:2" ht="30" customHeight="1" thickBot="1" x14ac:dyDescent="0.25">
      <c r="A1782" s="119" t="s">
        <v>12166</v>
      </c>
      <c r="B1782" s="123" t="s">
        <v>12167</v>
      </c>
    </row>
    <row r="1783" spans="1:2" ht="30" customHeight="1" thickBot="1" x14ac:dyDescent="0.25">
      <c r="A1783" s="119" t="s">
        <v>13020</v>
      </c>
      <c r="B1783" s="123" t="s">
        <v>12168</v>
      </c>
    </row>
    <row r="1784" spans="1:2" ht="30" customHeight="1" thickBot="1" x14ac:dyDescent="0.25">
      <c r="A1784" s="119" t="s">
        <v>13021</v>
      </c>
      <c r="B1784" s="123" t="s">
        <v>12168</v>
      </c>
    </row>
    <row r="1785" spans="1:2" ht="30" customHeight="1" thickBot="1" x14ac:dyDescent="0.25">
      <c r="A1785" s="119" t="s">
        <v>13022</v>
      </c>
      <c r="B1785" s="123" t="s">
        <v>12169</v>
      </c>
    </row>
    <row r="1786" spans="1:2" ht="30" customHeight="1" thickBot="1" x14ac:dyDescent="0.25">
      <c r="A1786" s="119" t="s">
        <v>13023</v>
      </c>
      <c r="B1786" s="123" t="s">
        <v>12170</v>
      </c>
    </row>
    <row r="1787" spans="1:2" ht="30" customHeight="1" thickBot="1" x14ac:dyDescent="0.25">
      <c r="A1787" s="119" t="s">
        <v>13024</v>
      </c>
      <c r="B1787" s="123" t="s">
        <v>12171</v>
      </c>
    </row>
    <row r="1788" spans="1:2" ht="30" customHeight="1" thickBot="1" x14ac:dyDescent="0.25">
      <c r="A1788" s="126" t="s">
        <v>13025</v>
      </c>
      <c r="B1788" s="120" t="s">
        <v>12172</v>
      </c>
    </row>
    <row r="1789" spans="1:2" ht="30" customHeight="1" thickBot="1" x14ac:dyDescent="0.25">
      <c r="A1789" s="119" t="s">
        <v>13029</v>
      </c>
      <c r="B1789" s="123" t="s">
        <v>12172</v>
      </c>
    </row>
    <row r="1790" spans="1:2" ht="30" customHeight="1" thickBot="1" x14ac:dyDescent="0.25">
      <c r="A1790" s="119" t="s">
        <v>13030</v>
      </c>
      <c r="B1790" s="123" t="s">
        <v>12172</v>
      </c>
    </row>
    <row r="1791" spans="1:2" ht="30" customHeight="1" thickBot="1" x14ac:dyDescent="0.25">
      <c r="A1791" s="119" t="s">
        <v>12173</v>
      </c>
      <c r="B1791" s="123" t="s">
        <v>12174</v>
      </c>
    </row>
    <row r="1792" spans="1:2" ht="30" customHeight="1" thickBot="1" x14ac:dyDescent="0.25">
      <c r="A1792" s="119" t="s">
        <v>12175</v>
      </c>
      <c r="B1792" s="123" t="s">
        <v>12176</v>
      </c>
    </row>
    <row r="1793" spans="1:2" ht="30" customHeight="1" thickBot="1" x14ac:dyDescent="0.25">
      <c r="A1793" s="119" t="s">
        <v>12177</v>
      </c>
      <c r="B1793" s="123" t="s">
        <v>12178</v>
      </c>
    </row>
    <row r="1794" spans="1:2" ht="30" customHeight="1" thickBot="1" x14ac:dyDescent="0.25">
      <c r="A1794" s="124" t="s">
        <v>13026</v>
      </c>
      <c r="B1794" s="125" t="s">
        <v>12179</v>
      </c>
    </row>
    <row r="1795" spans="1:2" ht="30" customHeight="1" thickBot="1" x14ac:dyDescent="0.25">
      <c r="A1795" s="119" t="s">
        <v>13031</v>
      </c>
      <c r="B1795" s="123" t="s">
        <v>12180</v>
      </c>
    </row>
    <row r="1796" spans="1:2" ht="30" customHeight="1" thickBot="1" x14ac:dyDescent="0.25">
      <c r="A1796" s="119" t="s">
        <v>13032</v>
      </c>
      <c r="B1796" s="123" t="s">
        <v>12181</v>
      </c>
    </row>
    <row r="1797" spans="1:2" ht="30" customHeight="1" thickBot="1" x14ac:dyDescent="0.25">
      <c r="A1797" s="119" t="s">
        <v>13033</v>
      </c>
      <c r="B1797" s="123" t="s">
        <v>12182</v>
      </c>
    </row>
    <row r="1798" spans="1:2" ht="30" customHeight="1" thickBot="1" x14ac:dyDescent="0.25">
      <c r="A1798" s="119" t="s">
        <v>13034</v>
      </c>
      <c r="B1798" s="123" t="s">
        <v>12183</v>
      </c>
    </row>
    <row r="1799" spans="1:2" ht="30" customHeight="1" thickBot="1" x14ac:dyDescent="0.25">
      <c r="A1799" s="119" t="s">
        <v>13035</v>
      </c>
      <c r="B1799" s="123" t="s">
        <v>12183</v>
      </c>
    </row>
    <row r="1800" spans="1:2" ht="30" customHeight="1" thickBot="1" x14ac:dyDescent="0.25">
      <c r="A1800" s="119" t="s">
        <v>13036</v>
      </c>
      <c r="B1800" s="123" t="s">
        <v>12184</v>
      </c>
    </row>
    <row r="1801" spans="1:2" ht="30" customHeight="1" thickBot="1" x14ac:dyDescent="0.25">
      <c r="A1801" s="119" t="s">
        <v>13037</v>
      </c>
      <c r="B1801" s="123" t="s">
        <v>12185</v>
      </c>
    </row>
    <row r="1802" spans="1:2" ht="30" customHeight="1" thickBot="1" x14ac:dyDescent="0.25">
      <c r="A1802" s="119" t="s">
        <v>13038</v>
      </c>
      <c r="B1802" s="123" t="s">
        <v>12186</v>
      </c>
    </row>
    <row r="1803" spans="1:2" ht="30" customHeight="1" thickBot="1" x14ac:dyDescent="0.25">
      <c r="A1803" s="119" t="s">
        <v>13039</v>
      </c>
      <c r="B1803" s="123" t="s">
        <v>12187</v>
      </c>
    </row>
    <row r="1804" spans="1:2" ht="30" customHeight="1" thickBot="1" x14ac:dyDescent="0.25">
      <c r="A1804" s="124" t="s">
        <v>13027</v>
      </c>
      <c r="B1804" s="125" t="s">
        <v>12188</v>
      </c>
    </row>
    <row r="1805" spans="1:2" ht="30" customHeight="1" thickBot="1" x14ac:dyDescent="0.25">
      <c r="A1805" s="119" t="s">
        <v>13040</v>
      </c>
      <c r="B1805" s="123" t="s">
        <v>12189</v>
      </c>
    </row>
    <row r="1806" spans="1:2" ht="30" customHeight="1" thickBot="1" x14ac:dyDescent="0.25">
      <c r="A1806" s="119" t="s">
        <v>13041</v>
      </c>
      <c r="B1806" s="123" t="s">
        <v>12190</v>
      </c>
    </row>
    <row r="1807" spans="1:2" ht="30" customHeight="1" thickBot="1" x14ac:dyDescent="0.25">
      <c r="A1807" s="119" t="s">
        <v>13042</v>
      </c>
      <c r="B1807" s="123" t="s">
        <v>12191</v>
      </c>
    </row>
    <row r="1808" spans="1:2" ht="30" customHeight="1" thickBot="1" x14ac:dyDescent="0.25">
      <c r="A1808" s="119" t="s">
        <v>13043</v>
      </c>
      <c r="B1808" s="123" t="s">
        <v>12192</v>
      </c>
    </row>
    <row r="1809" spans="1:2" ht="30" customHeight="1" thickBot="1" x14ac:dyDescent="0.25">
      <c r="A1809" s="119" t="s">
        <v>13044</v>
      </c>
      <c r="B1809" s="123" t="s">
        <v>12193</v>
      </c>
    </row>
    <row r="1810" spans="1:2" ht="30" customHeight="1" thickBot="1" x14ac:dyDescent="0.25">
      <c r="A1810" s="119" t="s">
        <v>13045</v>
      </c>
      <c r="B1810" s="123" t="s">
        <v>12193</v>
      </c>
    </row>
    <row r="1811" spans="1:2" ht="30" customHeight="1" thickBot="1" x14ac:dyDescent="0.25">
      <c r="A1811" s="119" t="s">
        <v>13046</v>
      </c>
      <c r="B1811" s="123" t="s">
        <v>12194</v>
      </c>
    </row>
    <row r="1812" spans="1:2" ht="30" customHeight="1" thickBot="1" x14ac:dyDescent="0.25">
      <c r="A1812" s="119" t="s">
        <v>13047</v>
      </c>
      <c r="B1812" s="123" t="s">
        <v>12195</v>
      </c>
    </row>
    <row r="1813" spans="1:2" ht="30" customHeight="1" thickBot="1" x14ac:dyDescent="0.25">
      <c r="A1813" s="119" t="s">
        <v>12196</v>
      </c>
      <c r="B1813" s="123" t="s">
        <v>12197</v>
      </c>
    </row>
    <row r="1814" spans="1:2" ht="30" customHeight="1" thickBot="1" x14ac:dyDescent="0.25">
      <c r="A1814" s="119" t="s">
        <v>12198</v>
      </c>
      <c r="B1814" s="123" t="s">
        <v>12199</v>
      </c>
    </row>
    <row r="1815" spans="1:2" ht="30" customHeight="1" thickBot="1" x14ac:dyDescent="0.25">
      <c r="A1815" s="119" t="s">
        <v>12200</v>
      </c>
      <c r="B1815" s="123" t="s">
        <v>12201</v>
      </c>
    </row>
    <row r="1816" spans="1:2" ht="30" customHeight="1" thickBot="1" x14ac:dyDescent="0.25">
      <c r="A1816" s="119" t="s">
        <v>12202</v>
      </c>
      <c r="B1816" s="123" t="s">
        <v>12203</v>
      </c>
    </row>
    <row r="1817" spans="1:2" ht="30" customHeight="1" thickBot="1" x14ac:dyDescent="0.25">
      <c r="A1817" s="119" t="s">
        <v>13048</v>
      </c>
      <c r="B1817" s="123" t="s">
        <v>12204</v>
      </c>
    </row>
    <row r="1818" spans="1:2" ht="30" customHeight="1" thickBot="1" x14ac:dyDescent="0.25">
      <c r="A1818" s="119" t="s">
        <v>13049</v>
      </c>
      <c r="B1818" s="123" t="s">
        <v>12205</v>
      </c>
    </row>
    <row r="1819" spans="1:2" ht="30" customHeight="1" thickBot="1" x14ac:dyDescent="0.25">
      <c r="A1819" s="119" t="s">
        <v>13050</v>
      </c>
      <c r="B1819" s="123" t="s">
        <v>12194</v>
      </c>
    </row>
    <row r="1820" spans="1:2" ht="30" customHeight="1" thickBot="1" x14ac:dyDescent="0.25">
      <c r="A1820" s="119" t="s">
        <v>12206</v>
      </c>
      <c r="B1820" s="123" t="s">
        <v>12207</v>
      </c>
    </row>
    <row r="1821" spans="1:2" ht="30" customHeight="1" thickBot="1" x14ac:dyDescent="0.25">
      <c r="A1821" s="119" t="s">
        <v>12208</v>
      </c>
      <c r="B1821" s="123" t="s">
        <v>12209</v>
      </c>
    </row>
    <row r="1822" spans="1:2" ht="30" customHeight="1" thickBot="1" x14ac:dyDescent="0.25">
      <c r="A1822" s="119" t="s">
        <v>12210</v>
      </c>
      <c r="B1822" s="123" t="s">
        <v>12211</v>
      </c>
    </row>
    <row r="1823" spans="1:2" ht="30" customHeight="1" thickBot="1" x14ac:dyDescent="0.25">
      <c r="A1823" s="119" t="s">
        <v>13051</v>
      </c>
      <c r="B1823" s="123" t="s">
        <v>12212</v>
      </c>
    </row>
    <row r="1824" spans="1:2" ht="30" customHeight="1" thickBot="1" x14ac:dyDescent="0.25">
      <c r="A1824" s="119" t="s">
        <v>13052</v>
      </c>
      <c r="B1824" s="123" t="s">
        <v>12212</v>
      </c>
    </row>
    <row r="1825" spans="1:2" ht="30" customHeight="1" thickBot="1" x14ac:dyDescent="0.25">
      <c r="A1825" s="119" t="s">
        <v>13053</v>
      </c>
      <c r="B1825" s="123" t="s">
        <v>12213</v>
      </c>
    </row>
    <row r="1826" spans="1:2" ht="30" customHeight="1" thickBot="1" x14ac:dyDescent="0.25">
      <c r="A1826" s="119" t="s">
        <v>13054</v>
      </c>
      <c r="B1826" s="123" t="s">
        <v>12214</v>
      </c>
    </row>
    <row r="1827" spans="1:2" ht="30" customHeight="1" thickBot="1" x14ac:dyDescent="0.25">
      <c r="A1827" s="119" t="s">
        <v>13055</v>
      </c>
      <c r="B1827" s="123" t="s">
        <v>12215</v>
      </c>
    </row>
    <row r="1828" spans="1:2" ht="30" customHeight="1" thickBot="1" x14ac:dyDescent="0.25">
      <c r="A1828" s="119" t="s">
        <v>13056</v>
      </c>
      <c r="B1828" s="123" t="s">
        <v>12216</v>
      </c>
    </row>
    <row r="1829" spans="1:2" ht="30" customHeight="1" thickBot="1" x14ac:dyDescent="0.25">
      <c r="A1829" s="119" t="s">
        <v>13057</v>
      </c>
      <c r="B1829" s="123" t="s">
        <v>12217</v>
      </c>
    </row>
    <row r="1830" spans="1:2" ht="30" customHeight="1" thickBot="1" x14ac:dyDescent="0.25">
      <c r="A1830" s="119" t="s">
        <v>13058</v>
      </c>
      <c r="B1830" s="123" t="s">
        <v>12218</v>
      </c>
    </row>
    <row r="1831" spans="1:2" ht="30" customHeight="1" thickBot="1" x14ac:dyDescent="0.25">
      <c r="A1831" s="119" t="s">
        <v>13059</v>
      </c>
      <c r="B1831" s="123" t="s">
        <v>12219</v>
      </c>
    </row>
    <row r="1832" spans="1:2" ht="30" customHeight="1" thickBot="1" x14ac:dyDescent="0.25">
      <c r="A1832" s="119" t="s">
        <v>13060</v>
      </c>
      <c r="B1832" s="123" t="s">
        <v>12220</v>
      </c>
    </row>
    <row r="1833" spans="1:2" ht="30" customHeight="1" thickBot="1" x14ac:dyDescent="0.25">
      <c r="A1833" s="119" t="s">
        <v>13061</v>
      </c>
      <c r="B1833" s="123" t="s">
        <v>12221</v>
      </c>
    </row>
    <row r="1834" spans="1:2" ht="30" customHeight="1" thickBot="1" x14ac:dyDescent="0.25">
      <c r="A1834" s="119" t="s">
        <v>13062</v>
      </c>
      <c r="B1834" s="123" t="s">
        <v>12222</v>
      </c>
    </row>
    <row r="1835" spans="1:2" ht="30" customHeight="1" thickBot="1" x14ac:dyDescent="0.25">
      <c r="A1835" s="124" t="s">
        <v>13028</v>
      </c>
      <c r="B1835" s="125" t="s">
        <v>12223</v>
      </c>
    </row>
    <row r="1836" spans="1:2" ht="30" customHeight="1" thickBot="1" x14ac:dyDescent="0.25">
      <c r="A1836" s="119" t="s">
        <v>13063</v>
      </c>
      <c r="B1836" s="123" t="s">
        <v>12223</v>
      </c>
    </row>
    <row r="1837" spans="1:2" ht="30" customHeight="1" thickBot="1" x14ac:dyDescent="0.25">
      <c r="A1837" s="119" t="s">
        <v>13064</v>
      </c>
      <c r="B1837" s="123" t="s">
        <v>12224</v>
      </c>
    </row>
    <row r="1838" spans="1:2" ht="30" customHeight="1" thickBot="1" x14ac:dyDescent="0.25">
      <c r="A1838" s="119" t="s">
        <v>13065</v>
      </c>
      <c r="B1838" s="123" t="s">
        <v>12225</v>
      </c>
    </row>
    <row r="1839" spans="1:2" ht="30" customHeight="1" thickBot="1" x14ac:dyDescent="0.25">
      <c r="A1839" s="119" t="s">
        <v>13066</v>
      </c>
      <c r="B1839" s="123" t="s">
        <v>12226</v>
      </c>
    </row>
    <row r="1840" spans="1:2" ht="30" customHeight="1" thickBot="1" x14ac:dyDescent="0.25">
      <c r="A1840" s="119" t="s">
        <v>13067</v>
      </c>
      <c r="B1840" s="123" t="s">
        <v>12227</v>
      </c>
    </row>
    <row r="1841" spans="1:2" ht="30" customHeight="1" thickBot="1" x14ac:dyDescent="0.25">
      <c r="A1841" s="119" t="s">
        <v>13068</v>
      </c>
      <c r="B1841" s="123" t="s">
        <v>12228</v>
      </c>
    </row>
  </sheetData>
  <sheetProtection password="82BC" sheet="1"/>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4">
    <tabColor rgb="FFFFFF00"/>
  </sheetPr>
  <dimension ref="A1:H1159"/>
  <sheetViews>
    <sheetView topLeftCell="A854" workbookViewId="0">
      <selection activeCell="D874" sqref="D874"/>
    </sheetView>
  </sheetViews>
  <sheetFormatPr defaultRowHeight="12.75" x14ac:dyDescent="0.2"/>
  <cols>
    <col min="1" max="1" width="5.85546875" style="73" customWidth="1"/>
    <col min="2" max="2" width="18" style="73" customWidth="1"/>
    <col min="3" max="3" width="54.85546875" style="73" customWidth="1"/>
    <col min="4" max="4" width="55.28515625" style="73" customWidth="1"/>
    <col min="5" max="5" width="27.7109375" style="73" customWidth="1"/>
    <col min="6" max="6" width="9.140625" style="73" customWidth="1"/>
    <col min="7" max="16384" width="9.140625" style="73"/>
  </cols>
  <sheetData>
    <row r="1" spans="1:8" ht="78.75" x14ac:dyDescent="0.2">
      <c r="A1" s="72" t="s">
        <v>657</v>
      </c>
      <c r="B1" s="72" t="s">
        <v>13135</v>
      </c>
      <c r="C1" s="72" t="s">
        <v>13136</v>
      </c>
      <c r="D1" s="72" t="s">
        <v>13137</v>
      </c>
      <c r="E1" s="72" t="s">
        <v>13116</v>
      </c>
    </row>
    <row r="2" spans="1:8" ht="15.75" x14ac:dyDescent="0.2">
      <c r="A2" s="72">
        <v>0</v>
      </c>
      <c r="B2" s="72">
        <v>1</v>
      </c>
      <c r="C2" s="72">
        <v>2</v>
      </c>
      <c r="D2" s="72">
        <v>3</v>
      </c>
      <c r="E2" s="72">
        <v>4</v>
      </c>
    </row>
    <row r="3" spans="1:8" ht="15.75" x14ac:dyDescent="0.25">
      <c r="A3" s="74">
        <v>1</v>
      </c>
      <c r="B3" s="75" t="s">
        <v>13138</v>
      </c>
      <c r="C3" s="76" t="s">
        <v>13139</v>
      </c>
      <c r="D3" s="76" t="s">
        <v>13140</v>
      </c>
      <c r="E3" s="77" t="s">
        <v>13141</v>
      </c>
      <c r="G3" s="73" t="s">
        <v>15556</v>
      </c>
      <c r="H3" s="73" t="str">
        <f>CONCATENATE(B3,G3,C3)</f>
        <v>01.03.01 Математика</v>
      </c>
    </row>
    <row r="4" spans="1:8" ht="15.75" x14ac:dyDescent="0.25">
      <c r="A4" s="74">
        <v>2</v>
      </c>
      <c r="B4" s="75" t="s">
        <v>13142</v>
      </c>
      <c r="C4" s="76" t="s">
        <v>13143</v>
      </c>
      <c r="D4" s="76" t="s">
        <v>13140</v>
      </c>
      <c r="E4" s="77" t="s">
        <v>13141</v>
      </c>
      <c r="G4" s="73" t="s">
        <v>15556</v>
      </c>
      <c r="H4" s="73" t="str">
        <f>CONCATENATE(B4,G4,C4)</f>
        <v>01.03.02 Прикладная математика и информатика</v>
      </c>
    </row>
    <row r="5" spans="1:8" ht="15.75" x14ac:dyDescent="0.25">
      <c r="A5" s="74">
        <v>3</v>
      </c>
      <c r="B5" s="75" t="s">
        <v>13144</v>
      </c>
      <c r="C5" s="76" t="s">
        <v>13145</v>
      </c>
      <c r="D5" s="76" t="s">
        <v>13140</v>
      </c>
      <c r="E5" s="77" t="s">
        <v>13141</v>
      </c>
      <c r="G5" s="73" t="s">
        <v>15556</v>
      </c>
      <c r="H5" s="73" t="str">
        <f t="shared" ref="H5:H68" si="0">CONCATENATE(B5,G5,C5)</f>
        <v>01.03.03 Механика и математическое моделирование</v>
      </c>
    </row>
    <row r="6" spans="1:8" ht="15.75" x14ac:dyDescent="0.25">
      <c r="A6" s="74">
        <v>4</v>
      </c>
      <c r="B6" s="75" t="s">
        <v>13146</v>
      </c>
      <c r="C6" s="76" t="s">
        <v>13147</v>
      </c>
      <c r="D6" s="76" t="s">
        <v>13140</v>
      </c>
      <c r="E6" s="77" t="s">
        <v>13141</v>
      </c>
      <c r="G6" s="73" t="s">
        <v>15556</v>
      </c>
      <c r="H6" s="73" t="str">
        <f t="shared" si="0"/>
        <v>01.03.04 Прикладная математика</v>
      </c>
    </row>
    <row r="7" spans="1:8" ht="15.75" x14ac:dyDescent="0.25">
      <c r="A7" s="74">
        <v>5</v>
      </c>
      <c r="B7" s="75" t="s">
        <v>13148</v>
      </c>
      <c r="C7" s="76" t="s">
        <v>13139</v>
      </c>
      <c r="D7" s="76" t="s">
        <v>13149</v>
      </c>
      <c r="E7" s="77" t="s">
        <v>13141</v>
      </c>
      <c r="G7" s="73" t="s">
        <v>15556</v>
      </c>
      <c r="H7" s="73" t="str">
        <f t="shared" si="0"/>
        <v>01.04.01 Математика</v>
      </c>
    </row>
    <row r="8" spans="1:8" ht="15.75" x14ac:dyDescent="0.25">
      <c r="A8" s="74">
        <v>6</v>
      </c>
      <c r="B8" s="75" t="s">
        <v>13150</v>
      </c>
      <c r="C8" s="76" t="s">
        <v>13143</v>
      </c>
      <c r="D8" s="76" t="s">
        <v>13149</v>
      </c>
      <c r="E8" s="77" t="s">
        <v>13141</v>
      </c>
      <c r="G8" s="73" t="s">
        <v>15556</v>
      </c>
      <c r="H8" s="73" t="str">
        <f t="shared" si="0"/>
        <v>01.04.02 Прикладная математика и информатика</v>
      </c>
    </row>
    <row r="9" spans="1:8" ht="15.75" x14ac:dyDescent="0.25">
      <c r="A9" s="74">
        <v>7</v>
      </c>
      <c r="B9" s="77" t="s">
        <v>13151</v>
      </c>
      <c r="C9" s="76" t="s">
        <v>13145</v>
      </c>
      <c r="D9" s="76" t="s">
        <v>13149</v>
      </c>
      <c r="E9" s="77" t="s">
        <v>13141</v>
      </c>
      <c r="G9" s="73" t="s">
        <v>15556</v>
      </c>
      <c r="H9" s="73" t="str">
        <f t="shared" si="0"/>
        <v>01.04.03 Механика и математическое моделирование</v>
      </c>
    </row>
    <row r="10" spans="1:8" ht="15.75" x14ac:dyDescent="0.25">
      <c r="A10" s="74">
        <v>8</v>
      </c>
      <c r="B10" s="75" t="s">
        <v>13152</v>
      </c>
      <c r="C10" s="76" t="s">
        <v>13147</v>
      </c>
      <c r="D10" s="76" t="s">
        <v>13149</v>
      </c>
      <c r="E10" s="77" t="s">
        <v>13141</v>
      </c>
      <c r="G10" s="73" t="s">
        <v>15556</v>
      </c>
      <c r="H10" s="73" t="str">
        <f t="shared" si="0"/>
        <v>01.04.04 Прикладная математика</v>
      </c>
    </row>
    <row r="11" spans="1:8" ht="15.75" x14ac:dyDescent="0.25">
      <c r="A11" s="74">
        <v>9</v>
      </c>
      <c r="B11" s="77" t="s">
        <v>13153</v>
      </c>
      <c r="C11" s="76" t="s">
        <v>13154</v>
      </c>
      <c r="D11" s="76" t="s">
        <v>13155</v>
      </c>
      <c r="E11" s="77" t="s">
        <v>13141</v>
      </c>
      <c r="G11" s="73" t="s">
        <v>15556</v>
      </c>
      <c r="H11" s="73" t="str">
        <f t="shared" si="0"/>
        <v>01.05.01 Фундаментальные математика и механика</v>
      </c>
    </row>
    <row r="12" spans="1:8" ht="15.75" x14ac:dyDescent="0.25">
      <c r="A12" s="74">
        <v>10</v>
      </c>
      <c r="B12" s="75" t="s">
        <v>13156</v>
      </c>
      <c r="C12" s="76" t="s">
        <v>13157</v>
      </c>
      <c r="D12" s="76" t="s">
        <v>13158</v>
      </c>
      <c r="E12" s="77" t="s">
        <v>13159</v>
      </c>
      <c r="G12" s="73" t="s">
        <v>15556</v>
      </c>
      <c r="H12" s="73" t="str">
        <f t="shared" si="0"/>
        <v>01.06.01 Математика и механика</v>
      </c>
    </row>
    <row r="13" spans="1:8" ht="15.75" x14ac:dyDescent="0.25">
      <c r="A13" s="74">
        <v>11</v>
      </c>
      <c r="B13" s="75" t="s">
        <v>13160</v>
      </c>
      <c r="C13" s="76" t="s">
        <v>13161</v>
      </c>
      <c r="D13" s="76" t="s">
        <v>13140</v>
      </c>
      <c r="E13" s="77" t="s">
        <v>13141</v>
      </c>
      <c r="G13" s="73" t="s">
        <v>15556</v>
      </c>
      <c r="H13" s="73" t="str">
        <f t="shared" si="0"/>
        <v>02.03.01 Математика и компьютерные науки</v>
      </c>
    </row>
    <row r="14" spans="1:8" ht="31.5" x14ac:dyDescent="0.25">
      <c r="A14" s="74">
        <v>12</v>
      </c>
      <c r="B14" s="75" t="s">
        <v>13162</v>
      </c>
      <c r="C14" s="76" t="s">
        <v>13163</v>
      </c>
      <c r="D14" s="76" t="s">
        <v>13140</v>
      </c>
      <c r="E14" s="77" t="s">
        <v>13141</v>
      </c>
      <c r="G14" s="73" t="s">
        <v>15556</v>
      </c>
      <c r="H14" s="73" t="str">
        <f t="shared" si="0"/>
        <v>02.03.02 Фундаментальная информатика и информационные технологии</v>
      </c>
    </row>
    <row r="15" spans="1:8" ht="31.5" x14ac:dyDescent="0.25">
      <c r="A15" s="74">
        <v>13</v>
      </c>
      <c r="B15" s="75" t="s">
        <v>13164</v>
      </c>
      <c r="C15" s="76" t="s">
        <v>13165</v>
      </c>
      <c r="D15" s="76" t="s">
        <v>13140</v>
      </c>
      <c r="E15" s="77" t="s">
        <v>13141</v>
      </c>
      <c r="G15" s="73" t="s">
        <v>15556</v>
      </c>
      <c r="H15" s="73" t="str">
        <f t="shared" si="0"/>
        <v>02.03.03 Математическое обеспечение и администрирование информационных систем</v>
      </c>
    </row>
    <row r="16" spans="1:8" ht="15.75" x14ac:dyDescent="0.25">
      <c r="A16" s="74">
        <v>14</v>
      </c>
      <c r="B16" s="75" t="s">
        <v>13166</v>
      </c>
      <c r="C16" s="76" t="s">
        <v>13161</v>
      </c>
      <c r="D16" s="76" t="s">
        <v>13149</v>
      </c>
      <c r="E16" s="77" t="s">
        <v>13141</v>
      </c>
      <c r="G16" s="73" t="s">
        <v>15556</v>
      </c>
      <c r="H16" s="73" t="str">
        <f t="shared" si="0"/>
        <v>02.04.01 Математика и компьютерные науки</v>
      </c>
    </row>
    <row r="17" spans="1:8" ht="31.5" x14ac:dyDescent="0.25">
      <c r="A17" s="74">
        <v>15</v>
      </c>
      <c r="B17" s="75" t="s">
        <v>13167</v>
      </c>
      <c r="C17" s="76" t="s">
        <v>13163</v>
      </c>
      <c r="D17" s="76" t="s">
        <v>13149</v>
      </c>
      <c r="E17" s="77" t="s">
        <v>13141</v>
      </c>
      <c r="G17" s="73" t="s">
        <v>15556</v>
      </c>
      <c r="H17" s="73" t="str">
        <f t="shared" si="0"/>
        <v>02.04.02 Фундаментальная информатика и информационные технологии</v>
      </c>
    </row>
    <row r="18" spans="1:8" ht="31.5" x14ac:dyDescent="0.25">
      <c r="A18" s="74">
        <v>16</v>
      </c>
      <c r="B18" s="75" t="s">
        <v>13168</v>
      </c>
      <c r="C18" s="76" t="s">
        <v>13165</v>
      </c>
      <c r="D18" s="76" t="s">
        <v>13149</v>
      </c>
      <c r="E18" s="77" t="s">
        <v>13141</v>
      </c>
      <c r="G18" s="73" t="s">
        <v>15556</v>
      </c>
      <c r="H18" s="73" t="str">
        <f t="shared" si="0"/>
        <v>02.04.03 Математическое обеспечение и администрирование информационных систем</v>
      </c>
    </row>
    <row r="19" spans="1:8" ht="15.75" x14ac:dyDescent="0.25">
      <c r="A19" s="74">
        <v>17</v>
      </c>
      <c r="B19" s="75" t="s">
        <v>13169</v>
      </c>
      <c r="C19" s="76" t="s">
        <v>13170</v>
      </c>
      <c r="D19" s="76" t="s">
        <v>13158</v>
      </c>
      <c r="E19" s="77" t="s">
        <v>13159</v>
      </c>
      <c r="G19" s="73" t="s">
        <v>15556</v>
      </c>
      <c r="H19" s="73" t="str">
        <f t="shared" si="0"/>
        <v>02.06.01 Компьютерные и информационные науки</v>
      </c>
    </row>
    <row r="20" spans="1:8" ht="15.75" x14ac:dyDescent="0.25">
      <c r="A20" s="74">
        <v>18</v>
      </c>
      <c r="B20" s="77" t="s">
        <v>13171</v>
      </c>
      <c r="C20" s="76" t="s">
        <v>13170</v>
      </c>
      <c r="D20" s="76" t="s">
        <v>13158</v>
      </c>
      <c r="E20" s="77" t="s">
        <v>13172</v>
      </c>
      <c r="F20" s="78"/>
      <c r="G20" s="73" t="s">
        <v>15556</v>
      </c>
      <c r="H20" s="73" t="str">
        <f t="shared" si="0"/>
        <v>02.07.01 Компьютерные и информационные науки</v>
      </c>
    </row>
    <row r="21" spans="1:8" ht="15.75" x14ac:dyDescent="0.25">
      <c r="A21" s="74">
        <v>19</v>
      </c>
      <c r="B21" s="75" t="s">
        <v>13173</v>
      </c>
      <c r="C21" s="76" t="s">
        <v>13174</v>
      </c>
      <c r="D21" s="76" t="s">
        <v>13140</v>
      </c>
      <c r="E21" s="77" t="s">
        <v>13141</v>
      </c>
      <c r="G21" s="73" t="s">
        <v>15556</v>
      </c>
      <c r="H21" s="73" t="str">
        <f t="shared" si="0"/>
        <v>03.03.01 Прикладные математика и физика</v>
      </c>
    </row>
    <row r="22" spans="1:8" ht="15.75" x14ac:dyDescent="0.25">
      <c r="A22" s="74">
        <v>20</v>
      </c>
      <c r="B22" s="75" t="s">
        <v>13175</v>
      </c>
      <c r="C22" s="76" t="s">
        <v>13176</v>
      </c>
      <c r="D22" s="76" t="s">
        <v>13140</v>
      </c>
      <c r="E22" s="77" t="s">
        <v>13141</v>
      </c>
      <c r="G22" s="73" t="s">
        <v>15556</v>
      </c>
      <c r="H22" s="73" t="str">
        <f t="shared" si="0"/>
        <v>03.03.02 Физика</v>
      </c>
    </row>
    <row r="23" spans="1:8" ht="15.75" x14ac:dyDescent="0.25">
      <c r="A23" s="74">
        <v>21</v>
      </c>
      <c r="B23" s="75" t="s">
        <v>13177</v>
      </c>
      <c r="C23" s="76" t="s">
        <v>13178</v>
      </c>
      <c r="D23" s="76" t="s">
        <v>13140</v>
      </c>
      <c r="E23" s="77" t="s">
        <v>13141</v>
      </c>
      <c r="G23" s="73" t="s">
        <v>15556</v>
      </c>
      <c r="H23" s="73" t="str">
        <f t="shared" si="0"/>
        <v>03.03.03 Радиофизика</v>
      </c>
    </row>
    <row r="24" spans="1:8" ht="15.75" x14ac:dyDescent="0.25">
      <c r="A24" s="74">
        <v>22</v>
      </c>
      <c r="B24" s="75" t="s">
        <v>13179</v>
      </c>
      <c r="C24" s="76" t="s">
        <v>13174</v>
      </c>
      <c r="D24" s="76" t="s">
        <v>13149</v>
      </c>
      <c r="E24" s="77" t="s">
        <v>13141</v>
      </c>
      <c r="G24" s="73" t="s">
        <v>15556</v>
      </c>
      <c r="H24" s="73" t="str">
        <f t="shared" si="0"/>
        <v>03.04.01 Прикладные математика и физика</v>
      </c>
    </row>
    <row r="25" spans="1:8" ht="15.75" x14ac:dyDescent="0.25">
      <c r="A25" s="74">
        <v>23</v>
      </c>
      <c r="B25" s="75" t="s">
        <v>13180</v>
      </c>
      <c r="C25" s="76" t="s">
        <v>13176</v>
      </c>
      <c r="D25" s="76" t="s">
        <v>13149</v>
      </c>
      <c r="E25" s="77" t="s">
        <v>13141</v>
      </c>
      <c r="G25" s="73" t="s">
        <v>15556</v>
      </c>
      <c r="H25" s="73" t="str">
        <f t="shared" si="0"/>
        <v>03.04.02 Физика</v>
      </c>
    </row>
    <row r="26" spans="1:8" ht="15.75" x14ac:dyDescent="0.25">
      <c r="A26" s="74">
        <v>24</v>
      </c>
      <c r="B26" s="75" t="s">
        <v>13181</v>
      </c>
      <c r="C26" s="76" t="s">
        <v>13178</v>
      </c>
      <c r="D26" s="76" t="s">
        <v>13149</v>
      </c>
      <c r="E26" s="77" t="s">
        <v>13141</v>
      </c>
      <c r="G26" s="73" t="s">
        <v>15556</v>
      </c>
      <c r="H26" s="73" t="str">
        <f t="shared" si="0"/>
        <v>03.04.03 Радиофизика</v>
      </c>
    </row>
    <row r="27" spans="1:8" ht="15.75" x14ac:dyDescent="0.25">
      <c r="A27" s="74">
        <v>25</v>
      </c>
      <c r="B27" s="75" t="s">
        <v>13182</v>
      </c>
      <c r="C27" s="76" t="s">
        <v>13183</v>
      </c>
      <c r="D27" s="76" t="s">
        <v>13184</v>
      </c>
      <c r="E27" s="77" t="s">
        <v>13141</v>
      </c>
      <c r="G27" s="73" t="s">
        <v>15556</v>
      </c>
      <c r="H27" s="73" t="str">
        <f t="shared" si="0"/>
        <v>03.05.01 Астрономия</v>
      </c>
    </row>
    <row r="28" spans="1:8" ht="15.75" x14ac:dyDescent="0.25">
      <c r="A28" s="74">
        <v>26</v>
      </c>
      <c r="B28" s="75" t="s">
        <v>13185</v>
      </c>
      <c r="C28" s="76" t="s">
        <v>13186</v>
      </c>
      <c r="D28" s="76" t="s">
        <v>13158</v>
      </c>
      <c r="E28" s="77" t="s">
        <v>13159</v>
      </c>
      <c r="G28" s="73" t="s">
        <v>15556</v>
      </c>
      <c r="H28" s="73" t="str">
        <f t="shared" si="0"/>
        <v>03.06.01 Физика и астрономия</v>
      </c>
    </row>
    <row r="29" spans="1:8" ht="15.75" x14ac:dyDescent="0.25">
      <c r="A29" s="74">
        <v>27</v>
      </c>
      <c r="B29" s="75" t="s">
        <v>13187</v>
      </c>
      <c r="C29" s="76" t="s">
        <v>13188</v>
      </c>
      <c r="D29" s="76" t="s">
        <v>13140</v>
      </c>
      <c r="E29" s="77" t="s">
        <v>13141</v>
      </c>
      <c r="G29" s="73" t="s">
        <v>15556</v>
      </c>
      <c r="H29" s="73" t="str">
        <f t="shared" si="0"/>
        <v>04.03.01 Химия</v>
      </c>
    </row>
    <row r="30" spans="1:8" ht="15.75" x14ac:dyDescent="0.25">
      <c r="A30" s="74">
        <v>28</v>
      </c>
      <c r="B30" s="75" t="s">
        <v>13189</v>
      </c>
      <c r="C30" s="76" t="s">
        <v>13190</v>
      </c>
      <c r="D30" s="76" t="s">
        <v>13140</v>
      </c>
      <c r="E30" s="77" t="s">
        <v>13141</v>
      </c>
      <c r="G30" s="73" t="s">
        <v>15556</v>
      </c>
      <c r="H30" s="73" t="str">
        <f t="shared" si="0"/>
        <v>04.03.02 Химия, физика и механика материалов</v>
      </c>
    </row>
    <row r="31" spans="1:8" ht="15.75" x14ac:dyDescent="0.25">
      <c r="A31" s="74">
        <v>29</v>
      </c>
      <c r="B31" s="75" t="s">
        <v>13191</v>
      </c>
      <c r="C31" s="76" t="s">
        <v>13188</v>
      </c>
      <c r="D31" s="76" t="s">
        <v>13149</v>
      </c>
      <c r="E31" s="77" t="s">
        <v>13141</v>
      </c>
      <c r="G31" s="73" t="s">
        <v>15556</v>
      </c>
      <c r="H31" s="73" t="str">
        <f t="shared" si="0"/>
        <v>04.04.01 Химия</v>
      </c>
    </row>
    <row r="32" spans="1:8" ht="15.75" x14ac:dyDescent="0.25">
      <c r="A32" s="74">
        <v>30</v>
      </c>
      <c r="B32" s="75" t="s">
        <v>13192</v>
      </c>
      <c r="C32" s="76" t="s">
        <v>13190</v>
      </c>
      <c r="D32" s="76" t="s">
        <v>13149</v>
      </c>
      <c r="E32" s="77" t="s">
        <v>13141</v>
      </c>
      <c r="G32" s="73" t="s">
        <v>15556</v>
      </c>
      <c r="H32" s="73" t="str">
        <f t="shared" si="0"/>
        <v>04.04.02 Химия, физика и механика материалов</v>
      </c>
    </row>
    <row r="33" spans="1:8" ht="15.75" x14ac:dyDescent="0.25">
      <c r="A33" s="74">
        <v>31</v>
      </c>
      <c r="B33" s="77" t="s">
        <v>13193</v>
      </c>
      <c r="C33" s="76" t="s">
        <v>13194</v>
      </c>
      <c r="D33" s="76" t="s">
        <v>13195</v>
      </c>
      <c r="E33" s="77" t="s">
        <v>13141</v>
      </c>
      <c r="G33" s="73" t="s">
        <v>15556</v>
      </c>
      <c r="H33" s="73" t="str">
        <f t="shared" si="0"/>
        <v>04.05.01 Фундаментальная и прикладная химия</v>
      </c>
    </row>
    <row r="34" spans="1:8" ht="15.75" x14ac:dyDescent="0.25">
      <c r="A34" s="74">
        <v>32</v>
      </c>
      <c r="B34" s="75" t="s">
        <v>13196</v>
      </c>
      <c r="C34" s="76" t="s">
        <v>13197</v>
      </c>
      <c r="D34" s="76" t="s">
        <v>13158</v>
      </c>
      <c r="E34" s="77" t="s">
        <v>13159</v>
      </c>
      <c r="G34" s="73" t="s">
        <v>15556</v>
      </c>
      <c r="H34" s="73" t="str">
        <f t="shared" si="0"/>
        <v>04.06.01 Химические науки</v>
      </c>
    </row>
    <row r="35" spans="1:8" ht="15.75" x14ac:dyDescent="0.25">
      <c r="A35" s="74">
        <v>33</v>
      </c>
      <c r="B35" s="77" t="s">
        <v>13198</v>
      </c>
      <c r="C35" s="76" t="s">
        <v>13197</v>
      </c>
      <c r="D35" s="76" t="s">
        <v>13158</v>
      </c>
      <c r="E35" s="77" t="s">
        <v>13172</v>
      </c>
      <c r="F35" s="78"/>
      <c r="G35" s="73" t="s">
        <v>15556</v>
      </c>
      <c r="H35" s="73" t="str">
        <f t="shared" si="0"/>
        <v>04.07.01 Химические науки</v>
      </c>
    </row>
    <row r="36" spans="1:8" ht="15.75" x14ac:dyDescent="0.25">
      <c r="A36" s="74">
        <v>34</v>
      </c>
      <c r="B36" s="77" t="s">
        <v>13199</v>
      </c>
      <c r="C36" s="76" t="s">
        <v>5223</v>
      </c>
      <c r="D36" s="79" t="s">
        <v>5223</v>
      </c>
      <c r="E36" s="77" t="s">
        <v>13200</v>
      </c>
      <c r="G36" s="73" t="s">
        <v>15556</v>
      </c>
      <c r="H36" s="73" t="str">
        <f t="shared" si="0"/>
        <v>05.01.01 Гидрометнаблюдатель</v>
      </c>
    </row>
    <row r="37" spans="1:8" ht="15.75" x14ac:dyDescent="0.25">
      <c r="A37" s="74">
        <v>35</v>
      </c>
      <c r="B37" s="80" t="s">
        <v>13201</v>
      </c>
      <c r="C37" s="76" t="s">
        <v>13202</v>
      </c>
      <c r="D37" s="76" t="s">
        <v>13203</v>
      </c>
      <c r="E37" s="77" t="s">
        <v>13200</v>
      </c>
      <c r="F37" s="78"/>
      <c r="G37" s="73" t="s">
        <v>15556</v>
      </c>
      <c r="H37" s="73" t="str">
        <f t="shared" si="0"/>
        <v>05.02.01 Картография</v>
      </c>
    </row>
    <row r="38" spans="1:8" ht="15.75" x14ac:dyDescent="0.25">
      <c r="A38" s="74">
        <v>36</v>
      </c>
      <c r="B38" s="80" t="s">
        <v>13204</v>
      </c>
      <c r="C38" s="76" t="s">
        <v>13205</v>
      </c>
      <c r="D38" s="76" t="s">
        <v>7009</v>
      </c>
      <c r="E38" s="77" t="s">
        <v>13200</v>
      </c>
      <c r="F38" s="78"/>
      <c r="G38" s="73" t="s">
        <v>15556</v>
      </c>
      <c r="H38" s="73" t="str">
        <f t="shared" si="0"/>
        <v>05.02.02 Гидрология</v>
      </c>
    </row>
    <row r="39" spans="1:8" ht="15.75" x14ac:dyDescent="0.25">
      <c r="A39" s="74">
        <v>37</v>
      </c>
      <c r="B39" s="80" t="s">
        <v>13206</v>
      </c>
      <c r="C39" s="76" t="s">
        <v>13207</v>
      </c>
      <c r="D39" s="76" t="s">
        <v>7017</v>
      </c>
      <c r="E39" s="77" t="s">
        <v>13200</v>
      </c>
      <c r="F39" s="78"/>
      <c r="G39" s="73" t="s">
        <v>15556</v>
      </c>
      <c r="H39" s="73" t="str">
        <f t="shared" si="0"/>
        <v>05.02.03 Метеорология</v>
      </c>
    </row>
    <row r="40" spans="1:8" ht="15.75" x14ac:dyDescent="0.25">
      <c r="A40" s="74">
        <v>38</v>
      </c>
      <c r="B40" s="75" t="s">
        <v>13208</v>
      </c>
      <c r="C40" s="76" t="s">
        <v>13209</v>
      </c>
      <c r="D40" s="76" t="s">
        <v>13140</v>
      </c>
      <c r="E40" s="77" t="s">
        <v>13141</v>
      </c>
      <c r="G40" s="73" t="s">
        <v>15556</v>
      </c>
      <c r="H40" s="73" t="str">
        <f t="shared" si="0"/>
        <v>05.03.01 Геология</v>
      </c>
    </row>
    <row r="41" spans="1:8" ht="15.75" x14ac:dyDescent="0.25">
      <c r="A41" s="74">
        <v>39</v>
      </c>
      <c r="B41" s="75" t="s">
        <v>13210</v>
      </c>
      <c r="C41" s="76" t="s">
        <v>13211</v>
      </c>
      <c r="D41" s="76" t="s">
        <v>13140</v>
      </c>
      <c r="E41" s="77" t="s">
        <v>13141</v>
      </c>
      <c r="G41" s="73" t="s">
        <v>15556</v>
      </c>
      <c r="H41" s="73" t="str">
        <f t="shared" si="0"/>
        <v>05.03.02 География</v>
      </c>
    </row>
    <row r="42" spans="1:8" ht="15.75" x14ac:dyDescent="0.25">
      <c r="A42" s="74">
        <v>40</v>
      </c>
      <c r="B42" s="75" t="s">
        <v>13212</v>
      </c>
      <c r="C42" s="76" t="s">
        <v>13213</v>
      </c>
      <c r="D42" s="76" t="s">
        <v>13140</v>
      </c>
      <c r="E42" s="77" t="s">
        <v>13141</v>
      </c>
      <c r="G42" s="73" t="s">
        <v>15556</v>
      </c>
      <c r="H42" s="73" t="str">
        <f t="shared" si="0"/>
        <v>05.03.03 Картография и геоинформатика</v>
      </c>
    </row>
    <row r="43" spans="1:8" ht="15.75" x14ac:dyDescent="0.25">
      <c r="A43" s="74">
        <v>41</v>
      </c>
      <c r="B43" s="75" t="s">
        <v>13214</v>
      </c>
      <c r="C43" s="76" t="s">
        <v>13215</v>
      </c>
      <c r="D43" s="76" t="s">
        <v>13140</v>
      </c>
      <c r="E43" s="77" t="s">
        <v>13141</v>
      </c>
      <c r="G43" s="73" t="s">
        <v>15556</v>
      </c>
      <c r="H43" s="73" t="str">
        <f t="shared" si="0"/>
        <v>05.03.04 Гидрометеорология</v>
      </c>
    </row>
    <row r="44" spans="1:8" ht="15.75" x14ac:dyDescent="0.25">
      <c r="A44" s="74">
        <v>42</v>
      </c>
      <c r="B44" s="75" t="s">
        <v>13216</v>
      </c>
      <c r="C44" s="76" t="s">
        <v>13217</v>
      </c>
      <c r="D44" s="76" t="s">
        <v>13140</v>
      </c>
      <c r="E44" s="77" t="s">
        <v>13141</v>
      </c>
      <c r="G44" s="73" t="s">
        <v>15556</v>
      </c>
      <c r="H44" s="73" t="str">
        <f t="shared" si="0"/>
        <v>05.03.05 Прикладная гидрометеорология</v>
      </c>
    </row>
    <row r="45" spans="1:8" ht="15.75" x14ac:dyDescent="0.25">
      <c r="A45" s="74">
        <v>43</v>
      </c>
      <c r="B45" s="77" t="s">
        <v>13218</v>
      </c>
      <c r="C45" s="76" t="s">
        <v>13219</v>
      </c>
      <c r="D45" s="76" t="s">
        <v>13140</v>
      </c>
      <c r="E45" s="77" t="s">
        <v>13141</v>
      </c>
      <c r="G45" s="73" t="s">
        <v>15556</v>
      </c>
      <c r="H45" s="73" t="str">
        <f t="shared" si="0"/>
        <v>05.03.06 Экология и природопользование</v>
      </c>
    </row>
    <row r="46" spans="1:8" ht="15.75" x14ac:dyDescent="0.25">
      <c r="A46" s="74">
        <v>44</v>
      </c>
      <c r="B46" s="75" t="s">
        <v>13220</v>
      </c>
      <c r="C46" s="76" t="s">
        <v>13209</v>
      </c>
      <c r="D46" s="76" t="s">
        <v>13149</v>
      </c>
      <c r="E46" s="77" t="s">
        <v>13141</v>
      </c>
      <c r="G46" s="73" t="s">
        <v>15556</v>
      </c>
      <c r="H46" s="73" t="str">
        <f t="shared" si="0"/>
        <v>05.04.01 Геология</v>
      </c>
    </row>
    <row r="47" spans="1:8" ht="15.75" x14ac:dyDescent="0.25">
      <c r="A47" s="74">
        <v>45</v>
      </c>
      <c r="B47" s="75" t="s">
        <v>13221</v>
      </c>
      <c r="C47" s="76" t="s">
        <v>13211</v>
      </c>
      <c r="D47" s="76" t="s">
        <v>13149</v>
      </c>
      <c r="E47" s="77" t="s">
        <v>13141</v>
      </c>
      <c r="G47" s="73" t="s">
        <v>15556</v>
      </c>
      <c r="H47" s="73" t="str">
        <f t="shared" si="0"/>
        <v>05.04.02 География</v>
      </c>
    </row>
    <row r="48" spans="1:8" ht="15.75" x14ac:dyDescent="0.25">
      <c r="A48" s="74">
        <v>46</v>
      </c>
      <c r="B48" s="75" t="s">
        <v>13222</v>
      </c>
      <c r="C48" s="76" t="s">
        <v>13213</v>
      </c>
      <c r="D48" s="76" t="s">
        <v>13149</v>
      </c>
      <c r="E48" s="77" t="s">
        <v>13141</v>
      </c>
      <c r="G48" s="73" t="s">
        <v>15556</v>
      </c>
      <c r="H48" s="73" t="str">
        <f t="shared" si="0"/>
        <v>05.04.03 Картография и геоинформатика</v>
      </c>
    </row>
    <row r="49" spans="1:8" ht="15.75" x14ac:dyDescent="0.25">
      <c r="A49" s="74">
        <v>47</v>
      </c>
      <c r="B49" s="75" t="s">
        <v>13223</v>
      </c>
      <c r="C49" s="76" t="s">
        <v>13215</v>
      </c>
      <c r="D49" s="76" t="s">
        <v>13149</v>
      </c>
      <c r="E49" s="77" t="s">
        <v>13141</v>
      </c>
      <c r="G49" s="73" t="s">
        <v>15556</v>
      </c>
      <c r="H49" s="73" t="str">
        <f t="shared" si="0"/>
        <v>05.04.04 Гидрометеорология</v>
      </c>
    </row>
    <row r="50" spans="1:8" ht="15.75" x14ac:dyDescent="0.25">
      <c r="A50" s="74">
        <v>48</v>
      </c>
      <c r="B50" s="75" t="s">
        <v>13224</v>
      </c>
      <c r="C50" s="76" t="s">
        <v>13217</v>
      </c>
      <c r="D50" s="76" t="s">
        <v>13149</v>
      </c>
      <c r="E50" s="77" t="s">
        <v>13141</v>
      </c>
      <c r="G50" s="73" t="s">
        <v>15556</v>
      </c>
      <c r="H50" s="73" t="str">
        <f t="shared" si="0"/>
        <v>05.04.05 Прикладная гидрометеорология</v>
      </c>
    </row>
    <row r="51" spans="1:8" ht="15.75" x14ac:dyDescent="0.25">
      <c r="A51" s="74">
        <v>49</v>
      </c>
      <c r="B51" s="75" t="s">
        <v>13225</v>
      </c>
      <c r="C51" s="76" t="s">
        <v>13219</v>
      </c>
      <c r="D51" s="76" t="s">
        <v>13149</v>
      </c>
      <c r="E51" s="77" t="s">
        <v>13141</v>
      </c>
      <c r="G51" s="73" t="s">
        <v>15556</v>
      </c>
      <c r="H51" s="73" t="str">
        <f t="shared" si="0"/>
        <v>05.04.06 Экология и природопользование</v>
      </c>
    </row>
    <row r="52" spans="1:8" ht="15.75" x14ac:dyDescent="0.25">
      <c r="A52" s="74">
        <v>50</v>
      </c>
      <c r="B52" s="75" t="s">
        <v>13226</v>
      </c>
      <c r="C52" s="76" t="s">
        <v>13227</v>
      </c>
      <c r="D52" s="76" t="s">
        <v>13158</v>
      </c>
      <c r="E52" s="77" t="s">
        <v>13159</v>
      </c>
      <c r="G52" s="73" t="s">
        <v>15556</v>
      </c>
      <c r="H52" s="73" t="str">
        <f t="shared" si="0"/>
        <v>05.06.01 Науки о земле</v>
      </c>
    </row>
    <row r="53" spans="1:8" ht="15.75" x14ac:dyDescent="0.25">
      <c r="A53" s="74">
        <v>51</v>
      </c>
      <c r="B53" s="75" t="s">
        <v>13228</v>
      </c>
      <c r="C53" s="76" t="s">
        <v>13229</v>
      </c>
      <c r="D53" s="76" t="s">
        <v>13140</v>
      </c>
      <c r="E53" s="77" t="s">
        <v>13141</v>
      </c>
      <c r="G53" s="73" t="s">
        <v>15556</v>
      </c>
      <c r="H53" s="73" t="str">
        <f t="shared" si="0"/>
        <v>06.03.01 Биология</v>
      </c>
    </row>
    <row r="54" spans="1:8" ht="15.75" x14ac:dyDescent="0.25">
      <c r="A54" s="74">
        <v>52</v>
      </c>
      <c r="B54" s="75" t="s">
        <v>13230</v>
      </c>
      <c r="C54" s="76" t="s">
        <v>13231</v>
      </c>
      <c r="D54" s="76" t="s">
        <v>13140</v>
      </c>
      <c r="E54" s="77" t="s">
        <v>13141</v>
      </c>
      <c r="G54" s="73" t="s">
        <v>15556</v>
      </c>
      <c r="H54" s="73" t="str">
        <f t="shared" si="0"/>
        <v>06.03.02 Почвоведение</v>
      </c>
    </row>
    <row r="55" spans="1:8" ht="15.75" x14ac:dyDescent="0.25">
      <c r="A55" s="74">
        <v>53</v>
      </c>
      <c r="B55" s="75" t="s">
        <v>13232</v>
      </c>
      <c r="C55" s="76" t="s">
        <v>13229</v>
      </c>
      <c r="D55" s="76" t="s">
        <v>13149</v>
      </c>
      <c r="E55" s="77" t="s">
        <v>13141</v>
      </c>
      <c r="G55" s="73" t="s">
        <v>15556</v>
      </c>
      <c r="H55" s="73" t="str">
        <f t="shared" si="0"/>
        <v>06.04.01 Биология</v>
      </c>
    </row>
    <row r="56" spans="1:8" ht="15.75" x14ac:dyDescent="0.25">
      <c r="A56" s="74">
        <v>54</v>
      </c>
      <c r="B56" s="75" t="s">
        <v>13233</v>
      </c>
      <c r="C56" s="76" t="s">
        <v>13231</v>
      </c>
      <c r="D56" s="76" t="s">
        <v>13149</v>
      </c>
      <c r="E56" s="77" t="s">
        <v>13141</v>
      </c>
      <c r="G56" s="73" t="s">
        <v>15556</v>
      </c>
      <c r="H56" s="73" t="str">
        <f t="shared" si="0"/>
        <v>06.04.02 Почвоведение</v>
      </c>
    </row>
    <row r="57" spans="1:8" ht="15.75" x14ac:dyDescent="0.25">
      <c r="A57" s="74">
        <v>55</v>
      </c>
      <c r="B57" s="75" t="s">
        <v>13234</v>
      </c>
      <c r="C57" s="76" t="s">
        <v>13235</v>
      </c>
      <c r="D57" s="76" t="s">
        <v>13236</v>
      </c>
      <c r="E57" s="77" t="s">
        <v>13141</v>
      </c>
      <c r="G57" s="73" t="s">
        <v>15556</v>
      </c>
      <c r="H57" s="73" t="str">
        <f t="shared" si="0"/>
        <v>06.05.01 Биоинженерия и биоинформатика</v>
      </c>
    </row>
    <row r="58" spans="1:8" ht="15.75" x14ac:dyDescent="0.25">
      <c r="A58" s="74">
        <v>56</v>
      </c>
      <c r="B58" s="75" t="s">
        <v>13237</v>
      </c>
      <c r="C58" s="76" t="s">
        <v>13238</v>
      </c>
      <c r="D58" s="76" t="s">
        <v>13158</v>
      </c>
      <c r="E58" s="77" t="s">
        <v>13159</v>
      </c>
      <c r="G58" s="73" t="s">
        <v>15556</v>
      </c>
      <c r="H58" s="73" t="str">
        <f t="shared" si="0"/>
        <v>06.06.01 Биологические науки</v>
      </c>
    </row>
    <row r="59" spans="1:8" ht="15.75" x14ac:dyDescent="0.25">
      <c r="A59" s="74">
        <v>57</v>
      </c>
      <c r="B59" s="77" t="s">
        <v>13239</v>
      </c>
      <c r="C59" s="76" t="s">
        <v>13238</v>
      </c>
      <c r="D59" s="76" t="s">
        <v>13158</v>
      </c>
      <c r="E59" s="77" t="s">
        <v>13172</v>
      </c>
      <c r="F59" s="78"/>
      <c r="G59" s="73" t="s">
        <v>15556</v>
      </c>
      <c r="H59" s="73" t="str">
        <f t="shared" si="0"/>
        <v>06.07.01 Биологические науки</v>
      </c>
    </row>
    <row r="60" spans="1:8" ht="15.75" x14ac:dyDescent="0.25">
      <c r="A60" s="74">
        <v>58</v>
      </c>
      <c r="B60" s="77" t="s">
        <v>13240</v>
      </c>
      <c r="C60" s="76" t="s">
        <v>13241</v>
      </c>
      <c r="D60" s="76" t="s">
        <v>5114</v>
      </c>
      <c r="E60" s="77" t="s">
        <v>13200</v>
      </c>
      <c r="F60" s="78"/>
      <c r="G60" s="73" t="s">
        <v>15556</v>
      </c>
      <c r="H60" s="73" t="str">
        <f t="shared" si="0"/>
        <v>07.02.01 Архитектура</v>
      </c>
    </row>
    <row r="61" spans="1:8" ht="15.75" x14ac:dyDescent="0.25">
      <c r="A61" s="74">
        <v>59</v>
      </c>
      <c r="B61" s="77" t="s">
        <v>13242</v>
      </c>
      <c r="C61" s="76" t="s">
        <v>13241</v>
      </c>
      <c r="D61" s="76" t="s">
        <v>13140</v>
      </c>
      <c r="E61" s="77" t="s">
        <v>13141</v>
      </c>
      <c r="G61" s="73" t="s">
        <v>15556</v>
      </c>
      <c r="H61" s="73" t="str">
        <f t="shared" si="0"/>
        <v>07.03.01 Архитектура</v>
      </c>
    </row>
    <row r="62" spans="1:8" ht="31.5" x14ac:dyDescent="0.25">
      <c r="A62" s="74">
        <v>60</v>
      </c>
      <c r="B62" s="77" t="s">
        <v>13243</v>
      </c>
      <c r="C62" s="76" t="s">
        <v>13244</v>
      </c>
      <c r="D62" s="76" t="s">
        <v>13140</v>
      </c>
      <c r="E62" s="77" t="s">
        <v>13141</v>
      </c>
      <c r="G62" s="73" t="s">
        <v>15556</v>
      </c>
      <c r="H62" s="73" t="str">
        <f t="shared" si="0"/>
        <v>07.03.02 Реконструкция и реставрация архитектурного наследия</v>
      </c>
    </row>
    <row r="63" spans="1:8" ht="15.75" x14ac:dyDescent="0.25">
      <c r="A63" s="74">
        <v>61</v>
      </c>
      <c r="B63" s="77" t="s">
        <v>13245</v>
      </c>
      <c r="C63" s="76" t="s">
        <v>13246</v>
      </c>
      <c r="D63" s="76" t="s">
        <v>13140</v>
      </c>
      <c r="E63" s="77" t="s">
        <v>13141</v>
      </c>
      <c r="G63" s="73" t="s">
        <v>15556</v>
      </c>
      <c r="H63" s="73" t="str">
        <f t="shared" si="0"/>
        <v>07.03.03 Дизайн архитектурной среды</v>
      </c>
    </row>
    <row r="64" spans="1:8" ht="15.75" x14ac:dyDescent="0.25">
      <c r="A64" s="74">
        <v>62</v>
      </c>
      <c r="B64" s="77" t="s">
        <v>13247</v>
      </c>
      <c r="C64" s="76" t="s">
        <v>13248</v>
      </c>
      <c r="D64" s="76" t="s">
        <v>13140</v>
      </c>
      <c r="E64" s="77" t="s">
        <v>13141</v>
      </c>
      <c r="G64" s="73" t="s">
        <v>15556</v>
      </c>
      <c r="H64" s="73" t="str">
        <f t="shared" si="0"/>
        <v>07.03.04 Градостроительство</v>
      </c>
    </row>
    <row r="65" spans="1:8" ht="15.75" x14ac:dyDescent="0.25">
      <c r="A65" s="74">
        <v>63</v>
      </c>
      <c r="B65" s="75" t="s">
        <v>13249</v>
      </c>
      <c r="C65" s="76" t="s">
        <v>13241</v>
      </c>
      <c r="D65" s="76" t="s">
        <v>13149</v>
      </c>
      <c r="E65" s="77" t="s">
        <v>13141</v>
      </c>
      <c r="G65" s="73" t="s">
        <v>15556</v>
      </c>
      <c r="H65" s="73" t="str">
        <f t="shared" si="0"/>
        <v>07.04.01 Архитектура</v>
      </c>
    </row>
    <row r="66" spans="1:8" ht="31.5" x14ac:dyDescent="0.25">
      <c r="A66" s="74">
        <v>64</v>
      </c>
      <c r="B66" s="75" t="s">
        <v>13250</v>
      </c>
      <c r="C66" s="76" t="s">
        <v>13244</v>
      </c>
      <c r="D66" s="76" t="s">
        <v>13149</v>
      </c>
      <c r="E66" s="77" t="s">
        <v>13141</v>
      </c>
      <c r="G66" s="73" t="s">
        <v>15556</v>
      </c>
      <c r="H66" s="73" t="str">
        <f t="shared" si="0"/>
        <v>07.04.02 Реконструкция и реставрация архитектурного наследия</v>
      </c>
    </row>
    <row r="67" spans="1:8" ht="15.75" x14ac:dyDescent="0.25">
      <c r="A67" s="74">
        <v>65</v>
      </c>
      <c r="B67" s="75" t="s">
        <v>13251</v>
      </c>
      <c r="C67" s="76" t="s">
        <v>13246</v>
      </c>
      <c r="D67" s="76" t="s">
        <v>13149</v>
      </c>
      <c r="E67" s="77" t="s">
        <v>13141</v>
      </c>
      <c r="G67" s="73" t="s">
        <v>15556</v>
      </c>
      <c r="H67" s="73" t="str">
        <f t="shared" si="0"/>
        <v>07.04.03 Дизайн архитектурной среды</v>
      </c>
    </row>
    <row r="68" spans="1:8" ht="15.75" x14ac:dyDescent="0.25">
      <c r="A68" s="74">
        <v>66</v>
      </c>
      <c r="B68" s="75" t="s">
        <v>13252</v>
      </c>
      <c r="C68" s="76" t="s">
        <v>13248</v>
      </c>
      <c r="D68" s="76" t="s">
        <v>13149</v>
      </c>
      <c r="E68" s="77" t="s">
        <v>13141</v>
      </c>
      <c r="G68" s="73" t="s">
        <v>15556</v>
      </c>
      <c r="H68" s="73" t="str">
        <f t="shared" si="0"/>
        <v>07.04.04 Градостроительство</v>
      </c>
    </row>
    <row r="69" spans="1:8" ht="15.75" x14ac:dyDescent="0.25">
      <c r="A69" s="74">
        <v>67</v>
      </c>
      <c r="B69" s="75" t="s">
        <v>13253</v>
      </c>
      <c r="C69" s="76" t="s">
        <v>13241</v>
      </c>
      <c r="D69" s="76" t="s">
        <v>13158</v>
      </c>
      <c r="E69" s="77" t="s">
        <v>13159</v>
      </c>
      <c r="G69" s="73" t="s">
        <v>15556</v>
      </c>
      <c r="H69" s="73" t="str">
        <f t="shared" ref="H69:H132" si="1">CONCATENATE(B69,G69,C69)</f>
        <v>07.06.01 Архитектура</v>
      </c>
    </row>
    <row r="70" spans="1:8" ht="15.75" x14ac:dyDescent="0.25">
      <c r="A70" s="74">
        <v>68</v>
      </c>
      <c r="B70" s="77" t="s">
        <v>13254</v>
      </c>
      <c r="C70" s="76" t="s">
        <v>13241</v>
      </c>
      <c r="D70" s="76" t="s">
        <v>13158</v>
      </c>
      <c r="E70" s="77" t="s">
        <v>13172</v>
      </c>
      <c r="F70" s="78"/>
      <c r="G70" s="73" t="s">
        <v>15556</v>
      </c>
      <c r="H70" s="73" t="str">
        <f t="shared" si="1"/>
        <v>07.07.01 Архитектура</v>
      </c>
    </row>
    <row r="71" spans="1:8" ht="15.75" x14ac:dyDescent="0.25">
      <c r="A71" s="74">
        <v>69</v>
      </c>
      <c r="B71" s="77" t="s">
        <v>13255</v>
      </c>
      <c r="C71" s="76" t="s">
        <v>13256</v>
      </c>
      <c r="D71" s="79" t="s">
        <v>13257</v>
      </c>
      <c r="E71" s="77" t="s">
        <v>13200</v>
      </c>
      <c r="G71" s="73" t="s">
        <v>15556</v>
      </c>
      <c r="H71" s="73" t="str">
        <f t="shared" si="1"/>
        <v>08.01.01 Изготовитель арматурных сеток и каркасов</v>
      </c>
    </row>
    <row r="72" spans="1:8" ht="31.5" x14ac:dyDescent="0.25">
      <c r="A72" s="74">
        <v>70</v>
      </c>
      <c r="B72" s="77" t="s">
        <v>13258</v>
      </c>
      <c r="C72" s="76" t="s">
        <v>13259</v>
      </c>
      <c r="D72" s="79" t="s">
        <v>13260</v>
      </c>
      <c r="E72" s="77" t="s">
        <v>13200</v>
      </c>
      <c r="G72" s="73" t="s">
        <v>15556</v>
      </c>
      <c r="H72" s="73" t="str">
        <f t="shared" si="1"/>
        <v>08.01.02 Монтажник трубопроводов</v>
      </c>
    </row>
    <row r="73" spans="1:8" ht="31.5" x14ac:dyDescent="0.25">
      <c r="A73" s="74">
        <v>71</v>
      </c>
      <c r="B73" s="77" t="s">
        <v>13261</v>
      </c>
      <c r="C73" s="76" t="s">
        <v>13262</v>
      </c>
      <c r="D73" s="79" t="s">
        <v>13263</v>
      </c>
      <c r="E73" s="77" t="s">
        <v>13200</v>
      </c>
      <c r="G73" s="73" t="s">
        <v>15556</v>
      </c>
      <c r="H73" s="73" t="str">
        <f t="shared" si="1"/>
        <v>08.01.03 Трубоклад</v>
      </c>
    </row>
    <row r="74" spans="1:8" ht="47.25" x14ac:dyDescent="0.25">
      <c r="A74" s="74">
        <v>72</v>
      </c>
      <c r="B74" s="77" t="s">
        <v>13264</v>
      </c>
      <c r="C74" s="76" t="s">
        <v>632</v>
      </c>
      <c r="D74" s="79" t="s">
        <v>13265</v>
      </c>
      <c r="E74" s="77" t="s">
        <v>13200</v>
      </c>
      <c r="G74" s="73" t="s">
        <v>15556</v>
      </c>
      <c r="H74" s="73" t="str">
        <f t="shared" si="1"/>
        <v>08.01.04 Кровельщик</v>
      </c>
    </row>
    <row r="75" spans="1:8" ht="31.5" x14ac:dyDescent="0.25">
      <c r="A75" s="74">
        <v>73</v>
      </c>
      <c r="B75" s="77" t="s">
        <v>13266</v>
      </c>
      <c r="C75" s="76" t="s">
        <v>13267</v>
      </c>
      <c r="D75" s="79" t="s">
        <v>13268</v>
      </c>
      <c r="E75" s="77" t="s">
        <v>13200</v>
      </c>
      <c r="G75" s="73" t="s">
        <v>15556</v>
      </c>
      <c r="H75" s="73" t="str">
        <f t="shared" si="1"/>
        <v>08.01.05 Мастер столярно-плотничных и паркетных работ</v>
      </c>
    </row>
    <row r="76" spans="1:8" ht="63" x14ac:dyDescent="0.25">
      <c r="A76" s="74">
        <v>74</v>
      </c>
      <c r="B76" s="77" t="s">
        <v>13269</v>
      </c>
      <c r="C76" s="76" t="s">
        <v>13270</v>
      </c>
      <c r="D76" s="79" t="s">
        <v>13271</v>
      </c>
      <c r="E76" s="77" t="s">
        <v>13200</v>
      </c>
      <c r="G76" s="73" t="s">
        <v>15556</v>
      </c>
      <c r="H76" s="73" t="str">
        <f t="shared" si="1"/>
        <v>08.01.06 Мастер сухого строительства</v>
      </c>
    </row>
    <row r="77" spans="1:8" ht="63" x14ac:dyDescent="0.25">
      <c r="A77" s="74">
        <v>75</v>
      </c>
      <c r="B77" s="77" t="s">
        <v>13272</v>
      </c>
      <c r="C77" s="76" t="s">
        <v>13273</v>
      </c>
      <c r="D77" s="79" t="s">
        <v>13274</v>
      </c>
      <c r="E77" s="77" t="s">
        <v>13200</v>
      </c>
      <c r="G77" s="73" t="s">
        <v>15556</v>
      </c>
      <c r="H77" s="73" t="str">
        <f t="shared" si="1"/>
        <v>08.01.07 Мастер общестроительных работ</v>
      </c>
    </row>
    <row r="78" spans="1:8" ht="63" x14ac:dyDescent="0.25">
      <c r="A78" s="74">
        <v>76</v>
      </c>
      <c r="B78" s="77" t="s">
        <v>13275</v>
      </c>
      <c r="C78" s="76" t="s">
        <v>13276</v>
      </c>
      <c r="D78" s="79" t="s">
        <v>13277</v>
      </c>
      <c r="E78" s="77" t="s">
        <v>13200</v>
      </c>
      <c r="G78" s="73" t="s">
        <v>15556</v>
      </c>
      <c r="H78" s="73" t="str">
        <f t="shared" si="1"/>
        <v>08.01.08 Мастер отделочных строительных работ</v>
      </c>
    </row>
    <row r="79" spans="1:8" ht="31.5" x14ac:dyDescent="0.25">
      <c r="A79" s="74">
        <v>77</v>
      </c>
      <c r="B79" s="77" t="s">
        <v>13278</v>
      </c>
      <c r="C79" s="76" t="s">
        <v>13279</v>
      </c>
      <c r="D79" s="79" t="s">
        <v>13280</v>
      </c>
      <c r="E79" s="77" t="s">
        <v>13200</v>
      </c>
      <c r="G79" s="73" t="s">
        <v>15556</v>
      </c>
      <c r="H79" s="73" t="str">
        <f t="shared" si="1"/>
        <v>08.01.09 Слесарь по строительно-монтажным работам</v>
      </c>
    </row>
    <row r="80" spans="1:8" ht="47.25" x14ac:dyDescent="0.25">
      <c r="A80" s="74">
        <v>78</v>
      </c>
      <c r="B80" s="77" t="s">
        <v>13281</v>
      </c>
      <c r="C80" s="76" t="s">
        <v>13282</v>
      </c>
      <c r="D80" s="79" t="s">
        <v>13283</v>
      </c>
      <c r="E80" s="77" t="s">
        <v>13200</v>
      </c>
      <c r="G80" s="73" t="s">
        <v>15556</v>
      </c>
      <c r="H80" s="73" t="str">
        <f t="shared" si="1"/>
        <v>08.01.10 Мастер жилищно-коммунального хозяйства</v>
      </c>
    </row>
    <row r="81" spans="1:8" ht="63" x14ac:dyDescent="0.25">
      <c r="A81" s="74">
        <v>79</v>
      </c>
      <c r="B81" s="77" t="s">
        <v>13284</v>
      </c>
      <c r="C81" s="76" t="s">
        <v>13285</v>
      </c>
      <c r="D81" s="79" t="s">
        <v>13286</v>
      </c>
      <c r="E81" s="77" t="s">
        <v>13200</v>
      </c>
      <c r="G81" s="73" t="s">
        <v>15556</v>
      </c>
      <c r="H81" s="73" t="str">
        <f t="shared" si="1"/>
        <v>08.01.11 Машинист машин и оборудования в производстве цемента</v>
      </c>
    </row>
    <row r="82" spans="1:8" ht="31.5" x14ac:dyDescent="0.25">
      <c r="A82" s="74">
        <v>80</v>
      </c>
      <c r="B82" s="77" t="s">
        <v>13287</v>
      </c>
      <c r="C82" s="76" t="s">
        <v>13288</v>
      </c>
      <c r="D82" s="79" t="s">
        <v>13289</v>
      </c>
      <c r="E82" s="77" t="s">
        <v>13200</v>
      </c>
      <c r="G82" s="73" t="s">
        <v>15556</v>
      </c>
      <c r="H82" s="73" t="str">
        <f t="shared" si="1"/>
        <v>08.01.12 Оператор технологического оборудования в производстве стеновых и вяжущих материалов</v>
      </c>
    </row>
    <row r="83" spans="1:8" ht="63" x14ac:dyDescent="0.25">
      <c r="A83" s="74">
        <v>81</v>
      </c>
      <c r="B83" s="77" t="s">
        <v>13290</v>
      </c>
      <c r="C83" s="76" t="s">
        <v>13291</v>
      </c>
      <c r="D83" s="79" t="s">
        <v>13292</v>
      </c>
      <c r="E83" s="77" t="s">
        <v>13200</v>
      </c>
      <c r="G83" s="73" t="s">
        <v>15556</v>
      </c>
      <c r="H83" s="73" t="str">
        <f t="shared" si="1"/>
        <v>08.01.13 Изготовитель железобетонных изделий</v>
      </c>
    </row>
    <row r="84" spans="1:8" ht="63" x14ac:dyDescent="0.25">
      <c r="A84" s="74">
        <v>82</v>
      </c>
      <c r="B84" s="77" t="s">
        <v>13293</v>
      </c>
      <c r="C84" s="76" t="s">
        <v>13294</v>
      </c>
      <c r="D84" s="79" t="s">
        <v>13295</v>
      </c>
      <c r="E84" s="77" t="s">
        <v>13200</v>
      </c>
      <c r="G84" s="73" t="s">
        <v>15556</v>
      </c>
      <c r="H84" s="73" t="str">
        <f t="shared" si="1"/>
        <v>08.01.14 Монтажник санитарно-технических, вентиляционных систем и оборудования</v>
      </c>
    </row>
    <row r="85" spans="1:8" ht="94.5" x14ac:dyDescent="0.25">
      <c r="A85" s="74">
        <v>83</v>
      </c>
      <c r="B85" s="77" t="s">
        <v>13296</v>
      </c>
      <c r="C85" s="76" t="s">
        <v>13297</v>
      </c>
      <c r="D85" s="79" t="s">
        <v>13298</v>
      </c>
      <c r="E85" s="77" t="s">
        <v>13200</v>
      </c>
      <c r="G85" s="73" t="s">
        <v>15556</v>
      </c>
      <c r="H85" s="73" t="str">
        <f t="shared" si="1"/>
        <v>08.01.15 Слесарь по изготовлению деталей и узлов технических систем в строительстве</v>
      </c>
    </row>
    <row r="86" spans="1:8" ht="31.5" x14ac:dyDescent="0.25">
      <c r="A86" s="74">
        <v>84</v>
      </c>
      <c r="B86" s="77" t="s">
        <v>13299</v>
      </c>
      <c r="C86" s="76" t="s">
        <v>13300</v>
      </c>
      <c r="D86" s="79" t="s">
        <v>13300</v>
      </c>
      <c r="E86" s="77" t="s">
        <v>13200</v>
      </c>
      <c r="G86" s="73" t="s">
        <v>15556</v>
      </c>
      <c r="H86" s="73" t="str">
        <f t="shared" si="1"/>
        <v>08.01.16 Электромонтажник по сигнализации, централизации и блокировке</v>
      </c>
    </row>
    <row r="87" spans="1:8" ht="15.75" x14ac:dyDescent="0.25">
      <c r="A87" s="74">
        <v>85</v>
      </c>
      <c r="B87" s="77" t="s">
        <v>13301</v>
      </c>
      <c r="C87" s="76" t="s">
        <v>2</v>
      </c>
      <c r="D87" s="79" t="s">
        <v>2</v>
      </c>
      <c r="E87" s="77" t="s">
        <v>13200</v>
      </c>
      <c r="G87" s="73" t="s">
        <v>15556</v>
      </c>
      <c r="H87" s="73" t="str">
        <f t="shared" si="1"/>
        <v>08.01.17 Электромонтажник-наладчик</v>
      </c>
    </row>
    <row r="88" spans="1:8" ht="63" x14ac:dyDescent="0.25">
      <c r="A88" s="74">
        <v>86</v>
      </c>
      <c r="B88" s="77" t="s">
        <v>13302</v>
      </c>
      <c r="C88" s="76" t="s">
        <v>13303</v>
      </c>
      <c r="D88" s="79" t="s">
        <v>13304</v>
      </c>
      <c r="E88" s="77" t="s">
        <v>13200</v>
      </c>
      <c r="G88" s="73" t="s">
        <v>15556</v>
      </c>
      <c r="H88" s="73" t="str">
        <f t="shared" si="1"/>
        <v>08.01.18 Электромонтажник электрических сетей и электрооборудования</v>
      </c>
    </row>
    <row r="89" spans="1:8" ht="31.5" x14ac:dyDescent="0.25">
      <c r="A89" s="74">
        <v>87</v>
      </c>
      <c r="B89" s="77" t="s">
        <v>13305</v>
      </c>
      <c r="C89" s="76" t="s">
        <v>7</v>
      </c>
      <c r="D89" s="79" t="s">
        <v>7</v>
      </c>
      <c r="E89" s="77" t="s">
        <v>13200</v>
      </c>
      <c r="G89" s="73" t="s">
        <v>15556</v>
      </c>
      <c r="H89" s="73" t="str">
        <f t="shared" si="1"/>
        <v>08.01.19 Электромонтажник по силовым сетям и электрооборудованию</v>
      </c>
    </row>
    <row r="90" spans="1:8" ht="15.75" x14ac:dyDescent="0.25">
      <c r="A90" s="74">
        <v>88</v>
      </c>
      <c r="B90" s="77" t="s">
        <v>13306</v>
      </c>
      <c r="C90" s="76" t="s">
        <v>4969</v>
      </c>
      <c r="D90" s="79" t="s">
        <v>4969</v>
      </c>
      <c r="E90" s="77" t="s">
        <v>13200</v>
      </c>
      <c r="G90" s="73" t="s">
        <v>15556</v>
      </c>
      <c r="H90" s="73" t="str">
        <f t="shared" si="1"/>
        <v>08.01.20 Электромонтажник по электрическим машинам</v>
      </c>
    </row>
    <row r="91" spans="1:8" ht="15.75" x14ac:dyDescent="0.25">
      <c r="A91" s="74">
        <v>89</v>
      </c>
      <c r="B91" s="77" t="s">
        <v>13307</v>
      </c>
      <c r="C91" s="76" t="s">
        <v>2732</v>
      </c>
      <c r="D91" s="79" t="s">
        <v>2732</v>
      </c>
      <c r="E91" s="77" t="s">
        <v>13200</v>
      </c>
      <c r="G91" s="73" t="s">
        <v>15556</v>
      </c>
      <c r="H91" s="73" t="str">
        <f t="shared" si="1"/>
        <v>08.01.21 Монтажник электрических подъемников (лифтов)</v>
      </c>
    </row>
    <row r="92" spans="1:8" ht="47.25" x14ac:dyDescent="0.25">
      <c r="A92" s="74">
        <v>90</v>
      </c>
      <c r="B92" s="77" t="s">
        <v>13308</v>
      </c>
      <c r="C92" s="76" t="s">
        <v>13309</v>
      </c>
      <c r="D92" s="79" t="s">
        <v>13310</v>
      </c>
      <c r="E92" s="77" t="s">
        <v>13200</v>
      </c>
      <c r="G92" s="73" t="s">
        <v>15556</v>
      </c>
      <c r="H92" s="73" t="str">
        <f t="shared" si="1"/>
        <v>08.01.22 Мастер путевых машин</v>
      </c>
    </row>
    <row r="93" spans="1:8" ht="47.25" x14ac:dyDescent="0.25">
      <c r="A93" s="74">
        <v>91</v>
      </c>
      <c r="B93" s="77" t="s">
        <v>13311</v>
      </c>
      <c r="C93" s="76" t="s">
        <v>13312</v>
      </c>
      <c r="D93" s="79" t="s">
        <v>13313</v>
      </c>
      <c r="E93" s="77" t="s">
        <v>13200</v>
      </c>
      <c r="G93" s="73" t="s">
        <v>15556</v>
      </c>
      <c r="H93" s="73" t="str">
        <f t="shared" si="1"/>
        <v>08.01.23 Бригадир-путеец</v>
      </c>
    </row>
    <row r="94" spans="1:8" ht="31.5" x14ac:dyDescent="0.25">
      <c r="A94" s="74">
        <v>92</v>
      </c>
      <c r="B94" s="80" t="s">
        <v>13314</v>
      </c>
      <c r="C94" s="76" t="s">
        <v>13315</v>
      </c>
      <c r="D94" s="76" t="s">
        <v>13316</v>
      </c>
      <c r="E94" s="77" t="s">
        <v>13200</v>
      </c>
      <c r="F94" s="78"/>
      <c r="G94" s="73" t="s">
        <v>15556</v>
      </c>
      <c r="H94" s="73" t="str">
        <f t="shared" si="1"/>
        <v>08.02.01 Строительство и эксплуатация зданий и сооружений</v>
      </c>
    </row>
    <row r="95" spans="1:8" ht="31.5" x14ac:dyDescent="0.25">
      <c r="A95" s="74">
        <v>93</v>
      </c>
      <c r="B95" s="80" t="s">
        <v>13317</v>
      </c>
      <c r="C95" s="76" t="s">
        <v>13318</v>
      </c>
      <c r="D95" s="76" t="s">
        <v>13316</v>
      </c>
      <c r="E95" s="77" t="s">
        <v>13200</v>
      </c>
      <c r="F95" s="78"/>
      <c r="G95" s="73" t="s">
        <v>15556</v>
      </c>
      <c r="H95" s="73" t="str">
        <f t="shared" si="1"/>
        <v>08.02.02 Строительство и эксплуатация инженерных сооружений</v>
      </c>
    </row>
    <row r="96" spans="1:8" ht="31.5" x14ac:dyDescent="0.25">
      <c r="A96" s="74">
        <v>94</v>
      </c>
      <c r="B96" s="80" t="s">
        <v>13319</v>
      </c>
      <c r="C96" s="76" t="s">
        <v>13320</v>
      </c>
      <c r="D96" s="76" t="s">
        <v>13316</v>
      </c>
      <c r="E96" s="77" t="s">
        <v>13200</v>
      </c>
      <c r="F96" s="78"/>
      <c r="G96" s="73" t="s">
        <v>15556</v>
      </c>
      <c r="H96" s="73" t="str">
        <f t="shared" si="1"/>
        <v>08.02.03 Производство неметаллических строительных изделий и конструкций</v>
      </c>
    </row>
    <row r="97" spans="1:8" ht="15.75" x14ac:dyDescent="0.25">
      <c r="A97" s="74">
        <v>95</v>
      </c>
      <c r="B97" s="80" t="s">
        <v>13321</v>
      </c>
      <c r="C97" s="76" t="s">
        <v>13322</v>
      </c>
      <c r="D97" s="76" t="s">
        <v>13316</v>
      </c>
      <c r="E97" s="77" t="s">
        <v>13200</v>
      </c>
      <c r="F97" s="78"/>
      <c r="G97" s="73" t="s">
        <v>15556</v>
      </c>
      <c r="H97" s="73" t="str">
        <f t="shared" si="1"/>
        <v>08.02.04 Водоснабжение и водоотведение</v>
      </c>
    </row>
    <row r="98" spans="1:8" ht="31.5" x14ac:dyDescent="0.25">
      <c r="A98" s="74">
        <v>96</v>
      </c>
      <c r="B98" s="77" t="s">
        <v>13323</v>
      </c>
      <c r="C98" s="76" t="s">
        <v>13324</v>
      </c>
      <c r="D98" s="76" t="s">
        <v>13316</v>
      </c>
      <c r="E98" s="77" t="s">
        <v>13200</v>
      </c>
      <c r="F98" s="78"/>
      <c r="G98" s="73" t="s">
        <v>15556</v>
      </c>
      <c r="H98" s="73" t="str">
        <f t="shared" si="1"/>
        <v>08.02.05 Строительство и эксплуатация автомобильных дорог и аэродромов</v>
      </c>
    </row>
    <row r="99" spans="1:8" ht="31.5" x14ac:dyDescent="0.25">
      <c r="A99" s="74">
        <v>97</v>
      </c>
      <c r="B99" s="80" t="s">
        <v>13325</v>
      </c>
      <c r="C99" s="76" t="s">
        <v>13326</v>
      </c>
      <c r="D99" s="76" t="s">
        <v>13316</v>
      </c>
      <c r="E99" s="77" t="s">
        <v>13200</v>
      </c>
      <c r="F99" s="78"/>
      <c r="G99" s="73" t="s">
        <v>15556</v>
      </c>
      <c r="H99" s="73" t="str">
        <f t="shared" si="1"/>
        <v>08.02.06 Строительство и эксплуатация городских путей сообщения</v>
      </c>
    </row>
    <row r="100" spans="1:8" ht="47.25" x14ac:dyDescent="0.25">
      <c r="A100" s="74">
        <v>98</v>
      </c>
      <c r="B100" s="80" t="s">
        <v>13327</v>
      </c>
      <c r="C100" s="76" t="s">
        <v>13328</v>
      </c>
      <c r="D100" s="76" t="s">
        <v>13316</v>
      </c>
      <c r="E100" s="77" t="s">
        <v>13200</v>
      </c>
      <c r="F100" s="78"/>
      <c r="G100" s="73" t="s">
        <v>15556</v>
      </c>
      <c r="H100" s="73" t="str">
        <f t="shared" si="1"/>
        <v>08.02.07 Монтаж и эксплуатация внутренних сантехнических устройств, кондиционирования воздуха и вентиляции</v>
      </c>
    </row>
    <row r="101" spans="1:8" ht="31.5" x14ac:dyDescent="0.25">
      <c r="A101" s="74">
        <v>99</v>
      </c>
      <c r="B101" s="80" t="s">
        <v>13329</v>
      </c>
      <c r="C101" s="76" t="s">
        <v>13330</v>
      </c>
      <c r="D101" s="76" t="s">
        <v>13316</v>
      </c>
      <c r="E101" s="77" t="s">
        <v>13200</v>
      </c>
      <c r="F101" s="78"/>
      <c r="G101" s="73" t="s">
        <v>15556</v>
      </c>
      <c r="H101" s="73" t="str">
        <f t="shared" si="1"/>
        <v>08.02.08 Монтаж и эксплуатация оборудования и систем газоснабжения</v>
      </c>
    </row>
    <row r="102" spans="1:8" ht="47.25" x14ac:dyDescent="0.25">
      <c r="A102" s="74">
        <v>100</v>
      </c>
      <c r="B102" s="80" t="s">
        <v>13331</v>
      </c>
      <c r="C102" s="76" t="s">
        <v>13332</v>
      </c>
      <c r="D102" s="76" t="s">
        <v>13316</v>
      </c>
      <c r="E102" s="77" t="s">
        <v>13200</v>
      </c>
      <c r="F102" s="78"/>
      <c r="G102" s="73" t="s">
        <v>15556</v>
      </c>
      <c r="H102" s="73" t="str">
        <f t="shared" si="1"/>
        <v>08.02.09 Монтаж, наладка и эксплуатация электрооборудования промышленных и гражданских зданий</v>
      </c>
    </row>
    <row r="103" spans="1:8" ht="31.5" x14ac:dyDescent="0.25">
      <c r="A103" s="74">
        <v>101</v>
      </c>
      <c r="B103" s="80" t="s">
        <v>13333</v>
      </c>
      <c r="C103" s="76" t="s">
        <v>13334</v>
      </c>
      <c r="D103" s="76" t="s">
        <v>13316</v>
      </c>
      <c r="E103" s="77" t="s">
        <v>13200</v>
      </c>
      <c r="F103" s="78"/>
      <c r="G103" s="73" t="s">
        <v>15556</v>
      </c>
      <c r="H103" s="73" t="str">
        <f t="shared" si="1"/>
        <v>08.02.10 Строительство железных дорог, путь и путевое хозяйство</v>
      </c>
    </row>
    <row r="104" spans="1:8" ht="15.75" x14ac:dyDescent="0.25">
      <c r="A104" s="74">
        <v>102</v>
      </c>
      <c r="B104" s="75" t="s">
        <v>13335</v>
      </c>
      <c r="C104" s="76" t="s">
        <v>10742</v>
      </c>
      <c r="D104" s="76" t="s">
        <v>13140</v>
      </c>
      <c r="E104" s="77" t="s">
        <v>13141</v>
      </c>
      <c r="G104" s="73" t="s">
        <v>15556</v>
      </c>
      <c r="H104" s="73" t="str">
        <f t="shared" si="1"/>
        <v>08.03.01 Строительство</v>
      </c>
    </row>
    <row r="105" spans="1:8" ht="15.75" x14ac:dyDescent="0.25">
      <c r="A105" s="74">
        <v>103</v>
      </c>
      <c r="B105" s="75" t="s">
        <v>13336</v>
      </c>
      <c r="C105" s="76" t="s">
        <v>10742</v>
      </c>
      <c r="D105" s="76" t="s">
        <v>13149</v>
      </c>
      <c r="E105" s="77" t="s">
        <v>13141</v>
      </c>
      <c r="G105" s="73" t="s">
        <v>15556</v>
      </c>
      <c r="H105" s="73" t="str">
        <f t="shared" si="1"/>
        <v>08.04.01 Строительство</v>
      </c>
    </row>
    <row r="106" spans="1:8" ht="15.75" x14ac:dyDescent="0.25">
      <c r="A106" s="74">
        <v>104</v>
      </c>
      <c r="B106" s="77" t="s">
        <v>13337</v>
      </c>
      <c r="C106" s="76" t="s">
        <v>13338</v>
      </c>
      <c r="D106" s="76" t="s">
        <v>7902</v>
      </c>
      <c r="E106" s="77" t="s">
        <v>13141</v>
      </c>
      <c r="G106" s="73" t="s">
        <v>15556</v>
      </c>
      <c r="H106" s="73" t="str">
        <f t="shared" si="1"/>
        <v>08.05.01 Строительство уникальных зданий и сооружений</v>
      </c>
    </row>
    <row r="107" spans="1:8" ht="47.25" x14ac:dyDescent="0.25">
      <c r="A107" s="74">
        <v>105</v>
      </c>
      <c r="B107" s="77" t="s">
        <v>13339</v>
      </c>
      <c r="C107" s="76" t="s">
        <v>13340</v>
      </c>
      <c r="D107" s="76" t="s">
        <v>5779</v>
      </c>
      <c r="E107" s="77" t="s">
        <v>13141</v>
      </c>
      <c r="G107" s="73" t="s">
        <v>15556</v>
      </c>
      <c r="H107" s="73" t="str">
        <f t="shared" si="1"/>
        <v>08.05.02 Строительство, эксплуатация, восстановление и техническое прикрытие автомобильных дорог, мостов и тоннелей</v>
      </c>
    </row>
    <row r="108" spans="1:8" ht="15.75" x14ac:dyDescent="0.25">
      <c r="A108" s="74">
        <v>106</v>
      </c>
      <c r="B108" s="75" t="s">
        <v>13341</v>
      </c>
      <c r="C108" s="76" t="s">
        <v>13342</v>
      </c>
      <c r="D108" s="76" t="s">
        <v>13158</v>
      </c>
      <c r="E108" s="77" t="s">
        <v>13159</v>
      </c>
      <c r="G108" s="73" t="s">
        <v>15556</v>
      </c>
      <c r="H108" s="73" t="str">
        <f t="shared" si="1"/>
        <v>08.06.01 Техника и технологии строительства</v>
      </c>
    </row>
    <row r="109" spans="1:8" ht="15.75" x14ac:dyDescent="0.25">
      <c r="A109" s="74">
        <v>107</v>
      </c>
      <c r="B109" s="77" t="s">
        <v>13343</v>
      </c>
      <c r="C109" s="76" t="s">
        <v>13344</v>
      </c>
      <c r="D109" s="79" t="s">
        <v>113</v>
      </c>
      <c r="E109" s="77" t="s">
        <v>13200</v>
      </c>
      <c r="G109" s="73" t="s">
        <v>15556</v>
      </c>
      <c r="H109" s="73" t="str">
        <f t="shared" si="1"/>
        <v>09.01.01 Наладчик аппаратного и программного обеспечения</v>
      </c>
    </row>
    <row r="110" spans="1:8" ht="15.75" x14ac:dyDescent="0.25">
      <c r="A110" s="74">
        <v>108</v>
      </c>
      <c r="B110" s="77" t="s">
        <v>13345</v>
      </c>
      <c r="C110" s="76" t="s">
        <v>13346</v>
      </c>
      <c r="D110" s="79" t="s">
        <v>113</v>
      </c>
      <c r="E110" s="77" t="s">
        <v>13200</v>
      </c>
      <c r="G110" s="73" t="s">
        <v>15556</v>
      </c>
      <c r="H110" s="73" t="str">
        <f t="shared" si="1"/>
        <v>09.01.02 Наладчик компьютерных сетей</v>
      </c>
    </row>
    <row r="111" spans="1:8" ht="31.5" x14ac:dyDescent="0.25">
      <c r="A111" s="74">
        <v>109</v>
      </c>
      <c r="B111" s="77" t="s">
        <v>13347</v>
      </c>
      <c r="C111" s="76" t="s">
        <v>13348</v>
      </c>
      <c r="D111" s="79" t="s">
        <v>262</v>
      </c>
      <c r="E111" s="77" t="s">
        <v>13200</v>
      </c>
      <c r="G111" s="73" t="s">
        <v>15556</v>
      </c>
      <c r="H111" s="73" t="str">
        <f t="shared" si="1"/>
        <v>09.01.03 Мастер по обработке цифровой информации</v>
      </c>
    </row>
    <row r="112" spans="1:8" ht="31.5" x14ac:dyDescent="0.25">
      <c r="A112" s="74">
        <v>110</v>
      </c>
      <c r="B112" s="80" t="s">
        <v>13349</v>
      </c>
      <c r="C112" s="76" t="s">
        <v>13350</v>
      </c>
      <c r="D112" s="76" t="s">
        <v>13351</v>
      </c>
      <c r="E112" s="77" t="s">
        <v>13200</v>
      </c>
      <c r="F112" s="78"/>
      <c r="G112" s="73" t="s">
        <v>15556</v>
      </c>
      <c r="H112" s="73" t="str">
        <f t="shared" si="1"/>
        <v>09.02.01 Компьютерные системы и комплексы</v>
      </c>
    </row>
    <row r="113" spans="1:8" ht="31.5" x14ac:dyDescent="0.25">
      <c r="A113" s="74">
        <v>111</v>
      </c>
      <c r="B113" s="80" t="s">
        <v>13352</v>
      </c>
      <c r="C113" s="76" t="s">
        <v>13353</v>
      </c>
      <c r="D113" s="76" t="s">
        <v>13354</v>
      </c>
      <c r="E113" s="77" t="s">
        <v>13200</v>
      </c>
      <c r="F113" s="78"/>
      <c r="G113" s="73" t="s">
        <v>15556</v>
      </c>
      <c r="H113" s="73" t="str">
        <f t="shared" si="1"/>
        <v>09.02.02 Компьютерные сети</v>
      </c>
    </row>
    <row r="114" spans="1:8" ht="15.75" x14ac:dyDescent="0.25">
      <c r="A114" s="74">
        <v>112</v>
      </c>
      <c r="B114" s="80" t="s">
        <v>13355</v>
      </c>
      <c r="C114" s="76" t="s">
        <v>13356</v>
      </c>
      <c r="D114" s="76" t="s">
        <v>13357</v>
      </c>
      <c r="E114" s="77" t="s">
        <v>13200</v>
      </c>
      <c r="F114" s="78"/>
      <c r="G114" s="73" t="s">
        <v>15556</v>
      </c>
      <c r="H114" s="73" t="str">
        <f t="shared" si="1"/>
        <v>09.02.03 Программирование в компьютерных системах</v>
      </c>
    </row>
    <row r="115" spans="1:8" ht="31.5" x14ac:dyDescent="0.25">
      <c r="A115" s="74">
        <v>113</v>
      </c>
      <c r="B115" s="80" t="s">
        <v>13358</v>
      </c>
      <c r="C115" s="76" t="s">
        <v>13359</v>
      </c>
      <c r="D115" s="76" t="s">
        <v>13360</v>
      </c>
      <c r="E115" s="77" t="s">
        <v>13200</v>
      </c>
      <c r="F115" s="78"/>
      <c r="G115" s="73" t="s">
        <v>15556</v>
      </c>
      <c r="H115" s="73" t="str">
        <f t="shared" si="1"/>
        <v>09.02.04 Информационные системы (по отраслям)</v>
      </c>
    </row>
    <row r="116" spans="1:8" ht="31.5" x14ac:dyDescent="0.25">
      <c r="A116" s="74">
        <v>114</v>
      </c>
      <c r="B116" s="80" t="s">
        <v>13361</v>
      </c>
      <c r="C116" s="76" t="s">
        <v>13362</v>
      </c>
      <c r="D116" s="76" t="s">
        <v>13363</v>
      </c>
      <c r="E116" s="77" t="s">
        <v>13200</v>
      </c>
      <c r="F116" s="78"/>
      <c r="G116" s="73" t="s">
        <v>15556</v>
      </c>
      <c r="H116" s="73" t="str">
        <f t="shared" si="1"/>
        <v>09.02.05 Прикладная информатика (по отраслям)</v>
      </c>
    </row>
    <row r="117" spans="1:8" ht="15.75" x14ac:dyDescent="0.25">
      <c r="A117" s="74">
        <v>115</v>
      </c>
      <c r="B117" s="77" t="s">
        <v>13364</v>
      </c>
      <c r="C117" s="76" t="s">
        <v>13365</v>
      </c>
      <c r="D117" s="76" t="s">
        <v>13140</v>
      </c>
      <c r="E117" s="77" t="s">
        <v>13141</v>
      </c>
      <c r="G117" s="73" t="s">
        <v>15556</v>
      </c>
      <c r="H117" s="73" t="str">
        <f t="shared" si="1"/>
        <v>09.03.01 Информатика и вычислительная техника</v>
      </c>
    </row>
    <row r="118" spans="1:8" ht="15.75" x14ac:dyDescent="0.25">
      <c r="A118" s="74">
        <v>116</v>
      </c>
      <c r="B118" s="75" t="s">
        <v>13366</v>
      </c>
      <c r="C118" s="76" t="s">
        <v>13367</v>
      </c>
      <c r="D118" s="76" t="s">
        <v>13140</v>
      </c>
      <c r="E118" s="77" t="s">
        <v>13141</v>
      </c>
      <c r="G118" s="73" t="s">
        <v>15556</v>
      </c>
      <c r="H118" s="73" t="str">
        <f t="shared" si="1"/>
        <v>09.03.02 Информационные системы и технологии</v>
      </c>
    </row>
    <row r="119" spans="1:8" ht="15.75" x14ac:dyDescent="0.25">
      <c r="A119" s="74">
        <v>117</v>
      </c>
      <c r="B119" s="75" t="s">
        <v>13368</v>
      </c>
      <c r="C119" s="76" t="s">
        <v>13369</v>
      </c>
      <c r="D119" s="76" t="s">
        <v>13140</v>
      </c>
      <c r="E119" s="77" t="s">
        <v>13141</v>
      </c>
      <c r="G119" s="73" t="s">
        <v>15556</v>
      </c>
      <c r="H119" s="73" t="str">
        <f t="shared" si="1"/>
        <v>09.03.03 Прикладная информатика</v>
      </c>
    </row>
    <row r="120" spans="1:8" ht="15.75" x14ac:dyDescent="0.25">
      <c r="A120" s="74">
        <v>118</v>
      </c>
      <c r="B120" s="75" t="s">
        <v>13370</v>
      </c>
      <c r="C120" s="76" t="s">
        <v>13371</v>
      </c>
      <c r="D120" s="76" t="s">
        <v>13140</v>
      </c>
      <c r="E120" s="77" t="s">
        <v>13141</v>
      </c>
      <c r="G120" s="73" t="s">
        <v>15556</v>
      </c>
      <c r="H120" s="73" t="str">
        <f t="shared" si="1"/>
        <v>09.03.04 Программная инженерия</v>
      </c>
    </row>
    <row r="121" spans="1:8" ht="15.75" x14ac:dyDescent="0.25">
      <c r="A121" s="74">
        <v>119</v>
      </c>
      <c r="B121" s="75" t="s">
        <v>13372</v>
      </c>
      <c r="C121" s="76" t="s">
        <v>13365</v>
      </c>
      <c r="D121" s="76" t="s">
        <v>13149</v>
      </c>
      <c r="E121" s="77" t="s">
        <v>13141</v>
      </c>
      <c r="G121" s="73" t="s">
        <v>15556</v>
      </c>
      <c r="H121" s="73" t="str">
        <f t="shared" si="1"/>
        <v>09.04.01 Информатика и вычислительная техника</v>
      </c>
    </row>
    <row r="122" spans="1:8" ht="15.75" x14ac:dyDescent="0.25">
      <c r="A122" s="74">
        <v>120</v>
      </c>
      <c r="B122" s="75" t="s">
        <v>13373</v>
      </c>
      <c r="C122" s="76" t="s">
        <v>13367</v>
      </c>
      <c r="D122" s="76" t="s">
        <v>13149</v>
      </c>
      <c r="E122" s="77" t="s">
        <v>13141</v>
      </c>
      <c r="G122" s="73" t="s">
        <v>15556</v>
      </c>
      <c r="H122" s="73" t="str">
        <f t="shared" si="1"/>
        <v>09.04.02 Информационные системы и технологии</v>
      </c>
    </row>
    <row r="123" spans="1:8" ht="15.75" x14ac:dyDescent="0.25">
      <c r="A123" s="74">
        <v>121</v>
      </c>
      <c r="B123" s="75" t="s">
        <v>13374</v>
      </c>
      <c r="C123" s="76" t="s">
        <v>13369</v>
      </c>
      <c r="D123" s="76" t="s">
        <v>13149</v>
      </c>
      <c r="E123" s="77" t="s">
        <v>13141</v>
      </c>
      <c r="G123" s="73" t="s">
        <v>15556</v>
      </c>
      <c r="H123" s="73" t="str">
        <f t="shared" si="1"/>
        <v>09.04.03 Прикладная информатика</v>
      </c>
    </row>
    <row r="124" spans="1:8" ht="15.75" x14ac:dyDescent="0.25">
      <c r="A124" s="74">
        <v>122</v>
      </c>
      <c r="B124" s="75" t="s">
        <v>13375</v>
      </c>
      <c r="C124" s="76" t="s">
        <v>13371</v>
      </c>
      <c r="D124" s="76" t="s">
        <v>13149</v>
      </c>
      <c r="E124" s="77" t="s">
        <v>13141</v>
      </c>
      <c r="G124" s="73" t="s">
        <v>15556</v>
      </c>
      <c r="H124" s="73" t="str">
        <f t="shared" si="1"/>
        <v>09.04.04 Программная инженерия</v>
      </c>
    </row>
    <row r="125" spans="1:8" ht="15.75" x14ac:dyDescent="0.25">
      <c r="A125" s="74">
        <v>123</v>
      </c>
      <c r="B125" s="75" t="s">
        <v>13376</v>
      </c>
      <c r="C125" s="76" t="s">
        <v>13365</v>
      </c>
      <c r="D125" s="76" t="s">
        <v>13158</v>
      </c>
      <c r="E125" s="77" t="s">
        <v>13159</v>
      </c>
      <c r="G125" s="73" t="s">
        <v>15556</v>
      </c>
      <c r="H125" s="73" t="str">
        <f t="shared" si="1"/>
        <v>09.06.01 Информатика и вычислительная техника</v>
      </c>
    </row>
    <row r="126" spans="1:8" ht="31.5" x14ac:dyDescent="0.25">
      <c r="A126" s="74">
        <v>124</v>
      </c>
      <c r="B126" s="80" t="s">
        <v>13377</v>
      </c>
      <c r="C126" s="76" t="s">
        <v>13378</v>
      </c>
      <c r="D126" s="76" t="s">
        <v>13379</v>
      </c>
      <c r="E126" s="77" t="s">
        <v>13200</v>
      </c>
      <c r="F126" s="78"/>
      <c r="G126" s="73" t="s">
        <v>15556</v>
      </c>
      <c r="H126" s="73" t="str">
        <f t="shared" si="1"/>
        <v>10.02.01 Организация и технология защиты информации</v>
      </c>
    </row>
    <row r="127" spans="1:8" ht="31.5" x14ac:dyDescent="0.25">
      <c r="A127" s="74">
        <v>125</v>
      </c>
      <c r="B127" s="80" t="s">
        <v>13380</v>
      </c>
      <c r="C127" s="76" t="s">
        <v>13381</v>
      </c>
      <c r="D127" s="76" t="s">
        <v>13379</v>
      </c>
      <c r="E127" s="77" t="s">
        <v>13200</v>
      </c>
      <c r="F127" s="78"/>
      <c r="G127" s="73" t="s">
        <v>15556</v>
      </c>
      <c r="H127" s="73" t="str">
        <f t="shared" si="1"/>
        <v>10.02.02 Информационная безопасность телекоммуникационных систем</v>
      </c>
    </row>
    <row r="128" spans="1:8" ht="31.5" x14ac:dyDescent="0.25">
      <c r="A128" s="74">
        <v>126</v>
      </c>
      <c r="B128" s="80" t="s">
        <v>13382</v>
      </c>
      <c r="C128" s="76" t="s">
        <v>13383</v>
      </c>
      <c r="D128" s="76" t="s">
        <v>13379</v>
      </c>
      <c r="E128" s="77" t="s">
        <v>13200</v>
      </c>
      <c r="F128" s="78"/>
      <c r="G128" s="73" t="s">
        <v>15556</v>
      </c>
      <c r="H128" s="73" t="str">
        <f t="shared" si="1"/>
        <v>10.02.03 Информационная безопасность автоматизированных систем</v>
      </c>
    </row>
    <row r="129" spans="1:8" ht="15.75" x14ac:dyDescent="0.25">
      <c r="A129" s="74">
        <v>127</v>
      </c>
      <c r="B129" s="77" t="s">
        <v>13384</v>
      </c>
      <c r="C129" s="76" t="s">
        <v>13385</v>
      </c>
      <c r="D129" s="76" t="s">
        <v>13140</v>
      </c>
      <c r="E129" s="77" t="s">
        <v>13141</v>
      </c>
      <c r="G129" s="73" t="s">
        <v>15556</v>
      </c>
      <c r="H129" s="73" t="str">
        <f t="shared" si="1"/>
        <v>10.03.01 Информационная безопасность</v>
      </c>
    </row>
    <row r="130" spans="1:8" ht="15.75" x14ac:dyDescent="0.25">
      <c r="A130" s="74">
        <v>128</v>
      </c>
      <c r="B130" s="77" t="s">
        <v>13386</v>
      </c>
      <c r="C130" s="76" t="s">
        <v>13385</v>
      </c>
      <c r="D130" s="76" t="s">
        <v>13149</v>
      </c>
      <c r="E130" s="77" t="s">
        <v>13141</v>
      </c>
      <c r="G130" s="73" t="s">
        <v>15556</v>
      </c>
      <c r="H130" s="73" t="str">
        <f t="shared" si="1"/>
        <v>10.04.01 Информационная безопасность</v>
      </c>
    </row>
    <row r="131" spans="1:8" ht="15.75" x14ac:dyDescent="0.25">
      <c r="A131" s="74">
        <v>129</v>
      </c>
      <c r="B131" s="77" t="s">
        <v>13387</v>
      </c>
      <c r="C131" s="76" t="s">
        <v>13388</v>
      </c>
      <c r="D131" s="76" t="s">
        <v>6920</v>
      </c>
      <c r="E131" s="77" t="s">
        <v>13141</v>
      </c>
      <c r="G131" s="73" t="s">
        <v>15556</v>
      </c>
      <c r="H131" s="73" t="str">
        <f t="shared" si="1"/>
        <v>10.05.01 Компьютерная безопасность</v>
      </c>
    </row>
    <row r="132" spans="1:8" ht="31.5" x14ac:dyDescent="0.25">
      <c r="A132" s="74">
        <v>130</v>
      </c>
      <c r="B132" s="77" t="s">
        <v>13389</v>
      </c>
      <c r="C132" s="76" t="s">
        <v>13381</v>
      </c>
      <c r="D132" s="76" t="s">
        <v>6920</v>
      </c>
      <c r="E132" s="77" t="s">
        <v>13141</v>
      </c>
      <c r="G132" s="73" t="s">
        <v>15556</v>
      </c>
      <c r="H132" s="73" t="str">
        <f t="shared" si="1"/>
        <v>10.05.02 Информационная безопасность телекоммуникационных систем</v>
      </c>
    </row>
    <row r="133" spans="1:8" ht="31.5" x14ac:dyDescent="0.25">
      <c r="A133" s="74">
        <v>131</v>
      </c>
      <c r="B133" s="77" t="s">
        <v>13390</v>
      </c>
      <c r="C133" s="76" t="s">
        <v>13383</v>
      </c>
      <c r="D133" s="76" t="s">
        <v>6920</v>
      </c>
      <c r="E133" s="77" t="s">
        <v>13141</v>
      </c>
      <c r="G133" s="73" t="s">
        <v>15556</v>
      </c>
      <c r="H133" s="73" t="str">
        <f t="shared" ref="H133:H196" si="2">CONCATENATE(B133,G133,C133)</f>
        <v>10.05.03 Информационная безопасность автоматизированных систем</v>
      </c>
    </row>
    <row r="134" spans="1:8" ht="31.5" x14ac:dyDescent="0.25">
      <c r="A134" s="74">
        <v>132</v>
      </c>
      <c r="B134" s="77" t="s">
        <v>13391</v>
      </c>
      <c r="C134" s="76" t="s">
        <v>13392</v>
      </c>
      <c r="D134" s="76" t="s">
        <v>6920</v>
      </c>
      <c r="E134" s="77" t="s">
        <v>13141</v>
      </c>
      <c r="G134" s="73" t="s">
        <v>15556</v>
      </c>
      <c r="H134" s="73" t="str">
        <f t="shared" si="2"/>
        <v>10.05.04 Информационно-аналитические системы безопасности</v>
      </c>
    </row>
    <row r="135" spans="1:8" ht="31.5" x14ac:dyDescent="0.25">
      <c r="A135" s="74">
        <v>133</v>
      </c>
      <c r="B135" s="77" t="s">
        <v>13393</v>
      </c>
      <c r="C135" s="76" t="s">
        <v>13394</v>
      </c>
      <c r="D135" s="76" t="s">
        <v>6920</v>
      </c>
      <c r="E135" s="77" t="s">
        <v>13141</v>
      </c>
      <c r="G135" s="73" t="s">
        <v>15556</v>
      </c>
      <c r="H135" s="73" t="str">
        <f t="shared" si="2"/>
        <v>10.05.05 Безопасность информационных технологий в правоохранительной сфере</v>
      </c>
    </row>
    <row r="136" spans="1:8" ht="15.75" x14ac:dyDescent="0.25">
      <c r="A136" s="74">
        <v>134</v>
      </c>
      <c r="B136" s="75" t="s">
        <v>13395</v>
      </c>
      <c r="C136" s="76" t="s">
        <v>13385</v>
      </c>
      <c r="D136" s="76" t="s">
        <v>13158</v>
      </c>
      <c r="E136" s="77" t="s">
        <v>13159</v>
      </c>
      <c r="G136" s="73" t="s">
        <v>15556</v>
      </c>
      <c r="H136" s="73" t="str">
        <f t="shared" si="2"/>
        <v>10.06.01 Информационная безопасность</v>
      </c>
    </row>
    <row r="137" spans="1:8" ht="94.5" x14ac:dyDescent="0.25">
      <c r="A137" s="74">
        <v>135</v>
      </c>
      <c r="B137" s="77" t="s">
        <v>13396</v>
      </c>
      <c r="C137" s="76" t="s">
        <v>2712</v>
      </c>
      <c r="D137" s="79" t="s">
        <v>13397</v>
      </c>
      <c r="E137" s="77" t="s">
        <v>13200</v>
      </c>
      <c r="G137" s="73" t="s">
        <v>15556</v>
      </c>
      <c r="H137" s="73" t="str">
        <f t="shared" si="2"/>
        <v>11.01.01 Монтажник радиоэлектронной аппаратуры и приборов</v>
      </c>
    </row>
    <row r="138" spans="1:8" ht="63" x14ac:dyDescent="0.25">
      <c r="A138" s="74">
        <v>136</v>
      </c>
      <c r="B138" s="77" t="s">
        <v>13398</v>
      </c>
      <c r="C138" s="76" t="s">
        <v>13399</v>
      </c>
      <c r="D138" s="79" t="s">
        <v>13400</v>
      </c>
      <c r="E138" s="77" t="s">
        <v>13200</v>
      </c>
      <c r="G138" s="73" t="s">
        <v>15556</v>
      </c>
      <c r="H138" s="73" t="str">
        <f t="shared" si="2"/>
        <v>11.01.02 Радиомеханик</v>
      </c>
    </row>
    <row r="139" spans="1:8" ht="15.75" x14ac:dyDescent="0.25">
      <c r="A139" s="74">
        <v>137</v>
      </c>
      <c r="B139" s="77" t="s">
        <v>13401</v>
      </c>
      <c r="C139" s="76" t="s">
        <v>59</v>
      </c>
      <c r="D139" s="79" t="s">
        <v>59</v>
      </c>
      <c r="E139" s="77" t="s">
        <v>13200</v>
      </c>
      <c r="G139" s="73" t="s">
        <v>15556</v>
      </c>
      <c r="H139" s="73" t="str">
        <f t="shared" si="2"/>
        <v>11.01.03 Радиооператор</v>
      </c>
    </row>
    <row r="140" spans="1:8" ht="31.5" x14ac:dyDescent="0.25">
      <c r="A140" s="74">
        <v>138</v>
      </c>
      <c r="B140" s="77" t="s">
        <v>13402</v>
      </c>
      <c r="C140" s="76" t="s">
        <v>13403</v>
      </c>
      <c r="D140" s="79" t="s">
        <v>13404</v>
      </c>
      <c r="E140" s="77" t="s">
        <v>13200</v>
      </c>
      <c r="G140" s="73" t="s">
        <v>15556</v>
      </c>
      <c r="H140" s="73" t="str">
        <f t="shared" si="2"/>
        <v>11.01.04 Монтажник оборудования радио- и телефонной связи</v>
      </c>
    </row>
    <row r="141" spans="1:8" ht="47.25" x14ac:dyDescent="0.25">
      <c r="A141" s="74">
        <v>139</v>
      </c>
      <c r="B141" s="77" t="s">
        <v>13405</v>
      </c>
      <c r="C141" s="76" t="s">
        <v>13406</v>
      </c>
      <c r="D141" s="79" t="s">
        <v>13407</v>
      </c>
      <c r="E141" s="77" t="s">
        <v>13200</v>
      </c>
      <c r="G141" s="73" t="s">
        <v>15556</v>
      </c>
      <c r="H141" s="73" t="str">
        <f t="shared" si="2"/>
        <v>11.01.05 Монтажник связи</v>
      </c>
    </row>
    <row r="142" spans="1:8" ht="63" x14ac:dyDescent="0.25">
      <c r="A142" s="74">
        <v>140</v>
      </c>
      <c r="B142" s="77" t="s">
        <v>13408</v>
      </c>
      <c r="C142" s="76" t="s">
        <v>13409</v>
      </c>
      <c r="D142" s="79" t="s">
        <v>13410</v>
      </c>
      <c r="E142" s="77" t="s">
        <v>13200</v>
      </c>
      <c r="G142" s="73" t="s">
        <v>15556</v>
      </c>
      <c r="H142" s="73" t="str">
        <f t="shared" si="2"/>
        <v>11.01.06 Электромонтер оборудования электросвязи и проводного вещания</v>
      </c>
    </row>
    <row r="143" spans="1:8" ht="47.25" x14ac:dyDescent="0.25">
      <c r="A143" s="74">
        <v>141</v>
      </c>
      <c r="B143" s="77" t="s">
        <v>13411</v>
      </c>
      <c r="C143" s="76" t="s">
        <v>13412</v>
      </c>
      <c r="D143" s="79" t="s">
        <v>13413</v>
      </c>
      <c r="E143" s="77" t="s">
        <v>13200</v>
      </c>
      <c r="G143" s="73" t="s">
        <v>15556</v>
      </c>
      <c r="H143" s="73" t="str">
        <f t="shared" si="2"/>
        <v>11.01.07 Электромонтер по ремонту линейно-кабельных сооружений телефонной связи и проводного вещания</v>
      </c>
    </row>
    <row r="144" spans="1:8" ht="15.75" x14ac:dyDescent="0.25">
      <c r="A144" s="74">
        <v>142</v>
      </c>
      <c r="B144" s="77" t="s">
        <v>13414</v>
      </c>
      <c r="C144" s="76" t="s">
        <v>239</v>
      </c>
      <c r="D144" s="79" t="s">
        <v>239</v>
      </c>
      <c r="E144" s="77" t="s">
        <v>13200</v>
      </c>
      <c r="G144" s="73" t="s">
        <v>15556</v>
      </c>
      <c r="H144" s="73" t="str">
        <f t="shared" si="2"/>
        <v>11.01.08 Оператор связи</v>
      </c>
    </row>
    <row r="145" spans="1:8" ht="63" x14ac:dyDescent="0.25">
      <c r="A145" s="74">
        <v>143</v>
      </c>
      <c r="B145" s="77" t="s">
        <v>13415</v>
      </c>
      <c r="C145" s="76" t="s">
        <v>13416</v>
      </c>
      <c r="D145" s="79" t="s">
        <v>13417</v>
      </c>
      <c r="E145" s="77" t="s">
        <v>13200</v>
      </c>
      <c r="G145" s="73" t="s">
        <v>15556</v>
      </c>
      <c r="H145" s="73" t="str">
        <f t="shared" si="2"/>
        <v>11.01.09 Оператор микроэлектронного производства</v>
      </c>
    </row>
    <row r="146" spans="1:8" ht="31.5" x14ac:dyDescent="0.25">
      <c r="A146" s="74">
        <v>144</v>
      </c>
      <c r="B146" s="77" t="s">
        <v>13418</v>
      </c>
      <c r="C146" s="76" t="s">
        <v>13419</v>
      </c>
      <c r="D146" s="79" t="s">
        <v>13420</v>
      </c>
      <c r="E146" s="77" t="s">
        <v>13200</v>
      </c>
      <c r="G146" s="73" t="s">
        <v>15556</v>
      </c>
      <c r="H146" s="73" t="str">
        <f t="shared" si="2"/>
        <v>11.01.10 Оператор оборудования элионных процессов</v>
      </c>
    </row>
    <row r="147" spans="1:8" ht="31.5" x14ac:dyDescent="0.25">
      <c r="A147" s="74">
        <v>145</v>
      </c>
      <c r="B147" s="77" t="s">
        <v>13421</v>
      </c>
      <c r="C147" s="76" t="s">
        <v>13422</v>
      </c>
      <c r="D147" s="79" t="s">
        <v>13423</v>
      </c>
      <c r="E147" s="77" t="s">
        <v>13200</v>
      </c>
      <c r="G147" s="73" t="s">
        <v>15556</v>
      </c>
      <c r="H147" s="73" t="str">
        <f t="shared" si="2"/>
        <v>11.01.11 Наладчик технологического оборудования (электронная техника)</v>
      </c>
    </row>
    <row r="148" spans="1:8" ht="63" x14ac:dyDescent="0.25">
      <c r="A148" s="74">
        <v>146</v>
      </c>
      <c r="B148" s="77" t="s">
        <v>13424</v>
      </c>
      <c r="C148" s="76" t="s">
        <v>8666</v>
      </c>
      <c r="D148" s="79" t="s">
        <v>13425</v>
      </c>
      <c r="E148" s="77" t="s">
        <v>13200</v>
      </c>
      <c r="G148" s="73" t="s">
        <v>15556</v>
      </c>
      <c r="H148" s="73" t="str">
        <f t="shared" si="2"/>
        <v>11.01.12 Сборщик изделий электронной техники</v>
      </c>
    </row>
    <row r="149" spans="1:8" ht="31.5" x14ac:dyDescent="0.25">
      <c r="A149" s="74">
        <v>147</v>
      </c>
      <c r="B149" s="77" t="s">
        <v>13426</v>
      </c>
      <c r="C149" s="76" t="s">
        <v>13427</v>
      </c>
      <c r="D149" s="79" t="s">
        <v>13428</v>
      </c>
      <c r="E149" s="77" t="s">
        <v>13200</v>
      </c>
      <c r="G149" s="73" t="s">
        <v>15556</v>
      </c>
      <c r="H149" s="73" t="str">
        <f t="shared" si="2"/>
        <v>11.01.13 Сборщик приборов вакуумной электроники</v>
      </c>
    </row>
    <row r="150" spans="1:8" ht="31.5" x14ac:dyDescent="0.25">
      <c r="A150" s="74">
        <v>148</v>
      </c>
      <c r="B150" s="80" t="s">
        <v>13429</v>
      </c>
      <c r="C150" s="76" t="s">
        <v>13430</v>
      </c>
      <c r="D150" s="76" t="s">
        <v>13431</v>
      </c>
      <c r="E150" s="77" t="s">
        <v>13200</v>
      </c>
      <c r="F150" s="78"/>
      <c r="G150" s="73" t="s">
        <v>15556</v>
      </c>
      <c r="H150" s="73" t="str">
        <f t="shared" si="2"/>
        <v>11.02.01 Радиоаппаратостроение</v>
      </c>
    </row>
    <row r="151" spans="1:8" ht="31.5" x14ac:dyDescent="0.25">
      <c r="A151" s="74">
        <v>149</v>
      </c>
      <c r="B151" s="80" t="s">
        <v>13432</v>
      </c>
      <c r="C151" s="76" t="s">
        <v>13433</v>
      </c>
      <c r="D151" s="76" t="s">
        <v>13316</v>
      </c>
      <c r="E151" s="77" t="s">
        <v>13200</v>
      </c>
      <c r="F151" s="78"/>
      <c r="G151" s="73" t="s">
        <v>15556</v>
      </c>
      <c r="H151" s="73" t="str">
        <f t="shared" si="2"/>
        <v>11.02.02 Техническое обслуживание и ремонт радиоэлектронной техники (по отраслям)</v>
      </c>
    </row>
    <row r="152" spans="1:8" ht="31.5" x14ac:dyDescent="0.25">
      <c r="A152" s="74">
        <v>150</v>
      </c>
      <c r="B152" s="80" t="s">
        <v>13434</v>
      </c>
      <c r="C152" s="76" t="s">
        <v>13435</v>
      </c>
      <c r="D152" s="76" t="s">
        <v>6993</v>
      </c>
      <c r="E152" s="77" t="s">
        <v>13200</v>
      </c>
      <c r="F152" s="78"/>
      <c r="G152" s="73" t="s">
        <v>15556</v>
      </c>
      <c r="H152" s="73" t="str">
        <f t="shared" si="2"/>
        <v>11.02.03 Эксплуатация оборудования радиосвязи и электрорадионавигации судов</v>
      </c>
    </row>
    <row r="153" spans="1:8" ht="31.5" x14ac:dyDescent="0.25">
      <c r="A153" s="74">
        <v>151</v>
      </c>
      <c r="B153" s="80" t="s">
        <v>13436</v>
      </c>
      <c r="C153" s="76" t="s">
        <v>13437</v>
      </c>
      <c r="D153" s="76" t="s">
        <v>13438</v>
      </c>
      <c r="E153" s="77" t="s">
        <v>13200</v>
      </c>
      <c r="F153" s="78"/>
      <c r="G153" s="73" t="s">
        <v>15556</v>
      </c>
      <c r="H153" s="73" t="str">
        <f t="shared" si="2"/>
        <v>11.02.04 Радиотехнические комплексы и системы управления космических летательных аппаратов</v>
      </c>
    </row>
    <row r="154" spans="1:8" ht="15.75" x14ac:dyDescent="0.25">
      <c r="A154" s="74">
        <v>152</v>
      </c>
      <c r="B154" s="80" t="s">
        <v>13439</v>
      </c>
      <c r="C154" s="76" t="s">
        <v>13440</v>
      </c>
      <c r="D154" s="76" t="s">
        <v>13316</v>
      </c>
      <c r="E154" s="77" t="s">
        <v>13200</v>
      </c>
      <c r="F154" s="78"/>
      <c r="G154" s="73" t="s">
        <v>15556</v>
      </c>
      <c r="H154" s="73" t="str">
        <f t="shared" si="2"/>
        <v>11.02.05 Аудиовизуальная техника</v>
      </c>
    </row>
    <row r="155" spans="1:8" ht="47.25" x14ac:dyDescent="0.25">
      <c r="A155" s="74">
        <v>153</v>
      </c>
      <c r="B155" s="80" t="s">
        <v>13441</v>
      </c>
      <c r="C155" s="76" t="s">
        <v>13442</v>
      </c>
      <c r="D155" s="76" t="s">
        <v>13316</v>
      </c>
      <c r="E155" s="77" t="s">
        <v>13200</v>
      </c>
      <c r="F155" s="78"/>
      <c r="G155" s="73" t="s">
        <v>15556</v>
      </c>
      <c r="H155" s="73" t="str">
        <f t="shared" si="2"/>
        <v>11.02.06 Техническая эксплуатация транспортного радиоэлектронного оборудования (по видам транспорта)</v>
      </c>
    </row>
    <row r="156" spans="1:8" ht="15.75" x14ac:dyDescent="0.25">
      <c r="A156" s="74">
        <v>154</v>
      </c>
      <c r="B156" s="80" t="s">
        <v>13443</v>
      </c>
      <c r="C156" s="76" t="s">
        <v>13444</v>
      </c>
      <c r="D156" s="76" t="s">
        <v>62</v>
      </c>
      <c r="E156" s="77" t="s">
        <v>13200</v>
      </c>
      <c r="F156" s="78"/>
      <c r="G156" s="73" t="s">
        <v>15556</v>
      </c>
      <c r="H156" s="73" t="str">
        <f t="shared" si="2"/>
        <v>11.02.07 Радиотехнические информационные системы</v>
      </c>
    </row>
    <row r="157" spans="1:8" ht="15.75" x14ac:dyDescent="0.25">
      <c r="A157" s="74">
        <v>155</v>
      </c>
      <c r="B157" s="80" t="s">
        <v>13445</v>
      </c>
      <c r="C157" s="76" t="s">
        <v>13446</v>
      </c>
      <c r="D157" s="76" t="s">
        <v>13447</v>
      </c>
      <c r="E157" s="77" t="s">
        <v>13200</v>
      </c>
      <c r="F157" s="78"/>
      <c r="G157" s="73" t="s">
        <v>15556</v>
      </c>
      <c r="H157" s="73" t="str">
        <f t="shared" si="2"/>
        <v>11.02.08 Средства связи с подвижными объектами</v>
      </c>
    </row>
    <row r="158" spans="1:8" ht="15.75" x14ac:dyDescent="0.25">
      <c r="A158" s="74">
        <v>156</v>
      </c>
      <c r="B158" s="80" t="s">
        <v>13448</v>
      </c>
      <c r="C158" s="76" t="s">
        <v>13449</v>
      </c>
      <c r="D158" s="76" t="s">
        <v>13447</v>
      </c>
      <c r="E158" s="77" t="s">
        <v>13200</v>
      </c>
      <c r="F158" s="78"/>
      <c r="G158" s="73" t="s">
        <v>15556</v>
      </c>
      <c r="H158" s="73" t="str">
        <f t="shared" si="2"/>
        <v>11.02.09 Многоканальные телекоммуникационные системы</v>
      </c>
    </row>
    <row r="159" spans="1:8" ht="15.75" x14ac:dyDescent="0.25">
      <c r="A159" s="74">
        <v>157</v>
      </c>
      <c r="B159" s="77" t="s">
        <v>13450</v>
      </c>
      <c r="C159" s="76" t="s">
        <v>13451</v>
      </c>
      <c r="D159" s="76" t="s">
        <v>13447</v>
      </c>
      <c r="E159" s="77" t="s">
        <v>13200</v>
      </c>
      <c r="F159" s="78"/>
      <c r="G159" s="73" t="s">
        <v>15556</v>
      </c>
      <c r="H159" s="73" t="str">
        <f t="shared" si="2"/>
        <v>11.02.10 Радиосвязь, радиовещание и телевидение</v>
      </c>
    </row>
    <row r="160" spans="1:8" ht="15.75" x14ac:dyDescent="0.25">
      <c r="A160" s="74">
        <v>158</v>
      </c>
      <c r="B160" s="80" t="s">
        <v>13452</v>
      </c>
      <c r="C160" s="76" t="s">
        <v>13453</v>
      </c>
      <c r="D160" s="76" t="s">
        <v>13447</v>
      </c>
      <c r="E160" s="77" t="s">
        <v>13200</v>
      </c>
      <c r="F160" s="78"/>
      <c r="G160" s="73" t="s">
        <v>15556</v>
      </c>
      <c r="H160" s="73" t="str">
        <f t="shared" si="2"/>
        <v>11.02.11 Сети связи и системы коммутации</v>
      </c>
    </row>
    <row r="161" spans="1:8" ht="15.75" x14ac:dyDescent="0.25">
      <c r="A161" s="74">
        <v>159</v>
      </c>
      <c r="B161" s="80" t="s">
        <v>13454</v>
      </c>
      <c r="C161" s="76" t="s">
        <v>13455</v>
      </c>
      <c r="D161" s="76" t="s">
        <v>13456</v>
      </c>
      <c r="E161" s="77" t="s">
        <v>13200</v>
      </c>
      <c r="F161" s="78"/>
      <c r="G161" s="73" t="s">
        <v>15556</v>
      </c>
      <c r="H161" s="73" t="str">
        <f t="shared" si="2"/>
        <v>11.02.12 Почтовая связь</v>
      </c>
    </row>
    <row r="162" spans="1:8" ht="15.75" x14ac:dyDescent="0.25">
      <c r="A162" s="74">
        <v>160</v>
      </c>
      <c r="B162" s="80" t="s">
        <v>13457</v>
      </c>
      <c r="C162" s="76" t="s">
        <v>13458</v>
      </c>
      <c r="D162" s="76" t="s">
        <v>6993</v>
      </c>
      <c r="E162" s="77" t="s">
        <v>13200</v>
      </c>
      <c r="F162" s="78"/>
      <c r="G162" s="73" t="s">
        <v>15556</v>
      </c>
      <c r="H162" s="73" t="str">
        <f t="shared" si="2"/>
        <v>11.02.13 Твердотельная электроника</v>
      </c>
    </row>
    <row r="163" spans="1:8" ht="31.5" x14ac:dyDescent="0.25">
      <c r="A163" s="74">
        <v>161</v>
      </c>
      <c r="B163" s="80" t="s">
        <v>13459</v>
      </c>
      <c r="C163" s="76" t="s">
        <v>13460</v>
      </c>
      <c r="D163" s="76" t="s">
        <v>13461</v>
      </c>
      <c r="E163" s="77" t="s">
        <v>13200</v>
      </c>
      <c r="F163" s="78"/>
      <c r="G163" s="73" t="s">
        <v>15556</v>
      </c>
      <c r="H163" s="73" t="str">
        <f t="shared" si="2"/>
        <v>11.02.14 Электронные приборы и устройства</v>
      </c>
    </row>
    <row r="164" spans="1:8" ht="15.75" x14ac:dyDescent="0.25">
      <c r="A164" s="74">
        <v>162</v>
      </c>
      <c r="B164" s="75" t="s">
        <v>13462</v>
      </c>
      <c r="C164" s="76" t="s">
        <v>13463</v>
      </c>
      <c r="D164" s="76" t="s">
        <v>13140</v>
      </c>
      <c r="E164" s="77" t="s">
        <v>13141</v>
      </c>
      <c r="G164" s="73" t="s">
        <v>15556</v>
      </c>
      <c r="H164" s="73" t="str">
        <f t="shared" si="2"/>
        <v>11.03.01 Радиотехника</v>
      </c>
    </row>
    <row r="165" spans="1:8" ht="31.5" x14ac:dyDescent="0.25">
      <c r="A165" s="74">
        <v>163</v>
      </c>
      <c r="B165" s="75" t="s">
        <v>13464</v>
      </c>
      <c r="C165" s="76" t="s">
        <v>13465</v>
      </c>
      <c r="D165" s="76" t="s">
        <v>13140</v>
      </c>
      <c r="E165" s="77" t="s">
        <v>13141</v>
      </c>
      <c r="G165" s="73" t="s">
        <v>15556</v>
      </c>
      <c r="H165" s="73" t="str">
        <f t="shared" si="2"/>
        <v>11.03.02 Инфокоммуникационные технологии и системы связи</v>
      </c>
    </row>
    <row r="166" spans="1:8" ht="31.5" x14ac:dyDescent="0.25">
      <c r="A166" s="74">
        <v>164</v>
      </c>
      <c r="B166" s="75" t="s">
        <v>13466</v>
      </c>
      <c r="C166" s="76" t="s">
        <v>13467</v>
      </c>
      <c r="D166" s="76" t="s">
        <v>13140</v>
      </c>
      <c r="E166" s="77" t="s">
        <v>13141</v>
      </c>
      <c r="G166" s="73" t="s">
        <v>15556</v>
      </c>
      <c r="H166" s="73" t="str">
        <f t="shared" si="2"/>
        <v>11.03.03 Конструирование и технология электронных средств</v>
      </c>
    </row>
    <row r="167" spans="1:8" ht="15.75" x14ac:dyDescent="0.25">
      <c r="A167" s="74">
        <v>165</v>
      </c>
      <c r="B167" s="75" t="s">
        <v>13468</v>
      </c>
      <c r="C167" s="76" t="s">
        <v>13469</v>
      </c>
      <c r="D167" s="76" t="s">
        <v>13140</v>
      </c>
      <c r="E167" s="77" t="s">
        <v>13141</v>
      </c>
      <c r="G167" s="73" t="s">
        <v>15556</v>
      </c>
      <c r="H167" s="73" t="str">
        <f t="shared" si="2"/>
        <v>11.03.04 Электроника и наноэлектроника</v>
      </c>
    </row>
    <row r="168" spans="1:8" ht="15.75" x14ac:dyDescent="0.25">
      <c r="A168" s="74">
        <v>166</v>
      </c>
      <c r="B168" s="75" t="s">
        <v>13470</v>
      </c>
      <c r="C168" s="76" t="s">
        <v>13463</v>
      </c>
      <c r="D168" s="76" t="s">
        <v>13149</v>
      </c>
      <c r="E168" s="77" t="s">
        <v>13141</v>
      </c>
      <c r="G168" s="73" t="s">
        <v>15556</v>
      </c>
      <c r="H168" s="73" t="str">
        <f t="shared" si="2"/>
        <v>11.04.01 Радиотехника</v>
      </c>
    </row>
    <row r="169" spans="1:8" ht="31.5" x14ac:dyDescent="0.25">
      <c r="A169" s="74">
        <v>167</v>
      </c>
      <c r="B169" s="75" t="s">
        <v>13471</v>
      </c>
      <c r="C169" s="76" t="s">
        <v>13465</v>
      </c>
      <c r="D169" s="76" t="s">
        <v>13149</v>
      </c>
      <c r="E169" s="77" t="s">
        <v>13141</v>
      </c>
      <c r="G169" s="73" t="s">
        <v>15556</v>
      </c>
      <c r="H169" s="73" t="str">
        <f t="shared" si="2"/>
        <v>11.04.02 Инфокоммуникационные технологии и системы связи</v>
      </c>
    </row>
    <row r="170" spans="1:8" ht="31.5" x14ac:dyDescent="0.25">
      <c r="A170" s="74">
        <v>168</v>
      </c>
      <c r="B170" s="75" t="s">
        <v>13472</v>
      </c>
      <c r="C170" s="76" t="s">
        <v>13467</v>
      </c>
      <c r="D170" s="76" t="s">
        <v>13149</v>
      </c>
      <c r="E170" s="77" t="s">
        <v>13141</v>
      </c>
      <c r="G170" s="73" t="s">
        <v>15556</v>
      </c>
      <c r="H170" s="73" t="str">
        <f t="shared" si="2"/>
        <v>11.04.03 Конструирование и технология электронных средств</v>
      </c>
    </row>
    <row r="171" spans="1:8" ht="15.75" x14ac:dyDescent="0.25">
      <c r="A171" s="74">
        <v>169</v>
      </c>
      <c r="B171" s="75" t="s">
        <v>13473</v>
      </c>
      <c r="C171" s="76" t="s">
        <v>13469</v>
      </c>
      <c r="D171" s="76" t="s">
        <v>13149</v>
      </c>
      <c r="E171" s="77" t="s">
        <v>13141</v>
      </c>
      <c r="G171" s="73" t="s">
        <v>15556</v>
      </c>
      <c r="H171" s="73" t="str">
        <f t="shared" si="2"/>
        <v>11.04.04 Электроника и наноэлектроника</v>
      </c>
    </row>
    <row r="172" spans="1:8" ht="15.75" x14ac:dyDescent="0.25">
      <c r="A172" s="74">
        <v>170</v>
      </c>
      <c r="B172" s="77" t="s">
        <v>13474</v>
      </c>
      <c r="C172" s="76" t="s">
        <v>13475</v>
      </c>
      <c r="D172" s="76" t="s">
        <v>5779</v>
      </c>
      <c r="E172" s="77" t="s">
        <v>13141</v>
      </c>
      <c r="G172" s="73" t="s">
        <v>15556</v>
      </c>
      <c r="H172" s="73" t="str">
        <f t="shared" si="2"/>
        <v>11.05.01 Радиоэлектронные системы и комплексы</v>
      </c>
    </row>
    <row r="173" spans="1:8" ht="15.75" x14ac:dyDescent="0.25">
      <c r="A173" s="74">
        <v>171</v>
      </c>
      <c r="B173" s="77" t="s">
        <v>13476</v>
      </c>
      <c r="C173" s="76" t="s">
        <v>13477</v>
      </c>
      <c r="D173" s="76" t="s">
        <v>13478</v>
      </c>
      <c r="E173" s="77" t="s">
        <v>13141</v>
      </c>
      <c r="G173" s="73" t="s">
        <v>15556</v>
      </c>
      <c r="H173" s="73" t="str">
        <f t="shared" si="2"/>
        <v>11.05.02 Специальные радиотехнические системы</v>
      </c>
    </row>
    <row r="174" spans="1:8" ht="15.75" x14ac:dyDescent="0.25">
      <c r="A174" s="74">
        <v>172</v>
      </c>
      <c r="B174" s="75" t="s">
        <v>13479</v>
      </c>
      <c r="C174" s="76" t="s">
        <v>13480</v>
      </c>
      <c r="D174" s="76" t="s">
        <v>13158</v>
      </c>
      <c r="E174" s="77" t="s">
        <v>13159</v>
      </c>
      <c r="G174" s="73" t="s">
        <v>15556</v>
      </c>
      <c r="H174" s="73" t="str">
        <f t="shared" si="2"/>
        <v>11.06.01 Электроника, радиотехника и системы связи</v>
      </c>
    </row>
    <row r="175" spans="1:8" ht="15.75" x14ac:dyDescent="0.25">
      <c r="A175" s="74">
        <v>173</v>
      </c>
      <c r="B175" s="77" t="s">
        <v>13481</v>
      </c>
      <c r="C175" s="76" t="s">
        <v>2857</v>
      </c>
      <c r="D175" s="79" t="s">
        <v>2857</v>
      </c>
      <c r="E175" s="77" t="s">
        <v>13200</v>
      </c>
      <c r="G175" s="73" t="s">
        <v>15556</v>
      </c>
      <c r="H175" s="73" t="str">
        <f t="shared" si="2"/>
        <v>12.01.01 Наладчик оборудования оптического производства</v>
      </c>
    </row>
    <row r="176" spans="1:8" ht="47.25" x14ac:dyDescent="0.25">
      <c r="A176" s="74">
        <v>174</v>
      </c>
      <c r="B176" s="77" t="s">
        <v>13482</v>
      </c>
      <c r="C176" s="76" t="s">
        <v>3341</v>
      </c>
      <c r="D176" s="79" t="s">
        <v>13483</v>
      </c>
      <c r="E176" s="77" t="s">
        <v>13200</v>
      </c>
      <c r="G176" s="73" t="s">
        <v>15556</v>
      </c>
      <c r="H176" s="73" t="str">
        <f t="shared" si="2"/>
        <v>12.01.02 Оптик-механик</v>
      </c>
    </row>
    <row r="177" spans="1:8" ht="15.75" x14ac:dyDescent="0.25">
      <c r="A177" s="74">
        <v>175</v>
      </c>
      <c r="B177" s="77" t="s">
        <v>13484</v>
      </c>
      <c r="C177" s="76" t="s">
        <v>4217</v>
      </c>
      <c r="D177" s="79" t="s">
        <v>4217</v>
      </c>
      <c r="E177" s="77" t="s">
        <v>13200</v>
      </c>
      <c r="G177" s="73" t="s">
        <v>15556</v>
      </c>
      <c r="H177" s="73" t="str">
        <f t="shared" si="2"/>
        <v>12.01.03 Сборщик очков</v>
      </c>
    </row>
    <row r="178" spans="1:8" ht="31.5" x14ac:dyDescent="0.25">
      <c r="A178" s="74">
        <v>176</v>
      </c>
      <c r="B178" s="77" t="s">
        <v>13485</v>
      </c>
      <c r="C178" s="76" t="s">
        <v>13486</v>
      </c>
      <c r="D178" s="79" t="s">
        <v>13486</v>
      </c>
      <c r="E178" s="77" t="s">
        <v>13200</v>
      </c>
      <c r="G178" s="73" t="s">
        <v>15556</v>
      </c>
      <c r="H178" s="73" t="str">
        <f t="shared" si="2"/>
        <v>12.01.04 Электромеханик по ремонту и обслуживанию наркозно-дыхательной аппаратуры</v>
      </c>
    </row>
    <row r="179" spans="1:8" ht="31.5" x14ac:dyDescent="0.25">
      <c r="A179" s="74">
        <v>177</v>
      </c>
      <c r="B179" s="77" t="s">
        <v>13487</v>
      </c>
      <c r="C179" s="76" t="s">
        <v>4962</v>
      </c>
      <c r="D179" s="79" t="s">
        <v>4962</v>
      </c>
      <c r="E179" s="77" t="s">
        <v>13200</v>
      </c>
      <c r="G179" s="73" t="s">
        <v>15556</v>
      </c>
      <c r="H179" s="73" t="str">
        <f t="shared" si="2"/>
        <v>12.01.05 Электромеханик по ремонту и обслуживанию медицинского оборудования</v>
      </c>
    </row>
    <row r="180" spans="1:8" ht="31.5" x14ac:dyDescent="0.25">
      <c r="A180" s="74">
        <v>178</v>
      </c>
      <c r="B180" s="77" t="s">
        <v>13488</v>
      </c>
      <c r="C180" s="76" t="s">
        <v>13489</v>
      </c>
      <c r="D180" s="79" t="s">
        <v>13489</v>
      </c>
      <c r="E180" s="77" t="s">
        <v>13200</v>
      </c>
      <c r="G180" s="73" t="s">
        <v>15556</v>
      </c>
      <c r="H180" s="73" t="str">
        <f t="shared" si="2"/>
        <v>12.01.06 Электромеханик по ремонту и обслуживанию медицинских оптических приборов</v>
      </c>
    </row>
    <row r="181" spans="1:8" ht="31.5" x14ac:dyDescent="0.25">
      <c r="A181" s="74">
        <v>179</v>
      </c>
      <c r="B181" s="77" t="s">
        <v>13490</v>
      </c>
      <c r="C181" s="76" t="s">
        <v>13491</v>
      </c>
      <c r="D181" s="79" t="s">
        <v>13491</v>
      </c>
      <c r="E181" s="77" t="s">
        <v>13200</v>
      </c>
      <c r="G181" s="73" t="s">
        <v>15556</v>
      </c>
      <c r="H181" s="73" t="str">
        <f t="shared" si="2"/>
        <v>12.01.07 Электромеханик по ремонту и обслуживанию электронной медицинской аппаратуры</v>
      </c>
    </row>
    <row r="182" spans="1:8" ht="15.75" x14ac:dyDescent="0.25">
      <c r="A182" s="74">
        <v>180</v>
      </c>
      <c r="B182" s="77" t="s">
        <v>13492</v>
      </c>
      <c r="C182" s="76" t="s">
        <v>2636</v>
      </c>
      <c r="D182" s="79" t="s">
        <v>2636</v>
      </c>
      <c r="E182" s="77" t="s">
        <v>13200</v>
      </c>
      <c r="G182" s="73" t="s">
        <v>15556</v>
      </c>
      <c r="H182" s="73" t="str">
        <f t="shared" si="2"/>
        <v>12.01.08 Механик протезно-ортопедических изделий</v>
      </c>
    </row>
    <row r="183" spans="1:8" ht="15.75" x14ac:dyDescent="0.25">
      <c r="A183" s="74">
        <v>181</v>
      </c>
      <c r="B183" s="80" t="s">
        <v>13493</v>
      </c>
      <c r="C183" s="76" t="s">
        <v>13494</v>
      </c>
      <c r="D183" s="76" t="s">
        <v>6993</v>
      </c>
      <c r="E183" s="77" t="s">
        <v>13200</v>
      </c>
      <c r="F183" s="78"/>
      <c r="G183" s="73" t="s">
        <v>15556</v>
      </c>
      <c r="H183" s="73" t="str">
        <f t="shared" si="2"/>
        <v>12.02.01 Авиационные приборы и комплексы</v>
      </c>
    </row>
    <row r="184" spans="1:8" ht="15.75" x14ac:dyDescent="0.25">
      <c r="A184" s="74">
        <v>182</v>
      </c>
      <c r="B184" s="80" t="s">
        <v>13495</v>
      </c>
      <c r="C184" s="76" t="s">
        <v>13496</v>
      </c>
      <c r="D184" s="76" t="s">
        <v>6993</v>
      </c>
      <c r="E184" s="77" t="s">
        <v>13200</v>
      </c>
      <c r="F184" s="78"/>
      <c r="G184" s="73" t="s">
        <v>15556</v>
      </c>
      <c r="H184" s="73" t="str">
        <f t="shared" si="2"/>
        <v>12.02.02 Акустические приборы и системы</v>
      </c>
    </row>
    <row r="185" spans="1:8" ht="15.75" x14ac:dyDescent="0.25">
      <c r="A185" s="74">
        <v>183</v>
      </c>
      <c r="B185" s="80" t="s">
        <v>13497</v>
      </c>
      <c r="C185" s="76" t="s">
        <v>13498</v>
      </c>
      <c r="D185" s="76" t="s">
        <v>6993</v>
      </c>
      <c r="E185" s="77" t="s">
        <v>13200</v>
      </c>
      <c r="F185" s="78"/>
      <c r="G185" s="73" t="s">
        <v>15556</v>
      </c>
      <c r="H185" s="73" t="str">
        <f t="shared" si="2"/>
        <v>12.02.03 Радиоэлектронные приборные устройства</v>
      </c>
    </row>
    <row r="186" spans="1:8" ht="15.75" x14ac:dyDescent="0.25">
      <c r="A186" s="74">
        <v>184</v>
      </c>
      <c r="B186" s="80" t="s">
        <v>13499</v>
      </c>
      <c r="C186" s="76" t="s">
        <v>13500</v>
      </c>
      <c r="D186" s="76" t="s">
        <v>6993</v>
      </c>
      <c r="E186" s="77" t="s">
        <v>13200</v>
      </c>
      <c r="F186" s="78"/>
      <c r="G186" s="73" t="s">
        <v>15556</v>
      </c>
      <c r="H186" s="73" t="str">
        <f t="shared" si="2"/>
        <v>12.02.04 Электромеханические приборные устройства</v>
      </c>
    </row>
    <row r="187" spans="1:8" ht="31.5" x14ac:dyDescent="0.25">
      <c r="A187" s="74">
        <v>185</v>
      </c>
      <c r="B187" s="80" t="s">
        <v>13501</v>
      </c>
      <c r="C187" s="76" t="s">
        <v>13502</v>
      </c>
      <c r="D187" s="76" t="s">
        <v>6993</v>
      </c>
      <c r="E187" s="77" t="s">
        <v>13200</v>
      </c>
      <c r="F187" s="78"/>
      <c r="G187" s="73" t="s">
        <v>15556</v>
      </c>
      <c r="H187" s="73" t="str">
        <f t="shared" si="2"/>
        <v>12.02.05 Оптические и оптико-электронные приборы и системы</v>
      </c>
    </row>
    <row r="188" spans="1:8" ht="31.5" x14ac:dyDescent="0.25">
      <c r="A188" s="74">
        <v>186</v>
      </c>
      <c r="B188" s="80" t="s">
        <v>13503</v>
      </c>
      <c r="C188" s="76" t="s">
        <v>13504</v>
      </c>
      <c r="D188" s="76" t="s">
        <v>6993</v>
      </c>
      <c r="E188" s="77" t="s">
        <v>13200</v>
      </c>
      <c r="F188" s="78"/>
      <c r="G188" s="73" t="s">
        <v>15556</v>
      </c>
      <c r="H188" s="73" t="str">
        <f t="shared" si="2"/>
        <v>12.02.06 Биотехнические и медицинские аппараты и системы</v>
      </c>
    </row>
    <row r="189" spans="1:8" ht="31.5" x14ac:dyDescent="0.25">
      <c r="A189" s="74">
        <v>187</v>
      </c>
      <c r="B189" s="80" t="s">
        <v>13505</v>
      </c>
      <c r="C189" s="76" t="s">
        <v>13506</v>
      </c>
      <c r="D189" s="76" t="s">
        <v>13316</v>
      </c>
      <c r="E189" s="77" t="s">
        <v>13200</v>
      </c>
      <c r="F189" s="78"/>
      <c r="G189" s="73" t="s">
        <v>15556</v>
      </c>
      <c r="H189" s="73" t="str">
        <f t="shared" si="2"/>
        <v>12.02.07 Монтаж, техническое обслуживание и ремонт медицинской техники</v>
      </c>
    </row>
    <row r="190" spans="1:8" ht="31.5" x14ac:dyDescent="0.25">
      <c r="A190" s="74">
        <v>188</v>
      </c>
      <c r="B190" s="80" t="s">
        <v>13507</v>
      </c>
      <c r="C190" s="76" t="s">
        <v>13508</v>
      </c>
      <c r="D190" s="76" t="s">
        <v>6993</v>
      </c>
      <c r="E190" s="77" t="s">
        <v>13200</v>
      </c>
      <c r="F190" s="78"/>
      <c r="G190" s="73" t="s">
        <v>15556</v>
      </c>
      <c r="H190" s="73" t="str">
        <f t="shared" si="2"/>
        <v>12.02.08 Протезно-ортопедическая и реабилитационная техника</v>
      </c>
    </row>
    <row r="191" spans="1:8" ht="15.75" x14ac:dyDescent="0.25">
      <c r="A191" s="74">
        <v>189</v>
      </c>
      <c r="B191" s="75" t="s">
        <v>13509</v>
      </c>
      <c r="C191" s="76" t="s">
        <v>13510</v>
      </c>
      <c r="D191" s="76" t="s">
        <v>13140</v>
      </c>
      <c r="E191" s="77" t="s">
        <v>13141</v>
      </c>
      <c r="G191" s="73" t="s">
        <v>15556</v>
      </c>
      <c r="H191" s="73" t="str">
        <f t="shared" si="2"/>
        <v>12.03.01 Приборостроение</v>
      </c>
    </row>
    <row r="192" spans="1:8" ht="15.75" x14ac:dyDescent="0.25">
      <c r="A192" s="74">
        <v>190</v>
      </c>
      <c r="B192" s="75" t="s">
        <v>13511</v>
      </c>
      <c r="C192" s="76" t="s">
        <v>13512</v>
      </c>
      <c r="D192" s="76" t="s">
        <v>13140</v>
      </c>
      <c r="E192" s="77" t="s">
        <v>13141</v>
      </c>
      <c r="G192" s="73" t="s">
        <v>15556</v>
      </c>
      <c r="H192" s="73" t="str">
        <f t="shared" si="2"/>
        <v>12.03.02 Оптотехника</v>
      </c>
    </row>
    <row r="193" spans="1:8" ht="15.75" x14ac:dyDescent="0.25">
      <c r="A193" s="74">
        <v>191</v>
      </c>
      <c r="B193" s="75" t="s">
        <v>13513</v>
      </c>
      <c r="C193" s="76" t="s">
        <v>13514</v>
      </c>
      <c r="D193" s="76" t="s">
        <v>13140</v>
      </c>
      <c r="E193" s="77" t="s">
        <v>13141</v>
      </c>
      <c r="G193" s="73" t="s">
        <v>15556</v>
      </c>
      <c r="H193" s="73" t="str">
        <f t="shared" si="2"/>
        <v>12.03.03 Фотоника и оптоинформатика</v>
      </c>
    </row>
    <row r="194" spans="1:8" ht="15.75" x14ac:dyDescent="0.25">
      <c r="A194" s="74">
        <v>192</v>
      </c>
      <c r="B194" s="75" t="s">
        <v>13515</v>
      </c>
      <c r="C194" s="76" t="s">
        <v>13516</v>
      </c>
      <c r="D194" s="76" t="s">
        <v>13140</v>
      </c>
      <c r="E194" s="77" t="s">
        <v>13141</v>
      </c>
      <c r="G194" s="73" t="s">
        <v>15556</v>
      </c>
      <c r="H194" s="73" t="str">
        <f t="shared" si="2"/>
        <v>12.03.04 Биотехнические системы и технологии</v>
      </c>
    </row>
    <row r="195" spans="1:8" ht="15.75" x14ac:dyDescent="0.25">
      <c r="A195" s="74">
        <v>193</v>
      </c>
      <c r="B195" s="75" t="s">
        <v>13517</v>
      </c>
      <c r="C195" s="76" t="s">
        <v>13518</v>
      </c>
      <c r="D195" s="76" t="s">
        <v>13140</v>
      </c>
      <c r="E195" s="77" t="s">
        <v>13141</v>
      </c>
      <c r="G195" s="73" t="s">
        <v>15556</v>
      </c>
      <c r="H195" s="73" t="str">
        <f t="shared" si="2"/>
        <v>12.03.05 Лазерная техника и лазерные технологии</v>
      </c>
    </row>
    <row r="196" spans="1:8" ht="15.75" x14ac:dyDescent="0.25">
      <c r="A196" s="74">
        <v>194</v>
      </c>
      <c r="B196" s="75" t="s">
        <v>13519</v>
      </c>
      <c r="C196" s="76" t="s">
        <v>13510</v>
      </c>
      <c r="D196" s="76" t="s">
        <v>13149</v>
      </c>
      <c r="E196" s="77" t="s">
        <v>13141</v>
      </c>
      <c r="G196" s="73" t="s">
        <v>15556</v>
      </c>
      <c r="H196" s="73" t="str">
        <f t="shared" si="2"/>
        <v>12.04.01 Приборостроение</v>
      </c>
    </row>
    <row r="197" spans="1:8" ht="15.75" x14ac:dyDescent="0.25">
      <c r="A197" s="74">
        <v>195</v>
      </c>
      <c r="B197" s="75" t="s">
        <v>13520</v>
      </c>
      <c r="C197" s="76" t="s">
        <v>13512</v>
      </c>
      <c r="D197" s="76" t="s">
        <v>13149</v>
      </c>
      <c r="E197" s="77" t="s">
        <v>13141</v>
      </c>
      <c r="G197" s="73" t="s">
        <v>15556</v>
      </c>
      <c r="H197" s="73" t="str">
        <f t="shared" ref="H197:H260" si="3">CONCATENATE(B197,G197,C197)</f>
        <v>12.04.02 Оптотехника</v>
      </c>
    </row>
    <row r="198" spans="1:8" ht="15.75" x14ac:dyDescent="0.25">
      <c r="A198" s="74">
        <v>196</v>
      </c>
      <c r="B198" s="75" t="s">
        <v>13521</v>
      </c>
      <c r="C198" s="76" t="s">
        <v>13514</v>
      </c>
      <c r="D198" s="76" t="s">
        <v>13149</v>
      </c>
      <c r="E198" s="77" t="s">
        <v>13141</v>
      </c>
      <c r="G198" s="73" t="s">
        <v>15556</v>
      </c>
      <c r="H198" s="73" t="str">
        <f t="shared" si="3"/>
        <v>12.04.03 Фотоника и оптоинформатика</v>
      </c>
    </row>
    <row r="199" spans="1:8" ht="15.75" x14ac:dyDescent="0.25">
      <c r="A199" s="74">
        <v>197</v>
      </c>
      <c r="B199" s="75" t="s">
        <v>13522</v>
      </c>
      <c r="C199" s="76" t="s">
        <v>13516</v>
      </c>
      <c r="D199" s="76" t="s">
        <v>13149</v>
      </c>
      <c r="E199" s="77" t="s">
        <v>13141</v>
      </c>
      <c r="G199" s="73" t="s">
        <v>15556</v>
      </c>
      <c r="H199" s="73" t="str">
        <f t="shared" si="3"/>
        <v>12.04.04 Биотехнические системы и технологии</v>
      </c>
    </row>
    <row r="200" spans="1:8" ht="15.75" x14ac:dyDescent="0.25">
      <c r="A200" s="74">
        <v>198</v>
      </c>
      <c r="B200" s="75" t="s">
        <v>13523</v>
      </c>
      <c r="C200" s="76" t="s">
        <v>13518</v>
      </c>
      <c r="D200" s="76" t="s">
        <v>13149</v>
      </c>
      <c r="E200" s="77" t="s">
        <v>13141</v>
      </c>
      <c r="G200" s="73" t="s">
        <v>15556</v>
      </c>
      <c r="H200" s="73" t="str">
        <f t="shared" si="3"/>
        <v>12.04.05 Лазерная техника и лазерные технологии</v>
      </c>
    </row>
    <row r="201" spans="1:8" ht="31.5" x14ac:dyDescent="0.25">
      <c r="A201" s="74">
        <v>199</v>
      </c>
      <c r="B201" s="77" t="s">
        <v>13524</v>
      </c>
      <c r="C201" s="76" t="s">
        <v>13525</v>
      </c>
      <c r="D201" s="76" t="s">
        <v>5779</v>
      </c>
      <c r="E201" s="77" t="s">
        <v>13141</v>
      </c>
      <c r="G201" s="73" t="s">
        <v>15556</v>
      </c>
      <c r="H201" s="73" t="str">
        <f t="shared" si="3"/>
        <v>12.05.01 Электронные и оптико-электронные приборы и системы специального назначения</v>
      </c>
    </row>
    <row r="202" spans="1:8" ht="31.5" x14ac:dyDescent="0.25">
      <c r="A202" s="74">
        <v>200</v>
      </c>
      <c r="B202" s="75" t="s">
        <v>13526</v>
      </c>
      <c r="C202" s="76" t="s">
        <v>13527</v>
      </c>
      <c r="D202" s="76" t="s">
        <v>13158</v>
      </c>
      <c r="E202" s="77" t="s">
        <v>13159</v>
      </c>
      <c r="G202" s="73" t="s">
        <v>15556</v>
      </c>
      <c r="H202" s="73" t="str">
        <f t="shared" si="3"/>
        <v>12.06.01 Фотоника, приборостроение, оптические и биотехнические системы и технологии</v>
      </c>
    </row>
    <row r="203" spans="1:8" ht="47.25" x14ac:dyDescent="0.25">
      <c r="A203" s="74">
        <v>201</v>
      </c>
      <c r="B203" s="77" t="s">
        <v>13528</v>
      </c>
      <c r="C203" s="76" t="s">
        <v>374</v>
      </c>
      <c r="D203" s="79" t="s">
        <v>13529</v>
      </c>
      <c r="E203" s="77" t="s">
        <v>13200</v>
      </c>
      <c r="G203" s="73" t="s">
        <v>15556</v>
      </c>
      <c r="H203" s="73" t="str">
        <f t="shared" si="3"/>
        <v>13.01.01 Машинист котлов</v>
      </c>
    </row>
    <row r="204" spans="1:8" ht="63" x14ac:dyDescent="0.25">
      <c r="A204" s="74">
        <v>202</v>
      </c>
      <c r="B204" s="77" t="s">
        <v>13530</v>
      </c>
      <c r="C204" s="76" t="s">
        <v>394</v>
      </c>
      <c r="D204" s="79" t="s">
        <v>13531</v>
      </c>
      <c r="E204" s="77" t="s">
        <v>13200</v>
      </c>
      <c r="G204" s="73" t="s">
        <v>15556</v>
      </c>
      <c r="H204" s="73" t="str">
        <f t="shared" si="3"/>
        <v>13.01.02 Машинист паровых турбин</v>
      </c>
    </row>
    <row r="205" spans="1:8" ht="110.25" x14ac:dyDescent="0.25">
      <c r="A205" s="74">
        <v>203</v>
      </c>
      <c r="B205" s="77" t="s">
        <v>13532</v>
      </c>
      <c r="C205" s="76" t="s">
        <v>13533</v>
      </c>
      <c r="D205" s="79" t="s">
        <v>13534</v>
      </c>
      <c r="E205" s="77" t="s">
        <v>13200</v>
      </c>
      <c r="G205" s="73" t="s">
        <v>15556</v>
      </c>
      <c r="H205" s="73" t="str">
        <f t="shared" si="3"/>
        <v>13.01.03 Электрослесарь по ремонту оборудования электростанций</v>
      </c>
    </row>
    <row r="206" spans="1:8" ht="63" x14ac:dyDescent="0.25">
      <c r="A206" s="74">
        <v>204</v>
      </c>
      <c r="B206" s="77" t="s">
        <v>13535</v>
      </c>
      <c r="C206" s="76" t="s">
        <v>13536</v>
      </c>
      <c r="D206" s="79" t="s">
        <v>13537</v>
      </c>
      <c r="E206" s="77" t="s">
        <v>13200</v>
      </c>
      <c r="G206" s="73" t="s">
        <v>15556</v>
      </c>
      <c r="H206" s="73" t="str">
        <f t="shared" si="3"/>
        <v>13.01.04 Слесарь по ремонту оборудования электростанций</v>
      </c>
    </row>
    <row r="207" spans="1:8" ht="110.25" x14ac:dyDescent="0.25">
      <c r="A207" s="74">
        <v>205</v>
      </c>
      <c r="B207" s="77" t="s">
        <v>13538</v>
      </c>
      <c r="C207" s="76" t="s">
        <v>13539</v>
      </c>
      <c r="D207" s="79" t="s">
        <v>13540</v>
      </c>
      <c r="E207" s="77" t="s">
        <v>13200</v>
      </c>
      <c r="G207" s="73" t="s">
        <v>15556</v>
      </c>
      <c r="H207" s="73" t="str">
        <f t="shared" si="3"/>
        <v>13.01.05 Электромонтер по техническому обслуживанию электростанций и сетей</v>
      </c>
    </row>
    <row r="208" spans="1:8" ht="31.5" x14ac:dyDescent="0.25">
      <c r="A208" s="74">
        <v>206</v>
      </c>
      <c r="B208" s="77" t="s">
        <v>13541</v>
      </c>
      <c r="C208" s="76" t="s">
        <v>13542</v>
      </c>
      <c r="D208" s="79" t="s">
        <v>13542</v>
      </c>
      <c r="E208" s="77" t="s">
        <v>13200</v>
      </c>
      <c r="G208" s="73" t="s">
        <v>15556</v>
      </c>
      <c r="H208" s="73" t="str">
        <f t="shared" si="3"/>
        <v>13.01.06 Электромонтер-линейщик по монтажу воздушных линий высокого напряжения и контактной сети</v>
      </c>
    </row>
    <row r="209" spans="1:8" ht="94.5" x14ac:dyDescent="0.25">
      <c r="A209" s="74">
        <v>207</v>
      </c>
      <c r="B209" s="77" t="s">
        <v>13543</v>
      </c>
      <c r="C209" s="76" t="s">
        <v>13544</v>
      </c>
      <c r="D209" s="79" t="s">
        <v>13545</v>
      </c>
      <c r="E209" s="77" t="s">
        <v>13200</v>
      </c>
      <c r="G209" s="73" t="s">
        <v>15556</v>
      </c>
      <c r="H209" s="73" t="str">
        <f t="shared" si="3"/>
        <v>13.01.07 Электромонтер по ремонту электросетей</v>
      </c>
    </row>
    <row r="210" spans="1:8" ht="31.5" x14ac:dyDescent="0.25">
      <c r="A210" s="74">
        <v>208</v>
      </c>
      <c r="B210" s="77" t="s">
        <v>13546</v>
      </c>
      <c r="C210" s="76" t="s">
        <v>4249</v>
      </c>
      <c r="D210" s="79" t="s">
        <v>13547</v>
      </c>
      <c r="E210" s="77" t="s">
        <v>13200</v>
      </c>
      <c r="G210" s="73" t="s">
        <v>15556</v>
      </c>
      <c r="H210" s="73" t="str">
        <f t="shared" si="3"/>
        <v>13.01.08 Сборщик трансформаторов</v>
      </c>
    </row>
    <row r="211" spans="1:8" ht="78.75" x14ac:dyDescent="0.25">
      <c r="A211" s="74">
        <v>209</v>
      </c>
      <c r="B211" s="77" t="s">
        <v>13548</v>
      </c>
      <c r="C211" s="76" t="s">
        <v>4267</v>
      </c>
      <c r="D211" s="79" t="s">
        <v>13549</v>
      </c>
      <c r="E211" s="77" t="s">
        <v>13200</v>
      </c>
      <c r="G211" s="73" t="s">
        <v>15556</v>
      </c>
      <c r="H211" s="73" t="str">
        <f t="shared" si="3"/>
        <v>13.01.09 Сборщик электрических машин и аппаратов</v>
      </c>
    </row>
    <row r="212" spans="1:8" ht="31.5" x14ac:dyDescent="0.25">
      <c r="A212" s="74">
        <v>210</v>
      </c>
      <c r="B212" s="77" t="s">
        <v>13550</v>
      </c>
      <c r="C212" s="76" t="s">
        <v>13551</v>
      </c>
      <c r="D212" s="79" t="s">
        <v>15</v>
      </c>
      <c r="E212" s="77" t="s">
        <v>13200</v>
      </c>
      <c r="G212" s="73" t="s">
        <v>15556</v>
      </c>
      <c r="H212" s="73" t="str">
        <f t="shared" si="3"/>
        <v>13.01.10 Электромонтер по ремонту и обслуживанию электрооборудования (по отраслям)</v>
      </c>
    </row>
    <row r="213" spans="1:8" ht="31.5" x14ac:dyDescent="0.25">
      <c r="A213" s="74">
        <v>211</v>
      </c>
      <c r="B213" s="77" t="s">
        <v>13552</v>
      </c>
      <c r="C213" s="76" t="s">
        <v>13553</v>
      </c>
      <c r="D213" s="79" t="s">
        <v>1815</v>
      </c>
      <c r="E213" s="77" t="s">
        <v>13200</v>
      </c>
      <c r="G213" s="73" t="s">
        <v>15556</v>
      </c>
      <c r="H213" s="73" t="str">
        <f t="shared" si="3"/>
        <v>13.01.11 Электромеханик по испытанию и ремонту электрооборудования летательных аппаратов</v>
      </c>
    </row>
    <row r="214" spans="1:8" ht="15.75" x14ac:dyDescent="0.25">
      <c r="A214" s="74">
        <v>212</v>
      </c>
      <c r="B214" s="77" t="s">
        <v>13554</v>
      </c>
      <c r="C214" s="76" t="s">
        <v>4269</v>
      </c>
      <c r="D214" s="79" t="s">
        <v>4269</v>
      </c>
      <c r="E214" s="77" t="s">
        <v>13200</v>
      </c>
      <c r="G214" s="73" t="s">
        <v>15556</v>
      </c>
      <c r="H214" s="73" t="str">
        <f t="shared" si="3"/>
        <v>13.01.12 Сборщик электроизмерительных приборов</v>
      </c>
    </row>
    <row r="215" spans="1:8" ht="15.75" x14ac:dyDescent="0.25">
      <c r="A215" s="74">
        <v>213</v>
      </c>
      <c r="B215" s="77" t="s">
        <v>13555</v>
      </c>
      <c r="C215" s="76" t="s">
        <v>4970</v>
      </c>
      <c r="D215" s="79" t="s">
        <v>4970</v>
      </c>
      <c r="E215" s="77" t="s">
        <v>13200</v>
      </c>
      <c r="G215" s="73" t="s">
        <v>15556</v>
      </c>
      <c r="H215" s="73" t="str">
        <f t="shared" si="3"/>
        <v>13.01.13 Электромонтажник-схемщик</v>
      </c>
    </row>
    <row r="216" spans="1:8" ht="15.75" x14ac:dyDescent="0.25">
      <c r="A216" s="74">
        <v>214</v>
      </c>
      <c r="B216" s="77" t="s">
        <v>13556</v>
      </c>
      <c r="C216" s="76" t="s">
        <v>1816</v>
      </c>
      <c r="D216" s="79" t="s">
        <v>1816</v>
      </c>
      <c r="E216" s="77" t="s">
        <v>13200</v>
      </c>
      <c r="G216" s="73" t="s">
        <v>15556</v>
      </c>
      <c r="H216" s="73" t="str">
        <f t="shared" si="3"/>
        <v>13.01.14 Электромеханик по лифтам</v>
      </c>
    </row>
    <row r="217" spans="1:8" ht="15.75" x14ac:dyDescent="0.25">
      <c r="A217" s="74">
        <v>215</v>
      </c>
      <c r="B217" s="80" t="s">
        <v>13557</v>
      </c>
      <c r="C217" s="76" t="s">
        <v>13558</v>
      </c>
      <c r="D217" s="76" t="s">
        <v>13559</v>
      </c>
      <c r="E217" s="77" t="s">
        <v>13200</v>
      </c>
      <c r="F217" s="78"/>
      <c r="G217" s="73" t="s">
        <v>15556</v>
      </c>
      <c r="H217" s="73" t="str">
        <f t="shared" si="3"/>
        <v>13.02.01 Тепловые электрические станции</v>
      </c>
    </row>
    <row r="218" spans="1:8" ht="15.75" x14ac:dyDescent="0.25">
      <c r="A218" s="74">
        <v>216</v>
      </c>
      <c r="B218" s="80" t="s">
        <v>13560</v>
      </c>
      <c r="C218" s="76" t="s">
        <v>13561</v>
      </c>
      <c r="D218" s="76" t="s">
        <v>13559</v>
      </c>
      <c r="E218" s="77" t="s">
        <v>13200</v>
      </c>
      <c r="F218" s="78"/>
      <c r="G218" s="73" t="s">
        <v>15556</v>
      </c>
      <c r="H218" s="73" t="str">
        <f t="shared" si="3"/>
        <v>13.02.02 Теплоснабжение и теплотехническое оборудование</v>
      </c>
    </row>
    <row r="219" spans="1:8" ht="15.75" x14ac:dyDescent="0.25">
      <c r="A219" s="74">
        <v>217</v>
      </c>
      <c r="B219" s="80" t="s">
        <v>13562</v>
      </c>
      <c r="C219" s="76" t="s">
        <v>13563</v>
      </c>
      <c r="D219" s="76" t="s">
        <v>13564</v>
      </c>
      <c r="E219" s="77" t="s">
        <v>13200</v>
      </c>
      <c r="F219" s="78"/>
      <c r="G219" s="73" t="s">
        <v>15556</v>
      </c>
      <c r="H219" s="73" t="str">
        <f t="shared" si="3"/>
        <v>13.02.03 Электрические станции, сети и системы</v>
      </c>
    </row>
    <row r="220" spans="1:8" ht="15.75" x14ac:dyDescent="0.25">
      <c r="A220" s="74">
        <v>218</v>
      </c>
      <c r="B220" s="80" t="s">
        <v>13565</v>
      </c>
      <c r="C220" s="76" t="s">
        <v>13566</v>
      </c>
      <c r="D220" s="76" t="s">
        <v>6993</v>
      </c>
      <c r="E220" s="77" t="s">
        <v>13200</v>
      </c>
      <c r="F220" s="78"/>
      <c r="G220" s="73" t="s">
        <v>15556</v>
      </c>
      <c r="H220" s="73" t="str">
        <f t="shared" si="3"/>
        <v>13.02.04 Гидроэлектроэнергетические установки</v>
      </c>
    </row>
    <row r="221" spans="1:8" ht="31.5" x14ac:dyDescent="0.25">
      <c r="A221" s="74">
        <v>219</v>
      </c>
      <c r="B221" s="80" t="s">
        <v>13567</v>
      </c>
      <c r="C221" s="76" t="s">
        <v>13568</v>
      </c>
      <c r="D221" s="76" t="s">
        <v>7054</v>
      </c>
      <c r="E221" s="77" t="s">
        <v>13200</v>
      </c>
      <c r="F221" s="78"/>
      <c r="G221" s="73" t="s">
        <v>15556</v>
      </c>
      <c r="H221" s="73" t="str">
        <f t="shared" si="3"/>
        <v>13.02.05 Технология воды, топлива и смазочных материалов на электрических станциях</v>
      </c>
    </row>
    <row r="222" spans="1:8" ht="31.5" x14ac:dyDescent="0.25">
      <c r="A222" s="74">
        <v>220</v>
      </c>
      <c r="B222" s="80" t="s">
        <v>13569</v>
      </c>
      <c r="C222" s="76" t="s">
        <v>13570</v>
      </c>
      <c r="D222" s="76" t="s">
        <v>13564</v>
      </c>
      <c r="E222" s="77" t="s">
        <v>13200</v>
      </c>
      <c r="F222" s="78"/>
      <c r="G222" s="73" t="s">
        <v>15556</v>
      </c>
      <c r="H222" s="73" t="str">
        <f t="shared" si="3"/>
        <v>13.02.06 Релейная защита и автоматизация электроэнергетических систем</v>
      </c>
    </row>
    <row r="223" spans="1:8" ht="15.75" x14ac:dyDescent="0.25">
      <c r="A223" s="74">
        <v>221</v>
      </c>
      <c r="B223" s="80" t="s">
        <v>13571</v>
      </c>
      <c r="C223" s="76" t="s">
        <v>13572</v>
      </c>
      <c r="D223" s="76" t="s">
        <v>13573</v>
      </c>
      <c r="E223" s="77" t="s">
        <v>13200</v>
      </c>
      <c r="F223" s="78"/>
      <c r="G223" s="73" t="s">
        <v>15556</v>
      </c>
      <c r="H223" s="73" t="str">
        <f t="shared" si="3"/>
        <v>13.02.07 Электроснабжение (по отраслям)</v>
      </c>
    </row>
    <row r="224" spans="1:8" ht="31.5" x14ac:dyDescent="0.25">
      <c r="A224" s="74">
        <v>222</v>
      </c>
      <c r="B224" s="80" t="s">
        <v>13574</v>
      </c>
      <c r="C224" s="76" t="s">
        <v>13575</v>
      </c>
      <c r="D224" s="76" t="s">
        <v>13316</v>
      </c>
      <c r="E224" s="77" t="s">
        <v>13200</v>
      </c>
      <c r="F224" s="78"/>
      <c r="G224" s="73" t="s">
        <v>15556</v>
      </c>
      <c r="H224" s="73" t="str">
        <f t="shared" si="3"/>
        <v>13.02.08 Электроизоляционная, кабельная и конденсаторная техника</v>
      </c>
    </row>
    <row r="225" spans="1:8" ht="15.75" x14ac:dyDescent="0.25">
      <c r="A225" s="74">
        <v>223</v>
      </c>
      <c r="B225" s="80" t="s">
        <v>13576</v>
      </c>
      <c r="C225" s="76" t="s">
        <v>13577</v>
      </c>
      <c r="D225" s="76" t="s">
        <v>13578</v>
      </c>
      <c r="E225" s="77" t="s">
        <v>13200</v>
      </c>
      <c r="F225" s="78"/>
      <c r="G225" s="73" t="s">
        <v>15556</v>
      </c>
      <c r="H225" s="73" t="str">
        <f t="shared" si="3"/>
        <v>13.02.09 Монтаж и эксплуатация линий электропередачи</v>
      </c>
    </row>
    <row r="226" spans="1:8" ht="31.5" x14ac:dyDescent="0.25">
      <c r="A226" s="74">
        <v>224</v>
      </c>
      <c r="B226" s="80" t="s">
        <v>13579</v>
      </c>
      <c r="C226" s="76" t="s">
        <v>13580</v>
      </c>
      <c r="D226" s="76" t="s">
        <v>13581</v>
      </c>
      <c r="E226" s="77" t="s">
        <v>13200</v>
      </c>
      <c r="F226" s="78"/>
      <c r="G226" s="73" t="s">
        <v>15556</v>
      </c>
      <c r="H226" s="73" t="str">
        <f t="shared" si="3"/>
        <v>13.02.10 Электрические машины и аппараты</v>
      </c>
    </row>
    <row r="227" spans="1:8" ht="47.25" x14ac:dyDescent="0.25">
      <c r="A227" s="74">
        <v>225</v>
      </c>
      <c r="B227" s="80" t="s">
        <v>13582</v>
      </c>
      <c r="C227" s="76" t="s">
        <v>13583</v>
      </c>
      <c r="D227" s="76" t="s">
        <v>13316</v>
      </c>
      <c r="E227" s="77" t="s">
        <v>13200</v>
      </c>
      <c r="F227" s="78"/>
      <c r="G227" s="73" t="s">
        <v>15556</v>
      </c>
      <c r="H227" s="73" t="str">
        <f t="shared" si="3"/>
        <v>13.02.11 Техническая эксплуатация и обслуживание электрического и электромеханического оборудования (по отраслям)</v>
      </c>
    </row>
    <row r="228" spans="1:8" ht="15.75" x14ac:dyDescent="0.25">
      <c r="A228" s="74">
        <v>226</v>
      </c>
      <c r="B228" s="75" t="s">
        <v>13584</v>
      </c>
      <c r="C228" s="76" t="s">
        <v>13585</v>
      </c>
      <c r="D228" s="76" t="s">
        <v>13140</v>
      </c>
      <c r="E228" s="77" t="s">
        <v>13141</v>
      </c>
      <c r="G228" s="73" t="s">
        <v>15556</v>
      </c>
      <c r="H228" s="73" t="str">
        <f t="shared" si="3"/>
        <v>13.03.01 Теплоэнергетика и теплотехника</v>
      </c>
    </row>
    <row r="229" spans="1:8" ht="15.75" x14ac:dyDescent="0.25">
      <c r="A229" s="74">
        <v>227</v>
      </c>
      <c r="B229" s="75" t="s">
        <v>13586</v>
      </c>
      <c r="C229" s="76" t="s">
        <v>13587</v>
      </c>
      <c r="D229" s="76" t="s">
        <v>13140</v>
      </c>
      <c r="E229" s="77" t="s">
        <v>13141</v>
      </c>
      <c r="G229" s="73" t="s">
        <v>15556</v>
      </c>
      <c r="H229" s="73" t="str">
        <f t="shared" si="3"/>
        <v>13.03.02 Электроэнергетика и электротехника</v>
      </c>
    </row>
    <row r="230" spans="1:8" ht="15.75" x14ac:dyDescent="0.25">
      <c r="A230" s="74">
        <v>228</v>
      </c>
      <c r="B230" s="75" t="s">
        <v>13588</v>
      </c>
      <c r="C230" s="76" t="s">
        <v>13589</v>
      </c>
      <c r="D230" s="76" t="s">
        <v>13140</v>
      </c>
      <c r="E230" s="77" t="s">
        <v>13141</v>
      </c>
      <c r="G230" s="73" t="s">
        <v>15556</v>
      </c>
      <c r="H230" s="73" t="str">
        <f t="shared" si="3"/>
        <v>13.03.03 Энергетическое машиностроение</v>
      </c>
    </row>
    <row r="231" spans="1:8" ht="15.75" x14ac:dyDescent="0.25">
      <c r="A231" s="74">
        <v>229</v>
      </c>
      <c r="B231" s="75" t="s">
        <v>13590</v>
      </c>
      <c r="C231" s="76" t="s">
        <v>13585</v>
      </c>
      <c r="D231" s="76" t="s">
        <v>13149</v>
      </c>
      <c r="E231" s="77" t="s">
        <v>13141</v>
      </c>
      <c r="G231" s="73" t="s">
        <v>15556</v>
      </c>
      <c r="H231" s="73" t="str">
        <f t="shared" si="3"/>
        <v>13.04.01 Теплоэнергетика и теплотехника</v>
      </c>
    </row>
    <row r="232" spans="1:8" ht="15.75" x14ac:dyDescent="0.25">
      <c r="A232" s="74">
        <v>230</v>
      </c>
      <c r="B232" s="75" t="s">
        <v>13591</v>
      </c>
      <c r="C232" s="76" t="s">
        <v>13587</v>
      </c>
      <c r="D232" s="76" t="s">
        <v>13149</v>
      </c>
      <c r="E232" s="77" t="s">
        <v>13141</v>
      </c>
      <c r="G232" s="73" t="s">
        <v>15556</v>
      </c>
      <c r="H232" s="73" t="str">
        <f t="shared" si="3"/>
        <v>13.04.02 Электроэнергетика и электротехника</v>
      </c>
    </row>
    <row r="233" spans="1:8" ht="15.75" x14ac:dyDescent="0.25">
      <c r="A233" s="74">
        <v>231</v>
      </c>
      <c r="B233" s="75" t="s">
        <v>13592</v>
      </c>
      <c r="C233" s="76" t="s">
        <v>13589</v>
      </c>
      <c r="D233" s="76" t="s">
        <v>13149</v>
      </c>
      <c r="E233" s="77" t="s">
        <v>13141</v>
      </c>
      <c r="G233" s="73" t="s">
        <v>15556</v>
      </c>
      <c r="H233" s="73" t="str">
        <f t="shared" si="3"/>
        <v>13.04.03 Энергетическое машиностроение</v>
      </c>
    </row>
    <row r="234" spans="1:8" ht="15.75" x14ac:dyDescent="0.25">
      <c r="A234" s="74">
        <v>232</v>
      </c>
      <c r="B234" s="75" t="s">
        <v>13593</v>
      </c>
      <c r="C234" s="76" t="s">
        <v>13594</v>
      </c>
      <c r="D234" s="76" t="s">
        <v>13158</v>
      </c>
      <c r="E234" s="77" t="s">
        <v>13159</v>
      </c>
      <c r="G234" s="73" t="s">
        <v>15556</v>
      </c>
      <c r="H234" s="73" t="str">
        <f t="shared" si="3"/>
        <v>13.06.01 Электро- и теплотехника</v>
      </c>
    </row>
    <row r="235" spans="1:8" ht="15.75" x14ac:dyDescent="0.25">
      <c r="A235" s="74">
        <v>233</v>
      </c>
      <c r="B235" s="80" t="s">
        <v>13595</v>
      </c>
      <c r="C235" s="76" t="s">
        <v>13596</v>
      </c>
      <c r="D235" s="76" t="s">
        <v>6993</v>
      </c>
      <c r="E235" s="77" t="s">
        <v>13200</v>
      </c>
      <c r="F235" s="78"/>
      <c r="G235" s="73" t="s">
        <v>15556</v>
      </c>
      <c r="H235" s="73" t="str">
        <f t="shared" si="3"/>
        <v>14.02.01 Атомные электрические станции и установки</v>
      </c>
    </row>
    <row r="236" spans="1:8" ht="15.75" x14ac:dyDescent="0.25">
      <c r="A236" s="74">
        <v>234</v>
      </c>
      <c r="B236" s="80" t="s">
        <v>13597</v>
      </c>
      <c r="C236" s="76" t="s">
        <v>13598</v>
      </c>
      <c r="D236" s="76" t="s">
        <v>6993</v>
      </c>
      <c r="E236" s="77" t="s">
        <v>13200</v>
      </c>
      <c r="F236" s="78"/>
      <c r="G236" s="73" t="s">
        <v>15556</v>
      </c>
      <c r="H236" s="73" t="str">
        <f t="shared" si="3"/>
        <v>14.02.02 Радиационная безопасность</v>
      </c>
    </row>
    <row r="237" spans="1:8" ht="15.75" x14ac:dyDescent="0.25">
      <c r="A237" s="74">
        <v>235</v>
      </c>
      <c r="B237" s="80" t="s">
        <v>13599</v>
      </c>
      <c r="C237" s="76" t="s">
        <v>13600</v>
      </c>
      <c r="D237" s="76" t="s">
        <v>7054</v>
      </c>
      <c r="E237" s="77" t="s">
        <v>13200</v>
      </c>
      <c r="F237" s="78"/>
      <c r="G237" s="73" t="s">
        <v>15556</v>
      </c>
      <c r="H237" s="73" t="str">
        <f t="shared" si="3"/>
        <v>14.02.03 Технология разделения изотопов</v>
      </c>
    </row>
    <row r="238" spans="1:8" ht="15.75" x14ac:dyDescent="0.25">
      <c r="A238" s="74">
        <v>236</v>
      </c>
      <c r="B238" s="77" t="s">
        <v>13601</v>
      </c>
      <c r="C238" s="76" t="s">
        <v>13602</v>
      </c>
      <c r="D238" s="76" t="s">
        <v>13140</v>
      </c>
      <c r="E238" s="77" t="s">
        <v>13141</v>
      </c>
      <c r="G238" s="73" t="s">
        <v>15556</v>
      </c>
      <c r="H238" s="73" t="str">
        <f t="shared" si="3"/>
        <v>14.03.01 Ядерная энергетика и теплофизика</v>
      </c>
    </row>
    <row r="239" spans="1:8" ht="15.75" x14ac:dyDescent="0.25">
      <c r="A239" s="74">
        <v>237</v>
      </c>
      <c r="B239" s="75" t="s">
        <v>13603</v>
      </c>
      <c r="C239" s="76" t="s">
        <v>13604</v>
      </c>
      <c r="D239" s="76" t="s">
        <v>13140</v>
      </c>
      <c r="E239" s="77" t="s">
        <v>13141</v>
      </c>
      <c r="G239" s="73" t="s">
        <v>15556</v>
      </c>
      <c r="H239" s="73" t="str">
        <f t="shared" si="3"/>
        <v>14.03.02 Ядерные физика и технологии</v>
      </c>
    </row>
    <row r="240" spans="1:8" ht="15.75" x14ac:dyDescent="0.25">
      <c r="A240" s="74">
        <v>238</v>
      </c>
      <c r="B240" s="75" t="s">
        <v>13605</v>
      </c>
      <c r="C240" s="76" t="s">
        <v>13602</v>
      </c>
      <c r="D240" s="76" t="s">
        <v>13149</v>
      </c>
      <c r="E240" s="77" t="s">
        <v>13141</v>
      </c>
      <c r="G240" s="73" t="s">
        <v>15556</v>
      </c>
      <c r="H240" s="73" t="str">
        <f t="shared" si="3"/>
        <v>14.04.01 Ядерная энергетика и теплофизика</v>
      </c>
    </row>
    <row r="241" spans="1:8" ht="15.75" x14ac:dyDescent="0.25">
      <c r="A241" s="74">
        <v>239</v>
      </c>
      <c r="B241" s="75" t="s">
        <v>13606</v>
      </c>
      <c r="C241" s="76" t="s">
        <v>13604</v>
      </c>
      <c r="D241" s="76" t="s">
        <v>13149</v>
      </c>
      <c r="E241" s="77" t="s">
        <v>13141</v>
      </c>
      <c r="G241" s="73" t="s">
        <v>15556</v>
      </c>
      <c r="H241" s="73" t="str">
        <f t="shared" si="3"/>
        <v>14.04.02 Ядерные физика и технологии</v>
      </c>
    </row>
    <row r="242" spans="1:8" ht="15.75" x14ac:dyDescent="0.25">
      <c r="A242" s="74">
        <v>240</v>
      </c>
      <c r="B242" s="75" t="s">
        <v>13607</v>
      </c>
      <c r="C242" s="76" t="s">
        <v>13608</v>
      </c>
      <c r="D242" s="76" t="s">
        <v>9169</v>
      </c>
      <c r="E242" s="77" t="s">
        <v>13141</v>
      </c>
      <c r="G242" s="73" t="s">
        <v>15556</v>
      </c>
      <c r="H242" s="73" t="str">
        <f t="shared" si="3"/>
        <v>14.05.01 Ядерные реакторы и материалы</v>
      </c>
    </row>
    <row r="243" spans="1:8" ht="31.5" x14ac:dyDescent="0.25">
      <c r="A243" s="74">
        <v>241</v>
      </c>
      <c r="B243" s="75" t="s">
        <v>13609</v>
      </c>
      <c r="C243" s="76" t="s">
        <v>13610</v>
      </c>
      <c r="D243" s="76" t="s">
        <v>9169</v>
      </c>
      <c r="E243" s="77" t="s">
        <v>13141</v>
      </c>
      <c r="G243" s="73" t="s">
        <v>15556</v>
      </c>
      <c r="H243" s="73" t="str">
        <f t="shared" si="3"/>
        <v>14.05.02 Атомные станции: проектирование, эксплуатация и инжиниринг</v>
      </c>
    </row>
    <row r="244" spans="1:8" ht="15.75" x14ac:dyDescent="0.25">
      <c r="A244" s="74">
        <v>242</v>
      </c>
      <c r="B244" s="77" t="s">
        <v>13611</v>
      </c>
      <c r="C244" s="76" t="s">
        <v>13612</v>
      </c>
      <c r="D244" s="76" t="s">
        <v>9169</v>
      </c>
      <c r="E244" s="77" t="s">
        <v>13141</v>
      </c>
      <c r="G244" s="73" t="s">
        <v>15556</v>
      </c>
      <c r="H244" s="73" t="str">
        <f t="shared" si="3"/>
        <v>14.05.03 Технологии разделения изотопов и ядерное топливо</v>
      </c>
    </row>
    <row r="245" spans="1:8" ht="31.5" x14ac:dyDescent="0.25">
      <c r="A245" s="74">
        <v>243</v>
      </c>
      <c r="B245" s="75" t="s">
        <v>13613</v>
      </c>
      <c r="C245" s="76" t="s">
        <v>13614</v>
      </c>
      <c r="D245" s="76" t="s">
        <v>13158</v>
      </c>
      <c r="E245" s="77" t="s">
        <v>13159</v>
      </c>
      <c r="G245" s="73" t="s">
        <v>15556</v>
      </c>
      <c r="H245" s="73" t="str">
        <f t="shared" si="3"/>
        <v>14.06.01 Ядерная, тепловая и возобновляемая энергетика и сопутствующие технологии</v>
      </c>
    </row>
    <row r="246" spans="1:8" ht="47.25" x14ac:dyDescent="0.25">
      <c r="A246" s="74">
        <v>244</v>
      </c>
      <c r="B246" s="77" t="s">
        <v>13615</v>
      </c>
      <c r="C246" s="76" t="s">
        <v>13616</v>
      </c>
      <c r="D246" s="79" t="s">
        <v>13617</v>
      </c>
      <c r="E246" s="77" t="s">
        <v>13200</v>
      </c>
      <c r="G246" s="73" t="s">
        <v>15556</v>
      </c>
      <c r="H246" s="73" t="str">
        <f t="shared" si="3"/>
        <v>15.01.01 Оператор в производстве металлических изделий</v>
      </c>
    </row>
    <row r="247" spans="1:8" ht="63" x14ac:dyDescent="0.25">
      <c r="A247" s="74">
        <v>245</v>
      </c>
      <c r="B247" s="77" t="s">
        <v>13618</v>
      </c>
      <c r="C247" s="76" t="s">
        <v>115</v>
      </c>
      <c r="D247" s="79" t="s">
        <v>13619</v>
      </c>
      <c r="E247" s="77" t="s">
        <v>13200</v>
      </c>
      <c r="G247" s="73" t="s">
        <v>15556</v>
      </c>
      <c r="H247" s="73" t="str">
        <f t="shared" si="3"/>
        <v>15.01.02 Наладчик холодноштамповочного оборудования</v>
      </c>
    </row>
    <row r="248" spans="1:8" ht="47.25" x14ac:dyDescent="0.25">
      <c r="A248" s="74">
        <v>246</v>
      </c>
      <c r="B248" s="77" t="s">
        <v>13620</v>
      </c>
      <c r="C248" s="76" t="s">
        <v>503</v>
      </c>
      <c r="D248" s="79" t="s">
        <v>13621</v>
      </c>
      <c r="E248" s="77" t="s">
        <v>13200</v>
      </c>
      <c r="G248" s="73" t="s">
        <v>15556</v>
      </c>
      <c r="H248" s="73" t="str">
        <f t="shared" si="3"/>
        <v>15.01.03 Наладчик кузнечно-прессового оборудования</v>
      </c>
    </row>
    <row r="249" spans="1:8" ht="47.25" x14ac:dyDescent="0.25">
      <c r="A249" s="74">
        <v>247</v>
      </c>
      <c r="B249" s="77" t="s">
        <v>13622</v>
      </c>
      <c r="C249" s="76" t="s">
        <v>110</v>
      </c>
      <c r="D249" s="79" t="s">
        <v>13623</v>
      </c>
      <c r="E249" s="77" t="s">
        <v>13200</v>
      </c>
      <c r="G249" s="73" t="s">
        <v>15556</v>
      </c>
      <c r="H249" s="73" t="str">
        <f t="shared" si="3"/>
        <v>15.01.04 Наладчик сварочного и газоплазморезательного оборудования</v>
      </c>
    </row>
    <row r="250" spans="1:8" ht="47.25" x14ac:dyDescent="0.25">
      <c r="A250" s="74">
        <v>248</v>
      </c>
      <c r="B250" s="77" t="s">
        <v>13624</v>
      </c>
      <c r="C250" s="76" t="s">
        <v>13625</v>
      </c>
      <c r="D250" s="79" t="s">
        <v>13626</v>
      </c>
      <c r="E250" s="77" t="s">
        <v>13200</v>
      </c>
      <c r="G250" s="73" t="s">
        <v>15556</v>
      </c>
      <c r="H250" s="73" t="str">
        <f t="shared" si="3"/>
        <v>15.01.05 Сварщик (электросварочные и газосварочные работы)</v>
      </c>
    </row>
    <row r="251" spans="1:8" ht="15.75" x14ac:dyDescent="0.25">
      <c r="A251" s="74">
        <v>249</v>
      </c>
      <c r="B251" s="77" t="s">
        <v>13627</v>
      </c>
      <c r="C251" s="76" t="s">
        <v>4280</v>
      </c>
      <c r="D251" s="79" t="s">
        <v>4280</v>
      </c>
      <c r="E251" s="77" t="s">
        <v>13200</v>
      </c>
      <c r="G251" s="73" t="s">
        <v>15556</v>
      </c>
      <c r="H251" s="73" t="str">
        <f t="shared" si="3"/>
        <v>15.01.06 Сварщик на лазерных установках</v>
      </c>
    </row>
    <row r="252" spans="1:8" ht="31.5" x14ac:dyDescent="0.25">
      <c r="A252" s="74">
        <v>250</v>
      </c>
      <c r="B252" s="77" t="s">
        <v>13628</v>
      </c>
      <c r="C252" s="76" t="s">
        <v>4282</v>
      </c>
      <c r="D252" s="79" t="s">
        <v>4282</v>
      </c>
      <c r="E252" s="77" t="s">
        <v>13200</v>
      </c>
      <c r="G252" s="73" t="s">
        <v>15556</v>
      </c>
      <c r="H252" s="73" t="str">
        <f t="shared" si="3"/>
        <v>15.01.07 Сварщик на электронно-лучевых сварочных установках</v>
      </c>
    </row>
    <row r="253" spans="1:8" ht="31.5" x14ac:dyDescent="0.25">
      <c r="A253" s="74">
        <v>251</v>
      </c>
      <c r="B253" s="77" t="s">
        <v>13629</v>
      </c>
      <c r="C253" s="76" t="s">
        <v>13630</v>
      </c>
      <c r="D253" s="79" t="s">
        <v>13631</v>
      </c>
      <c r="E253" s="77" t="s">
        <v>13200</v>
      </c>
      <c r="G253" s="73" t="s">
        <v>15556</v>
      </c>
      <c r="H253" s="73" t="str">
        <f t="shared" si="3"/>
        <v>15.01.08 Наладчик литейного оборудования</v>
      </c>
    </row>
    <row r="254" spans="1:8" ht="47.25" x14ac:dyDescent="0.25">
      <c r="A254" s="74">
        <v>252</v>
      </c>
      <c r="B254" s="77" t="s">
        <v>13632</v>
      </c>
      <c r="C254" s="76" t="s">
        <v>13633</v>
      </c>
      <c r="D254" s="79" t="s">
        <v>13634</v>
      </c>
      <c r="E254" s="77" t="s">
        <v>13200</v>
      </c>
      <c r="G254" s="73" t="s">
        <v>15556</v>
      </c>
      <c r="H254" s="73" t="str">
        <f t="shared" si="3"/>
        <v>15.01.09 Машинист лесозаготовительных и трелевочных машин</v>
      </c>
    </row>
    <row r="255" spans="1:8" ht="31.5" x14ac:dyDescent="0.25">
      <c r="A255" s="74">
        <v>253</v>
      </c>
      <c r="B255" s="77" t="s">
        <v>13635</v>
      </c>
      <c r="C255" s="76" t="s">
        <v>6062</v>
      </c>
      <c r="D255" s="79" t="s">
        <v>6062</v>
      </c>
      <c r="E255" s="77" t="s">
        <v>13200</v>
      </c>
      <c r="G255" s="73" t="s">
        <v>15556</v>
      </c>
      <c r="H255" s="73" t="str">
        <f t="shared" si="3"/>
        <v>15.01.10 Слесарь по ремонту лесозаготовительного оборудования</v>
      </c>
    </row>
    <row r="256" spans="1:8" ht="31.5" x14ac:dyDescent="0.25">
      <c r="A256" s="74">
        <v>254</v>
      </c>
      <c r="B256" s="77" t="s">
        <v>13636</v>
      </c>
      <c r="C256" s="76" t="s">
        <v>13637</v>
      </c>
      <c r="D256" s="79" t="s">
        <v>13638</v>
      </c>
      <c r="E256" s="77" t="s">
        <v>13200</v>
      </c>
      <c r="G256" s="73" t="s">
        <v>15556</v>
      </c>
      <c r="H256" s="73" t="str">
        <f t="shared" si="3"/>
        <v>15.01.11 Электромонтажник блоков электронно-механических часов</v>
      </c>
    </row>
    <row r="257" spans="1:8" ht="31.5" x14ac:dyDescent="0.25">
      <c r="A257" s="74">
        <v>255</v>
      </c>
      <c r="B257" s="77" t="s">
        <v>13639</v>
      </c>
      <c r="C257" s="76" t="s">
        <v>13640</v>
      </c>
      <c r="D257" s="79" t="s">
        <v>13641</v>
      </c>
      <c r="E257" s="77" t="s">
        <v>13200</v>
      </c>
      <c r="G257" s="73" t="s">
        <v>15556</v>
      </c>
      <c r="H257" s="73" t="str">
        <f t="shared" si="3"/>
        <v>15.01.12 Часовщик-ремонтник</v>
      </c>
    </row>
    <row r="258" spans="1:8" ht="157.5" x14ac:dyDescent="0.25">
      <c r="A258" s="74">
        <v>256</v>
      </c>
      <c r="B258" s="77" t="s">
        <v>13642</v>
      </c>
      <c r="C258" s="76" t="s">
        <v>13643</v>
      </c>
      <c r="D258" s="79" t="s">
        <v>13644</v>
      </c>
      <c r="E258" s="77" t="s">
        <v>13200</v>
      </c>
      <c r="G258" s="73" t="s">
        <v>15556</v>
      </c>
      <c r="H258" s="73" t="str">
        <f t="shared" si="3"/>
        <v>15.01.13 Монтажник технологического оборудования (по видам оборудования)</v>
      </c>
    </row>
    <row r="259" spans="1:8" ht="15.75" x14ac:dyDescent="0.25">
      <c r="A259" s="74">
        <v>257</v>
      </c>
      <c r="B259" s="77" t="s">
        <v>13645</v>
      </c>
      <c r="C259" s="76" t="s">
        <v>509</v>
      </c>
      <c r="D259" s="79" t="s">
        <v>509</v>
      </c>
      <c r="E259" s="77" t="s">
        <v>13200</v>
      </c>
      <c r="G259" s="73" t="s">
        <v>15556</v>
      </c>
      <c r="H259" s="73" t="str">
        <f t="shared" si="3"/>
        <v>15.01.14 Наладчик оборудования в бумажном производстве</v>
      </c>
    </row>
    <row r="260" spans="1:8" ht="15.75" x14ac:dyDescent="0.25">
      <c r="A260" s="74">
        <v>258</v>
      </c>
      <c r="B260" s="77" t="s">
        <v>13646</v>
      </c>
      <c r="C260" s="76" t="s">
        <v>500</v>
      </c>
      <c r="D260" s="79" t="s">
        <v>500</v>
      </c>
      <c r="E260" s="77" t="s">
        <v>13200</v>
      </c>
      <c r="G260" s="73" t="s">
        <v>15556</v>
      </c>
      <c r="H260" s="73" t="str">
        <f t="shared" si="3"/>
        <v>15.01.15 Наладчик деревообрабатывающего оборудования</v>
      </c>
    </row>
    <row r="261" spans="1:8" ht="31.5" x14ac:dyDescent="0.25">
      <c r="A261" s="74">
        <v>259</v>
      </c>
      <c r="B261" s="77" t="s">
        <v>13647</v>
      </c>
      <c r="C261" s="76" t="s">
        <v>13648</v>
      </c>
      <c r="D261" s="79" t="s">
        <v>13648</v>
      </c>
      <c r="E261" s="77" t="s">
        <v>13200</v>
      </c>
      <c r="G261" s="73" t="s">
        <v>15556</v>
      </c>
      <c r="H261" s="73" t="str">
        <f t="shared" ref="H261:H324" si="4">CONCATENATE(B261,G261,C261)</f>
        <v>15.01.16 Наладчик технологического оборудования в производстве строительных материалов</v>
      </c>
    </row>
    <row r="262" spans="1:8" ht="31.5" x14ac:dyDescent="0.25">
      <c r="A262" s="74">
        <v>260</v>
      </c>
      <c r="B262" s="77" t="s">
        <v>13649</v>
      </c>
      <c r="C262" s="76" t="s">
        <v>0</v>
      </c>
      <c r="D262" s="79" t="s">
        <v>0</v>
      </c>
      <c r="E262" s="77" t="s">
        <v>13200</v>
      </c>
      <c r="G262" s="73" t="s">
        <v>15556</v>
      </c>
      <c r="H262" s="73" t="str">
        <f t="shared" si="4"/>
        <v>15.01.17 Электромеханик по торговому и холодильному оборудованию</v>
      </c>
    </row>
    <row r="263" spans="1:8" s="78" customFormat="1" ht="15.75" x14ac:dyDescent="0.25">
      <c r="A263" s="74">
        <v>261</v>
      </c>
      <c r="B263" s="77" t="s">
        <v>13650</v>
      </c>
      <c r="C263" s="76" t="s">
        <v>445</v>
      </c>
      <c r="D263" s="79" t="s">
        <v>445</v>
      </c>
      <c r="E263" s="77" t="s">
        <v>13200</v>
      </c>
      <c r="F263" s="73"/>
      <c r="G263" s="73" t="s">
        <v>15556</v>
      </c>
      <c r="H263" s="73" t="str">
        <f t="shared" si="4"/>
        <v>15.01.18 Машинист холодильных установок</v>
      </c>
    </row>
    <row r="264" spans="1:8" s="78" customFormat="1" ht="47.25" x14ac:dyDescent="0.25">
      <c r="A264" s="74">
        <v>262</v>
      </c>
      <c r="B264" s="77" t="s">
        <v>13651</v>
      </c>
      <c r="C264" s="76" t="s">
        <v>502</v>
      </c>
      <c r="D264" s="79" t="s">
        <v>13652</v>
      </c>
      <c r="E264" s="77" t="s">
        <v>13200</v>
      </c>
      <c r="F264" s="73"/>
      <c r="G264" s="73" t="s">
        <v>15556</v>
      </c>
      <c r="H264" s="73" t="str">
        <f t="shared" si="4"/>
        <v>15.01.19 Наладчик контрольно-измерительных приборов и автоматики</v>
      </c>
    </row>
    <row r="265" spans="1:8" s="78" customFormat="1" ht="31.5" x14ac:dyDescent="0.25">
      <c r="A265" s="74">
        <v>263</v>
      </c>
      <c r="B265" s="77" t="s">
        <v>13653</v>
      </c>
      <c r="C265" s="76" t="s">
        <v>1623</v>
      </c>
      <c r="D265" s="79" t="s">
        <v>1623</v>
      </c>
      <c r="E265" s="77" t="s">
        <v>13200</v>
      </c>
      <c r="F265" s="73"/>
      <c r="G265" s="73" t="s">
        <v>15556</v>
      </c>
      <c r="H265" s="73" t="str">
        <f t="shared" si="4"/>
        <v>15.01.20 Слесарь по контрольно-измерительным приборам и автоматике</v>
      </c>
    </row>
    <row r="266" spans="1:8" s="78" customFormat="1" ht="15.75" x14ac:dyDescent="0.25">
      <c r="A266" s="74">
        <v>264</v>
      </c>
      <c r="B266" s="77" t="s">
        <v>13654</v>
      </c>
      <c r="C266" s="76" t="s">
        <v>4977</v>
      </c>
      <c r="D266" s="79" t="s">
        <v>4977</v>
      </c>
      <c r="E266" s="77" t="s">
        <v>13200</v>
      </c>
      <c r="F266" s="73"/>
      <c r="G266" s="73" t="s">
        <v>15556</v>
      </c>
      <c r="H266" s="73" t="str">
        <f t="shared" si="4"/>
        <v>15.01.21 Электромонтер охранно-пожарной сигнализации</v>
      </c>
    </row>
    <row r="267" spans="1:8" s="78" customFormat="1" ht="15.75" x14ac:dyDescent="0.25">
      <c r="A267" s="74">
        <v>265</v>
      </c>
      <c r="B267" s="77" t="s">
        <v>13655</v>
      </c>
      <c r="C267" s="81" t="s">
        <v>7133</v>
      </c>
      <c r="D267" s="79" t="s">
        <v>13656</v>
      </c>
      <c r="E267" s="77" t="s">
        <v>13200</v>
      </c>
      <c r="F267" s="73"/>
      <c r="G267" s="73" t="s">
        <v>15556</v>
      </c>
      <c r="H267" s="73" t="str">
        <f t="shared" si="4"/>
        <v>15.01.22 Чертежник-конструктор</v>
      </c>
    </row>
    <row r="268" spans="1:8" s="78" customFormat="1" ht="63" x14ac:dyDescent="0.25">
      <c r="A268" s="74">
        <v>266</v>
      </c>
      <c r="B268" s="77" t="s">
        <v>13657</v>
      </c>
      <c r="C268" s="81" t="s">
        <v>13658</v>
      </c>
      <c r="D268" s="79" t="s">
        <v>13659</v>
      </c>
      <c r="E268" s="77" t="s">
        <v>13200</v>
      </c>
      <c r="F268" s="73"/>
      <c r="G268" s="73" t="s">
        <v>15556</v>
      </c>
      <c r="H268" s="73" t="str">
        <f t="shared" si="4"/>
        <v>15.01.23 Наладчик станков и оборудования в механообработке</v>
      </c>
    </row>
    <row r="269" spans="1:8" s="78" customFormat="1" ht="15.75" x14ac:dyDescent="0.25">
      <c r="A269" s="74">
        <v>267</v>
      </c>
      <c r="B269" s="77" t="s">
        <v>13660</v>
      </c>
      <c r="C269" s="81" t="s">
        <v>2871</v>
      </c>
      <c r="D269" s="79" t="s">
        <v>13661</v>
      </c>
      <c r="E269" s="77" t="s">
        <v>13200</v>
      </c>
      <c r="F269" s="73"/>
      <c r="G269" s="73" t="s">
        <v>15556</v>
      </c>
      <c r="H269" s="73" t="str">
        <f t="shared" si="4"/>
        <v>15.01.24 Наладчик шлифовальных станков</v>
      </c>
    </row>
    <row r="270" spans="1:8" s="78" customFormat="1" ht="31.5" x14ac:dyDescent="0.25">
      <c r="A270" s="74">
        <v>268</v>
      </c>
      <c r="B270" s="77" t="s">
        <v>13662</v>
      </c>
      <c r="C270" s="82" t="s">
        <v>13663</v>
      </c>
      <c r="D270" s="79" t="s">
        <v>13664</v>
      </c>
      <c r="E270" s="77" t="s">
        <v>13200</v>
      </c>
      <c r="F270" s="73"/>
      <c r="G270" s="73" t="s">
        <v>15556</v>
      </c>
      <c r="H270" s="73" t="str">
        <f t="shared" si="4"/>
        <v>15.01.25 Станочник (металлообработка)</v>
      </c>
    </row>
    <row r="271" spans="1:8" s="78" customFormat="1" ht="31.5" x14ac:dyDescent="0.25">
      <c r="A271" s="74">
        <v>269</v>
      </c>
      <c r="B271" s="77" t="s">
        <v>13665</v>
      </c>
      <c r="C271" s="82" t="s">
        <v>13666</v>
      </c>
      <c r="D271" s="79" t="s">
        <v>13667</v>
      </c>
      <c r="E271" s="77" t="s">
        <v>13200</v>
      </c>
      <c r="F271" s="73"/>
      <c r="G271" s="73" t="s">
        <v>15556</v>
      </c>
      <c r="H271" s="73" t="str">
        <f t="shared" si="4"/>
        <v>15.01.26 Токарь-универсал</v>
      </c>
    </row>
    <row r="272" spans="1:8" s="78" customFormat="1" ht="15.75" x14ac:dyDescent="0.25">
      <c r="A272" s="74">
        <v>270</v>
      </c>
      <c r="B272" s="77" t="s">
        <v>13668</v>
      </c>
      <c r="C272" s="82" t="s">
        <v>13669</v>
      </c>
      <c r="D272" s="79" t="s">
        <v>13670</v>
      </c>
      <c r="E272" s="77" t="s">
        <v>13200</v>
      </c>
      <c r="F272" s="73"/>
      <c r="G272" s="73" t="s">
        <v>15556</v>
      </c>
      <c r="H272" s="73" t="str">
        <f t="shared" si="4"/>
        <v>15.01.27 Фрезеровщик-универсал</v>
      </c>
    </row>
    <row r="273" spans="1:8" s="78" customFormat="1" ht="31.5" x14ac:dyDescent="0.25">
      <c r="A273" s="74">
        <v>271</v>
      </c>
      <c r="B273" s="77" t="s">
        <v>13671</v>
      </c>
      <c r="C273" s="82" t="s">
        <v>13672</v>
      </c>
      <c r="D273" s="79" t="s">
        <v>13673</v>
      </c>
      <c r="E273" s="77" t="s">
        <v>13200</v>
      </c>
      <c r="F273" s="73"/>
      <c r="G273" s="73" t="s">
        <v>15556</v>
      </c>
      <c r="H273" s="73" t="str">
        <f t="shared" si="4"/>
        <v>15.01.28 Шлифовщик-универсал</v>
      </c>
    </row>
    <row r="274" spans="1:8" s="78" customFormat="1" ht="31.5" x14ac:dyDescent="0.25">
      <c r="A274" s="74">
        <v>272</v>
      </c>
      <c r="B274" s="77" t="s">
        <v>13674</v>
      </c>
      <c r="C274" s="82" t="s">
        <v>2126</v>
      </c>
      <c r="D274" s="79" t="s">
        <v>13675</v>
      </c>
      <c r="E274" s="77" t="s">
        <v>13200</v>
      </c>
      <c r="F274" s="73"/>
      <c r="G274" s="73" t="s">
        <v>15556</v>
      </c>
      <c r="H274" s="73" t="str">
        <f t="shared" si="4"/>
        <v>15.01.29 Контролер станочных и слесарных работ</v>
      </c>
    </row>
    <row r="275" spans="1:8" s="78" customFormat="1" ht="31.5" x14ac:dyDescent="0.25">
      <c r="A275" s="74">
        <v>273</v>
      </c>
      <c r="B275" s="77" t="s">
        <v>13676</v>
      </c>
      <c r="C275" s="82" t="s">
        <v>1674</v>
      </c>
      <c r="D275" s="79" t="s">
        <v>13677</v>
      </c>
      <c r="E275" s="77" t="s">
        <v>13200</v>
      </c>
      <c r="F275" s="73"/>
      <c r="G275" s="73" t="s">
        <v>15556</v>
      </c>
      <c r="H275" s="73" t="str">
        <f t="shared" si="4"/>
        <v>15.01.30 Слесарь</v>
      </c>
    </row>
    <row r="276" spans="1:8" s="78" customFormat="1" ht="31.5" x14ac:dyDescent="0.25">
      <c r="A276" s="74">
        <v>274</v>
      </c>
      <c r="B276" s="80" t="s">
        <v>13678</v>
      </c>
      <c r="C276" s="82" t="s">
        <v>13679</v>
      </c>
      <c r="D276" s="76" t="s">
        <v>13680</v>
      </c>
      <c r="E276" s="77" t="s">
        <v>13200</v>
      </c>
      <c r="G276" s="73" t="s">
        <v>15556</v>
      </c>
      <c r="H276" s="73" t="str">
        <f t="shared" si="4"/>
        <v>15.02.01 Монтаж и техническая эксплуатация промышленного оборудования (по отраслям)</v>
      </c>
    </row>
    <row r="277" spans="1:8" s="78" customFormat="1" ht="31.5" x14ac:dyDescent="0.25">
      <c r="A277" s="74">
        <v>275</v>
      </c>
      <c r="B277" s="80" t="s">
        <v>13681</v>
      </c>
      <c r="C277" s="82" t="s">
        <v>13682</v>
      </c>
      <c r="D277" s="76" t="s">
        <v>13316</v>
      </c>
      <c r="E277" s="77" t="s">
        <v>13200</v>
      </c>
      <c r="G277" s="73" t="s">
        <v>15556</v>
      </c>
      <c r="H277" s="73" t="str">
        <f t="shared" si="4"/>
        <v>15.02.02 Техническая эксплуатация оборудования для производства электронной техники</v>
      </c>
    </row>
    <row r="278" spans="1:8" s="78" customFormat="1" ht="31.5" x14ac:dyDescent="0.25">
      <c r="A278" s="74">
        <v>276</v>
      </c>
      <c r="B278" s="80" t="s">
        <v>13683</v>
      </c>
      <c r="C278" s="82" t="s">
        <v>13684</v>
      </c>
      <c r="D278" s="76" t="s">
        <v>6993</v>
      </c>
      <c r="E278" s="77" t="s">
        <v>13200</v>
      </c>
      <c r="G278" s="73" t="s">
        <v>15556</v>
      </c>
      <c r="H278" s="73" t="str">
        <f t="shared" si="4"/>
        <v>15.02.03 Техническая эксплуатация гидравлических машин, гидроприводов и гидропневмоавтоматики</v>
      </c>
    </row>
    <row r="279" spans="1:8" s="78" customFormat="1" ht="15.75" x14ac:dyDescent="0.25">
      <c r="A279" s="74">
        <v>277</v>
      </c>
      <c r="B279" s="80" t="s">
        <v>13685</v>
      </c>
      <c r="C279" s="82" t="s">
        <v>13686</v>
      </c>
      <c r="D279" s="76" t="s">
        <v>13316</v>
      </c>
      <c r="E279" s="77" t="s">
        <v>13200</v>
      </c>
      <c r="G279" s="73" t="s">
        <v>15556</v>
      </c>
      <c r="H279" s="73" t="str">
        <f t="shared" si="4"/>
        <v>15.02.04 Специальные машины и устройства</v>
      </c>
    </row>
    <row r="280" spans="1:8" s="78" customFormat="1" ht="31.5" x14ac:dyDescent="0.25">
      <c r="A280" s="74">
        <v>278</v>
      </c>
      <c r="B280" s="80" t="s">
        <v>13687</v>
      </c>
      <c r="C280" s="81" t="s">
        <v>13688</v>
      </c>
      <c r="D280" s="76" t="s">
        <v>13680</v>
      </c>
      <c r="E280" s="77" t="s">
        <v>13200</v>
      </c>
      <c r="G280" s="73" t="s">
        <v>15556</v>
      </c>
      <c r="H280" s="73" t="str">
        <f t="shared" si="4"/>
        <v>15.02.05 Техническая эксплуатация оборудования в торговле и общественном питании</v>
      </c>
    </row>
    <row r="281" spans="1:8" s="78" customFormat="1" ht="31.5" x14ac:dyDescent="0.25">
      <c r="A281" s="74">
        <v>279</v>
      </c>
      <c r="B281" s="80" t="s">
        <v>13689</v>
      </c>
      <c r="C281" s="82" t="s">
        <v>13690</v>
      </c>
      <c r="D281" s="76" t="s">
        <v>13316</v>
      </c>
      <c r="E281" s="77" t="s">
        <v>13200</v>
      </c>
      <c r="G281" s="73" t="s">
        <v>15556</v>
      </c>
      <c r="H281" s="73" t="str">
        <f t="shared" si="4"/>
        <v>15.02.06 Монтаж и техническая эксплуатация холодильно-компрессорных машин и установок (по отраслям)</v>
      </c>
    </row>
    <row r="282" spans="1:8" s="78" customFormat="1" ht="31.5" x14ac:dyDescent="0.25">
      <c r="A282" s="74">
        <v>280</v>
      </c>
      <c r="B282" s="80" t="s">
        <v>13691</v>
      </c>
      <c r="C282" s="82" t="s">
        <v>13692</v>
      </c>
      <c r="D282" s="76" t="s">
        <v>13316</v>
      </c>
      <c r="E282" s="77" t="s">
        <v>13200</v>
      </c>
      <c r="G282" s="73" t="s">
        <v>15556</v>
      </c>
      <c r="H282" s="73" t="str">
        <f t="shared" si="4"/>
        <v>15.02.07 Автоматизация технологических процессов и производств (по отраслям)</v>
      </c>
    </row>
    <row r="283" spans="1:8" s="78" customFormat="1" ht="15.75" x14ac:dyDescent="0.25">
      <c r="A283" s="74">
        <v>281</v>
      </c>
      <c r="B283" s="80" t="s">
        <v>13693</v>
      </c>
      <c r="C283" s="82" t="s">
        <v>13694</v>
      </c>
      <c r="D283" s="76" t="s">
        <v>13695</v>
      </c>
      <c r="E283" s="77" t="s">
        <v>13200</v>
      </c>
      <c r="G283" s="73" t="s">
        <v>15556</v>
      </c>
      <c r="H283" s="73" t="str">
        <f t="shared" si="4"/>
        <v>15.02.08 Технология машиностроения</v>
      </c>
    </row>
    <row r="284" spans="1:8" s="78" customFormat="1" ht="15.75" x14ac:dyDescent="0.25">
      <c r="A284" s="74">
        <v>282</v>
      </c>
      <c r="B284" s="75" t="s">
        <v>13696</v>
      </c>
      <c r="C284" s="82" t="s">
        <v>13697</v>
      </c>
      <c r="D284" s="76" t="s">
        <v>13140</v>
      </c>
      <c r="E284" s="77" t="s">
        <v>13141</v>
      </c>
      <c r="F284" s="73"/>
      <c r="G284" s="73" t="s">
        <v>15556</v>
      </c>
      <c r="H284" s="73" t="str">
        <f t="shared" si="4"/>
        <v>15.03.01 Машиностроение</v>
      </c>
    </row>
    <row r="285" spans="1:8" s="78" customFormat="1" ht="15.75" x14ac:dyDescent="0.25">
      <c r="A285" s="74">
        <v>283</v>
      </c>
      <c r="B285" s="75" t="s">
        <v>13698</v>
      </c>
      <c r="C285" s="82" t="s">
        <v>13699</v>
      </c>
      <c r="D285" s="76" t="s">
        <v>13140</v>
      </c>
      <c r="E285" s="77" t="s">
        <v>13141</v>
      </c>
      <c r="F285" s="73"/>
      <c r="G285" s="73" t="s">
        <v>15556</v>
      </c>
      <c r="H285" s="73" t="str">
        <f t="shared" si="4"/>
        <v>15.03.02 Технологические машины и оборудование</v>
      </c>
    </row>
    <row r="286" spans="1:8" s="78" customFormat="1" ht="15.75" x14ac:dyDescent="0.25">
      <c r="A286" s="74">
        <v>284</v>
      </c>
      <c r="B286" s="75" t="s">
        <v>13700</v>
      </c>
      <c r="C286" s="81" t="s">
        <v>13701</v>
      </c>
      <c r="D286" s="76" t="s">
        <v>13140</v>
      </c>
      <c r="E286" s="77" t="s">
        <v>13141</v>
      </c>
      <c r="F286" s="73"/>
      <c r="G286" s="73" t="s">
        <v>15556</v>
      </c>
      <c r="H286" s="73" t="str">
        <f t="shared" si="4"/>
        <v>15.03.03 Прикладная механика</v>
      </c>
    </row>
    <row r="287" spans="1:8" s="78" customFormat="1" ht="31.5" x14ac:dyDescent="0.25">
      <c r="A287" s="74">
        <v>285</v>
      </c>
      <c r="B287" s="75" t="s">
        <v>13702</v>
      </c>
      <c r="C287" s="82" t="s">
        <v>13703</v>
      </c>
      <c r="D287" s="76" t="s">
        <v>13140</v>
      </c>
      <c r="E287" s="77" t="s">
        <v>13141</v>
      </c>
      <c r="F287" s="73"/>
      <c r="G287" s="73" t="s">
        <v>15556</v>
      </c>
      <c r="H287" s="73" t="str">
        <f t="shared" si="4"/>
        <v>15.03.04 Автоматизация технологических процессов и производств</v>
      </c>
    </row>
    <row r="288" spans="1:8" s="78" customFormat="1" ht="31.5" x14ac:dyDescent="0.25">
      <c r="A288" s="74">
        <v>286</v>
      </c>
      <c r="B288" s="77" t="s">
        <v>13704</v>
      </c>
      <c r="C288" s="82" t="s">
        <v>13705</v>
      </c>
      <c r="D288" s="76" t="s">
        <v>13140</v>
      </c>
      <c r="E288" s="77" t="s">
        <v>13141</v>
      </c>
      <c r="F288" s="73"/>
      <c r="G288" s="73" t="s">
        <v>15556</v>
      </c>
      <c r="H288" s="73" t="str">
        <f t="shared" si="4"/>
        <v>15.03.05 Конструкторско-технологическое обеспечение машиностроительных производств</v>
      </c>
    </row>
    <row r="289" spans="1:8" s="78" customFormat="1" ht="15.75" x14ac:dyDescent="0.25">
      <c r="A289" s="74">
        <v>287</v>
      </c>
      <c r="B289" s="75" t="s">
        <v>13706</v>
      </c>
      <c r="C289" s="82" t="s">
        <v>13707</v>
      </c>
      <c r="D289" s="76" t="s">
        <v>13140</v>
      </c>
      <c r="E289" s="77" t="s">
        <v>13141</v>
      </c>
      <c r="F289" s="73"/>
      <c r="G289" s="73" t="s">
        <v>15556</v>
      </c>
      <c r="H289" s="73" t="str">
        <f t="shared" si="4"/>
        <v>15.03.06 Мехатроника и робототехника</v>
      </c>
    </row>
    <row r="290" spans="1:8" s="78" customFormat="1" ht="15.75" x14ac:dyDescent="0.25">
      <c r="A290" s="74">
        <v>288</v>
      </c>
      <c r="B290" s="75" t="s">
        <v>13708</v>
      </c>
      <c r="C290" s="81" t="s">
        <v>13697</v>
      </c>
      <c r="D290" s="76" t="s">
        <v>13149</v>
      </c>
      <c r="E290" s="77" t="s">
        <v>13141</v>
      </c>
      <c r="F290" s="73"/>
      <c r="G290" s="73" t="s">
        <v>15556</v>
      </c>
      <c r="H290" s="73" t="str">
        <f t="shared" si="4"/>
        <v>15.04.01 Машиностроение</v>
      </c>
    </row>
    <row r="291" spans="1:8" s="78" customFormat="1" ht="15.75" x14ac:dyDescent="0.25">
      <c r="A291" s="74">
        <v>289</v>
      </c>
      <c r="B291" s="75" t="s">
        <v>13709</v>
      </c>
      <c r="C291" s="82" t="s">
        <v>13699</v>
      </c>
      <c r="D291" s="76" t="s">
        <v>13149</v>
      </c>
      <c r="E291" s="77" t="s">
        <v>13141</v>
      </c>
      <c r="F291" s="73"/>
      <c r="G291" s="73" t="s">
        <v>15556</v>
      </c>
      <c r="H291" s="73" t="str">
        <f t="shared" si="4"/>
        <v>15.04.02 Технологические машины и оборудование</v>
      </c>
    </row>
    <row r="292" spans="1:8" s="78" customFormat="1" ht="15.75" x14ac:dyDescent="0.25">
      <c r="A292" s="74">
        <v>290</v>
      </c>
      <c r="B292" s="75" t="s">
        <v>13710</v>
      </c>
      <c r="C292" s="82" t="s">
        <v>13701</v>
      </c>
      <c r="D292" s="76" t="s">
        <v>13149</v>
      </c>
      <c r="E292" s="77" t="s">
        <v>13141</v>
      </c>
      <c r="F292" s="73"/>
      <c r="G292" s="73" t="s">
        <v>15556</v>
      </c>
      <c r="H292" s="73" t="str">
        <f t="shared" si="4"/>
        <v>15.04.03 Прикладная механика</v>
      </c>
    </row>
    <row r="293" spans="1:8" s="78" customFormat="1" ht="31.5" x14ac:dyDescent="0.25">
      <c r="A293" s="74">
        <v>291</v>
      </c>
      <c r="B293" s="75" t="s">
        <v>13711</v>
      </c>
      <c r="C293" s="81" t="s">
        <v>13703</v>
      </c>
      <c r="D293" s="76" t="s">
        <v>13149</v>
      </c>
      <c r="E293" s="77" t="s">
        <v>13141</v>
      </c>
      <c r="F293" s="73"/>
      <c r="G293" s="73" t="s">
        <v>15556</v>
      </c>
      <c r="H293" s="73" t="str">
        <f t="shared" si="4"/>
        <v>15.04.04 Автоматизация технологических процессов и производств</v>
      </c>
    </row>
    <row r="294" spans="1:8" s="78" customFormat="1" ht="31.5" x14ac:dyDescent="0.25">
      <c r="A294" s="74">
        <v>292</v>
      </c>
      <c r="B294" s="75" t="s">
        <v>13712</v>
      </c>
      <c r="C294" s="82" t="s">
        <v>13705</v>
      </c>
      <c r="D294" s="76" t="s">
        <v>13149</v>
      </c>
      <c r="E294" s="77" t="s">
        <v>13141</v>
      </c>
      <c r="F294" s="73"/>
      <c r="G294" s="73" t="s">
        <v>15556</v>
      </c>
      <c r="H294" s="73" t="str">
        <f t="shared" si="4"/>
        <v>15.04.05 Конструкторско-технологическое обеспечение машиностроительных производств</v>
      </c>
    </row>
    <row r="295" spans="1:8" s="78" customFormat="1" ht="15.75" x14ac:dyDescent="0.25">
      <c r="A295" s="74">
        <v>293</v>
      </c>
      <c r="B295" s="75" t="s">
        <v>13713</v>
      </c>
      <c r="C295" s="82" t="s">
        <v>13707</v>
      </c>
      <c r="D295" s="76" t="s">
        <v>13149</v>
      </c>
      <c r="E295" s="77" t="s">
        <v>13141</v>
      </c>
      <c r="F295" s="73"/>
      <c r="G295" s="73" t="s">
        <v>15556</v>
      </c>
      <c r="H295" s="73" t="str">
        <f t="shared" si="4"/>
        <v>15.04.06 Мехатроника и робототехника</v>
      </c>
    </row>
    <row r="296" spans="1:8" s="78" customFormat="1" ht="31.5" x14ac:dyDescent="0.25">
      <c r="A296" s="74">
        <v>294</v>
      </c>
      <c r="B296" s="77" t="s">
        <v>13714</v>
      </c>
      <c r="C296" s="82" t="s">
        <v>13715</v>
      </c>
      <c r="D296" s="76" t="s">
        <v>5779</v>
      </c>
      <c r="E296" s="77" t="s">
        <v>13141</v>
      </c>
      <c r="F296" s="73"/>
      <c r="G296" s="73" t="s">
        <v>15556</v>
      </c>
      <c r="H296" s="73" t="str">
        <f t="shared" si="4"/>
        <v>15.05.01 Проектирование технологических машин и комплексов</v>
      </c>
    </row>
    <row r="297" spans="1:8" s="78" customFormat="1" ht="15.75" x14ac:dyDescent="0.25">
      <c r="A297" s="74">
        <v>295</v>
      </c>
      <c r="B297" s="75" t="s">
        <v>13716</v>
      </c>
      <c r="C297" s="81" t="s">
        <v>13697</v>
      </c>
      <c r="D297" s="76" t="s">
        <v>13158</v>
      </c>
      <c r="E297" s="77" t="s">
        <v>13159</v>
      </c>
      <c r="F297" s="73"/>
      <c r="G297" s="73" t="s">
        <v>15556</v>
      </c>
      <c r="H297" s="73" t="str">
        <f t="shared" si="4"/>
        <v>15.06.01 Машиностроение</v>
      </c>
    </row>
    <row r="298" spans="1:8" s="78" customFormat="1" ht="15.75" x14ac:dyDescent="0.25">
      <c r="A298" s="74">
        <v>296</v>
      </c>
      <c r="B298" s="75" t="s">
        <v>13717</v>
      </c>
      <c r="C298" s="82" t="s">
        <v>13718</v>
      </c>
      <c r="D298" s="76" t="s">
        <v>13140</v>
      </c>
      <c r="E298" s="77" t="s">
        <v>13141</v>
      </c>
      <c r="F298" s="73"/>
      <c r="G298" s="73" t="s">
        <v>15556</v>
      </c>
      <c r="H298" s="73" t="str">
        <f t="shared" si="4"/>
        <v>16.03.01 Техническая физика</v>
      </c>
    </row>
    <row r="299" spans="1:8" s="78" customFormat="1" ht="31.5" x14ac:dyDescent="0.25">
      <c r="A299" s="74">
        <v>297</v>
      </c>
      <c r="B299" s="75" t="s">
        <v>13719</v>
      </c>
      <c r="C299" s="82" t="s">
        <v>13720</v>
      </c>
      <c r="D299" s="76" t="s">
        <v>13140</v>
      </c>
      <c r="E299" s="77" t="s">
        <v>13141</v>
      </c>
      <c r="F299" s="73"/>
      <c r="G299" s="73" t="s">
        <v>15556</v>
      </c>
      <c r="H299" s="73" t="str">
        <f t="shared" si="4"/>
        <v>16.03.02 Высокотехнологические плазменные и энергетические установки</v>
      </c>
    </row>
    <row r="300" spans="1:8" s="78" customFormat="1" ht="31.5" x14ac:dyDescent="0.25">
      <c r="A300" s="74">
        <v>298</v>
      </c>
      <c r="B300" s="75" t="s">
        <v>13721</v>
      </c>
      <c r="C300" s="82" t="s">
        <v>13722</v>
      </c>
      <c r="D300" s="76" t="s">
        <v>13140</v>
      </c>
      <c r="E300" s="77" t="s">
        <v>13141</v>
      </c>
      <c r="F300" s="73"/>
      <c r="G300" s="73" t="s">
        <v>15556</v>
      </c>
      <c r="H300" s="73" t="str">
        <f t="shared" si="4"/>
        <v>16.03.03 Холодильная, криогенная техника и системы жизнеобеспечения</v>
      </c>
    </row>
    <row r="301" spans="1:8" s="78" customFormat="1" ht="15.75" x14ac:dyDescent="0.25">
      <c r="A301" s="74">
        <v>299</v>
      </c>
      <c r="B301" s="75" t="s">
        <v>13723</v>
      </c>
      <c r="C301" s="82" t="s">
        <v>13718</v>
      </c>
      <c r="D301" s="76" t="s">
        <v>13149</v>
      </c>
      <c r="E301" s="77" t="s">
        <v>13141</v>
      </c>
      <c r="F301" s="73"/>
      <c r="G301" s="73" t="s">
        <v>15556</v>
      </c>
      <c r="H301" s="73" t="str">
        <f t="shared" si="4"/>
        <v>16.04.01 Техническая физика</v>
      </c>
    </row>
    <row r="302" spans="1:8" s="78" customFormat="1" ht="31.5" x14ac:dyDescent="0.25">
      <c r="A302" s="74">
        <v>300</v>
      </c>
      <c r="B302" s="75" t="s">
        <v>13724</v>
      </c>
      <c r="C302" s="81" t="s">
        <v>13720</v>
      </c>
      <c r="D302" s="76" t="s">
        <v>13149</v>
      </c>
      <c r="E302" s="77" t="s">
        <v>13141</v>
      </c>
      <c r="F302" s="73"/>
      <c r="G302" s="73" t="s">
        <v>15556</v>
      </c>
      <c r="H302" s="73" t="str">
        <f t="shared" si="4"/>
        <v>16.04.02 Высокотехнологические плазменные и энергетические установки</v>
      </c>
    </row>
    <row r="303" spans="1:8" s="78" customFormat="1" ht="31.5" x14ac:dyDescent="0.25">
      <c r="A303" s="74">
        <v>301</v>
      </c>
      <c r="B303" s="75" t="s">
        <v>13725</v>
      </c>
      <c r="C303" s="81" t="s">
        <v>13722</v>
      </c>
      <c r="D303" s="76" t="s">
        <v>13149</v>
      </c>
      <c r="E303" s="77" t="s">
        <v>13141</v>
      </c>
      <c r="F303" s="73"/>
      <c r="G303" s="73" t="s">
        <v>15556</v>
      </c>
      <c r="H303" s="73" t="str">
        <f t="shared" si="4"/>
        <v>16.04.03 Холодильная, криогенная техника и системы жизнеобеспечения</v>
      </c>
    </row>
    <row r="304" spans="1:8" s="78" customFormat="1" ht="31.5" x14ac:dyDescent="0.25">
      <c r="A304" s="74">
        <v>302</v>
      </c>
      <c r="B304" s="77" t="s">
        <v>13726</v>
      </c>
      <c r="C304" s="82" t="s">
        <v>13727</v>
      </c>
      <c r="D304" s="76" t="s">
        <v>13728</v>
      </c>
      <c r="E304" s="77" t="s">
        <v>13141</v>
      </c>
      <c r="F304" s="73"/>
      <c r="G304" s="73" t="s">
        <v>15556</v>
      </c>
      <c r="H304" s="73" t="str">
        <f t="shared" si="4"/>
        <v>16.05.01 Специальные системы жизнеобеспечения</v>
      </c>
    </row>
    <row r="305" spans="1:8" s="78" customFormat="1" ht="15.75" x14ac:dyDescent="0.25">
      <c r="A305" s="74">
        <v>303</v>
      </c>
      <c r="B305" s="75" t="s">
        <v>13729</v>
      </c>
      <c r="C305" s="81" t="s">
        <v>13730</v>
      </c>
      <c r="D305" s="76" t="s">
        <v>13158</v>
      </c>
      <c r="E305" s="77" t="s">
        <v>13159</v>
      </c>
      <c r="F305" s="73"/>
      <c r="G305" s="73" t="s">
        <v>15556</v>
      </c>
      <c r="H305" s="73" t="str">
        <f t="shared" si="4"/>
        <v>16.06.01 Физико-технические науки и технологии</v>
      </c>
    </row>
    <row r="306" spans="1:8" s="78" customFormat="1" ht="15.75" x14ac:dyDescent="0.25">
      <c r="A306" s="74">
        <v>304</v>
      </c>
      <c r="B306" s="77" t="s">
        <v>13731</v>
      </c>
      <c r="C306" s="81" t="s">
        <v>13732</v>
      </c>
      <c r="D306" s="76" t="s">
        <v>13140</v>
      </c>
      <c r="E306" s="77" t="s">
        <v>13141</v>
      </c>
      <c r="F306" s="73"/>
      <c r="G306" s="73" t="s">
        <v>15556</v>
      </c>
      <c r="H306" s="73" t="str">
        <f t="shared" si="4"/>
        <v>17.03.01 Корабельное вооружение</v>
      </c>
    </row>
    <row r="307" spans="1:8" s="78" customFormat="1" ht="15.75" x14ac:dyDescent="0.25">
      <c r="A307" s="74">
        <v>305</v>
      </c>
      <c r="B307" s="75" t="s">
        <v>13733</v>
      </c>
      <c r="C307" s="81" t="s">
        <v>13732</v>
      </c>
      <c r="D307" s="76" t="s">
        <v>13149</v>
      </c>
      <c r="E307" s="77" t="s">
        <v>13141</v>
      </c>
      <c r="F307" s="73"/>
      <c r="G307" s="73" t="s">
        <v>15556</v>
      </c>
      <c r="H307" s="73" t="str">
        <f t="shared" si="4"/>
        <v>17.04.01 Корабельное вооружение</v>
      </c>
    </row>
    <row r="308" spans="1:8" s="78" customFormat="1" ht="15.75" x14ac:dyDescent="0.25">
      <c r="A308" s="74">
        <v>306</v>
      </c>
      <c r="B308" s="77" t="s">
        <v>13734</v>
      </c>
      <c r="C308" s="81" t="s">
        <v>13735</v>
      </c>
      <c r="D308" s="76" t="s">
        <v>5779</v>
      </c>
      <c r="E308" s="77" t="s">
        <v>13141</v>
      </c>
      <c r="F308" s="73"/>
      <c r="G308" s="73" t="s">
        <v>15556</v>
      </c>
      <c r="H308" s="73" t="str">
        <f t="shared" si="4"/>
        <v>17.05.01 Боеприпасы и взрыватели</v>
      </c>
    </row>
    <row r="309" spans="1:8" s="78" customFormat="1" ht="31.5" x14ac:dyDescent="0.25">
      <c r="A309" s="74">
        <v>307</v>
      </c>
      <c r="B309" s="77" t="s">
        <v>13736</v>
      </c>
      <c r="C309" s="81" t="s">
        <v>13737</v>
      </c>
      <c r="D309" s="76" t="s">
        <v>5779</v>
      </c>
      <c r="E309" s="77" t="s">
        <v>13141</v>
      </c>
      <c r="F309" s="73"/>
      <c r="G309" s="73" t="s">
        <v>15556</v>
      </c>
      <c r="H309" s="73" t="str">
        <f t="shared" si="4"/>
        <v>17.05.02 Стрелково-пушечное, артиллерийское и ракетное оружие</v>
      </c>
    </row>
    <row r="310" spans="1:8" s="78" customFormat="1" ht="47.25" x14ac:dyDescent="0.25">
      <c r="A310" s="74">
        <v>308</v>
      </c>
      <c r="B310" s="77" t="s">
        <v>13738</v>
      </c>
      <c r="C310" s="81" t="s">
        <v>13739</v>
      </c>
      <c r="D310" s="76" t="s">
        <v>5779</v>
      </c>
      <c r="E310" s="77" t="s">
        <v>13141</v>
      </c>
      <c r="F310" s="73"/>
      <c r="G310" s="73" t="s">
        <v>15556</v>
      </c>
      <c r="H310" s="73" t="str">
        <f t="shared" si="4"/>
        <v>17.05.03 Проектирование, производство и испытание корабельного вооружения и информационно-управляющих систем</v>
      </c>
    </row>
    <row r="311" spans="1:8" s="78" customFormat="1" ht="15.75" x14ac:dyDescent="0.25">
      <c r="A311" s="74">
        <v>309</v>
      </c>
      <c r="B311" s="77" t="s">
        <v>13740</v>
      </c>
      <c r="C311" s="81" t="s">
        <v>13741</v>
      </c>
      <c r="D311" s="76" t="s">
        <v>13158</v>
      </c>
      <c r="E311" s="77" t="s">
        <v>13159</v>
      </c>
      <c r="F311" s="73"/>
      <c r="G311" s="73" t="s">
        <v>15556</v>
      </c>
      <c r="H311" s="73" t="str">
        <f t="shared" si="4"/>
        <v>17.06.01 Оружие и системы вооружения</v>
      </c>
    </row>
    <row r="312" spans="1:8" s="78" customFormat="1" ht="15.75" x14ac:dyDescent="0.25">
      <c r="A312" s="74">
        <v>310</v>
      </c>
      <c r="B312" s="77" t="s">
        <v>13742</v>
      </c>
      <c r="C312" s="82" t="s">
        <v>641</v>
      </c>
      <c r="D312" s="79" t="s">
        <v>641</v>
      </c>
      <c r="E312" s="77" t="s">
        <v>13200</v>
      </c>
      <c r="F312" s="73"/>
      <c r="G312" s="73" t="s">
        <v>15556</v>
      </c>
      <c r="H312" s="73" t="str">
        <f t="shared" si="4"/>
        <v>18.01.01 Лаборант по физико-механическим испытаниям</v>
      </c>
    </row>
    <row r="313" spans="1:8" s="78" customFormat="1" ht="78.75" x14ac:dyDescent="0.25">
      <c r="A313" s="74">
        <v>311</v>
      </c>
      <c r="B313" s="77" t="s">
        <v>13743</v>
      </c>
      <c r="C313" s="82" t="s">
        <v>647</v>
      </c>
      <c r="D313" s="79" t="s">
        <v>13744</v>
      </c>
      <c r="E313" s="77" t="s">
        <v>13200</v>
      </c>
      <c r="F313" s="73"/>
      <c r="G313" s="73" t="s">
        <v>15556</v>
      </c>
      <c r="H313" s="73" t="str">
        <f t="shared" si="4"/>
        <v>18.01.02 Лаборант-эколог</v>
      </c>
    </row>
    <row r="314" spans="1:8" s="78" customFormat="1" ht="157.5" x14ac:dyDescent="0.25">
      <c r="A314" s="74">
        <v>312</v>
      </c>
      <c r="B314" s="77" t="s">
        <v>13745</v>
      </c>
      <c r="C314" s="82" t="s">
        <v>13746</v>
      </c>
      <c r="D314" s="79" t="s">
        <v>13747</v>
      </c>
      <c r="E314" s="77" t="s">
        <v>13200</v>
      </c>
      <c r="F314" s="73"/>
      <c r="G314" s="73" t="s">
        <v>15556</v>
      </c>
      <c r="H314" s="73" t="str">
        <f t="shared" si="4"/>
        <v>18.01.03 Аппаратчик-оператор экологических установок</v>
      </c>
    </row>
    <row r="315" spans="1:8" s="78" customFormat="1" ht="31.5" x14ac:dyDescent="0.25">
      <c r="A315" s="74">
        <v>313</v>
      </c>
      <c r="B315" s="77" t="s">
        <v>13748</v>
      </c>
      <c r="C315" s="81" t="s">
        <v>13749</v>
      </c>
      <c r="D315" s="79" t="s">
        <v>13750</v>
      </c>
      <c r="E315" s="77" t="s">
        <v>13200</v>
      </c>
      <c r="F315" s="73"/>
      <c r="G315" s="73" t="s">
        <v>15556</v>
      </c>
      <c r="H315" s="73" t="str">
        <f t="shared" si="4"/>
        <v>18.01.04 Изготовитель изделий строительной керамики</v>
      </c>
    </row>
    <row r="316" spans="1:8" s="78" customFormat="1" ht="31.5" x14ac:dyDescent="0.25">
      <c r="A316" s="74">
        <v>314</v>
      </c>
      <c r="B316" s="77" t="s">
        <v>13751</v>
      </c>
      <c r="C316" s="81" t="s">
        <v>13752</v>
      </c>
      <c r="D316" s="79" t="s">
        <v>13753</v>
      </c>
      <c r="E316" s="77" t="s">
        <v>13200</v>
      </c>
      <c r="F316" s="73"/>
      <c r="G316" s="73" t="s">
        <v>15556</v>
      </c>
      <c r="H316" s="73" t="str">
        <f t="shared" si="4"/>
        <v>18.01.05 Аппаратчик-оператор производства неорганических веществ</v>
      </c>
    </row>
    <row r="317" spans="1:8" s="78" customFormat="1" ht="236.25" x14ac:dyDescent="0.25">
      <c r="A317" s="74">
        <v>315</v>
      </c>
      <c r="B317" s="77" t="s">
        <v>13754</v>
      </c>
      <c r="C317" s="82" t="s">
        <v>13755</v>
      </c>
      <c r="D317" s="79" t="s">
        <v>13756</v>
      </c>
      <c r="E317" s="77" t="s">
        <v>13200</v>
      </c>
      <c r="F317" s="73"/>
      <c r="G317" s="73" t="s">
        <v>15556</v>
      </c>
      <c r="H317" s="73" t="str">
        <f t="shared" si="4"/>
        <v>18.01.06 Оператор производства стекловолокна, стекловолокнистых материалов и изделий стеклопластиков</v>
      </c>
    </row>
    <row r="318" spans="1:8" s="78" customFormat="1" ht="31.5" x14ac:dyDescent="0.25">
      <c r="A318" s="74">
        <v>316</v>
      </c>
      <c r="B318" s="77" t="s">
        <v>13757</v>
      </c>
      <c r="C318" s="82" t="s">
        <v>13758</v>
      </c>
      <c r="D318" s="79" t="s">
        <v>13759</v>
      </c>
      <c r="E318" s="77" t="s">
        <v>13200</v>
      </c>
      <c r="F318" s="73"/>
      <c r="G318" s="73" t="s">
        <v>15556</v>
      </c>
      <c r="H318" s="73" t="str">
        <f t="shared" si="4"/>
        <v>18.01.07 Аппаратчик производства стекловолокнистых материалов и стеклопластиков</v>
      </c>
    </row>
    <row r="319" spans="1:8" s="78" customFormat="1" ht="31.5" x14ac:dyDescent="0.25">
      <c r="A319" s="74">
        <v>317</v>
      </c>
      <c r="B319" s="77" t="s">
        <v>13760</v>
      </c>
      <c r="C319" s="82" t="s">
        <v>13761</v>
      </c>
      <c r="D319" s="79" t="s">
        <v>13762</v>
      </c>
      <c r="E319" s="77" t="s">
        <v>13200</v>
      </c>
      <c r="F319" s="73"/>
      <c r="G319" s="73" t="s">
        <v>15556</v>
      </c>
      <c r="H319" s="73" t="str">
        <f t="shared" si="4"/>
        <v>18.01.08 Мастер-изготовитель деталей и изделий из стекла</v>
      </c>
    </row>
    <row r="320" spans="1:8" s="78" customFormat="1" ht="31.5" x14ac:dyDescent="0.25">
      <c r="A320" s="74">
        <v>318</v>
      </c>
      <c r="B320" s="77" t="s">
        <v>13763</v>
      </c>
      <c r="C320" s="81" t="s">
        <v>13764</v>
      </c>
      <c r="D320" s="79" t="s">
        <v>13765</v>
      </c>
      <c r="E320" s="77" t="s">
        <v>13200</v>
      </c>
      <c r="F320" s="73"/>
      <c r="G320" s="73" t="s">
        <v>15556</v>
      </c>
      <c r="H320" s="73" t="str">
        <f t="shared" si="4"/>
        <v>18.01.09 Мастер-обработчик стекла и стеклоизделий</v>
      </c>
    </row>
    <row r="321" spans="1:8" s="78" customFormat="1" ht="15.75" x14ac:dyDescent="0.25">
      <c r="A321" s="74">
        <v>319</v>
      </c>
      <c r="B321" s="77" t="s">
        <v>13766</v>
      </c>
      <c r="C321" s="82" t="s">
        <v>13767</v>
      </c>
      <c r="D321" s="79" t="s">
        <v>13768</v>
      </c>
      <c r="E321" s="77" t="s">
        <v>13200</v>
      </c>
      <c r="F321" s="73"/>
      <c r="G321" s="73" t="s">
        <v>15556</v>
      </c>
      <c r="H321" s="73" t="str">
        <f t="shared" si="4"/>
        <v>18.01.10 Отдельщик и резчик стекла</v>
      </c>
    </row>
    <row r="322" spans="1:8" s="78" customFormat="1" ht="15.75" x14ac:dyDescent="0.25">
      <c r="A322" s="74">
        <v>320</v>
      </c>
      <c r="B322" s="77" t="s">
        <v>13769</v>
      </c>
      <c r="C322" s="81" t="s">
        <v>2127</v>
      </c>
      <c r="D322" s="79" t="s">
        <v>2127</v>
      </c>
      <c r="E322" s="77" t="s">
        <v>13200</v>
      </c>
      <c r="F322" s="73"/>
      <c r="G322" s="73" t="s">
        <v>15556</v>
      </c>
      <c r="H322" s="73" t="str">
        <f t="shared" si="4"/>
        <v>18.01.11 Контролер стекольного производства</v>
      </c>
    </row>
    <row r="323" spans="1:8" s="78" customFormat="1" ht="47.25" x14ac:dyDescent="0.25">
      <c r="A323" s="74">
        <v>321</v>
      </c>
      <c r="B323" s="77" t="s">
        <v>13770</v>
      </c>
      <c r="C323" s="81" t="s">
        <v>13771</v>
      </c>
      <c r="D323" s="79" t="s">
        <v>13772</v>
      </c>
      <c r="E323" s="77" t="s">
        <v>13200</v>
      </c>
      <c r="F323" s="73"/>
      <c r="G323" s="73" t="s">
        <v>15556</v>
      </c>
      <c r="H323" s="73" t="str">
        <f t="shared" si="4"/>
        <v>18.01.12 Изготовитель фарфоровых и фаянсовых изделий</v>
      </c>
    </row>
    <row r="324" spans="1:8" s="78" customFormat="1" ht="47.25" x14ac:dyDescent="0.25">
      <c r="A324" s="74">
        <v>322</v>
      </c>
      <c r="B324" s="77" t="s">
        <v>13773</v>
      </c>
      <c r="C324" s="81" t="s">
        <v>13774</v>
      </c>
      <c r="D324" s="79" t="s">
        <v>13775</v>
      </c>
      <c r="E324" s="77" t="s">
        <v>13200</v>
      </c>
      <c r="F324" s="73"/>
      <c r="G324" s="73" t="s">
        <v>15556</v>
      </c>
      <c r="H324" s="73" t="str">
        <f t="shared" si="4"/>
        <v>18.01.13 Отделочник и комплектовщик фарфоровых и фаянсовых изделий</v>
      </c>
    </row>
    <row r="325" spans="1:8" s="78" customFormat="1" ht="31.5" x14ac:dyDescent="0.25">
      <c r="A325" s="74">
        <v>323</v>
      </c>
      <c r="B325" s="77" t="s">
        <v>13776</v>
      </c>
      <c r="C325" s="82" t="s">
        <v>2112</v>
      </c>
      <c r="D325" s="79" t="s">
        <v>2112</v>
      </c>
      <c r="E325" s="77" t="s">
        <v>13200</v>
      </c>
      <c r="F325" s="73"/>
      <c r="G325" s="73" t="s">
        <v>15556</v>
      </c>
      <c r="H325" s="73" t="str">
        <f t="shared" ref="H325:H388" si="5">CONCATENATE(B325,G325,C325)</f>
        <v>18.01.14 Контролер-приемщик фарфоровых, фаянсовых и керамических изделий</v>
      </c>
    </row>
    <row r="326" spans="1:8" s="78" customFormat="1" ht="15.75" x14ac:dyDescent="0.25">
      <c r="A326" s="74">
        <v>324</v>
      </c>
      <c r="B326" s="77" t="s">
        <v>13777</v>
      </c>
      <c r="C326" s="82" t="s">
        <v>13778</v>
      </c>
      <c r="D326" s="79" t="s">
        <v>13779</v>
      </c>
      <c r="E326" s="77" t="s">
        <v>13200</v>
      </c>
      <c r="F326" s="73"/>
      <c r="G326" s="73" t="s">
        <v>15556</v>
      </c>
      <c r="H326" s="73" t="str">
        <f t="shared" si="5"/>
        <v>18.01.15 Изготовитель эмалированной посуды</v>
      </c>
    </row>
    <row r="327" spans="1:8" s="78" customFormat="1" ht="31.5" x14ac:dyDescent="0.25">
      <c r="A327" s="74">
        <v>325</v>
      </c>
      <c r="B327" s="77" t="s">
        <v>13780</v>
      </c>
      <c r="C327" s="81" t="s">
        <v>13781</v>
      </c>
      <c r="D327" s="79" t="s">
        <v>13759</v>
      </c>
      <c r="E327" s="77" t="s">
        <v>13200</v>
      </c>
      <c r="F327" s="73"/>
      <c r="G327" s="73" t="s">
        <v>15556</v>
      </c>
      <c r="H327" s="73" t="str">
        <f t="shared" si="5"/>
        <v>18.01.16 Аппаратчик в производстве химических волокон</v>
      </c>
    </row>
    <row r="328" spans="1:8" s="78" customFormat="1" ht="47.25" x14ac:dyDescent="0.25">
      <c r="A328" s="74">
        <v>326</v>
      </c>
      <c r="B328" s="77" t="s">
        <v>13782</v>
      </c>
      <c r="C328" s="82" t="s">
        <v>13783</v>
      </c>
      <c r="D328" s="79" t="s">
        <v>13784</v>
      </c>
      <c r="E328" s="77" t="s">
        <v>13200</v>
      </c>
      <c r="F328" s="73"/>
      <c r="G328" s="73" t="s">
        <v>15556</v>
      </c>
      <c r="H328" s="73" t="str">
        <f t="shared" si="5"/>
        <v>18.01.17 Оператор в производстве химических волокон</v>
      </c>
    </row>
    <row r="329" spans="1:8" s="78" customFormat="1" ht="31.5" x14ac:dyDescent="0.25">
      <c r="A329" s="74">
        <v>327</v>
      </c>
      <c r="B329" s="77" t="s">
        <v>13785</v>
      </c>
      <c r="C329" s="82" t="s">
        <v>13786</v>
      </c>
      <c r="D329" s="79" t="s">
        <v>13787</v>
      </c>
      <c r="E329" s="77" t="s">
        <v>13200</v>
      </c>
      <c r="F329" s="73"/>
      <c r="G329" s="73" t="s">
        <v>15556</v>
      </c>
      <c r="H329" s="73" t="str">
        <f t="shared" si="5"/>
        <v>18.01.18 Аппаратчик производства синтетических смол и пластических масс</v>
      </c>
    </row>
    <row r="330" spans="1:8" s="78" customFormat="1" ht="63" x14ac:dyDescent="0.25">
      <c r="A330" s="74">
        <v>328</v>
      </c>
      <c r="B330" s="77" t="s">
        <v>13788</v>
      </c>
      <c r="C330" s="81" t="s">
        <v>13789</v>
      </c>
      <c r="D330" s="79" t="s">
        <v>13790</v>
      </c>
      <c r="E330" s="77" t="s">
        <v>13200</v>
      </c>
      <c r="F330" s="73"/>
      <c r="G330" s="73" t="s">
        <v>15556</v>
      </c>
      <c r="H330" s="73" t="str">
        <f t="shared" si="5"/>
        <v>18.01.19 Машинист-оператор в производстве изделий из пластмасс</v>
      </c>
    </row>
    <row r="331" spans="1:8" s="78" customFormat="1" ht="78.75" x14ac:dyDescent="0.25">
      <c r="A331" s="74">
        <v>329</v>
      </c>
      <c r="B331" s="77" t="s">
        <v>13791</v>
      </c>
      <c r="C331" s="82" t="s">
        <v>3660</v>
      </c>
      <c r="D331" s="79" t="s">
        <v>13792</v>
      </c>
      <c r="E331" s="77" t="s">
        <v>13200</v>
      </c>
      <c r="F331" s="73"/>
      <c r="G331" s="73" t="s">
        <v>15556</v>
      </c>
      <c r="H331" s="73" t="str">
        <f t="shared" si="5"/>
        <v>18.01.20 Прессовщик изделий из пластмасс</v>
      </c>
    </row>
    <row r="332" spans="1:8" s="78" customFormat="1" ht="110.25" x14ac:dyDescent="0.25">
      <c r="A332" s="74">
        <v>330</v>
      </c>
      <c r="B332" s="77" t="s">
        <v>13793</v>
      </c>
      <c r="C332" s="82" t="s">
        <v>13794</v>
      </c>
      <c r="D332" s="79" t="s">
        <v>13795</v>
      </c>
      <c r="E332" s="77" t="s">
        <v>13200</v>
      </c>
      <c r="F332" s="73"/>
      <c r="G332" s="73" t="s">
        <v>15556</v>
      </c>
      <c r="H332" s="73" t="str">
        <f t="shared" si="5"/>
        <v>18.01.21 Машинист-аппаратчик подготовительных процессов в производстве резиновых смесей, резиновых технических изделий и шин</v>
      </c>
    </row>
    <row r="333" spans="1:8" s="78" customFormat="1" ht="110.25" x14ac:dyDescent="0.25">
      <c r="A333" s="74">
        <v>331</v>
      </c>
      <c r="B333" s="77" t="s">
        <v>13796</v>
      </c>
      <c r="C333" s="82" t="s">
        <v>13797</v>
      </c>
      <c r="D333" s="79" t="s">
        <v>13798</v>
      </c>
      <c r="E333" s="77" t="s">
        <v>13200</v>
      </c>
      <c r="F333" s="73"/>
      <c r="G333" s="73" t="s">
        <v>15556</v>
      </c>
      <c r="H333" s="73" t="str">
        <f t="shared" si="5"/>
        <v>18.01.22 Оператор в производстве шин</v>
      </c>
    </row>
    <row r="334" spans="1:8" s="78" customFormat="1" ht="15.75" x14ac:dyDescent="0.25">
      <c r="A334" s="74">
        <v>332</v>
      </c>
      <c r="B334" s="77" t="s">
        <v>13799</v>
      </c>
      <c r="C334" s="82" t="s">
        <v>13800</v>
      </c>
      <c r="D334" s="79" t="s">
        <v>13801</v>
      </c>
      <c r="E334" s="77" t="s">
        <v>13200</v>
      </c>
      <c r="F334" s="73"/>
      <c r="G334" s="73" t="s">
        <v>15556</v>
      </c>
      <c r="H334" s="73" t="str">
        <f t="shared" si="5"/>
        <v>18.01.23 Оператор процессов вулканизации</v>
      </c>
    </row>
    <row r="335" spans="1:8" s="78" customFormat="1" ht="94.5" x14ac:dyDescent="0.25">
      <c r="A335" s="74">
        <v>333</v>
      </c>
      <c r="B335" s="77" t="s">
        <v>13802</v>
      </c>
      <c r="C335" s="82" t="s">
        <v>13803</v>
      </c>
      <c r="D335" s="79" t="s">
        <v>13804</v>
      </c>
      <c r="E335" s="77" t="s">
        <v>13200</v>
      </c>
      <c r="F335" s="73"/>
      <c r="G335" s="73" t="s">
        <v>15556</v>
      </c>
      <c r="H335" s="73" t="str">
        <f t="shared" si="5"/>
        <v>18.01.24 Мастер шиномонтажной мастерской</v>
      </c>
    </row>
    <row r="336" spans="1:8" s="78" customFormat="1" ht="141.75" x14ac:dyDescent="0.25">
      <c r="A336" s="74">
        <v>334</v>
      </c>
      <c r="B336" s="77" t="s">
        <v>13805</v>
      </c>
      <c r="C336" s="82" t="s">
        <v>13806</v>
      </c>
      <c r="D336" s="79" t="s">
        <v>13807</v>
      </c>
      <c r="E336" s="77" t="s">
        <v>13200</v>
      </c>
      <c r="F336" s="73"/>
      <c r="G336" s="73" t="s">
        <v>15556</v>
      </c>
      <c r="H336" s="73" t="str">
        <f t="shared" si="5"/>
        <v>18.01.25 Оператор в производстве резиновых технических изделий и обуви</v>
      </c>
    </row>
    <row r="337" spans="1:8" s="78" customFormat="1" ht="31.5" x14ac:dyDescent="0.25">
      <c r="A337" s="74">
        <v>335</v>
      </c>
      <c r="B337" s="77" t="s">
        <v>13808</v>
      </c>
      <c r="C337" s="82" t="s">
        <v>13809</v>
      </c>
      <c r="D337" s="79" t="s">
        <v>13810</v>
      </c>
      <c r="E337" s="77" t="s">
        <v>13200</v>
      </c>
      <c r="F337" s="73"/>
      <c r="G337" s="73" t="s">
        <v>15556</v>
      </c>
      <c r="H337" s="73" t="str">
        <f t="shared" si="5"/>
        <v>18.01.26 Аппаратчик-оператор нефтехимического производства</v>
      </c>
    </row>
    <row r="338" spans="1:8" s="78" customFormat="1" ht="63" x14ac:dyDescent="0.25">
      <c r="A338" s="74">
        <v>336</v>
      </c>
      <c r="B338" s="77" t="s">
        <v>13811</v>
      </c>
      <c r="C338" s="82" t="s">
        <v>13812</v>
      </c>
      <c r="D338" s="79" t="s">
        <v>13813</v>
      </c>
      <c r="E338" s="77" t="s">
        <v>13200</v>
      </c>
      <c r="F338" s="73"/>
      <c r="G338" s="73" t="s">
        <v>15556</v>
      </c>
      <c r="H338" s="73" t="str">
        <f t="shared" si="5"/>
        <v>18.01.27 Машинист технологических насосов и компрессоров</v>
      </c>
    </row>
    <row r="339" spans="1:8" s="78" customFormat="1" ht="31.5" x14ac:dyDescent="0.25">
      <c r="A339" s="74">
        <v>337</v>
      </c>
      <c r="B339" s="77" t="s">
        <v>13814</v>
      </c>
      <c r="C339" s="82" t="s">
        <v>13815</v>
      </c>
      <c r="D339" s="79" t="s">
        <v>13816</v>
      </c>
      <c r="E339" s="77" t="s">
        <v>13200</v>
      </c>
      <c r="F339" s="73"/>
      <c r="G339" s="73" t="s">
        <v>15556</v>
      </c>
      <c r="H339" s="73" t="str">
        <f t="shared" si="5"/>
        <v>18.01.28 Оператор нефтепереработки</v>
      </c>
    </row>
    <row r="340" spans="1:8" s="78" customFormat="1" ht="31.5" x14ac:dyDescent="0.25">
      <c r="A340" s="74">
        <v>338</v>
      </c>
      <c r="B340" s="77" t="s">
        <v>13817</v>
      </c>
      <c r="C340" s="81" t="s">
        <v>13818</v>
      </c>
      <c r="D340" s="79" t="s">
        <v>13819</v>
      </c>
      <c r="E340" s="77" t="s">
        <v>13200</v>
      </c>
      <c r="F340" s="73"/>
      <c r="G340" s="73" t="s">
        <v>15556</v>
      </c>
      <c r="H340" s="73" t="str">
        <f t="shared" si="5"/>
        <v>18.01.29 Мастер по обслуживанию магистральных трубопроводов</v>
      </c>
    </row>
    <row r="341" spans="1:8" s="78" customFormat="1" ht="31.5" x14ac:dyDescent="0.25">
      <c r="A341" s="74">
        <v>339</v>
      </c>
      <c r="B341" s="77" t="s">
        <v>13820</v>
      </c>
      <c r="C341" s="82" t="s">
        <v>13821</v>
      </c>
      <c r="D341" s="79" t="s">
        <v>13822</v>
      </c>
      <c r="E341" s="77" t="s">
        <v>13200</v>
      </c>
      <c r="F341" s="73"/>
      <c r="G341" s="73" t="s">
        <v>15556</v>
      </c>
      <c r="H341" s="73" t="str">
        <f t="shared" si="5"/>
        <v>18.01.30 Аппаратчик-оператор коксохимического производства</v>
      </c>
    </row>
    <row r="342" spans="1:8" s="78" customFormat="1" ht="63" x14ac:dyDescent="0.25">
      <c r="A342" s="74">
        <v>340</v>
      </c>
      <c r="B342" s="77" t="s">
        <v>13823</v>
      </c>
      <c r="C342" s="82" t="s">
        <v>13824</v>
      </c>
      <c r="D342" s="79" t="s">
        <v>13825</v>
      </c>
      <c r="E342" s="77" t="s">
        <v>13200</v>
      </c>
      <c r="F342" s="73"/>
      <c r="G342" s="73" t="s">
        <v>15556</v>
      </c>
      <c r="H342" s="73" t="str">
        <f t="shared" si="5"/>
        <v>18.01.31 Машинист машин коксохимического производства</v>
      </c>
    </row>
    <row r="343" spans="1:8" s="78" customFormat="1" ht="31.5" x14ac:dyDescent="0.25">
      <c r="A343" s="74">
        <v>341</v>
      </c>
      <c r="B343" s="77" t="s">
        <v>13826</v>
      </c>
      <c r="C343" s="82" t="s">
        <v>13827</v>
      </c>
      <c r="D343" s="79" t="s">
        <v>13828</v>
      </c>
      <c r="E343" s="77" t="s">
        <v>13200</v>
      </c>
      <c r="F343" s="73"/>
      <c r="G343" s="73" t="s">
        <v>15556</v>
      </c>
      <c r="H343" s="73" t="str">
        <f t="shared" si="5"/>
        <v>18.01.32 Аппаратчик-оператор азотных производств и продуктов органического синтеза</v>
      </c>
    </row>
    <row r="344" spans="1:8" s="78" customFormat="1" ht="31.5" x14ac:dyDescent="0.25">
      <c r="A344" s="74">
        <v>342</v>
      </c>
      <c r="B344" s="80" t="s">
        <v>13829</v>
      </c>
      <c r="C344" s="82" t="s">
        <v>13830</v>
      </c>
      <c r="D344" s="76" t="s">
        <v>13316</v>
      </c>
      <c r="E344" s="77" t="s">
        <v>13200</v>
      </c>
      <c r="G344" s="73" t="s">
        <v>15556</v>
      </c>
      <c r="H344" s="73" t="str">
        <f t="shared" si="5"/>
        <v>18.02.01 Аналитический контроль качества химических соединений</v>
      </c>
    </row>
    <row r="345" spans="1:8" s="78" customFormat="1" ht="31.5" x14ac:dyDescent="0.25">
      <c r="A345" s="74">
        <v>343</v>
      </c>
      <c r="B345" s="80" t="s">
        <v>13831</v>
      </c>
      <c r="C345" s="82" t="s">
        <v>13832</v>
      </c>
      <c r="D345" s="76" t="s">
        <v>7054</v>
      </c>
      <c r="E345" s="77" t="s">
        <v>13200</v>
      </c>
      <c r="G345" s="73" t="s">
        <v>15556</v>
      </c>
      <c r="H345" s="73" t="str">
        <f t="shared" si="5"/>
        <v>18.02.02 Химическая технология отделочного производства и обработки изделий</v>
      </c>
    </row>
    <row r="346" spans="1:8" s="78" customFormat="1" ht="15.75" x14ac:dyDescent="0.25">
      <c r="A346" s="74">
        <v>344</v>
      </c>
      <c r="B346" s="80" t="s">
        <v>13833</v>
      </c>
      <c r="C346" s="82" t="s">
        <v>13834</v>
      </c>
      <c r="D346" s="76" t="s">
        <v>13835</v>
      </c>
      <c r="E346" s="77" t="s">
        <v>13200</v>
      </c>
      <c r="G346" s="73" t="s">
        <v>15556</v>
      </c>
      <c r="H346" s="73" t="str">
        <f t="shared" si="5"/>
        <v>18.02.03 Химическая технология неорганических веществ</v>
      </c>
    </row>
    <row r="347" spans="1:8" s="78" customFormat="1" ht="31.5" x14ac:dyDescent="0.25">
      <c r="A347" s="74">
        <v>345</v>
      </c>
      <c r="B347" s="80" t="s">
        <v>13836</v>
      </c>
      <c r="C347" s="82" t="s">
        <v>13837</v>
      </c>
      <c r="D347" s="76" t="s">
        <v>13838</v>
      </c>
      <c r="E347" s="77" t="s">
        <v>13200</v>
      </c>
      <c r="G347" s="73" t="s">
        <v>15556</v>
      </c>
      <c r="H347" s="73" t="str">
        <f t="shared" si="5"/>
        <v>18.02.04 Электрохимическое производство</v>
      </c>
    </row>
    <row r="348" spans="1:8" s="78" customFormat="1" ht="47.25" x14ac:dyDescent="0.25">
      <c r="A348" s="74">
        <v>346</v>
      </c>
      <c r="B348" s="80" t="s">
        <v>13839</v>
      </c>
      <c r="C348" s="82" t="s">
        <v>13840</v>
      </c>
      <c r="D348" s="76" t="s">
        <v>13841</v>
      </c>
      <c r="E348" s="77" t="s">
        <v>13200</v>
      </c>
      <c r="G348" s="73" t="s">
        <v>15556</v>
      </c>
      <c r="H348" s="73" t="str">
        <f t="shared" si="5"/>
        <v>18.02.05 Производство тугоплавких неметаллических и силикатных материалов и изделий</v>
      </c>
    </row>
    <row r="349" spans="1:8" s="78" customFormat="1" ht="15.75" x14ac:dyDescent="0.25">
      <c r="A349" s="74">
        <v>347</v>
      </c>
      <c r="B349" s="80" t="s">
        <v>13842</v>
      </c>
      <c r="C349" s="82" t="s">
        <v>13843</v>
      </c>
      <c r="D349" s="76" t="s">
        <v>13835</v>
      </c>
      <c r="E349" s="77" t="s">
        <v>13200</v>
      </c>
      <c r="G349" s="73" t="s">
        <v>15556</v>
      </c>
      <c r="H349" s="73" t="str">
        <f t="shared" si="5"/>
        <v>18.02.06 Химическая технология органических веществ</v>
      </c>
    </row>
    <row r="350" spans="1:8" s="78" customFormat="1" ht="31.5" x14ac:dyDescent="0.25">
      <c r="A350" s="74">
        <v>348</v>
      </c>
      <c r="B350" s="80" t="s">
        <v>13844</v>
      </c>
      <c r="C350" s="82" t="s">
        <v>13845</v>
      </c>
      <c r="D350" s="76" t="s">
        <v>13835</v>
      </c>
      <c r="E350" s="77" t="s">
        <v>13200</v>
      </c>
      <c r="G350" s="73" t="s">
        <v>15556</v>
      </c>
      <c r="H350" s="73" t="str">
        <f t="shared" si="5"/>
        <v>18.02.07 Технология производства и переработки пластических масс и эластомеров</v>
      </c>
    </row>
    <row r="351" spans="1:8" s="78" customFormat="1" ht="31.5" x14ac:dyDescent="0.25">
      <c r="A351" s="74">
        <v>349</v>
      </c>
      <c r="B351" s="80" t="s">
        <v>13846</v>
      </c>
      <c r="C351" s="81" t="s">
        <v>13847</v>
      </c>
      <c r="D351" s="76" t="s">
        <v>13835</v>
      </c>
      <c r="E351" s="77" t="s">
        <v>13200</v>
      </c>
      <c r="G351" s="73" t="s">
        <v>15556</v>
      </c>
      <c r="H351" s="73" t="str">
        <f t="shared" si="5"/>
        <v>18.02.08 Технология кинофотоматериалов и магнитных носителей</v>
      </c>
    </row>
    <row r="352" spans="1:8" s="78" customFormat="1" ht="31.5" x14ac:dyDescent="0.25">
      <c r="A352" s="74">
        <v>350</v>
      </c>
      <c r="B352" s="80" t="s">
        <v>13848</v>
      </c>
      <c r="C352" s="82" t="s">
        <v>13849</v>
      </c>
      <c r="D352" s="76" t="s">
        <v>13850</v>
      </c>
      <c r="E352" s="77" t="s">
        <v>13200</v>
      </c>
      <c r="G352" s="73" t="s">
        <v>15556</v>
      </c>
      <c r="H352" s="73" t="str">
        <f t="shared" si="5"/>
        <v>18.02.09 Переработка нефти и газа</v>
      </c>
    </row>
    <row r="353" spans="1:8" s="78" customFormat="1" ht="31.5" x14ac:dyDescent="0.25">
      <c r="A353" s="74">
        <v>351</v>
      </c>
      <c r="B353" s="80" t="s">
        <v>13851</v>
      </c>
      <c r="C353" s="82" t="s">
        <v>13852</v>
      </c>
      <c r="D353" s="76" t="s">
        <v>13853</v>
      </c>
      <c r="E353" s="77" t="s">
        <v>13200</v>
      </c>
      <c r="G353" s="73" t="s">
        <v>15556</v>
      </c>
      <c r="H353" s="73" t="str">
        <f t="shared" si="5"/>
        <v>18.02.10 Коксохимическое производство</v>
      </c>
    </row>
    <row r="354" spans="1:8" s="78" customFormat="1" ht="15.75" x14ac:dyDescent="0.25">
      <c r="A354" s="74">
        <v>352</v>
      </c>
      <c r="B354" s="80" t="s">
        <v>13854</v>
      </c>
      <c r="C354" s="82" t="s">
        <v>13855</v>
      </c>
      <c r="D354" s="76" t="s">
        <v>13835</v>
      </c>
      <c r="E354" s="77" t="s">
        <v>13200</v>
      </c>
      <c r="G354" s="73" t="s">
        <v>15556</v>
      </c>
      <c r="H354" s="73" t="str">
        <f t="shared" si="5"/>
        <v>18.02.11 Технология пиротехнических составов и изделий</v>
      </c>
    </row>
    <row r="355" spans="1:8" s="78" customFormat="1" ht="15.75" x14ac:dyDescent="0.25">
      <c r="A355" s="74">
        <v>353</v>
      </c>
      <c r="B355" s="77" t="s">
        <v>13856</v>
      </c>
      <c r="C355" s="82" t="s">
        <v>13857</v>
      </c>
      <c r="D355" s="76" t="s">
        <v>13140</v>
      </c>
      <c r="E355" s="77" t="s">
        <v>13141</v>
      </c>
      <c r="F355" s="73"/>
      <c r="G355" s="73" t="s">
        <v>15556</v>
      </c>
      <c r="H355" s="73" t="str">
        <f t="shared" si="5"/>
        <v>18.03.01 Химическая технология</v>
      </c>
    </row>
    <row r="356" spans="1:8" s="78" customFormat="1" ht="47.25" x14ac:dyDescent="0.25">
      <c r="A356" s="74">
        <v>354</v>
      </c>
      <c r="B356" s="75" t="s">
        <v>13858</v>
      </c>
      <c r="C356" s="81" t="s">
        <v>13859</v>
      </c>
      <c r="D356" s="76" t="s">
        <v>13140</v>
      </c>
      <c r="E356" s="77" t="s">
        <v>13141</v>
      </c>
      <c r="F356" s="73"/>
      <c r="G356" s="73" t="s">
        <v>15556</v>
      </c>
      <c r="H356" s="73" t="str">
        <f t="shared" si="5"/>
        <v>18.03.02 Энерго- и ресурсосберегающие процессы в химической технологии, нефтехимии и биотехнологии</v>
      </c>
    </row>
    <row r="357" spans="1:8" s="78" customFormat="1" ht="15.75" x14ac:dyDescent="0.25">
      <c r="A357" s="74">
        <v>355</v>
      </c>
      <c r="B357" s="75" t="s">
        <v>13860</v>
      </c>
      <c r="C357" s="82" t="s">
        <v>13857</v>
      </c>
      <c r="D357" s="76" t="s">
        <v>13149</v>
      </c>
      <c r="E357" s="77" t="s">
        <v>13141</v>
      </c>
      <c r="F357" s="73"/>
      <c r="G357" s="73" t="s">
        <v>15556</v>
      </c>
      <c r="H357" s="73" t="str">
        <f t="shared" si="5"/>
        <v>18.04.01 Химическая технология</v>
      </c>
    </row>
    <row r="358" spans="1:8" s="78" customFormat="1" ht="47.25" x14ac:dyDescent="0.25">
      <c r="A358" s="74">
        <v>356</v>
      </c>
      <c r="B358" s="75" t="s">
        <v>13861</v>
      </c>
      <c r="C358" s="82" t="s">
        <v>13859</v>
      </c>
      <c r="D358" s="76" t="s">
        <v>13149</v>
      </c>
      <c r="E358" s="77" t="s">
        <v>13141</v>
      </c>
      <c r="F358" s="73"/>
      <c r="G358" s="73" t="s">
        <v>15556</v>
      </c>
      <c r="H358" s="73" t="str">
        <f t="shared" si="5"/>
        <v>18.04.02 Энерго- и ресурсосберегающие процессы в химической технологии, нефтехимии и биотехнологии</v>
      </c>
    </row>
    <row r="359" spans="1:8" s="78" customFormat="1" ht="31.5" x14ac:dyDescent="0.25">
      <c r="A359" s="74">
        <v>357</v>
      </c>
      <c r="B359" s="77" t="s">
        <v>13862</v>
      </c>
      <c r="C359" s="82" t="s">
        <v>13863</v>
      </c>
      <c r="D359" s="76" t="s">
        <v>5779</v>
      </c>
      <c r="E359" s="77" t="s">
        <v>13141</v>
      </c>
      <c r="F359" s="73"/>
      <c r="G359" s="73" t="s">
        <v>15556</v>
      </c>
      <c r="H359" s="73" t="str">
        <f t="shared" si="5"/>
        <v>18.05.01 Химическая технология энергонасыщенных материалов и изделий</v>
      </c>
    </row>
    <row r="360" spans="1:8" s="78" customFormat="1" ht="31.5" x14ac:dyDescent="0.25">
      <c r="A360" s="74">
        <v>358</v>
      </c>
      <c r="B360" s="77" t="s">
        <v>13864</v>
      </c>
      <c r="C360" s="82" t="s">
        <v>13865</v>
      </c>
      <c r="D360" s="76" t="s">
        <v>5779</v>
      </c>
      <c r="E360" s="77" t="s">
        <v>13141</v>
      </c>
      <c r="F360" s="73"/>
      <c r="G360" s="73" t="s">
        <v>15556</v>
      </c>
      <c r="H360" s="73" t="str">
        <f t="shared" si="5"/>
        <v>18.05.02 Химическая технология материалов современной энергетики</v>
      </c>
    </row>
    <row r="361" spans="1:8" s="78" customFormat="1" ht="15.75" x14ac:dyDescent="0.25">
      <c r="A361" s="74">
        <v>359</v>
      </c>
      <c r="B361" s="75" t="s">
        <v>13866</v>
      </c>
      <c r="C361" s="81" t="s">
        <v>13857</v>
      </c>
      <c r="D361" s="76" t="s">
        <v>13158</v>
      </c>
      <c r="E361" s="77" t="s">
        <v>13159</v>
      </c>
      <c r="F361" s="73"/>
      <c r="G361" s="73" t="s">
        <v>15556</v>
      </c>
      <c r="H361" s="73" t="str">
        <f t="shared" si="5"/>
        <v>18.06.01 Химическая технология</v>
      </c>
    </row>
    <row r="362" spans="1:8" s="78" customFormat="1" ht="31.5" x14ac:dyDescent="0.25">
      <c r="A362" s="74">
        <v>360</v>
      </c>
      <c r="B362" s="77" t="s">
        <v>13867</v>
      </c>
      <c r="C362" s="82" t="s">
        <v>13868</v>
      </c>
      <c r="D362" s="79" t="s">
        <v>13869</v>
      </c>
      <c r="E362" s="77" t="s">
        <v>13200</v>
      </c>
      <c r="F362" s="73"/>
      <c r="G362" s="73" t="s">
        <v>15556</v>
      </c>
      <c r="H362" s="73" t="str">
        <f t="shared" si="5"/>
        <v>19.01.01 Аппаратчик-оператор в биотехнологии</v>
      </c>
    </row>
    <row r="363" spans="1:8" s="78" customFormat="1" ht="78.75" x14ac:dyDescent="0.25">
      <c r="A363" s="74">
        <v>361</v>
      </c>
      <c r="B363" s="77" t="s">
        <v>13870</v>
      </c>
      <c r="C363" s="82" t="s">
        <v>13871</v>
      </c>
      <c r="D363" s="79" t="s">
        <v>13872</v>
      </c>
      <c r="E363" s="77" t="s">
        <v>13200</v>
      </c>
      <c r="F363" s="73"/>
      <c r="G363" s="73" t="s">
        <v>15556</v>
      </c>
      <c r="H363" s="73" t="str">
        <f t="shared" si="5"/>
        <v>19.01.02 Лаборант-аналитик</v>
      </c>
    </row>
    <row r="364" spans="1:8" s="78" customFormat="1" ht="63" x14ac:dyDescent="0.25">
      <c r="A364" s="74">
        <v>362</v>
      </c>
      <c r="B364" s="77" t="s">
        <v>13873</v>
      </c>
      <c r="C364" s="82" t="s">
        <v>13874</v>
      </c>
      <c r="D364" s="79" t="s">
        <v>13875</v>
      </c>
      <c r="E364" s="77" t="s">
        <v>13200</v>
      </c>
      <c r="F364" s="73"/>
      <c r="G364" s="73" t="s">
        <v>15556</v>
      </c>
      <c r="H364" s="73" t="str">
        <f t="shared" si="5"/>
        <v>19.01.03 Аппаратчик элеваторного, мукомольного, крупяного и комбикормового производства</v>
      </c>
    </row>
    <row r="365" spans="1:8" s="78" customFormat="1" ht="47.25" x14ac:dyDescent="0.25">
      <c r="A365" s="74">
        <v>363</v>
      </c>
      <c r="B365" s="77" t="s">
        <v>13876</v>
      </c>
      <c r="C365" s="82" t="s">
        <v>287</v>
      </c>
      <c r="D365" s="79" t="s">
        <v>13877</v>
      </c>
      <c r="E365" s="77" t="s">
        <v>13200</v>
      </c>
      <c r="F365" s="73"/>
      <c r="G365" s="73" t="s">
        <v>15556</v>
      </c>
      <c r="H365" s="73" t="str">
        <f t="shared" si="5"/>
        <v>19.01.04 Пекарь</v>
      </c>
    </row>
    <row r="366" spans="1:8" s="78" customFormat="1" ht="31.5" x14ac:dyDescent="0.25">
      <c r="A366" s="74">
        <v>364</v>
      </c>
      <c r="B366" s="77" t="s">
        <v>13878</v>
      </c>
      <c r="C366" s="82" t="s">
        <v>13879</v>
      </c>
      <c r="D366" s="79" t="s">
        <v>13880</v>
      </c>
      <c r="E366" s="77" t="s">
        <v>13200</v>
      </c>
      <c r="F366" s="73"/>
      <c r="G366" s="73" t="s">
        <v>15556</v>
      </c>
      <c r="H366" s="73" t="str">
        <f t="shared" si="5"/>
        <v>19.01.05 Оператор поточно-автоматической линии (макаронное производство)</v>
      </c>
    </row>
    <row r="367" spans="1:8" s="78" customFormat="1" ht="47.25" x14ac:dyDescent="0.25">
      <c r="A367" s="74">
        <v>365</v>
      </c>
      <c r="B367" s="77" t="s">
        <v>13881</v>
      </c>
      <c r="C367" s="82" t="s">
        <v>13882</v>
      </c>
      <c r="D367" s="79" t="s">
        <v>13883</v>
      </c>
      <c r="E367" s="77" t="s">
        <v>13200</v>
      </c>
      <c r="F367" s="73"/>
      <c r="G367" s="73" t="s">
        <v>15556</v>
      </c>
      <c r="H367" s="73" t="str">
        <f t="shared" si="5"/>
        <v>19.01.06 Аппаратчик производства сахара</v>
      </c>
    </row>
    <row r="368" spans="1:8" s="78" customFormat="1" ht="63" x14ac:dyDescent="0.25">
      <c r="A368" s="74">
        <v>366</v>
      </c>
      <c r="B368" s="77" t="s">
        <v>13884</v>
      </c>
      <c r="C368" s="82" t="s">
        <v>13885</v>
      </c>
      <c r="D368" s="79" t="s">
        <v>13886</v>
      </c>
      <c r="E368" s="77" t="s">
        <v>13200</v>
      </c>
      <c r="F368" s="73"/>
      <c r="G368" s="73" t="s">
        <v>15556</v>
      </c>
      <c r="H368" s="73" t="str">
        <f t="shared" si="5"/>
        <v>19.01.07 Кондитер сахаристых изделий</v>
      </c>
    </row>
    <row r="369" spans="1:8" s="78" customFormat="1" ht="78.75" x14ac:dyDescent="0.25">
      <c r="A369" s="74">
        <v>367</v>
      </c>
      <c r="B369" s="77" t="s">
        <v>13887</v>
      </c>
      <c r="C369" s="82" t="s">
        <v>18</v>
      </c>
      <c r="D369" s="79" t="s">
        <v>13888</v>
      </c>
      <c r="E369" s="77" t="s">
        <v>13200</v>
      </c>
      <c r="F369" s="73"/>
      <c r="G369" s="73" t="s">
        <v>15556</v>
      </c>
      <c r="H369" s="73" t="str">
        <f t="shared" si="5"/>
        <v>19.01.08 Пивовар</v>
      </c>
    </row>
    <row r="370" spans="1:8" s="78" customFormat="1" ht="31.5" x14ac:dyDescent="0.25">
      <c r="A370" s="74">
        <v>368</v>
      </c>
      <c r="B370" s="77" t="s">
        <v>13889</v>
      </c>
      <c r="C370" s="81" t="s">
        <v>13890</v>
      </c>
      <c r="D370" s="79" t="s">
        <v>105</v>
      </c>
      <c r="E370" s="77" t="s">
        <v>13200</v>
      </c>
      <c r="F370" s="73"/>
      <c r="G370" s="73" t="s">
        <v>15556</v>
      </c>
      <c r="H370" s="73" t="str">
        <f t="shared" si="5"/>
        <v>19.01.09 Наладчик оборудования в производстве пищевой продукции (по отраслям производства)</v>
      </c>
    </row>
    <row r="371" spans="1:8" s="78" customFormat="1" ht="63" x14ac:dyDescent="0.25">
      <c r="A371" s="74">
        <v>369</v>
      </c>
      <c r="B371" s="77" t="s">
        <v>13891</v>
      </c>
      <c r="C371" s="82" t="s">
        <v>13892</v>
      </c>
      <c r="D371" s="79" t="s">
        <v>13893</v>
      </c>
      <c r="E371" s="77" t="s">
        <v>13200</v>
      </c>
      <c r="F371" s="73"/>
      <c r="G371" s="73" t="s">
        <v>15556</v>
      </c>
      <c r="H371" s="73" t="str">
        <f t="shared" si="5"/>
        <v>19.01.10 Мастер производства молочной продукции</v>
      </c>
    </row>
    <row r="372" spans="1:8" s="78" customFormat="1" ht="31.5" x14ac:dyDescent="0.25">
      <c r="A372" s="74">
        <v>370</v>
      </c>
      <c r="B372" s="77" t="s">
        <v>13894</v>
      </c>
      <c r="C372" s="81" t="s">
        <v>3537</v>
      </c>
      <c r="D372" s="79" t="s">
        <v>13895</v>
      </c>
      <c r="E372" s="77" t="s">
        <v>13200</v>
      </c>
      <c r="F372" s="73"/>
      <c r="G372" s="73" t="s">
        <v>15556</v>
      </c>
      <c r="H372" s="73" t="str">
        <f t="shared" si="5"/>
        <v>19.01.11 Изготовитель мороженого</v>
      </c>
    </row>
    <row r="373" spans="1:8" s="78" customFormat="1" ht="31.5" x14ac:dyDescent="0.25">
      <c r="A373" s="74">
        <v>371</v>
      </c>
      <c r="B373" s="77" t="s">
        <v>13896</v>
      </c>
      <c r="C373" s="82" t="s">
        <v>13897</v>
      </c>
      <c r="D373" s="79" t="s">
        <v>13898</v>
      </c>
      <c r="E373" s="77" t="s">
        <v>13200</v>
      </c>
      <c r="F373" s="73"/>
      <c r="G373" s="73" t="s">
        <v>15556</v>
      </c>
      <c r="H373" s="73" t="str">
        <f t="shared" si="5"/>
        <v>19.01.12 Переработчик скота и мяса</v>
      </c>
    </row>
    <row r="374" spans="1:8" s="78" customFormat="1" ht="47.25" x14ac:dyDescent="0.25">
      <c r="A374" s="74">
        <v>372</v>
      </c>
      <c r="B374" s="77" t="s">
        <v>13899</v>
      </c>
      <c r="C374" s="82" t="s">
        <v>13900</v>
      </c>
      <c r="D374" s="79" t="s">
        <v>13901</v>
      </c>
      <c r="E374" s="77" t="s">
        <v>13200</v>
      </c>
      <c r="F374" s="73"/>
      <c r="G374" s="73" t="s">
        <v>15556</v>
      </c>
      <c r="H374" s="73" t="str">
        <f t="shared" si="5"/>
        <v>19.01.13 Обработчик птицы и кроликов</v>
      </c>
    </row>
    <row r="375" spans="1:8" s="78" customFormat="1" ht="63" x14ac:dyDescent="0.25">
      <c r="A375" s="74">
        <v>373</v>
      </c>
      <c r="B375" s="77" t="s">
        <v>13902</v>
      </c>
      <c r="C375" s="81" t="s">
        <v>13903</v>
      </c>
      <c r="D375" s="79" t="s">
        <v>13904</v>
      </c>
      <c r="E375" s="77" t="s">
        <v>13200</v>
      </c>
      <c r="F375" s="73"/>
      <c r="G375" s="73" t="s">
        <v>15556</v>
      </c>
      <c r="H375" s="73" t="str">
        <f t="shared" si="5"/>
        <v>19.01.14 Оператор процессов колбасного производства</v>
      </c>
    </row>
    <row r="376" spans="1:8" s="78" customFormat="1" ht="63" x14ac:dyDescent="0.25">
      <c r="A376" s="74">
        <v>374</v>
      </c>
      <c r="B376" s="77" t="s">
        <v>13905</v>
      </c>
      <c r="C376" s="82" t="s">
        <v>13906</v>
      </c>
      <c r="D376" s="79" t="s">
        <v>13907</v>
      </c>
      <c r="E376" s="77" t="s">
        <v>13200</v>
      </c>
      <c r="F376" s="73"/>
      <c r="G376" s="73" t="s">
        <v>15556</v>
      </c>
      <c r="H376" s="73" t="str">
        <f t="shared" si="5"/>
        <v>19.01.15 Аппаратчик получения растительного масла</v>
      </c>
    </row>
    <row r="377" spans="1:8" s="78" customFormat="1" ht="47.25" x14ac:dyDescent="0.25">
      <c r="A377" s="74">
        <v>375</v>
      </c>
      <c r="B377" s="77" t="s">
        <v>13908</v>
      </c>
      <c r="C377" s="82" t="s">
        <v>3127</v>
      </c>
      <c r="D377" s="79" t="s">
        <v>13909</v>
      </c>
      <c r="E377" s="77" t="s">
        <v>13200</v>
      </c>
      <c r="F377" s="73"/>
      <c r="G377" s="73" t="s">
        <v>15556</v>
      </c>
      <c r="H377" s="73" t="str">
        <f t="shared" si="5"/>
        <v>19.01.16 Оператор линии производства маргарина</v>
      </c>
    </row>
    <row r="378" spans="1:8" s="78" customFormat="1" ht="15.75" x14ac:dyDescent="0.25">
      <c r="A378" s="74">
        <v>376</v>
      </c>
      <c r="B378" s="77" t="s">
        <v>13910</v>
      </c>
      <c r="C378" s="82" t="s">
        <v>13911</v>
      </c>
      <c r="D378" s="79" t="s">
        <v>13912</v>
      </c>
      <c r="E378" s="77" t="s">
        <v>13200</v>
      </c>
      <c r="F378" s="73"/>
      <c r="G378" s="73" t="s">
        <v>15556</v>
      </c>
      <c r="H378" s="73" t="str">
        <f t="shared" si="5"/>
        <v>19.01.17 Повар, кондитер</v>
      </c>
    </row>
    <row r="379" spans="1:8" s="78" customFormat="1" ht="31.5" x14ac:dyDescent="0.25">
      <c r="A379" s="74">
        <v>377</v>
      </c>
      <c r="B379" s="80" t="s">
        <v>13913</v>
      </c>
      <c r="C379" s="82" t="s">
        <v>13914</v>
      </c>
      <c r="D379" s="76" t="s">
        <v>13915</v>
      </c>
      <c r="E379" s="77" t="s">
        <v>13200</v>
      </c>
      <c r="G379" s="73" t="s">
        <v>15556</v>
      </c>
      <c r="H379" s="73" t="str">
        <f t="shared" si="5"/>
        <v>19.02.01 Биохимическое производство</v>
      </c>
    </row>
    <row r="380" spans="1:8" s="78" customFormat="1" ht="15.75" x14ac:dyDescent="0.25">
      <c r="A380" s="74">
        <v>378</v>
      </c>
      <c r="B380" s="80" t="s">
        <v>13916</v>
      </c>
      <c r="C380" s="82" t="s">
        <v>13917</v>
      </c>
      <c r="D380" s="76" t="s">
        <v>13835</v>
      </c>
      <c r="E380" s="77" t="s">
        <v>13200</v>
      </c>
      <c r="G380" s="73" t="s">
        <v>15556</v>
      </c>
      <c r="H380" s="73" t="str">
        <f t="shared" si="5"/>
        <v>19.02.02 Технология хранения и переработки зерна</v>
      </c>
    </row>
    <row r="381" spans="1:8" s="78" customFormat="1" ht="31.5" x14ac:dyDescent="0.25">
      <c r="A381" s="74">
        <v>379</v>
      </c>
      <c r="B381" s="80" t="s">
        <v>13918</v>
      </c>
      <c r="C381" s="82" t="s">
        <v>13919</v>
      </c>
      <c r="D381" s="76" t="s">
        <v>13835</v>
      </c>
      <c r="E381" s="77" t="s">
        <v>13200</v>
      </c>
      <c r="G381" s="73" t="s">
        <v>15556</v>
      </c>
      <c r="H381" s="73" t="str">
        <f t="shared" si="5"/>
        <v>19.02.03 Технология хлеба, кондитерских и макаронных изделий</v>
      </c>
    </row>
    <row r="382" spans="1:8" s="78" customFormat="1" ht="15.75" x14ac:dyDescent="0.25">
      <c r="A382" s="74">
        <v>380</v>
      </c>
      <c r="B382" s="80" t="s">
        <v>13920</v>
      </c>
      <c r="C382" s="82" t="s">
        <v>13921</v>
      </c>
      <c r="D382" s="76" t="s">
        <v>13835</v>
      </c>
      <c r="E382" s="77" t="s">
        <v>13200</v>
      </c>
      <c r="G382" s="73" t="s">
        <v>15556</v>
      </c>
      <c r="H382" s="73" t="str">
        <f t="shared" si="5"/>
        <v>19.02.04 Технология сахаристых продуктов</v>
      </c>
    </row>
    <row r="383" spans="1:8" s="78" customFormat="1" ht="15.75" x14ac:dyDescent="0.25">
      <c r="A383" s="74">
        <v>381</v>
      </c>
      <c r="B383" s="80" t="s">
        <v>13922</v>
      </c>
      <c r="C383" s="82" t="s">
        <v>13923</v>
      </c>
      <c r="D383" s="76" t="s">
        <v>13835</v>
      </c>
      <c r="E383" s="77" t="s">
        <v>13200</v>
      </c>
      <c r="G383" s="73" t="s">
        <v>15556</v>
      </c>
      <c r="H383" s="73" t="str">
        <f t="shared" si="5"/>
        <v>19.02.05 Технология бродильных производств и виноделие</v>
      </c>
    </row>
    <row r="384" spans="1:8" s="78" customFormat="1" ht="15.75" x14ac:dyDescent="0.25">
      <c r="A384" s="74">
        <v>382</v>
      </c>
      <c r="B384" s="80" t="s">
        <v>13924</v>
      </c>
      <c r="C384" s="81" t="s">
        <v>13925</v>
      </c>
      <c r="D384" s="76" t="s">
        <v>13835</v>
      </c>
      <c r="E384" s="77" t="s">
        <v>13200</v>
      </c>
      <c r="G384" s="73" t="s">
        <v>15556</v>
      </c>
      <c r="H384" s="73" t="str">
        <f t="shared" si="5"/>
        <v>19.02.06 Технология консервов и пищеконцентратов</v>
      </c>
    </row>
    <row r="385" spans="1:8" s="78" customFormat="1" ht="15.75" x14ac:dyDescent="0.25">
      <c r="A385" s="74">
        <v>383</v>
      </c>
      <c r="B385" s="80" t="s">
        <v>13926</v>
      </c>
      <c r="C385" s="82" t="s">
        <v>13927</v>
      </c>
      <c r="D385" s="76" t="s">
        <v>13835</v>
      </c>
      <c r="E385" s="77" t="s">
        <v>13200</v>
      </c>
      <c r="G385" s="73" t="s">
        <v>15556</v>
      </c>
      <c r="H385" s="73" t="str">
        <f t="shared" si="5"/>
        <v>19.02.07 Технология молока и молочных продуктов</v>
      </c>
    </row>
    <row r="386" spans="1:8" s="78" customFormat="1" ht="15.75" x14ac:dyDescent="0.25">
      <c r="A386" s="74">
        <v>384</v>
      </c>
      <c r="B386" s="80" t="s">
        <v>13928</v>
      </c>
      <c r="C386" s="81" t="s">
        <v>13929</v>
      </c>
      <c r="D386" s="76" t="s">
        <v>13835</v>
      </c>
      <c r="E386" s="77" t="s">
        <v>13200</v>
      </c>
      <c r="G386" s="73" t="s">
        <v>15556</v>
      </c>
      <c r="H386" s="73" t="str">
        <f t="shared" si="5"/>
        <v>19.02.08 Технология мяса и мясных продуктов</v>
      </c>
    </row>
    <row r="387" spans="1:8" s="78" customFormat="1" ht="15.75" x14ac:dyDescent="0.25">
      <c r="A387" s="74">
        <v>385</v>
      </c>
      <c r="B387" s="80" t="s">
        <v>13930</v>
      </c>
      <c r="C387" s="82" t="s">
        <v>13931</v>
      </c>
      <c r="D387" s="76" t="s">
        <v>13835</v>
      </c>
      <c r="E387" s="77" t="s">
        <v>13200</v>
      </c>
      <c r="G387" s="73" t="s">
        <v>15556</v>
      </c>
      <c r="H387" s="73" t="str">
        <f t="shared" si="5"/>
        <v>19.02.09 Технология жиров и жирозаменителей</v>
      </c>
    </row>
    <row r="388" spans="1:8" s="78" customFormat="1" ht="15.75" x14ac:dyDescent="0.25">
      <c r="A388" s="74">
        <v>386</v>
      </c>
      <c r="B388" s="80" t="s">
        <v>13932</v>
      </c>
      <c r="C388" s="82" t="s">
        <v>13933</v>
      </c>
      <c r="D388" s="76" t="s">
        <v>13835</v>
      </c>
      <c r="E388" s="77" t="s">
        <v>13200</v>
      </c>
      <c r="G388" s="73" t="s">
        <v>15556</v>
      </c>
      <c r="H388" s="73" t="str">
        <f t="shared" si="5"/>
        <v>19.02.10 Технология продукции общественного питания</v>
      </c>
    </row>
    <row r="389" spans="1:8" s="78" customFormat="1" ht="15.75" x14ac:dyDescent="0.25">
      <c r="A389" s="74">
        <v>387</v>
      </c>
      <c r="B389" s="75" t="s">
        <v>13934</v>
      </c>
      <c r="C389" s="82" t="s">
        <v>13935</v>
      </c>
      <c r="D389" s="76" t="s">
        <v>13140</v>
      </c>
      <c r="E389" s="77" t="s">
        <v>13141</v>
      </c>
      <c r="F389" s="73"/>
      <c r="G389" s="73" t="s">
        <v>15556</v>
      </c>
      <c r="H389" s="73" t="str">
        <f t="shared" ref="H389:H452" si="6">CONCATENATE(B389,G389,C389)</f>
        <v>19.03.01 Биотехнология</v>
      </c>
    </row>
    <row r="390" spans="1:8" s="78" customFormat="1" ht="15.75" x14ac:dyDescent="0.25">
      <c r="A390" s="74">
        <v>388</v>
      </c>
      <c r="B390" s="75" t="s">
        <v>13936</v>
      </c>
      <c r="C390" s="81" t="s">
        <v>13937</v>
      </c>
      <c r="D390" s="76" t="s">
        <v>13140</v>
      </c>
      <c r="E390" s="77" t="s">
        <v>13141</v>
      </c>
      <c r="F390" s="73"/>
      <c r="G390" s="73" t="s">
        <v>15556</v>
      </c>
      <c r="H390" s="73" t="str">
        <f t="shared" si="6"/>
        <v>19.03.02 Продукты питания из растительного сырья</v>
      </c>
    </row>
    <row r="391" spans="1:8" s="78" customFormat="1" ht="15.75" x14ac:dyDescent="0.25">
      <c r="A391" s="74">
        <v>389</v>
      </c>
      <c r="B391" s="75" t="s">
        <v>13938</v>
      </c>
      <c r="C391" s="82" t="s">
        <v>13939</v>
      </c>
      <c r="D391" s="76" t="s">
        <v>13140</v>
      </c>
      <c r="E391" s="77" t="s">
        <v>13141</v>
      </c>
      <c r="F391" s="73"/>
      <c r="G391" s="73" t="s">
        <v>15556</v>
      </c>
      <c r="H391" s="73" t="str">
        <f t="shared" si="6"/>
        <v>19.03.03 Продукты питания животного происхождения</v>
      </c>
    </row>
    <row r="392" spans="1:8" s="78" customFormat="1" ht="31.5" x14ac:dyDescent="0.25">
      <c r="A392" s="74">
        <v>390</v>
      </c>
      <c r="B392" s="77" t="s">
        <v>13940</v>
      </c>
      <c r="C392" s="82" t="s">
        <v>13941</v>
      </c>
      <c r="D392" s="76" t="s">
        <v>13140</v>
      </c>
      <c r="E392" s="77" t="s">
        <v>13141</v>
      </c>
      <c r="F392" s="73"/>
      <c r="G392" s="73" t="s">
        <v>15556</v>
      </c>
      <c r="H392" s="73" t="str">
        <f t="shared" si="6"/>
        <v>19.03.04 Технология продукции и организация общественного питания</v>
      </c>
    </row>
    <row r="393" spans="1:8" s="78" customFormat="1" ht="15.75" x14ac:dyDescent="0.25">
      <c r="A393" s="74">
        <v>391</v>
      </c>
      <c r="B393" s="75" t="s">
        <v>13942</v>
      </c>
      <c r="C393" s="81" t="s">
        <v>13935</v>
      </c>
      <c r="D393" s="76" t="s">
        <v>13149</v>
      </c>
      <c r="E393" s="77" t="s">
        <v>13141</v>
      </c>
      <c r="F393" s="73"/>
      <c r="G393" s="73" t="s">
        <v>15556</v>
      </c>
      <c r="H393" s="73" t="str">
        <f t="shared" si="6"/>
        <v>19.04.01 Биотехнология</v>
      </c>
    </row>
    <row r="394" spans="1:8" s="78" customFormat="1" ht="15.75" x14ac:dyDescent="0.25">
      <c r="A394" s="74">
        <v>392</v>
      </c>
      <c r="B394" s="75" t="s">
        <v>13943</v>
      </c>
      <c r="C394" s="81" t="s">
        <v>13937</v>
      </c>
      <c r="D394" s="76" t="s">
        <v>13149</v>
      </c>
      <c r="E394" s="77" t="s">
        <v>13141</v>
      </c>
      <c r="F394" s="73"/>
      <c r="G394" s="73" t="s">
        <v>15556</v>
      </c>
      <c r="H394" s="73" t="str">
        <f t="shared" si="6"/>
        <v>19.04.02 Продукты питания из растительного сырья</v>
      </c>
    </row>
    <row r="395" spans="1:8" s="78" customFormat="1" ht="15.75" x14ac:dyDescent="0.25">
      <c r="A395" s="74">
        <v>393</v>
      </c>
      <c r="B395" s="75" t="s">
        <v>13944</v>
      </c>
      <c r="C395" s="81" t="s">
        <v>13939</v>
      </c>
      <c r="D395" s="76" t="s">
        <v>13149</v>
      </c>
      <c r="E395" s="77" t="s">
        <v>13141</v>
      </c>
      <c r="F395" s="73"/>
      <c r="G395" s="73" t="s">
        <v>15556</v>
      </c>
      <c r="H395" s="73" t="str">
        <f t="shared" si="6"/>
        <v>19.04.03 Продукты питания животного происхождения</v>
      </c>
    </row>
    <row r="396" spans="1:8" s="78" customFormat="1" ht="31.5" x14ac:dyDescent="0.25">
      <c r="A396" s="74">
        <v>394</v>
      </c>
      <c r="B396" s="75" t="s">
        <v>13945</v>
      </c>
      <c r="C396" s="81" t="s">
        <v>13941</v>
      </c>
      <c r="D396" s="76" t="s">
        <v>13149</v>
      </c>
      <c r="E396" s="77" t="s">
        <v>13141</v>
      </c>
      <c r="F396" s="73"/>
      <c r="G396" s="73" t="s">
        <v>15556</v>
      </c>
      <c r="H396" s="73" t="str">
        <f t="shared" si="6"/>
        <v>19.04.04 Технология продукции и организация общественного питания</v>
      </c>
    </row>
    <row r="397" spans="1:8" s="78" customFormat="1" ht="47.25" x14ac:dyDescent="0.25">
      <c r="A397" s="74">
        <v>395</v>
      </c>
      <c r="B397" s="75" t="s">
        <v>13946</v>
      </c>
      <c r="C397" s="81" t="s">
        <v>13947</v>
      </c>
      <c r="D397" s="76" t="s">
        <v>13149</v>
      </c>
      <c r="E397" s="77" t="s">
        <v>13141</v>
      </c>
      <c r="F397" s="73"/>
      <c r="G397" s="73" t="s">
        <v>15556</v>
      </c>
      <c r="H397" s="73" t="str">
        <f t="shared" si="6"/>
        <v>19.04.05 Высокотехнологичные производства пищевых продуктов функционального и специализированного назначения</v>
      </c>
    </row>
    <row r="398" spans="1:8" s="78" customFormat="1" ht="15.75" x14ac:dyDescent="0.25">
      <c r="A398" s="74">
        <v>396</v>
      </c>
      <c r="B398" s="75" t="s">
        <v>13948</v>
      </c>
      <c r="C398" s="82" t="s">
        <v>13949</v>
      </c>
      <c r="D398" s="76" t="s">
        <v>13158</v>
      </c>
      <c r="E398" s="77" t="s">
        <v>13159</v>
      </c>
      <c r="F398" s="73"/>
      <c r="G398" s="73" t="s">
        <v>15556</v>
      </c>
      <c r="H398" s="73" t="str">
        <f t="shared" si="6"/>
        <v>19.06.01 Промышленная экология и биотехнологии</v>
      </c>
    </row>
    <row r="399" spans="1:8" s="78" customFormat="1" ht="15.75" x14ac:dyDescent="0.25">
      <c r="A399" s="74">
        <v>397</v>
      </c>
      <c r="B399" s="77" t="s">
        <v>13950</v>
      </c>
      <c r="C399" s="82" t="s">
        <v>27</v>
      </c>
      <c r="D399" s="79" t="s">
        <v>27</v>
      </c>
      <c r="E399" s="77" t="s">
        <v>13200</v>
      </c>
      <c r="F399" s="73"/>
      <c r="G399" s="73" t="s">
        <v>15556</v>
      </c>
      <c r="H399" s="73" t="str">
        <f t="shared" si="6"/>
        <v>20.01.01 Пожарный</v>
      </c>
    </row>
    <row r="400" spans="1:8" s="78" customFormat="1" ht="31.5" x14ac:dyDescent="0.25">
      <c r="A400" s="74">
        <v>398</v>
      </c>
      <c r="B400" s="80" t="s">
        <v>13951</v>
      </c>
      <c r="C400" s="81" t="s">
        <v>13952</v>
      </c>
      <c r="D400" s="76" t="s">
        <v>13953</v>
      </c>
      <c r="E400" s="77" t="s">
        <v>13200</v>
      </c>
      <c r="G400" s="73" t="s">
        <v>15556</v>
      </c>
      <c r="H400" s="73" t="str">
        <f t="shared" si="6"/>
        <v>20.02.01 Рациональное использование природохозяйственных комплексов</v>
      </c>
    </row>
    <row r="401" spans="1:8" s="78" customFormat="1" ht="15.75" x14ac:dyDescent="0.25">
      <c r="A401" s="74">
        <v>399</v>
      </c>
      <c r="B401" s="80" t="s">
        <v>13954</v>
      </c>
      <c r="C401" s="82" t="s">
        <v>13955</v>
      </c>
      <c r="D401" s="76" t="s">
        <v>13956</v>
      </c>
      <c r="E401" s="77" t="s">
        <v>13200</v>
      </c>
      <c r="G401" s="73" t="s">
        <v>15556</v>
      </c>
      <c r="H401" s="73" t="str">
        <f t="shared" si="6"/>
        <v>20.02.02 Защита в чрезвычайных ситуациях</v>
      </c>
    </row>
    <row r="402" spans="1:8" s="78" customFormat="1" ht="15.75" x14ac:dyDescent="0.25">
      <c r="A402" s="74">
        <v>400</v>
      </c>
      <c r="B402" s="80" t="s">
        <v>13957</v>
      </c>
      <c r="C402" s="81" t="s">
        <v>13958</v>
      </c>
      <c r="D402" s="76" t="s">
        <v>13316</v>
      </c>
      <c r="E402" s="77" t="s">
        <v>13200</v>
      </c>
      <c r="G402" s="73" t="s">
        <v>15556</v>
      </c>
      <c r="H402" s="73" t="str">
        <f t="shared" si="6"/>
        <v>20.02.03 Природоохранное обустройство территорий</v>
      </c>
    </row>
    <row r="403" spans="1:8" s="78" customFormat="1" ht="15.75" x14ac:dyDescent="0.25">
      <c r="A403" s="74">
        <v>401</v>
      </c>
      <c r="B403" s="80" t="s">
        <v>13959</v>
      </c>
      <c r="C403" s="81" t="s">
        <v>13960</v>
      </c>
      <c r="D403" s="76" t="s">
        <v>13316</v>
      </c>
      <c r="E403" s="77" t="s">
        <v>13200</v>
      </c>
      <c r="G403" s="73" t="s">
        <v>15556</v>
      </c>
      <c r="H403" s="73" t="str">
        <f t="shared" si="6"/>
        <v>20.02.04 Пожарная безопасность</v>
      </c>
    </row>
    <row r="404" spans="1:8" s="78" customFormat="1" ht="15.75" x14ac:dyDescent="0.25">
      <c r="A404" s="74">
        <v>402</v>
      </c>
      <c r="B404" s="77" t="s">
        <v>13961</v>
      </c>
      <c r="C404" s="81" t="s">
        <v>13962</v>
      </c>
      <c r="D404" s="76" t="s">
        <v>13140</v>
      </c>
      <c r="E404" s="77" t="s">
        <v>13141</v>
      </c>
      <c r="F404" s="73"/>
      <c r="G404" s="73" t="s">
        <v>15556</v>
      </c>
      <c r="H404" s="73" t="str">
        <f t="shared" si="6"/>
        <v>20.03.01 Техносферная безопасность</v>
      </c>
    </row>
    <row r="405" spans="1:8" s="78" customFormat="1" ht="15.75" x14ac:dyDescent="0.25">
      <c r="A405" s="74">
        <v>403</v>
      </c>
      <c r="B405" s="77" t="s">
        <v>13963</v>
      </c>
      <c r="C405" s="81" t="s">
        <v>13964</v>
      </c>
      <c r="D405" s="76" t="s">
        <v>13140</v>
      </c>
      <c r="E405" s="77" t="s">
        <v>13141</v>
      </c>
      <c r="F405" s="73"/>
      <c r="G405" s="73" t="s">
        <v>15556</v>
      </c>
      <c r="H405" s="73" t="str">
        <f t="shared" si="6"/>
        <v>20.03.02 Природообустройство и водопользование</v>
      </c>
    </row>
    <row r="406" spans="1:8" s="78" customFormat="1" ht="15.75" x14ac:dyDescent="0.25">
      <c r="A406" s="74">
        <v>404</v>
      </c>
      <c r="B406" s="77" t="s">
        <v>13965</v>
      </c>
      <c r="C406" s="82" t="s">
        <v>13962</v>
      </c>
      <c r="D406" s="76" t="s">
        <v>13149</v>
      </c>
      <c r="E406" s="77" t="s">
        <v>13141</v>
      </c>
      <c r="F406" s="73"/>
      <c r="G406" s="73" t="s">
        <v>15556</v>
      </c>
      <c r="H406" s="73" t="str">
        <f t="shared" si="6"/>
        <v>20.04.01 Техносферная безопасность</v>
      </c>
    </row>
    <row r="407" spans="1:8" s="78" customFormat="1" ht="15.75" x14ac:dyDescent="0.25">
      <c r="A407" s="74">
        <v>405</v>
      </c>
      <c r="B407" s="77" t="s">
        <v>13966</v>
      </c>
      <c r="C407" s="82" t="s">
        <v>13964</v>
      </c>
      <c r="D407" s="76" t="s">
        <v>13149</v>
      </c>
      <c r="E407" s="77" t="s">
        <v>13141</v>
      </c>
      <c r="F407" s="73"/>
      <c r="G407" s="73" t="s">
        <v>15556</v>
      </c>
      <c r="H407" s="73" t="str">
        <f t="shared" si="6"/>
        <v>20.04.02 Природообустройство и водопользование</v>
      </c>
    </row>
    <row r="408" spans="1:8" s="78" customFormat="1" ht="15.75" x14ac:dyDescent="0.25">
      <c r="A408" s="74">
        <v>406</v>
      </c>
      <c r="B408" s="75" t="s">
        <v>13967</v>
      </c>
      <c r="C408" s="81" t="s">
        <v>13960</v>
      </c>
      <c r="D408" s="76" t="s">
        <v>6903</v>
      </c>
      <c r="E408" s="77" t="s">
        <v>13141</v>
      </c>
      <c r="F408" s="73"/>
      <c r="G408" s="73" t="s">
        <v>15556</v>
      </c>
      <c r="H408" s="73" t="str">
        <f t="shared" si="6"/>
        <v>20.05.01 Пожарная безопасность</v>
      </c>
    </row>
    <row r="409" spans="1:8" s="78" customFormat="1" ht="15.75" x14ac:dyDescent="0.25">
      <c r="A409" s="74">
        <v>407</v>
      </c>
      <c r="B409" s="77" t="s">
        <v>13968</v>
      </c>
      <c r="C409" s="81" t="s">
        <v>13962</v>
      </c>
      <c r="D409" s="76" t="s">
        <v>13158</v>
      </c>
      <c r="E409" s="77" t="s">
        <v>13159</v>
      </c>
      <c r="F409" s="73"/>
      <c r="G409" s="73" t="s">
        <v>15556</v>
      </c>
      <c r="H409" s="73" t="str">
        <f t="shared" si="6"/>
        <v>20.06.01 Техносферная безопасность</v>
      </c>
    </row>
    <row r="410" spans="1:8" s="78" customFormat="1" ht="15.75" x14ac:dyDescent="0.25">
      <c r="A410" s="74">
        <v>408</v>
      </c>
      <c r="B410" s="77" t="s">
        <v>13969</v>
      </c>
      <c r="C410" s="81" t="s">
        <v>13962</v>
      </c>
      <c r="D410" s="76" t="s">
        <v>13158</v>
      </c>
      <c r="E410" s="77" t="s">
        <v>13172</v>
      </c>
      <c r="G410" s="73" t="s">
        <v>15556</v>
      </c>
      <c r="H410" s="73" t="str">
        <f t="shared" si="6"/>
        <v>20.07.01 Техносферная безопасность</v>
      </c>
    </row>
    <row r="411" spans="1:8" s="78" customFormat="1" ht="63" x14ac:dyDescent="0.25">
      <c r="A411" s="74">
        <v>409</v>
      </c>
      <c r="B411" s="77" t="s">
        <v>13970</v>
      </c>
      <c r="C411" s="81" t="s">
        <v>13971</v>
      </c>
      <c r="D411" s="79" t="s">
        <v>13972</v>
      </c>
      <c r="E411" s="77" t="s">
        <v>13200</v>
      </c>
      <c r="F411" s="73"/>
      <c r="G411" s="73" t="s">
        <v>15556</v>
      </c>
      <c r="H411" s="73" t="str">
        <f t="shared" si="6"/>
        <v>21.01.01 Оператор нефтяных и газовых скважин</v>
      </c>
    </row>
    <row r="412" spans="1:8" s="78" customFormat="1" ht="78.75" x14ac:dyDescent="0.25">
      <c r="A412" s="74">
        <v>410</v>
      </c>
      <c r="B412" s="77" t="s">
        <v>13973</v>
      </c>
      <c r="C412" s="81" t="s">
        <v>13974</v>
      </c>
      <c r="D412" s="79" t="s">
        <v>13975</v>
      </c>
      <c r="E412" s="77" t="s">
        <v>13200</v>
      </c>
      <c r="F412" s="73"/>
      <c r="G412" s="73" t="s">
        <v>15556</v>
      </c>
      <c r="H412" s="73" t="str">
        <f t="shared" si="6"/>
        <v>21.01.02 Оператор по ремонту скважин</v>
      </c>
    </row>
    <row r="413" spans="1:8" s="78" customFormat="1" ht="110.25" x14ac:dyDescent="0.25">
      <c r="A413" s="74">
        <v>411</v>
      </c>
      <c r="B413" s="77" t="s">
        <v>13976</v>
      </c>
      <c r="C413" s="81" t="s">
        <v>13977</v>
      </c>
      <c r="D413" s="79" t="s">
        <v>13978</v>
      </c>
      <c r="E413" s="77" t="s">
        <v>13200</v>
      </c>
      <c r="F413" s="73"/>
      <c r="G413" s="73" t="s">
        <v>15556</v>
      </c>
      <c r="H413" s="73" t="str">
        <f t="shared" si="6"/>
        <v>21.01.03 Бурильщик эксплуатационных и разведочных скважин</v>
      </c>
    </row>
    <row r="414" spans="1:8" s="78" customFormat="1" ht="47.25" x14ac:dyDescent="0.25">
      <c r="A414" s="74">
        <v>412</v>
      </c>
      <c r="B414" s="77" t="s">
        <v>13979</v>
      </c>
      <c r="C414" s="81" t="s">
        <v>13980</v>
      </c>
      <c r="D414" s="79" t="s">
        <v>13981</v>
      </c>
      <c r="E414" s="77" t="s">
        <v>13200</v>
      </c>
      <c r="F414" s="73"/>
      <c r="G414" s="73" t="s">
        <v>15556</v>
      </c>
      <c r="H414" s="73" t="str">
        <f t="shared" si="6"/>
        <v>21.01.04 Машинист на буровых установках</v>
      </c>
    </row>
    <row r="415" spans="1:8" s="78" customFormat="1" ht="47.25" x14ac:dyDescent="0.25">
      <c r="A415" s="74">
        <v>413</v>
      </c>
      <c r="B415" s="77" t="s">
        <v>13982</v>
      </c>
      <c r="C415" s="82" t="s">
        <v>13983</v>
      </c>
      <c r="D415" s="79" t="s">
        <v>13984</v>
      </c>
      <c r="E415" s="77" t="s">
        <v>13200</v>
      </c>
      <c r="F415" s="73"/>
      <c r="G415" s="73" t="s">
        <v>15556</v>
      </c>
      <c r="H415" s="73" t="str">
        <f t="shared" si="6"/>
        <v>21.01.05 Оператор (моторист) по цементажу скважин</v>
      </c>
    </row>
    <row r="416" spans="1:8" s="78" customFormat="1" ht="31.5" x14ac:dyDescent="0.25">
      <c r="A416" s="74">
        <v>414</v>
      </c>
      <c r="B416" s="77" t="s">
        <v>13985</v>
      </c>
      <c r="C416" s="82" t="s">
        <v>13986</v>
      </c>
      <c r="D416" s="79" t="s">
        <v>13987</v>
      </c>
      <c r="E416" s="77" t="s">
        <v>13200</v>
      </c>
      <c r="F416" s="73"/>
      <c r="G416" s="73" t="s">
        <v>15556</v>
      </c>
      <c r="H416" s="73" t="str">
        <f t="shared" si="6"/>
        <v>21.01.06 Вышкомонтажник (широкого профиля)</v>
      </c>
    </row>
    <row r="417" spans="1:8" s="78" customFormat="1" ht="63" x14ac:dyDescent="0.25">
      <c r="A417" s="74">
        <v>415</v>
      </c>
      <c r="B417" s="77" t="s">
        <v>13988</v>
      </c>
      <c r="C417" s="82" t="s">
        <v>13989</v>
      </c>
      <c r="D417" s="79" t="s">
        <v>13990</v>
      </c>
      <c r="E417" s="77" t="s">
        <v>13200</v>
      </c>
      <c r="F417" s="73"/>
      <c r="G417" s="73" t="s">
        <v>15556</v>
      </c>
      <c r="H417" s="73" t="str">
        <f t="shared" si="6"/>
        <v>21.01.07 Бурильщик морского бурения скважин</v>
      </c>
    </row>
    <row r="418" spans="1:8" s="78" customFormat="1" ht="31.5" x14ac:dyDescent="0.25">
      <c r="A418" s="74">
        <v>416</v>
      </c>
      <c r="B418" s="77" t="s">
        <v>13991</v>
      </c>
      <c r="C418" s="81" t="s">
        <v>13992</v>
      </c>
      <c r="D418" s="79" t="s">
        <v>13993</v>
      </c>
      <c r="E418" s="77" t="s">
        <v>13200</v>
      </c>
      <c r="F418" s="73"/>
      <c r="G418" s="73" t="s">
        <v>15556</v>
      </c>
      <c r="H418" s="73" t="str">
        <f t="shared" si="6"/>
        <v>21.01.08 Машинист на открытых горных работах</v>
      </c>
    </row>
    <row r="419" spans="1:8" s="78" customFormat="1" ht="94.5" x14ac:dyDescent="0.25">
      <c r="A419" s="74">
        <v>417</v>
      </c>
      <c r="B419" s="77" t="s">
        <v>13994</v>
      </c>
      <c r="C419" s="81" t="s">
        <v>13995</v>
      </c>
      <c r="D419" s="79" t="s">
        <v>13996</v>
      </c>
      <c r="E419" s="77" t="s">
        <v>13200</v>
      </c>
      <c r="F419" s="73"/>
      <c r="G419" s="73" t="s">
        <v>15556</v>
      </c>
      <c r="H419" s="73" t="str">
        <f t="shared" si="6"/>
        <v>21.01.09 Машинист машин по добыче и переработке торфа</v>
      </c>
    </row>
    <row r="420" spans="1:8" s="78" customFormat="1" ht="47.25" x14ac:dyDescent="0.25">
      <c r="A420" s="74">
        <v>418</v>
      </c>
      <c r="B420" s="77" t="s">
        <v>13997</v>
      </c>
      <c r="C420" s="81" t="s">
        <v>13998</v>
      </c>
      <c r="D420" s="79" t="s">
        <v>13999</v>
      </c>
      <c r="E420" s="77" t="s">
        <v>13200</v>
      </c>
      <c r="F420" s="73"/>
      <c r="G420" s="73" t="s">
        <v>15556</v>
      </c>
      <c r="H420" s="73" t="str">
        <f t="shared" si="6"/>
        <v>21.01.10 Ремонтник горного оборудования</v>
      </c>
    </row>
    <row r="421" spans="1:8" s="78" customFormat="1" ht="47.25" x14ac:dyDescent="0.25">
      <c r="A421" s="74">
        <v>419</v>
      </c>
      <c r="B421" s="77" t="s">
        <v>14000</v>
      </c>
      <c r="C421" s="81" t="s">
        <v>14001</v>
      </c>
      <c r="D421" s="79" t="s">
        <v>14002</v>
      </c>
      <c r="E421" s="77" t="s">
        <v>13200</v>
      </c>
      <c r="F421" s="73"/>
      <c r="G421" s="73" t="s">
        <v>15556</v>
      </c>
      <c r="H421" s="73" t="str">
        <f t="shared" si="6"/>
        <v>21.01.11 Горнорабочий на подземных работах</v>
      </c>
    </row>
    <row r="422" spans="1:8" s="78" customFormat="1" ht="15.75" x14ac:dyDescent="0.25">
      <c r="A422" s="74">
        <v>420</v>
      </c>
      <c r="B422" s="77" t="s">
        <v>14003</v>
      </c>
      <c r="C422" s="81" t="s">
        <v>14004</v>
      </c>
      <c r="D422" s="79" t="s">
        <v>14005</v>
      </c>
      <c r="E422" s="77" t="s">
        <v>13200</v>
      </c>
      <c r="F422" s="73"/>
      <c r="G422" s="73" t="s">
        <v>15556</v>
      </c>
      <c r="H422" s="73" t="str">
        <f t="shared" si="6"/>
        <v>21.01.12 Машинист электровоза (на горных выработках)</v>
      </c>
    </row>
    <row r="423" spans="1:8" s="78" customFormat="1" ht="31.5" x14ac:dyDescent="0.25">
      <c r="A423" s="74">
        <v>421</v>
      </c>
      <c r="B423" s="77" t="s">
        <v>14006</v>
      </c>
      <c r="C423" s="81" t="s">
        <v>49</v>
      </c>
      <c r="D423" s="79" t="s">
        <v>14007</v>
      </c>
      <c r="E423" s="77" t="s">
        <v>13200</v>
      </c>
      <c r="F423" s="73"/>
      <c r="G423" s="73" t="s">
        <v>15556</v>
      </c>
      <c r="H423" s="73" t="str">
        <f t="shared" si="6"/>
        <v>21.01.13 Проходчик</v>
      </c>
    </row>
    <row r="424" spans="1:8" s="78" customFormat="1" ht="15.75" x14ac:dyDescent="0.25">
      <c r="A424" s="74">
        <v>422</v>
      </c>
      <c r="B424" s="77" t="s">
        <v>14008</v>
      </c>
      <c r="C424" s="82" t="s">
        <v>1458</v>
      </c>
      <c r="D424" s="79" t="s">
        <v>1458</v>
      </c>
      <c r="E424" s="77" t="s">
        <v>13200</v>
      </c>
      <c r="F424" s="73"/>
      <c r="G424" s="73" t="s">
        <v>15556</v>
      </c>
      <c r="H424" s="73" t="str">
        <f t="shared" si="6"/>
        <v>21.01.14 Горномонтажник подземный</v>
      </c>
    </row>
    <row r="425" spans="1:8" s="78" customFormat="1" ht="15.75" x14ac:dyDescent="0.25">
      <c r="A425" s="74">
        <v>423</v>
      </c>
      <c r="B425" s="77" t="s">
        <v>14009</v>
      </c>
      <c r="C425" s="82" t="s">
        <v>5009</v>
      </c>
      <c r="D425" s="79" t="s">
        <v>5009</v>
      </c>
      <c r="E425" s="77" t="s">
        <v>13200</v>
      </c>
      <c r="F425" s="73"/>
      <c r="G425" s="73" t="s">
        <v>15556</v>
      </c>
      <c r="H425" s="73" t="str">
        <f t="shared" si="6"/>
        <v>21.01.15 Электрослесарь подземный</v>
      </c>
    </row>
    <row r="426" spans="1:8" s="78" customFormat="1" ht="110.25" x14ac:dyDescent="0.25">
      <c r="A426" s="74">
        <v>424</v>
      </c>
      <c r="B426" s="77" t="s">
        <v>14010</v>
      </c>
      <c r="C426" s="81" t="s">
        <v>14011</v>
      </c>
      <c r="D426" s="79" t="s">
        <v>14012</v>
      </c>
      <c r="E426" s="77" t="s">
        <v>13200</v>
      </c>
      <c r="F426" s="73"/>
      <c r="G426" s="73" t="s">
        <v>15556</v>
      </c>
      <c r="H426" s="73" t="str">
        <f t="shared" si="6"/>
        <v>21.01.16 Обогатитель полезных ископаемых</v>
      </c>
    </row>
    <row r="427" spans="1:8" s="78" customFormat="1" ht="31.5" x14ac:dyDescent="0.25">
      <c r="A427" s="74">
        <v>425</v>
      </c>
      <c r="B427" s="80" t="s">
        <v>14013</v>
      </c>
      <c r="C427" s="81" t="s">
        <v>14014</v>
      </c>
      <c r="D427" s="76" t="s">
        <v>13835</v>
      </c>
      <c r="E427" s="77" t="s">
        <v>13200</v>
      </c>
      <c r="G427" s="73" t="s">
        <v>15556</v>
      </c>
      <c r="H427" s="73" t="str">
        <f t="shared" si="6"/>
        <v>21.02.01 Разработка и эксплуатация нефтяных и газовых месторождений</v>
      </c>
    </row>
    <row r="428" spans="1:8" s="78" customFormat="1" ht="15.75" x14ac:dyDescent="0.25">
      <c r="A428" s="74">
        <v>426</v>
      </c>
      <c r="B428" s="80" t="s">
        <v>14015</v>
      </c>
      <c r="C428" s="82" t="s">
        <v>14016</v>
      </c>
      <c r="D428" s="76" t="s">
        <v>13835</v>
      </c>
      <c r="E428" s="77" t="s">
        <v>13200</v>
      </c>
      <c r="G428" s="73" t="s">
        <v>15556</v>
      </c>
      <c r="H428" s="73" t="str">
        <f t="shared" si="6"/>
        <v>21.02.02 Бурение нефтяных и газовых скважин</v>
      </c>
    </row>
    <row r="429" spans="1:8" s="78" customFormat="1" ht="31.5" x14ac:dyDescent="0.25">
      <c r="A429" s="74">
        <v>427</v>
      </c>
      <c r="B429" s="80" t="s">
        <v>14017</v>
      </c>
      <c r="C429" s="82" t="s">
        <v>14018</v>
      </c>
      <c r="D429" s="76" t="s">
        <v>13316</v>
      </c>
      <c r="E429" s="77" t="s">
        <v>13200</v>
      </c>
      <c r="G429" s="73" t="s">
        <v>15556</v>
      </c>
      <c r="H429" s="73" t="str">
        <f t="shared" si="6"/>
        <v>21.02.03 Сооружение и эксплуатация газонефтепроводов и газонефтехранилищ</v>
      </c>
    </row>
    <row r="430" spans="1:8" s="78" customFormat="1" ht="31.5" x14ac:dyDescent="0.25">
      <c r="A430" s="74">
        <v>428</v>
      </c>
      <c r="B430" s="80" t="s">
        <v>14019</v>
      </c>
      <c r="C430" s="82" t="s">
        <v>11943</v>
      </c>
      <c r="D430" s="76" t="s">
        <v>14020</v>
      </c>
      <c r="E430" s="77" t="s">
        <v>13200</v>
      </c>
      <c r="G430" s="73" t="s">
        <v>15556</v>
      </c>
      <c r="H430" s="73" t="str">
        <f t="shared" si="6"/>
        <v>21.02.04 Землеустройство</v>
      </c>
    </row>
    <row r="431" spans="1:8" s="78" customFormat="1" ht="31.5" x14ac:dyDescent="0.25">
      <c r="A431" s="74">
        <v>429</v>
      </c>
      <c r="B431" s="80" t="s">
        <v>14021</v>
      </c>
      <c r="C431" s="82" t="s">
        <v>14022</v>
      </c>
      <c r="D431" s="76" t="s">
        <v>14023</v>
      </c>
      <c r="E431" s="77" t="s">
        <v>13200</v>
      </c>
      <c r="G431" s="73" t="s">
        <v>15556</v>
      </c>
      <c r="H431" s="73" t="str">
        <f t="shared" si="6"/>
        <v>21.02.05 Земельно-имущественные отношения</v>
      </c>
    </row>
    <row r="432" spans="1:8" s="78" customFormat="1" ht="31.5" x14ac:dyDescent="0.25">
      <c r="A432" s="74">
        <v>430</v>
      </c>
      <c r="B432" s="80" t="s">
        <v>14024</v>
      </c>
      <c r="C432" s="82" t="s">
        <v>14025</v>
      </c>
      <c r="D432" s="76" t="s">
        <v>14026</v>
      </c>
      <c r="E432" s="77" t="s">
        <v>13200</v>
      </c>
      <c r="G432" s="73" t="s">
        <v>15556</v>
      </c>
      <c r="H432" s="73" t="str">
        <f t="shared" si="6"/>
        <v>21.02.06 Информационные системы обеспечения градостроительной деятельности</v>
      </c>
    </row>
    <row r="433" spans="1:8" s="78" customFormat="1" ht="31.5" x14ac:dyDescent="0.25">
      <c r="A433" s="74">
        <v>431</v>
      </c>
      <c r="B433" s="80" t="s">
        <v>14027</v>
      </c>
      <c r="C433" s="81" t="s">
        <v>14028</v>
      </c>
      <c r="D433" s="76" t="s">
        <v>14029</v>
      </c>
      <c r="E433" s="77" t="s">
        <v>13200</v>
      </c>
      <c r="G433" s="73" t="s">
        <v>15556</v>
      </c>
      <c r="H433" s="73" t="str">
        <f t="shared" si="6"/>
        <v>21.02.07 Аэрофотогеодезия</v>
      </c>
    </row>
    <row r="434" spans="1:8" s="78" customFormat="1" ht="15.75" x14ac:dyDescent="0.25">
      <c r="A434" s="74">
        <v>432</v>
      </c>
      <c r="B434" s="80" t="s">
        <v>14030</v>
      </c>
      <c r="C434" s="81" t="s">
        <v>14031</v>
      </c>
      <c r="D434" s="76" t="s">
        <v>14032</v>
      </c>
      <c r="E434" s="77" t="s">
        <v>13200</v>
      </c>
      <c r="G434" s="73" t="s">
        <v>15556</v>
      </c>
      <c r="H434" s="73" t="str">
        <f t="shared" si="6"/>
        <v>21.02.08 Прикладная геодезия</v>
      </c>
    </row>
    <row r="435" spans="1:8" s="78" customFormat="1" ht="15.75" x14ac:dyDescent="0.25">
      <c r="A435" s="74">
        <v>433</v>
      </c>
      <c r="B435" s="80" t="s">
        <v>14033</v>
      </c>
      <c r="C435" s="81" t="s">
        <v>14034</v>
      </c>
      <c r="D435" s="76" t="s">
        <v>14035</v>
      </c>
      <c r="E435" s="77" t="s">
        <v>13200</v>
      </c>
      <c r="G435" s="73" t="s">
        <v>15556</v>
      </c>
      <c r="H435" s="73" t="str">
        <f t="shared" si="6"/>
        <v>21.02.09 Гидрогеология и инженерная геология</v>
      </c>
    </row>
    <row r="436" spans="1:8" s="78" customFormat="1" ht="31.5" x14ac:dyDescent="0.25">
      <c r="A436" s="74">
        <v>434</v>
      </c>
      <c r="B436" s="80" t="s">
        <v>14036</v>
      </c>
      <c r="C436" s="81" t="s">
        <v>14037</v>
      </c>
      <c r="D436" s="76" t="s">
        <v>14038</v>
      </c>
      <c r="E436" s="77" t="s">
        <v>13200</v>
      </c>
      <c r="G436" s="73" t="s">
        <v>15556</v>
      </c>
      <c r="H436" s="73" t="str">
        <f t="shared" si="6"/>
        <v>21.02.10 Геология и разведка нефтяных и газовых месторождений</v>
      </c>
    </row>
    <row r="437" spans="1:8" s="78" customFormat="1" ht="31.5" x14ac:dyDescent="0.25">
      <c r="A437" s="74">
        <v>435</v>
      </c>
      <c r="B437" s="80" t="s">
        <v>14039</v>
      </c>
      <c r="C437" s="81" t="s">
        <v>14040</v>
      </c>
      <c r="D437" s="76" t="s">
        <v>14041</v>
      </c>
      <c r="E437" s="77" t="s">
        <v>13200</v>
      </c>
      <c r="G437" s="73" t="s">
        <v>15556</v>
      </c>
      <c r="H437" s="73" t="str">
        <f t="shared" si="6"/>
        <v>21.02.11 Геофизические методы поисков и разведки месторождений полезных ископаемых</v>
      </c>
    </row>
    <row r="438" spans="1:8" s="78" customFormat="1" ht="31.5" x14ac:dyDescent="0.25">
      <c r="A438" s="74">
        <v>436</v>
      </c>
      <c r="B438" s="80" t="s">
        <v>14042</v>
      </c>
      <c r="C438" s="82" t="s">
        <v>14043</v>
      </c>
      <c r="D438" s="76" t="s">
        <v>14044</v>
      </c>
      <c r="E438" s="77" t="s">
        <v>13200</v>
      </c>
      <c r="G438" s="73" t="s">
        <v>15556</v>
      </c>
      <c r="H438" s="73" t="str">
        <f t="shared" si="6"/>
        <v>21.02.12 Технология и техника разведки месторождений полезных ископаемых</v>
      </c>
    </row>
    <row r="439" spans="1:8" s="78" customFormat="1" ht="31.5" x14ac:dyDescent="0.25">
      <c r="A439" s="74">
        <v>437</v>
      </c>
      <c r="B439" s="80" t="s">
        <v>14045</v>
      </c>
      <c r="C439" s="82" t="s">
        <v>14046</v>
      </c>
      <c r="D439" s="76" t="s">
        <v>14047</v>
      </c>
      <c r="E439" s="77" t="s">
        <v>13200</v>
      </c>
      <c r="G439" s="73" t="s">
        <v>15556</v>
      </c>
      <c r="H439" s="73" t="str">
        <f t="shared" si="6"/>
        <v>21.02.13 Геологическая съемка, поиски и разведка месторождений полезных ископаемых</v>
      </c>
    </row>
    <row r="440" spans="1:8" s="78" customFormat="1" ht="15.75" x14ac:dyDescent="0.25">
      <c r="A440" s="74">
        <v>438</v>
      </c>
      <c r="B440" s="80" t="s">
        <v>14048</v>
      </c>
      <c r="C440" s="81" t="s">
        <v>14049</v>
      </c>
      <c r="D440" s="76" t="s">
        <v>14050</v>
      </c>
      <c r="E440" s="77" t="s">
        <v>13200</v>
      </c>
      <c r="G440" s="73" t="s">
        <v>15556</v>
      </c>
      <c r="H440" s="73" t="str">
        <f t="shared" si="6"/>
        <v>21.02.14 Маркшейдерское дело</v>
      </c>
    </row>
    <row r="441" spans="1:8" s="78" customFormat="1" ht="31.5" x14ac:dyDescent="0.25">
      <c r="A441" s="74">
        <v>439</v>
      </c>
      <c r="B441" s="80" t="s">
        <v>14051</v>
      </c>
      <c r="C441" s="82" t="s">
        <v>14052</v>
      </c>
      <c r="D441" s="76" t="s">
        <v>14053</v>
      </c>
      <c r="E441" s="77" t="s">
        <v>13200</v>
      </c>
      <c r="G441" s="73" t="s">
        <v>15556</v>
      </c>
      <c r="H441" s="73" t="str">
        <f t="shared" si="6"/>
        <v>21.02.15 Открытые горные работы</v>
      </c>
    </row>
    <row r="442" spans="1:8" s="78" customFormat="1" ht="15.75" x14ac:dyDescent="0.25">
      <c r="A442" s="74">
        <v>440</v>
      </c>
      <c r="B442" s="80" t="s">
        <v>14054</v>
      </c>
      <c r="C442" s="81" t="s">
        <v>14055</v>
      </c>
      <c r="D442" s="76" t="s">
        <v>14056</v>
      </c>
      <c r="E442" s="77" t="s">
        <v>13200</v>
      </c>
      <c r="G442" s="73" t="s">
        <v>15556</v>
      </c>
      <c r="H442" s="73" t="str">
        <f t="shared" si="6"/>
        <v>21.02.16 Шахтное строительство</v>
      </c>
    </row>
    <row r="443" spans="1:8" s="78" customFormat="1" ht="31.5" x14ac:dyDescent="0.25">
      <c r="A443" s="74">
        <v>441</v>
      </c>
      <c r="B443" s="80" t="s">
        <v>14057</v>
      </c>
      <c r="C443" s="81" t="s">
        <v>14058</v>
      </c>
      <c r="D443" s="76" t="s">
        <v>14053</v>
      </c>
      <c r="E443" s="77" t="s">
        <v>13200</v>
      </c>
      <c r="G443" s="73" t="s">
        <v>15556</v>
      </c>
      <c r="H443" s="73" t="str">
        <f t="shared" si="6"/>
        <v>21.02.17 Подземная разработка месторождений полезных ископаемых</v>
      </c>
    </row>
    <row r="444" spans="1:8" s="78" customFormat="1" ht="15.75" x14ac:dyDescent="0.25">
      <c r="A444" s="74">
        <v>442</v>
      </c>
      <c r="B444" s="80" t="s">
        <v>14059</v>
      </c>
      <c r="C444" s="81" t="s">
        <v>14060</v>
      </c>
      <c r="D444" s="76" t="s">
        <v>13316</v>
      </c>
      <c r="E444" s="77" t="s">
        <v>13200</v>
      </c>
      <c r="G444" s="73" t="s">
        <v>15556</v>
      </c>
      <c r="H444" s="73" t="str">
        <f t="shared" si="6"/>
        <v>21.02.18 Обогащение полезных ископаемых</v>
      </c>
    </row>
    <row r="445" spans="1:8" s="78" customFormat="1" ht="15.75" x14ac:dyDescent="0.25">
      <c r="A445" s="74">
        <v>443</v>
      </c>
      <c r="B445" s="75" t="s">
        <v>14061</v>
      </c>
      <c r="C445" s="81" t="s">
        <v>14062</v>
      </c>
      <c r="D445" s="76" t="s">
        <v>13140</v>
      </c>
      <c r="E445" s="77" t="s">
        <v>13141</v>
      </c>
      <c r="F445" s="73"/>
      <c r="G445" s="73" t="s">
        <v>15556</v>
      </c>
      <c r="H445" s="73" t="str">
        <f t="shared" si="6"/>
        <v>21.03.01 Нефтегазовое дело</v>
      </c>
    </row>
    <row r="446" spans="1:8" s="78" customFormat="1" ht="15.75" x14ac:dyDescent="0.25">
      <c r="A446" s="74">
        <v>444</v>
      </c>
      <c r="B446" s="75" t="s">
        <v>14063</v>
      </c>
      <c r="C446" s="81" t="s">
        <v>14064</v>
      </c>
      <c r="D446" s="76" t="s">
        <v>13140</v>
      </c>
      <c r="E446" s="77" t="s">
        <v>13141</v>
      </c>
      <c r="F446" s="73"/>
      <c r="G446" s="73" t="s">
        <v>15556</v>
      </c>
      <c r="H446" s="73" t="str">
        <f t="shared" si="6"/>
        <v>21.03.02 Землеустройство и кадастры</v>
      </c>
    </row>
    <row r="447" spans="1:8" s="78" customFormat="1" ht="15.75" x14ac:dyDescent="0.25">
      <c r="A447" s="74">
        <v>445</v>
      </c>
      <c r="B447" s="75" t="s">
        <v>14065</v>
      </c>
      <c r="C447" s="81" t="s">
        <v>14066</v>
      </c>
      <c r="D447" s="76" t="s">
        <v>13140</v>
      </c>
      <c r="E447" s="77" t="s">
        <v>13141</v>
      </c>
      <c r="F447" s="73"/>
      <c r="G447" s="73" t="s">
        <v>15556</v>
      </c>
      <c r="H447" s="73" t="str">
        <f t="shared" si="6"/>
        <v>21.03.03 Геодезия и дистанционное зондирование</v>
      </c>
    </row>
    <row r="448" spans="1:8" s="78" customFormat="1" ht="15.75" x14ac:dyDescent="0.25">
      <c r="A448" s="74">
        <v>446</v>
      </c>
      <c r="B448" s="75" t="s">
        <v>14067</v>
      </c>
      <c r="C448" s="81" t="s">
        <v>14062</v>
      </c>
      <c r="D448" s="76" t="s">
        <v>13149</v>
      </c>
      <c r="E448" s="77" t="s">
        <v>13141</v>
      </c>
      <c r="F448" s="73"/>
      <c r="G448" s="73" t="s">
        <v>15556</v>
      </c>
      <c r="H448" s="73" t="str">
        <f t="shared" si="6"/>
        <v>21.04.01 Нефтегазовое дело</v>
      </c>
    </row>
    <row r="449" spans="1:8" s="78" customFormat="1" ht="15.75" x14ac:dyDescent="0.25">
      <c r="A449" s="74">
        <v>447</v>
      </c>
      <c r="B449" s="75" t="s">
        <v>14068</v>
      </c>
      <c r="C449" s="81" t="s">
        <v>14064</v>
      </c>
      <c r="D449" s="76" t="s">
        <v>13149</v>
      </c>
      <c r="E449" s="77" t="s">
        <v>13141</v>
      </c>
      <c r="F449" s="73"/>
      <c r="G449" s="73" t="s">
        <v>15556</v>
      </c>
      <c r="H449" s="73" t="str">
        <f t="shared" si="6"/>
        <v>21.04.02 Землеустройство и кадастры</v>
      </c>
    </row>
    <row r="450" spans="1:8" s="78" customFormat="1" ht="15.75" x14ac:dyDescent="0.25">
      <c r="A450" s="74">
        <v>448</v>
      </c>
      <c r="B450" s="75" t="s">
        <v>14069</v>
      </c>
      <c r="C450" s="81" t="s">
        <v>14066</v>
      </c>
      <c r="D450" s="76" t="s">
        <v>13149</v>
      </c>
      <c r="E450" s="77" t="s">
        <v>13141</v>
      </c>
      <c r="F450" s="73"/>
      <c r="G450" s="73" t="s">
        <v>15556</v>
      </c>
      <c r="H450" s="73" t="str">
        <f t="shared" si="6"/>
        <v>21.04.03 Геодезия и дистанционное зондирование</v>
      </c>
    </row>
    <row r="451" spans="1:8" s="78" customFormat="1" ht="15.75" x14ac:dyDescent="0.25">
      <c r="A451" s="74">
        <v>449</v>
      </c>
      <c r="B451" s="77" t="s">
        <v>14070</v>
      </c>
      <c r="C451" s="81" t="s">
        <v>14031</v>
      </c>
      <c r="D451" s="76" t="s">
        <v>14071</v>
      </c>
      <c r="E451" s="77" t="s">
        <v>13141</v>
      </c>
      <c r="F451" s="73"/>
      <c r="G451" s="73" t="s">
        <v>15556</v>
      </c>
      <c r="H451" s="73" t="str">
        <f t="shared" si="6"/>
        <v>21.05.01 Прикладная геодезия</v>
      </c>
    </row>
    <row r="452" spans="1:8" s="78" customFormat="1" ht="15.75" x14ac:dyDescent="0.25">
      <c r="A452" s="74">
        <v>450</v>
      </c>
      <c r="B452" s="77" t="s">
        <v>14072</v>
      </c>
      <c r="C452" s="81" t="s">
        <v>14073</v>
      </c>
      <c r="D452" s="76" t="s">
        <v>14074</v>
      </c>
      <c r="E452" s="77" t="s">
        <v>13141</v>
      </c>
      <c r="F452" s="73"/>
      <c r="G452" s="73" t="s">
        <v>15556</v>
      </c>
      <c r="H452" s="73" t="str">
        <f t="shared" si="6"/>
        <v>21.05.02 Прикладная геология</v>
      </c>
    </row>
    <row r="453" spans="1:8" s="78" customFormat="1" ht="31.5" x14ac:dyDescent="0.25">
      <c r="A453" s="74">
        <v>451</v>
      </c>
      <c r="B453" s="77" t="s">
        <v>14075</v>
      </c>
      <c r="C453" s="81" t="s">
        <v>14076</v>
      </c>
      <c r="D453" s="76" t="s">
        <v>14077</v>
      </c>
      <c r="E453" s="77" t="s">
        <v>13141</v>
      </c>
      <c r="F453" s="73"/>
      <c r="G453" s="73" t="s">
        <v>15556</v>
      </c>
      <c r="H453" s="73" t="str">
        <f t="shared" ref="H453:H516" si="7">CONCATENATE(B453,G453,C453)</f>
        <v>21.05.03 Технология геологической разведки</v>
      </c>
    </row>
    <row r="454" spans="1:8" s="78" customFormat="1" ht="15.75" x14ac:dyDescent="0.25">
      <c r="A454" s="74">
        <v>452</v>
      </c>
      <c r="B454" s="77" t="s">
        <v>14078</v>
      </c>
      <c r="C454" s="81" t="s">
        <v>14079</v>
      </c>
      <c r="D454" s="76" t="s">
        <v>14080</v>
      </c>
      <c r="E454" s="77" t="s">
        <v>13141</v>
      </c>
      <c r="F454" s="73"/>
      <c r="G454" s="73" t="s">
        <v>15556</v>
      </c>
      <c r="H454" s="73" t="str">
        <f t="shared" si="7"/>
        <v>21.05.04 Горное дело</v>
      </c>
    </row>
    <row r="455" spans="1:8" s="78" customFormat="1" ht="31.5" x14ac:dyDescent="0.25">
      <c r="A455" s="74">
        <v>453</v>
      </c>
      <c r="B455" s="77" t="s">
        <v>14081</v>
      </c>
      <c r="C455" s="81" t="s">
        <v>14082</v>
      </c>
      <c r="D455" s="76" t="s">
        <v>14080</v>
      </c>
      <c r="E455" s="77" t="s">
        <v>13141</v>
      </c>
      <c r="F455" s="73"/>
      <c r="G455" s="73" t="s">
        <v>15556</v>
      </c>
      <c r="H455" s="73" t="str">
        <f t="shared" si="7"/>
        <v>21.05.05 Физические процессы горного или нефтегазового производства</v>
      </c>
    </row>
    <row r="456" spans="1:8" s="78" customFormat="1" ht="15.75" x14ac:dyDescent="0.25">
      <c r="A456" s="74">
        <v>454</v>
      </c>
      <c r="B456" s="75" t="s">
        <v>14083</v>
      </c>
      <c r="C456" s="81" t="s">
        <v>14084</v>
      </c>
      <c r="D456" s="76" t="s">
        <v>14080</v>
      </c>
      <c r="E456" s="77" t="s">
        <v>13141</v>
      </c>
      <c r="F456" s="73"/>
      <c r="G456" s="73" t="s">
        <v>15556</v>
      </c>
      <c r="H456" s="73" t="str">
        <f t="shared" si="7"/>
        <v>21.05.06 Нефтегазовые техника и технологии</v>
      </c>
    </row>
    <row r="457" spans="1:8" s="78" customFormat="1" ht="31.5" x14ac:dyDescent="0.25">
      <c r="A457" s="74">
        <v>455</v>
      </c>
      <c r="B457" s="75" t="s">
        <v>14085</v>
      </c>
      <c r="C457" s="82" t="s">
        <v>14086</v>
      </c>
      <c r="D457" s="76" t="s">
        <v>13158</v>
      </c>
      <c r="E457" s="77" t="s">
        <v>13159</v>
      </c>
      <c r="F457" s="73"/>
      <c r="G457" s="73" t="s">
        <v>15556</v>
      </c>
      <c r="H457" s="73" t="str">
        <f t="shared" si="7"/>
        <v>21.06.01 Геология, разведка и разработка полезных ископаемых</v>
      </c>
    </row>
    <row r="458" spans="1:8" s="78" customFormat="1" ht="15.75" x14ac:dyDescent="0.25">
      <c r="A458" s="74">
        <v>456</v>
      </c>
      <c r="B458" s="75" t="s">
        <v>14087</v>
      </c>
      <c r="C458" s="81" t="s">
        <v>14088</v>
      </c>
      <c r="D458" s="76" t="s">
        <v>13158</v>
      </c>
      <c r="E458" s="77" t="s">
        <v>13159</v>
      </c>
      <c r="F458" s="73"/>
      <c r="G458" s="73" t="s">
        <v>15556</v>
      </c>
      <c r="H458" s="73" t="str">
        <f t="shared" si="7"/>
        <v>21.06.02 Геодезия</v>
      </c>
    </row>
    <row r="459" spans="1:8" s="78" customFormat="1" ht="47.25" x14ac:dyDescent="0.25">
      <c r="A459" s="74">
        <v>457</v>
      </c>
      <c r="B459" s="77" t="s">
        <v>14089</v>
      </c>
      <c r="C459" s="81" t="s">
        <v>14090</v>
      </c>
      <c r="D459" s="79" t="s">
        <v>14091</v>
      </c>
      <c r="E459" s="77" t="s">
        <v>13200</v>
      </c>
      <c r="F459" s="73"/>
      <c r="G459" s="73" t="s">
        <v>15556</v>
      </c>
      <c r="H459" s="73" t="str">
        <f t="shared" si="7"/>
        <v>22.01.01 Доменщик</v>
      </c>
    </row>
    <row r="460" spans="1:8" s="78" customFormat="1" ht="94.5" x14ac:dyDescent="0.25">
      <c r="A460" s="74">
        <v>458</v>
      </c>
      <c r="B460" s="77" t="s">
        <v>14092</v>
      </c>
      <c r="C460" s="82" t="s">
        <v>14093</v>
      </c>
      <c r="D460" s="79" t="s">
        <v>14094</v>
      </c>
      <c r="E460" s="77" t="s">
        <v>13200</v>
      </c>
      <c r="F460" s="73"/>
      <c r="G460" s="73" t="s">
        <v>15556</v>
      </c>
      <c r="H460" s="73" t="str">
        <f t="shared" si="7"/>
        <v>22.01.02 Сталеплавильщик (по типам производства)</v>
      </c>
    </row>
    <row r="461" spans="1:8" s="78" customFormat="1" ht="15.75" x14ac:dyDescent="0.25">
      <c r="A461" s="74">
        <v>459</v>
      </c>
      <c r="B461" s="77" t="s">
        <v>14095</v>
      </c>
      <c r="C461" s="81" t="s">
        <v>2380</v>
      </c>
      <c r="D461" s="79" t="s">
        <v>2380</v>
      </c>
      <c r="E461" s="77" t="s">
        <v>13200</v>
      </c>
      <c r="F461" s="73"/>
      <c r="G461" s="73" t="s">
        <v>15556</v>
      </c>
      <c r="H461" s="73" t="str">
        <f t="shared" si="7"/>
        <v>22.01.03 Машинист крана металлургического производства</v>
      </c>
    </row>
    <row r="462" spans="1:8" s="78" customFormat="1" ht="31.5" x14ac:dyDescent="0.25">
      <c r="A462" s="74">
        <v>460</v>
      </c>
      <c r="B462" s="77" t="s">
        <v>14096</v>
      </c>
      <c r="C462" s="81" t="s">
        <v>14097</v>
      </c>
      <c r="D462" s="79" t="s">
        <v>14098</v>
      </c>
      <c r="E462" s="77" t="s">
        <v>13200</v>
      </c>
      <c r="F462" s="73"/>
      <c r="G462" s="73" t="s">
        <v>15556</v>
      </c>
      <c r="H462" s="73" t="str">
        <f t="shared" si="7"/>
        <v>22.01.04 Контролер металлургического производства</v>
      </c>
    </row>
    <row r="463" spans="1:8" s="78" customFormat="1" ht="78.75" x14ac:dyDescent="0.25">
      <c r="A463" s="74">
        <v>461</v>
      </c>
      <c r="B463" s="77" t="s">
        <v>14099</v>
      </c>
      <c r="C463" s="81" t="s">
        <v>14100</v>
      </c>
      <c r="D463" s="79" t="s">
        <v>14101</v>
      </c>
      <c r="E463" s="77" t="s">
        <v>13200</v>
      </c>
      <c r="F463" s="73"/>
      <c r="G463" s="73" t="s">
        <v>15556</v>
      </c>
      <c r="H463" s="73" t="str">
        <f t="shared" si="7"/>
        <v>22.01.05 Аппаратчик-оператор в производстве цветных металлов</v>
      </c>
    </row>
    <row r="464" spans="1:8" s="78" customFormat="1" ht="63" x14ac:dyDescent="0.25">
      <c r="A464" s="74">
        <v>462</v>
      </c>
      <c r="B464" s="77" t="s">
        <v>14102</v>
      </c>
      <c r="C464" s="81" t="s">
        <v>14103</v>
      </c>
      <c r="D464" s="79" t="s">
        <v>14104</v>
      </c>
      <c r="E464" s="77" t="s">
        <v>13200</v>
      </c>
      <c r="F464" s="73"/>
      <c r="G464" s="73" t="s">
        <v>15556</v>
      </c>
      <c r="H464" s="73" t="str">
        <f t="shared" si="7"/>
        <v>22.01.06 Оператор-обработчик цветных металлов</v>
      </c>
    </row>
    <row r="465" spans="1:8" s="78" customFormat="1" ht="47.25" x14ac:dyDescent="0.25">
      <c r="A465" s="74">
        <v>463</v>
      </c>
      <c r="B465" s="77" t="s">
        <v>14105</v>
      </c>
      <c r="C465" s="81" t="s">
        <v>14106</v>
      </c>
      <c r="D465" s="79" t="s">
        <v>14107</v>
      </c>
      <c r="E465" s="77" t="s">
        <v>13200</v>
      </c>
      <c r="F465" s="73"/>
      <c r="G465" s="73" t="s">
        <v>15556</v>
      </c>
      <c r="H465" s="73" t="str">
        <f t="shared" si="7"/>
        <v>22.01.07 Модельщик</v>
      </c>
    </row>
    <row r="466" spans="1:8" s="78" customFormat="1" ht="110.25" x14ac:dyDescent="0.25">
      <c r="A466" s="74">
        <v>464</v>
      </c>
      <c r="B466" s="77" t="s">
        <v>14108</v>
      </c>
      <c r="C466" s="81" t="s">
        <v>14109</v>
      </c>
      <c r="D466" s="79" t="s">
        <v>14110</v>
      </c>
      <c r="E466" s="77" t="s">
        <v>13200</v>
      </c>
      <c r="F466" s="73"/>
      <c r="G466" s="73" t="s">
        <v>15556</v>
      </c>
      <c r="H466" s="73" t="str">
        <f t="shared" si="7"/>
        <v>22.01.08 Оператор прокатного производства</v>
      </c>
    </row>
    <row r="467" spans="1:8" s="78" customFormat="1" ht="78.75" x14ac:dyDescent="0.25">
      <c r="A467" s="74">
        <v>465</v>
      </c>
      <c r="B467" s="77" t="s">
        <v>14111</v>
      </c>
      <c r="C467" s="81" t="s">
        <v>14112</v>
      </c>
      <c r="D467" s="79" t="s">
        <v>14113</v>
      </c>
      <c r="E467" s="77" t="s">
        <v>13200</v>
      </c>
      <c r="F467" s="73"/>
      <c r="G467" s="73" t="s">
        <v>15556</v>
      </c>
      <c r="H467" s="73" t="str">
        <f t="shared" si="7"/>
        <v>22.01.09 Оператор трубного производства</v>
      </c>
    </row>
    <row r="468" spans="1:8" s="78" customFormat="1" ht="63" x14ac:dyDescent="0.25">
      <c r="A468" s="74">
        <v>466</v>
      </c>
      <c r="B468" s="77" t="s">
        <v>14114</v>
      </c>
      <c r="C468" s="81" t="s">
        <v>14115</v>
      </c>
      <c r="D468" s="79" t="s">
        <v>14116</v>
      </c>
      <c r="E468" s="77" t="s">
        <v>13200</v>
      </c>
      <c r="F468" s="73"/>
      <c r="G468" s="73" t="s">
        <v>15556</v>
      </c>
      <c r="H468" s="73" t="str">
        <f t="shared" si="7"/>
        <v>22.01.10 Оператор в производстве огнеупоров</v>
      </c>
    </row>
    <row r="469" spans="1:8" s="78" customFormat="1" ht="31.5" x14ac:dyDescent="0.25">
      <c r="A469" s="74">
        <v>467</v>
      </c>
      <c r="B469" s="80" t="s">
        <v>14117</v>
      </c>
      <c r="C469" s="81" t="s">
        <v>14118</v>
      </c>
      <c r="D469" s="76" t="s">
        <v>14119</v>
      </c>
      <c r="E469" s="77" t="s">
        <v>13200</v>
      </c>
      <c r="G469" s="73" t="s">
        <v>15556</v>
      </c>
      <c r="H469" s="73" t="str">
        <f t="shared" si="7"/>
        <v>22.02.01 Металлургия черных металлов</v>
      </c>
    </row>
    <row r="470" spans="1:8" s="78" customFormat="1" ht="31.5" x14ac:dyDescent="0.25">
      <c r="A470" s="74">
        <v>468</v>
      </c>
      <c r="B470" s="80" t="s">
        <v>14120</v>
      </c>
      <c r="C470" s="81" t="s">
        <v>14121</v>
      </c>
      <c r="D470" s="76" t="s">
        <v>14122</v>
      </c>
      <c r="E470" s="77" t="s">
        <v>13200</v>
      </c>
      <c r="G470" s="73" t="s">
        <v>15556</v>
      </c>
      <c r="H470" s="73" t="str">
        <f t="shared" si="7"/>
        <v>22.02.02 Металлургия цветных металлов</v>
      </c>
    </row>
    <row r="471" spans="1:8" s="78" customFormat="1" ht="15.75" x14ac:dyDescent="0.25">
      <c r="A471" s="74">
        <v>469</v>
      </c>
      <c r="B471" s="80" t="s">
        <v>14123</v>
      </c>
      <c r="C471" s="81" t="s">
        <v>14124</v>
      </c>
      <c r="D471" s="76" t="s">
        <v>14125</v>
      </c>
      <c r="E471" s="77" t="s">
        <v>13200</v>
      </c>
      <c r="G471" s="73" t="s">
        <v>15556</v>
      </c>
      <c r="H471" s="73" t="str">
        <f t="shared" si="7"/>
        <v>22.02.03 Литейное производство черных и цветных металлов</v>
      </c>
    </row>
    <row r="472" spans="1:8" s="78" customFormat="1" ht="31.5" x14ac:dyDescent="0.25">
      <c r="A472" s="74">
        <v>470</v>
      </c>
      <c r="B472" s="80" t="s">
        <v>14126</v>
      </c>
      <c r="C472" s="81" t="s">
        <v>14127</v>
      </c>
      <c r="D472" s="76" t="s">
        <v>14128</v>
      </c>
      <c r="E472" s="77" t="s">
        <v>13200</v>
      </c>
      <c r="G472" s="73" t="s">
        <v>15556</v>
      </c>
      <c r="H472" s="73" t="str">
        <f t="shared" si="7"/>
        <v>22.02.04 Металловедение и термическая обработка металлов</v>
      </c>
    </row>
    <row r="473" spans="1:8" s="78" customFormat="1" ht="31.5" x14ac:dyDescent="0.25">
      <c r="A473" s="74">
        <v>471</v>
      </c>
      <c r="B473" s="80" t="s">
        <v>14129</v>
      </c>
      <c r="C473" s="81" t="s">
        <v>14130</v>
      </c>
      <c r="D473" s="76" t="s">
        <v>14131</v>
      </c>
      <c r="E473" s="77" t="s">
        <v>13200</v>
      </c>
      <c r="G473" s="73" t="s">
        <v>15556</v>
      </c>
      <c r="H473" s="73" t="str">
        <f t="shared" si="7"/>
        <v>22.02.05 Обработка металлов давлением</v>
      </c>
    </row>
    <row r="474" spans="1:8" s="78" customFormat="1" ht="15.75" x14ac:dyDescent="0.25">
      <c r="A474" s="74">
        <v>472</v>
      </c>
      <c r="B474" s="80" t="s">
        <v>14132</v>
      </c>
      <c r="C474" s="81" t="s">
        <v>14133</v>
      </c>
      <c r="D474" s="76" t="s">
        <v>14134</v>
      </c>
      <c r="E474" s="77" t="s">
        <v>13200</v>
      </c>
      <c r="G474" s="73" t="s">
        <v>15556</v>
      </c>
      <c r="H474" s="73" t="str">
        <f t="shared" si="7"/>
        <v>22.02.06 Сварочное производство</v>
      </c>
    </row>
    <row r="475" spans="1:8" s="78" customFormat="1" ht="31.5" x14ac:dyDescent="0.25">
      <c r="A475" s="74">
        <v>473</v>
      </c>
      <c r="B475" s="80" t="s">
        <v>14135</v>
      </c>
      <c r="C475" s="81" t="s">
        <v>14136</v>
      </c>
      <c r="D475" s="76" t="s">
        <v>14137</v>
      </c>
      <c r="E475" s="77" t="s">
        <v>13200</v>
      </c>
      <c r="G475" s="73" t="s">
        <v>15556</v>
      </c>
      <c r="H475" s="73" t="str">
        <f t="shared" si="7"/>
        <v>22.02.07 Порошковая металлургия, композиционные материалы, покрытия</v>
      </c>
    </row>
    <row r="476" spans="1:8" s="78" customFormat="1" ht="15.75" x14ac:dyDescent="0.25">
      <c r="A476" s="74">
        <v>474</v>
      </c>
      <c r="B476" s="77" t="s">
        <v>14138</v>
      </c>
      <c r="C476" s="81" t="s">
        <v>14139</v>
      </c>
      <c r="D476" s="76" t="s">
        <v>13140</v>
      </c>
      <c r="E476" s="77" t="s">
        <v>13141</v>
      </c>
      <c r="F476" s="73"/>
      <c r="G476" s="73" t="s">
        <v>15556</v>
      </c>
      <c r="H476" s="73" t="str">
        <f t="shared" si="7"/>
        <v>22.03.01 Материаловедение и технологии материалов</v>
      </c>
    </row>
    <row r="477" spans="1:8" s="78" customFormat="1" ht="15.75" x14ac:dyDescent="0.25">
      <c r="A477" s="74">
        <v>475</v>
      </c>
      <c r="B477" s="77" t="s">
        <v>14140</v>
      </c>
      <c r="C477" s="81" t="s">
        <v>14141</v>
      </c>
      <c r="D477" s="76" t="s">
        <v>13140</v>
      </c>
      <c r="E477" s="77" t="s">
        <v>13141</v>
      </c>
      <c r="F477" s="73"/>
      <c r="G477" s="73" t="s">
        <v>15556</v>
      </c>
      <c r="H477" s="73" t="str">
        <f t="shared" si="7"/>
        <v>22.03.02 Металлургия</v>
      </c>
    </row>
    <row r="478" spans="1:8" s="78" customFormat="1" ht="15.75" x14ac:dyDescent="0.25">
      <c r="A478" s="74">
        <v>476</v>
      </c>
      <c r="B478" s="75" t="s">
        <v>14142</v>
      </c>
      <c r="C478" s="81" t="s">
        <v>14139</v>
      </c>
      <c r="D478" s="76" t="s">
        <v>13149</v>
      </c>
      <c r="E478" s="77" t="s">
        <v>13141</v>
      </c>
      <c r="F478" s="73"/>
      <c r="G478" s="73" t="s">
        <v>15556</v>
      </c>
      <c r="H478" s="73" t="str">
        <f t="shared" si="7"/>
        <v>22.04.01 Материаловедение и технологии материалов</v>
      </c>
    </row>
    <row r="479" spans="1:8" s="78" customFormat="1" ht="15.75" x14ac:dyDescent="0.25">
      <c r="A479" s="74">
        <v>477</v>
      </c>
      <c r="B479" s="75" t="s">
        <v>14143</v>
      </c>
      <c r="C479" s="81" t="s">
        <v>14141</v>
      </c>
      <c r="D479" s="76" t="s">
        <v>13149</v>
      </c>
      <c r="E479" s="77" t="s">
        <v>13141</v>
      </c>
      <c r="F479" s="73"/>
      <c r="G479" s="73" t="s">
        <v>15556</v>
      </c>
      <c r="H479" s="73" t="str">
        <f t="shared" si="7"/>
        <v>22.04.02 Металлургия</v>
      </c>
    </row>
    <row r="480" spans="1:8" s="78" customFormat="1" ht="15.75" x14ac:dyDescent="0.25">
      <c r="A480" s="74">
        <v>478</v>
      </c>
      <c r="B480" s="75" t="s">
        <v>14144</v>
      </c>
      <c r="C480" s="81" t="s">
        <v>14145</v>
      </c>
      <c r="D480" s="76" t="s">
        <v>13158</v>
      </c>
      <c r="E480" s="77" t="s">
        <v>13159</v>
      </c>
      <c r="F480" s="73"/>
      <c r="G480" s="73" t="s">
        <v>15556</v>
      </c>
      <c r="H480" s="73" t="str">
        <f t="shared" si="7"/>
        <v>22.06.01 Технологии материалов</v>
      </c>
    </row>
    <row r="481" spans="1:8" s="78" customFormat="1" ht="78.75" x14ac:dyDescent="0.25">
      <c r="A481" s="74">
        <v>479</v>
      </c>
      <c r="B481" s="77" t="s">
        <v>14146</v>
      </c>
      <c r="C481" s="81" t="s">
        <v>14147</v>
      </c>
      <c r="D481" s="79" t="s">
        <v>14148</v>
      </c>
      <c r="E481" s="77" t="s">
        <v>13200</v>
      </c>
      <c r="F481" s="73"/>
      <c r="G481" s="73" t="s">
        <v>15556</v>
      </c>
      <c r="H481" s="73" t="str">
        <f t="shared" si="7"/>
        <v>23.01.01 Оператор транспортного терминала</v>
      </c>
    </row>
    <row r="482" spans="1:8" s="78" customFormat="1" ht="78.75" x14ac:dyDescent="0.25">
      <c r="A482" s="74">
        <v>480</v>
      </c>
      <c r="B482" s="77" t="s">
        <v>14149</v>
      </c>
      <c r="C482" s="82" t="s">
        <v>7227</v>
      </c>
      <c r="D482" s="79" t="s">
        <v>14150</v>
      </c>
      <c r="E482" s="77" t="s">
        <v>13200</v>
      </c>
      <c r="F482" s="73"/>
      <c r="G482" s="73" t="s">
        <v>15556</v>
      </c>
      <c r="H482" s="73" t="str">
        <f t="shared" si="7"/>
        <v>23.01.02 Докер-механизатор</v>
      </c>
    </row>
    <row r="483" spans="1:8" s="78" customFormat="1" ht="31.5" x14ac:dyDescent="0.25">
      <c r="A483" s="74">
        <v>481</v>
      </c>
      <c r="B483" s="77" t="s">
        <v>14151</v>
      </c>
      <c r="C483" s="82" t="s">
        <v>14152</v>
      </c>
      <c r="D483" s="79" t="s">
        <v>14153</v>
      </c>
      <c r="E483" s="77" t="s">
        <v>13200</v>
      </c>
      <c r="F483" s="73"/>
      <c r="G483" s="73" t="s">
        <v>15556</v>
      </c>
      <c r="H483" s="73" t="str">
        <f t="shared" si="7"/>
        <v>23.01.03 Автомеханик</v>
      </c>
    </row>
    <row r="484" spans="1:8" s="78" customFormat="1" ht="15.75" x14ac:dyDescent="0.25">
      <c r="A484" s="74">
        <v>482</v>
      </c>
      <c r="B484" s="77" t="s">
        <v>14154</v>
      </c>
      <c r="C484" s="81" t="s">
        <v>14155</v>
      </c>
      <c r="D484" s="79" t="s">
        <v>14156</v>
      </c>
      <c r="E484" s="77" t="s">
        <v>13200</v>
      </c>
      <c r="F484" s="73"/>
      <c r="G484" s="73" t="s">
        <v>15556</v>
      </c>
      <c r="H484" s="73" t="str">
        <f t="shared" si="7"/>
        <v>23.01.04 Водитель городского электротранспорта</v>
      </c>
    </row>
    <row r="485" spans="1:8" s="78" customFormat="1" ht="47.25" x14ac:dyDescent="0.25">
      <c r="A485" s="74">
        <v>483</v>
      </c>
      <c r="B485" s="77" t="s">
        <v>14157</v>
      </c>
      <c r="C485" s="82" t="s">
        <v>14158</v>
      </c>
      <c r="D485" s="79" t="s">
        <v>14159</v>
      </c>
      <c r="E485" s="77" t="s">
        <v>13200</v>
      </c>
      <c r="F485" s="73"/>
      <c r="G485" s="73" t="s">
        <v>15556</v>
      </c>
      <c r="H485" s="73" t="str">
        <f t="shared" si="7"/>
        <v>23.01.05 Слесарь по ремонту городского электротранспорта</v>
      </c>
    </row>
    <row r="486" spans="1:8" s="78" customFormat="1" ht="94.5" x14ac:dyDescent="0.25">
      <c r="A486" s="74">
        <v>484</v>
      </c>
      <c r="B486" s="77" t="s">
        <v>14160</v>
      </c>
      <c r="C486" s="81" t="s">
        <v>14161</v>
      </c>
      <c r="D486" s="79" t="s">
        <v>14162</v>
      </c>
      <c r="E486" s="77" t="s">
        <v>13200</v>
      </c>
      <c r="F486" s="73"/>
      <c r="G486" s="73" t="s">
        <v>15556</v>
      </c>
      <c r="H486" s="73" t="str">
        <f t="shared" si="7"/>
        <v>23.01.06 Машинист дорожных и строительных машин</v>
      </c>
    </row>
    <row r="487" spans="1:8" s="78" customFormat="1" ht="31.5" x14ac:dyDescent="0.25">
      <c r="A487" s="74">
        <v>485</v>
      </c>
      <c r="B487" s="77" t="s">
        <v>14163</v>
      </c>
      <c r="C487" s="81" t="s">
        <v>377</v>
      </c>
      <c r="D487" s="79" t="s">
        <v>14164</v>
      </c>
      <c r="E487" s="77" t="s">
        <v>13200</v>
      </c>
      <c r="F487" s="73"/>
      <c r="G487" s="73" t="s">
        <v>15556</v>
      </c>
      <c r="H487" s="73" t="str">
        <f t="shared" si="7"/>
        <v>23.01.07 Машинист крана (крановщик)</v>
      </c>
    </row>
    <row r="488" spans="1:8" s="78" customFormat="1" ht="47.25" x14ac:dyDescent="0.25">
      <c r="A488" s="74">
        <v>486</v>
      </c>
      <c r="B488" s="77" t="s">
        <v>14165</v>
      </c>
      <c r="C488" s="81" t="s">
        <v>14166</v>
      </c>
      <c r="D488" s="79" t="s">
        <v>14167</v>
      </c>
      <c r="E488" s="77" t="s">
        <v>13200</v>
      </c>
      <c r="F488" s="73"/>
      <c r="G488" s="73" t="s">
        <v>15556</v>
      </c>
      <c r="H488" s="73" t="str">
        <f t="shared" si="7"/>
        <v>23.01.08 Слесарь по ремонту строительных машин</v>
      </c>
    </row>
    <row r="489" spans="1:8" s="78" customFormat="1" ht="63" x14ac:dyDescent="0.25">
      <c r="A489" s="74">
        <v>487</v>
      </c>
      <c r="B489" s="77" t="s">
        <v>14168</v>
      </c>
      <c r="C489" s="81" t="s">
        <v>14169</v>
      </c>
      <c r="D489" s="79" t="s">
        <v>14170</v>
      </c>
      <c r="E489" s="77" t="s">
        <v>13200</v>
      </c>
      <c r="F489" s="73"/>
      <c r="G489" s="73" t="s">
        <v>15556</v>
      </c>
      <c r="H489" s="73" t="str">
        <f t="shared" si="7"/>
        <v>23.01.09 Машинист локомотива</v>
      </c>
    </row>
    <row r="490" spans="1:8" s="78" customFormat="1" ht="63" x14ac:dyDescent="0.25">
      <c r="A490" s="74">
        <v>488</v>
      </c>
      <c r="B490" s="77" t="s">
        <v>14171</v>
      </c>
      <c r="C490" s="81" t="s">
        <v>14172</v>
      </c>
      <c r="D490" s="79" t="s">
        <v>14173</v>
      </c>
      <c r="E490" s="77" t="s">
        <v>13200</v>
      </c>
      <c r="F490" s="73"/>
      <c r="G490" s="73" t="s">
        <v>15556</v>
      </c>
      <c r="H490" s="73" t="str">
        <f t="shared" si="7"/>
        <v>23.01.10 Слесарь по обслуживанию и ремонту подвижного состава</v>
      </c>
    </row>
    <row r="491" spans="1:8" s="78" customFormat="1" ht="47.25" x14ac:dyDescent="0.25">
      <c r="A491" s="74">
        <v>489</v>
      </c>
      <c r="B491" s="77" t="s">
        <v>14174</v>
      </c>
      <c r="C491" s="82" t="s">
        <v>14175</v>
      </c>
      <c r="D491" s="79" t="s">
        <v>14176</v>
      </c>
      <c r="E491" s="77" t="s">
        <v>13200</v>
      </c>
      <c r="F491" s="73"/>
      <c r="G491" s="73" t="s">
        <v>15556</v>
      </c>
      <c r="H491" s="73" t="str">
        <f t="shared" si="7"/>
        <v>23.01.11 Слесарь-электрик по ремонту электрооборудования подвижного состава (электровозов, электропоездов)</v>
      </c>
    </row>
    <row r="492" spans="1:8" s="78" customFormat="1" ht="110.25" x14ac:dyDescent="0.25">
      <c r="A492" s="74">
        <v>490</v>
      </c>
      <c r="B492" s="77" t="s">
        <v>14177</v>
      </c>
      <c r="C492" s="81" t="s">
        <v>14178</v>
      </c>
      <c r="D492" s="79" t="s">
        <v>14179</v>
      </c>
      <c r="E492" s="77" t="s">
        <v>13200</v>
      </c>
      <c r="F492" s="73"/>
      <c r="G492" s="73" t="s">
        <v>15556</v>
      </c>
      <c r="H492" s="73" t="str">
        <f t="shared" si="7"/>
        <v>23.01.12 Слесарь-электрик метрополитена</v>
      </c>
    </row>
    <row r="493" spans="1:8" s="78" customFormat="1" ht="31.5" x14ac:dyDescent="0.25">
      <c r="A493" s="74">
        <v>491</v>
      </c>
      <c r="B493" s="77" t="s">
        <v>14180</v>
      </c>
      <c r="C493" s="81" t="s">
        <v>1598</v>
      </c>
      <c r="D493" s="79" t="s">
        <v>14181</v>
      </c>
      <c r="E493" s="77" t="s">
        <v>13200</v>
      </c>
      <c r="F493" s="73"/>
      <c r="G493" s="73" t="s">
        <v>15556</v>
      </c>
      <c r="H493" s="73" t="str">
        <f t="shared" si="7"/>
        <v>23.01.13 Электромонтер тяговой подстанции</v>
      </c>
    </row>
    <row r="494" spans="1:8" s="78" customFormat="1" ht="31.5" x14ac:dyDescent="0.25">
      <c r="A494" s="74">
        <v>492</v>
      </c>
      <c r="B494" s="77" t="s">
        <v>14182</v>
      </c>
      <c r="C494" s="81" t="s">
        <v>14183</v>
      </c>
      <c r="D494" s="79" t="s">
        <v>14184</v>
      </c>
      <c r="E494" s="77" t="s">
        <v>13200</v>
      </c>
      <c r="F494" s="73"/>
      <c r="G494" s="73" t="s">
        <v>15556</v>
      </c>
      <c r="H494" s="73" t="str">
        <f t="shared" si="7"/>
        <v>23.01.14 Электромонтер устройств сигнализации, централизации, блокировки (СЦБ)</v>
      </c>
    </row>
    <row r="495" spans="1:8" s="78" customFormat="1" ht="31.5" x14ac:dyDescent="0.25">
      <c r="A495" s="74">
        <v>493</v>
      </c>
      <c r="B495" s="77" t="s">
        <v>14185</v>
      </c>
      <c r="C495" s="81" t="s">
        <v>225</v>
      </c>
      <c r="D495" s="79" t="s">
        <v>14186</v>
      </c>
      <c r="E495" s="77" t="s">
        <v>13200</v>
      </c>
      <c r="F495" s="73"/>
      <c r="G495" s="73" t="s">
        <v>15556</v>
      </c>
      <c r="H495" s="73" t="str">
        <f t="shared" si="7"/>
        <v>23.01.15 Оператор поста централизации</v>
      </c>
    </row>
    <row r="496" spans="1:8" s="78" customFormat="1" ht="31.5" x14ac:dyDescent="0.25">
      <c r="A496" s="74">
        <v>494</v>
      </c>
      <c r="B496" s="77" t="s">
        <v>14187</v>
      </c>
      <c r="C496" s="82" t="s">
        <v>6159</v>
      </c>
      <c r="D496" s="79" t="s">
        <v>14188</v>
      </c>
      <c r="E496" s="77" t="s">
        <v>13200</v>
      </c>
      <c r="F496" s="73"/>
      <c r="G496" s="73" t="s">
        <v>15556</v>
      </c>
      <c r="H496" s="73" t="str">
        <f t="shared" si="7"/>
        <v>23.01.16 Составитель поездов</v>
      </c>
    </row>
    <row r="497" spans="1:8" s="78" customFormat="1" ht="31.5" x14ac:dyDescent="0.25">
      <c r="A497" s="74">
        <v>495</v>
      </c>
      <c r="B497" s="80" t="s">
        <v>14189</v>
      </c>
      <c r="C497" s="81" t="s">
        <v>14190</v>
      </c>
      <c r="D497" s="76" t="s">
        <v>13316</v>
      </c>
      <c r="E497" s="77" t="s">
        <v>13200</v>
      </c>
      <c r="G497" s="73" t="s">
        <v>15556</v>
      </c>
      <c r="H497" s="73" t="str">
        <f t="shared" si="7"/>
        <v>23.02.01 Организация перевозок и управление на транспорте (по видам)</v>
      </c>
    </row>
    <row r="498" spans="1:8" s="78" customFormat="1" ht="31.5" x14ac:dyDescent="0.25">
      <c r="A498" s="74">
        <v>496</v>
      </c>
      <c r="B498" s="80" t="s">
        <v>14191</v>
      </c>
      <c r="C498" s="81" t="s">
        <v>14192</v>
      </c>
      <c r="D498" s="76" t="s">
        <v>14193</v>
      </c>
      <c r="E498" s="77" t="s">
        <v>13200</v>
      </c>
      <c r="G498" s="73" t="s">
        <v>15556</v>
      </c>
      <c r="H498" s="73" t="str">
        <f t="shared" si="7"/>
        <v>23.02.02 Автомобиле- и тракторостроение</v>
      </c>
    </row>
    <row r="499" spans="1:8" s="78" customFormat="1" ht="31.5" x14ac:dyDescent="0.25">
      <c r="A499" s="74">
        <v>497</v>
      </c>
      <c r="B499" s="80" t="s">
        <v>14194</v>
      </c>
      <c r="C499" s="82" t="s">
        <v>14195</v>
      </c>
      <c r="D499" s="76" t="s">
        <v>13316</v>
      </c>
      <c r="E499" s="77" t="s">
        <v>13200</v>
      </c>
      <c r="G499" s="73" t="s">
        <v>15556</v>
      </c>
      <c r="H499" s="73" t="str">
        <f t="shared" si="7"/>
        <v>23.02.03 Техническое обслуживание и ремонт автомобильного транспорта</v>
      </c>
    </row>
    <row r="500" spans="1:8" s="78" customFormat="1" ht="47.25" x14ac:dyDescent="0.25">
      <c r="A500" s="74">
        <v>498</v>
      </c>
      <c r="B500" s="80" t="s">
        <v>14196</v>
      </c>
      <c r="C500" s="81" t="s">
        <v>14197</v>
      </c>
      <c r="D500" s="76" t="s">
        <v>13316</v>
      </c>
      <c r="E500" s="77" t="s">
        <v>13200</v>
      </c>
      <c r="G500" s="73" t="s">
        <v>15556</v>
      </c>
      <c r="H500" s="73" t="str">
        <f t="shared" si="7"/>
        <v>23.02.04 Техническая эксплуатация подъемно-транспортных, строительных, дорожных машин и оборудования (по отраслям)</v>
      </c>
    </row>
    <row r="501" spans="1:8" s="78" customFormat="1" ht="47.25" x14ac:dyDescent="0.25">
      <c r="A501" s="74">
        <v>499</v>
      </c>
      <c r="B501" s="80" t="s">
        <v>14198</v>
      </c>
      <c r="C501" s="82" t="s">
        <v>14199</v>
      </c>
      <c r="D501" s="76" t="s">
        <v>6460</v>
      </c>
      <c r="E501" s="77" t="s">
        <v>13200</v>
      </c>
      <c r="G501" s="73" t="s">
        <v>15556</v>
      </c>
      <c r="H501" s="73" t="str">
        <f t="shared" si="7"/>
        <v>23.02.05 Эксплуатация транспортного электрооборудования и автоматики (по видам транспорта, за исключением водного)</v>
      </c>
    </row>
    <row r="502" spans="1:8" s="78" customFormat="1" ht="31.5" x14ac:dyDescent="0.25">
      <c r="A502" s="74">
        <v>500</v>
      </c>
      <c r="B502" s="80" t="s">
        <v>14200</v>
      </c>
      <c r="C502" s="82" t="s">
        <v>14201</v>
      </c>
      <c r="D502" s="76" t="s">
        <v>13316</v>
      </c>
      <c r="E502" s="77" t="s">
        <v>13200</v>
      </c>
      <c r="G502" s="73" t="s">
        <v>15556</v>
      </c>
      <c r="H502" s="73" t="str">
        <f t="shared" si="7"/>
        <v>23.02.06 Техническая эксплуатация подвижного состава железных дорог</v>
      </c>
    </row>
    <row r="503" spans="1:8" s="78" customFormat="1" ht="15.75" x14ac:dyDescent="0.25">
      <c r="A503" s="74">
        <v>501</v>
      </c>
      <c r="B503" s="75" t="s">
        <v>14202</v>
      </c>
      <c r="C503" s="82" t="s">
        <v>14203</v>
      </c>
      <c r="D503" s="76" t="s">
        <v>13140</v>
      </c>
      <c r="E503" s="77" t="s">
        <v>13141</v>
      </c>
      <c r="F503" s="73"/>
      <c r="G503" s="73" t="s">
        <v>15556</v>
      </c>
      <c r="H503" s="73" t="str">
        <f t="shared" si="7"/>
        <v>23.03.01 Технология транспортных процессов</v>
      </c>
    </row>
    <row r="504" spans="1:8" s="78" customFormat="1" ht="15.75" x14ac:dyDescent="0.25">
      <c r="A504" s="74">
        <v>502</v>
      </c>
      <c r="B504" s="75" t="s">
        <v>14204</v>
      </c>
      <c r="C504" s="81" t="s">
        <v>14205</v>
      </c>
      <c r="D504" s="76" t="s">
        <v>13140</v>
      </c>
      <c r="E504" s="77" t="s">
        <v>13141</v>
      </c>
      <c r="F504" s="73"/>
      <c r="G504" s="73" t="s">
        <v>15556</v>
      </c>
      <c r="H504" s="73" t="str">
        <f t="shared" si="7"/>
        <v>23.03.02 Наземные транспортно-технологические комплексы</v>
      </c>
    </row>
    <row r="505" spans="1:8" s="78" customFormat="1" ht="31.5" x14ac:dyDescent="0.25">
      <c r="A505" s="74">
        <v>503</v>
      </c>
      <c r="B505" s="77" t="s">
        <v>14206</v>
      </c>
      <c r="C505" s="82" t="s">
        <v>14207</v>
      </c>
      <c r="D505" s="76" t="s">
        <v>13140</v>
      </c>
      <c r="E505" s="77" t="s">
        <v>13141</v>
      </c>
      <c r="F505" s="73"/>
      <c r="G505" s="73" t="s">
        <v>15556</v>
      </c>
      <c r="H505" s="73" t="str">
        <f t="shared" si="7"/>
        <v>23.03.03 Эксплуатация транспортно-технологических машин и комплексов</v>
      </c>
    </row>
    <row r="506" spans="1:8" s="78" customFormat="1" ht="15.75" x14ac:dyDescent="0.25">
      <c r="A506" s="74">
        <v>504</v>
      </c>
      <c r="B506" s="75" t="s">
        <v>14208</v>
      </c>
      <c r="C506" s="82" t="s">
        <v>14203</v>
      </c>
      <c r="D506" s="76" t="s">
        <v>13149</v>
      </c>
      <c r="E506" s="77" t="s">
        <v>13141</v>
      </c>
      <c r="F506" s="73"/>
      <c r="G506" s="73" t="s">
        <v>15556</v>
      </c>
      <c r="H506" s="73" t="str">
        <f t="shared" si="7"/>
        <v>23.04.01 Технология транспортных процессов</v>
      </c>
    </row>
    <row r="507" spans="1:8" s="78" customFormat="1" ht="15.75" x14ac:dyDescent="0.25">
      <c r="A507" s="74">
        <v>505</v>
      </c>
      <c r="B507" s="75" t="s">
        <v>14209</v>
      </c>
      <c r="C507" s="81" t="s">
        <v>14205</v>
      </c>
      <c r="D507" s="76" t="s">
        <v>13149</v>
      </c>
      <c r="E507" s="77" t="s">
        <v>13141</v>
      </c>
      <c r="F507" s="73"/>
      <c r="G507" s="73" t="s">
        <v>15556</v>
      </c>
      <c r="H507" s="73" t="str">
        <f t="shared" si="7"/>
        <v>23.04.02 Наземные транспортно-технологические комплексы</v>
      </c>
    </row>
    <row r="508" spans="1:8" s="78" customFormat="1" ht="31.5" x14ac:dyDescent="0.25">
      <c r="A508" s="74">
        <v>506</v>
      </c>
      <c r="B508" s="75" t="s">
        <v>14210</v>
      </c>
      <c r="C508" s="81" t="s">
        <v>14207</v>
      </c>
      <c r="D508" s="76" t="s">
        <v>13149</v>
      </c>
      <c r="E508" s="77" t="s">
        <v>13141</v>
      </c>
      <c r="F508" s="73"/>
      <c r="G508" s="73" t="s">
        <v>15556</v>
      </c>
      <c r="H508" s="73" t="str">
        <f t="shared" si="7"/>
        <v>23.04.03 Эксплуатация транспортно-технологических машин и комплексов</v>
      </c>
    </row>
    <row r="509" spans="1:8" ht="15.75" x14ac:dyDescent="0.25">
      <c r="A509" s="74">
        <v>507</v>
      </c>
      <c r="B509" s="77" t="s">
        <v>14211</v>
      </c>
      <c r="C509" s="76" t="s">
        <v>14212</v>
      </c>
      <c r="D509" s="76" t="s">
        <v>5779</v>
      </c>
      <c r="E509" s="77" t="s">
        <v>13141</v>
      </c>
      <c r="G509" s="73" t="s">
        <v>15556</v>
      </c>
      <c r="H509" s="73" t="str">
        <f t="shared" si="7"/>
        <v>23.05.01 Наземные транспортно-технологические средства</v>
      </c>
    </row>
    <row r="510" spans="1:8" ht="15.75" x14ac:dyDescent="0.25">
      <c r="A510" s="74">
        <v>508</v>
      </c>
      <c r="B510" s="77" t="s">
        <v>14213</v>
      </c>
      <c r="C510" s="76" t="s">
        <v>14214</v>
      </c>
      <c r="D510" s="76" t="s">
        <v>5779</v>
      </c>
      <c r="E510" s="77" t="s">
        <v>13141</v>
      </c>
      <c r="G510" s="73" t="s">
        <v>15556</v>
      </c>
      <c r="H510" s="73" t="str">
        <f t="shared" si="7"/>
        <v>23.05.02 Транспортные средства специального назначения</v>
      </c>
    </row>
    <row r="511" spans="1:8" ht="15.75" x14ac:dyDescent="0.25">
      <c r="A511" s="74">
        <v>509</v>
      </c>
      <c r="B511" s="77" t="s">
        <v>14215</v>
      </c>
      <c r="C511" s="76" t="s">
        <v>14216</v>
      </c>
      <c r="D511" s="76" t="s">
        <v>7896</v>
      </c>
      <c r="E511" s="77" t="s">
        <v>13141</v>
      </c>
      <c r="G511" s="73" t="s">
        <v>15556</v>
      </c>
      <c r="H511" s="73" t="str">
        <f t="shared" si="7"/>
        <v>23.05.03 Подвижной состав железных дорог</v>
      </c>
    </row>
    <row r="512" spans="1:8" ht="15.75" x14ac:dyDescent="0.25">
      <c r="A512" s="74">
        <v>510</v>
      </c>
      <c r="B512" s="77" t="s">
        <v>14217</v>
      </c>
      <c r="C512" s="76" t="s">
        <v>14218</v>
      </c>
      <c r="D512" s="76" t="s">
        <v>7896</v>
      </c>
      <c r="E512" s="77" t="s">
        <v>13141</v>
      </c>
      <c r="G512" s="73" t="s">
        <v>15556</v>
      </c>
      <c r="H512" s="73" t="str">
        <f t="shared" si="7"/>
        <v>23.05.04 Эксплуатация железных дорог</v>
      </c>
    </row>
    <row r="513" spans="1:8" ht="15.75" x14ac:dyDescent="0.25">
      <c r="A513" s="74">
        <v>511</v>
      </c>
      <c r="B513" s="77" t="s">
        <v>14219</v>
      </c>
      <c r="C513" s="76" t="s">
        <v>14220</v>
      </c>
      <c r="D513" s="76" t="s">
        <v>7896</v>
      </c>
      <c r="E513" s="77" t="s">
        <v>13141</v>
      </c>
      <c r="G513" s="73" t="s">
        <v>15556</v>
      </c>
      <c r="H513" s="73" t="str">
        <f t="shared" si="7"/>
        <v>23.05.05 Системы обеспечения движения поездов</v>
      </c>
    </row>
    <row r="514" spans="1:8" ht="31.5" x14ac:dyDescent="0.25">
      <c r="A514" s="74">
        <v>512</v>
      </c>
      <c r="B514" s="77" t="s">
        <v>14221</v>
      </c>
      <c r="C514" s="76" t="s">
        <v>14222</v>
      </c>
      <c r="D514" s="76" t="s">
        <v>7896</v>
      </c>
      <c r="E514" s="77" t="s">
        <v>13141</v>
      </c>
      <c r="G514" s="73" t="s">
        <v>15556</v>
      </c>
      <c r="H514" s="73" t="str">
        <f t="shared" si="7"/>
        <v>23.05.06 Строительство железных дорог, мостов и транспортных тоннелей</v>
      </c>
    </row>
    <row r="515" spans="1:8" ht="15.75" x14ac:dyDescent="0.25">
      <c r="A515" s="74">
        <v>513</v>
      </c>
      <c r="B515" s="75" t="s">
        <v>14223</v>
      </c>
      <c r="C515" s="76" t="s">
        <v>14224</v>
      </c>
      <c r="D515" s="76" t="s">
        <v>13158</v>
      </c>
      <c r="E515" s="77" t="s">
        <v>13159</v>
      </c>
      <c r="G515" s="73" t="s">
        <v>15556</v>
      </c>
      <c r="H515" s="73" t="str">
        <f t="shared" si="7"/>
        <v>23.06.01 Техника и технологии наземного транспорта</v>
      </c>
    </row>
    <row r="516" spans="1:8" ht="31.5" x14ac:dyDescent="0.25">
      <c r="A516" s="74">
        <v>514</v>
      </c>
      <c r="B516" s="77" t="s">
        <v>14225</v>
      </c>
      <c r="C516" s="76" t="s">
        <v>14226</v>
      </c>
      <c r="D516" s="79" t="s">
        <v>14227</v>
      </c>
      <c r="E516" s="77" t="s">
        <v>13200</v>
      </c>
      <c r="G516" s="73" t="s">
        <v>15556</v>
      </c>
      <c r="H516" s="73" t="str">
        <f t="shared" si="7"/>
        <v>24.01.01 Слесарь-сборщик авиационной техники</v>
      </c>
    </row>
    <row r="517" spans="1:8" ht="63" x14ac:dyDescent="0.25">
      <c r="A517" s="74">
        <v>515</v>
      </c>
      <c r="B517" s="77" t="s">
        <v>14228</v>
      </c>
      <c r="C517" s="76" t="s">
        <v>14229</v>
      </c>
      <c r="D517" s="79" t="s">
        <v>14230</v>
      </c>
      <c r="E517" s="77" t="s">
        <v>13200</v>
      </c>
      <c r="G517" s="73" t="s">
        <v>15556</v>
      </c>
      <c r="H517" s="73" t="str">
        <f t="shared" ref="H517:H580" si="8">CONCATENATE(B517,G517,C517)</f>
        <v>24.01.02 Электромонтажник авиационной техники</v>
      </c>
    </row>
    <row r="518" spans="1:8" ht="31.5" x14ac:dyDescent="0.25">
      <c r="A518" s="74">
        <v>516</v>
      </c>
      <c r="B518" s="77" t="s">
        <v>14231</v>
      </c>
      <c r="C518" s="76" t="s">
        <v>14232</v>
      </c>
      <c r="D518" s="79" t="s">
        <v>14233</v>
      </c>
      <c r="E518" s="77" t="s">
        <v>13200</v>
      </c>
      <c r="G518" s="73" t="s">
        <v>15556</v>
      </c>
      <c r="H518" s="73" t="str">
        <f t="shared" si="8"/>
        <v>24.01.03 Слесарь-механик авиационных приборов</v>
      </c>
    </row>
    <row r="519" spans="1:8" ht="47.25" x14ac:dyDescent="0.25">
      <c r="A519" s="74">
        <v>517</v>
      </c>
      <c r="B519" s="77" t="s">
        <v>14234</v>
      </c>
      <c r="C519" s="76" t="s">
        <v>14235</v>
      </c>
      <c r="D519" s="79" t="s">
        <v>14236</v>
      </c>
      <c r="E519" s="77" t="s">
        <v>13200</v>
      </c>
      <c r="G519" s="73" t="s">
        <v>15556</v>
      </c>
      <c r="H519" s="73" t="str">
        <f t="shared" si="8"/>
        <v>24.01.04 Слесарь по ремонту авиационной техники</v>
      </c>
    </row>
    <row r="520" spans="1:8" ht="31.5" x14ac:dyDescent="0.25">
      <c r="A520" s="74">
        <v>518</v>
      </c>
      <c r="B520" s="80" t="s">
        <v>14237</v>
      </c>
      <c r="C520" s="76" t="s">
        <v>14238</v>
      </c>
      <c r="D520" s="76" t="s">
        <v>14239</v>
      </c>
      <c r="E520" s="77" t="s">
        <v>13200</v>
      </c>
      <c r="F520" s="78"/>
      <c r="G520" s="73" t="s">
        <v>15556</v>
      </c>
      <c r="H520" s="73" t="str">
        <f t="shared" si="8"/>
        <v>24.02.01 Производство летательных аппаратов</v>
      </c>
    </row>
    <row r="521" spans="1:8" ht="31.5" x14ac:dyDescent="0.25">
      <c r="A521" s="74">
        <v>519</v>
      </c>
      <c r="B521" s="80" t="s">
        <v>14240</v>
      </c>
      <c r="C521" s="76" t="s">
        <v>14241</v>
      </c>
      <c r="D521" s="76" t="s">
        <v>14242</v>
      </c>
      <c r="E521" s="77" t="s">
        <v>13200</v>
      </c>
      <c r="F521" s="78"/>
      <c r="G521" s="73" t="s">
        <v>15556</v>
      </c>
      <c r="H521" s="73" t="str">
        <f t="shared" si="8"/>
        <v>24.02.02 Производство авиационных двигателей</v>
      </c>
    </row>
    <row r="522" spans="1:8" ht="31.5" x14ac:dyDescent="0.25">
      <c r="A522" s="74">
        <v>520</v>
      </c>
      <c r="B522" s="80" t="s">
        <v>14243</v>
      </c>
      <c r="C522" s="76" t="s">
        <v>14244</v>
      </c>
      <c r="D522" s="76" t="s">
        <v>14245</v>
      </c>
      <c r="E522" s="77" t="s">
        <v>13200</v>
      </c>
      <c r="F522" s="78"/>
      <c r="G522" s="73" t="s">
        <v>15556</v>
      </c>
      <c r="H522" s="73" t="str">
        <f t="shared" si="8"/>
        <v>24.02.03 Испытание летательных аппаратов</v>
      </c>
    </row>
    <row r="523" spans="1:8" ht="15.75" x14ac:dyDescent="0.25">
      <c r="A523" s="74">
        <v>521</v>
      </c>
      <c r="B523" s="77" t="s">
        <v>14246</v>
      </c>
      <c r="C523" s="76" t="s">
        <v>14247</v>
      </c>
      <c r="D523" s="76" t="s">
        <v>13140</v>
      </c>
      <c r="E523" s="77" t="s">
        <v>13141</v>
      </c>
      <c r="G523" s="73" t="s">
        <v>15556</v>
      </c>
      <c r="H523" s="73" t="str">
        <f t="shared" si="8"/>
        <v>24.03.01 Ракетные комплексы и космонавтика</v>
      </c>
    </row>
    <row r="524" spans="1:8" ht="15.75" x14ac:dyDescent="0.25">
      <c r="A524" s="74">
        <v>522</v>
      </c>
      <c r="B524" s="77" t="s">
        <v>14248</v>
      </c>
      <c r="C524" s="76" t="s">
        <v>14249</v>
      </c>
      <c r="D524" s="76" t="s">
        <v>13140</v>
      </c>
      <c r="E524" s="77" t="s">
        <v>13141</v>
      </c>
      <c r="G524" s="73" t="s">
        <v>15556</v>
      </c>
      <c r="H524" s="73" t="str">
        <f t="shared" si="8"/>
        <v>24.03.02 Системы управления движением и навигация</v>
      </c>
    </row>
    <row r="525" spans="1:8" ht="15.75" x14ac:dyDescent="0.25">
      <c r="A525" s="74">
        <v>523</v>
      </c>
      <c r="B525" s="77" t="s">
        <v>14250</v>
      </c>
      <c r="C525" s="76" t="s">
        <v>14251</v>
      </c>
      <c r="D525" s="76" t="s">
        <v>13140</v>
      </c>
      <c r="E525" s="77" t="s">
        <v>13141</v>
      </c>
      <c r="G525" s="73" t="s">
        <v>15556</v>
      </c>
      <c r="H525" s="73" t="str">
        <f t="shared" si="8"/>
        <v>24.03.03 Баллистика и гидроаэродинамика</v>
      </c>
    </row>
    <row r="526" spans="1:8" ht="15.75" x14ac:dyDescent="0.25">
      <c r="A526" s="74">
        <v>524</v>
      </c>
      <c r="B526" s="77" t="s">
        <v>14252</v>
      </c>
      <c r="C526" s="76" t="s">
        <v>14253</v>
      </c>
      <c r="D526" s="76" t="s">
        <v>13140</v>
      </c>
      <c r="E526" s="77" t="s">
        <v>13141</v>
      </c>
      <c r="G526" s="73" t="s">
        <v>15556</v>
      </c>
      <c r="H526" s="73" t="str">
        <f t="shared" si="8"/>
        <v>24.03.04 Авиастроение</v>
      </c>
    </row>
    <row r="527" spans="1:8" ht="15.75" x14ac:dyDescent="0.25">
      <c r="A527" s="74">
        <v>525</v>
      </c>
      <c r="B527" s="77" t="s">
        <v>14254</v>
      </c>
      <c r="C527" s="76" t="s">
        <v>14255</v>
      </c>
      <c r="D527" s="76" t="s">
        <v>13140</v>
      </c>
      <c r="E527" s="77" t="s">
        <v>13141</v>
      </c>
      <c r="G527" s="73" t="s">
        <v>15556</v>
      </c>
      <c r="H527" s="73" t="str">
        <f t="shared" si="8"/>
        <v>24.03.05 Двигатели летательных аппаратов</v>
      </c>
    </row>
    <row r="528" spans="1:8" ht="15.75" x14ac:dyDescent="0.25">
      <c r="A528" s="74">
        <v>526</v>
      </c>
      <c r="B528" s="75" t="s">
        <v>14256</v>
      </c>
      <c r="C528" s="76" t="s">
        <v>14247</v>
      </c>
      <c r="D528" s="76" t="s">
        <v>13149</v>
      </c>
      <c r="E528" s="77" t="s">
        <v>13141</v>
      </c>
      <c r="G528" s="73" t="s">
        <v>15556</v>
      </c>
      <c r="H528" s="73" t="str">
        <f t="shared" si="8"/>
        <v>24.04.01 Ракетные комплексы и космонавтика</v>
      </c>
    </row>
    <row r="529" spans="1:8" ht="15.75" x14ac:dyDescent="0.25">
      <c r="A529" s="74">
        <v>527</v>
      </c>
      <c r="B529" s="75" t="s">
        <v>14257</v>
      </c>
      <c r="C529" s="76" t="s">
        <v>14249</v>
      </c>
      <c r="D529" s="76" t="s">
        <v>13149</v>
      </c>
      <c r="E529" s="77" t="s">
        <v>13141</v>
      </c>
      <c r="G529" s="73" t="s">
        <v>15556</v>
      </c>
      <c r="H529" s="73" t="str">
        <f t="shared" si="8"/>
        <v>24.04.02 Системы управления движением и навигация</v>
      </c>
    </row>
    <row r="530" spans="1:8" ht="15.75" x14ac:dyDescent="0.25">
      <c r="A530" s="74">
        <v>528</v>
      </c>
      <c r="B530" s="75" t="s">
        <v>14258</v>
      </c>
      <c r="C530" s="76" t="s">
        <v>14251</v>
      </c>
      <c r="D530" s="76" t="s">
        <v>13149</v>
      </c>
      <c r="E530" s="77" t="s">
        <v>13141</v>
      </c>
      <c r="G530" s="73" t="s">
        <v>15556</v>
      </c>
      <c r="H530" s="73" t="str">
        <f t="shared" si="8"/>
        <v>24.04.03 Баллистика и гидроаэродинамика</v>
      </c>
    </row>
    <row r="531" spans="1:8" ht="15.75" x14ac:dyDescent="0.25">
      <c r="A531" s="74">
        <v>529</v>
      </c>
      <c r="B531" s="75" t="s">
        <v>14259</v>
      </c>
      <c r="C531" s="76" t="s">
        <v>14253</v>
      </c>
      <c r="D531" s="76" t="s">
        <v>13149</v>
      </c>
      <c r="E531" s="77" t="s">
        <v>13141</v>
      </c>
      <c r="G531" s="73" t="s">
        <v>15556</v>
      </c>
      <c r="H531" s="73" t="str">
        <f t="shared" si="8"/>
        <v>24.04.04 Авиастроение</v>
      </c>
    </row>
    <row r="532" spans="1:8" ht="15.75" x14ac:dyDescent="0.25">
      <c r="A532" s="74">
        <v>530</v>
      </c>
      <c r="B532" s="77" t="s">
        <v>14260</v>
      </c>
      <c r="C532" s="76" t="s">
        <v>14255</v>
      </c>
      <c r="D532" s="76" t="s">
        <v>13149</v>
      </c>
      <c r="E532" s="77" t="s">
        <v>13141</v>
      </c>
      <c r="G532" s="73" t="s">
        <v>15556</v>
      </c>
      <c r="H532" s="73" t="str">
        <f t="shared" si="8"/>
        <v>24.04.05 Двигатели летательных аппаратов</v>
      </c>
    </row>
    <row r="533" spans="1:8" ht="31.5" x14ac:dyDescent="0.25">
      <c r="A533" s="74">
        <v>531</v>
      </c>
      <c r="B533" s="77" t="s">
        <v>14261</v>
      </c>
      <c r="C533" s="76" t="s">
        <v>14262</v>
      </c>
      <c r="D533" s="76" t="s">
        <v>5779</v>
      </c>
      <c r="E533" s="77" t="s">
        <v>13141</v>
      </c>
      <c r="G533" s="73" t="s">
        <v>15556</v>
      </c>
      <c r="H533" s="73" t="str">
        <f t="shared" si="8"/>
        <v>24.05.01 Проектирование, производство и эксплуатация ракет и ракетно-космических комплексов</v>
      </c>
    </row>
    <row r="534" spans="1:8" ht="31.5" x14ac:dyDescent="0.25">
      <c r="A534" s="74">
        <v>532</v>
      </c>
      <c r="B534" s="77" t="s">
        <v>14263</v>
      </c>
      <c r="C534" s="76" t="s">
        <v>14264</v>
      </c>
      <c r="D534" s="76" t="s">
        <v>5779</v>
      </c>
      <c r="E534" s="77" t="s">
        <v>13141</v>
      </c>
      <c r="G534" s="73" t="s">
        <v>15556</v>
      </c>
      <c r="H534" s="73" t="str">
        <f t="shared" si="8"/>
        <v>24.05.02 Проектирование авиационных и ракетных двигателей</v>
      </c>
    </row>
    <row r="535" spans="1:8" ht="15.75" x14ac:dyDescent="0.25">
      <c r="A535" s="74">
        <v>533</v>
      </c>
      <c r="B535" s="77" t="s">
        <v>14265</v>
      </c>
      <c r="C535" s="76" t="s">
        <v>14244</v>
      </c>
      <c r="D535" s="76" t="s">
        <v>5779</v>
      </c>
      <c r="E535" s="77" t="s">
        <v>13141</v>
      </c>
      <c r="G535" s="73" t="s">
        <v>15556</v>
      </c>
      <c r="H535" s="73" t="str">
        <f t="shared" si="8"/>
        <v>24.05.03 Испытание летательных аппаратов</v>
      </c>
    </row>
    <row r="536" spans="1:8" ht="31.5" x14ac:dyDescent="0.25">
      <c r="A536" s="74">
        <v>534</v>
      </c>
      <c r="B536" s="77" t="s">
        <v>14266</v>
      </c>
      <c r="C536" s="76" t="s">
        <v>14267</v>
      </c>
      <c r="D536" s="76" t="s">
        <v>14268</v>
      </c>
      <c r="E536" s="77" t="s">
        <v>13141</v>
      </c>
      <c r="G536" s="73" t="s">
        <v>15556</v>
      </c>
      <c r="H536" s="73" t="str">
        <f t="shared" si="8"/>
        <v>24.05.04 Навигационно-баллистическое обеспечение применения космической техники</v>
      </c>
    </row>
    <row r="537" spans="1:8" ht="15.75" x14ac:dyDescent="0.25">
      <c r="A537" s="74">
        <v>535</v>
      </c>
      <c r="B537" s="77" t="s">
        <v>14269</v>
      </c>
      <c r="C537" s="76" t="s">
        <v>14270</v>
      </c>
      <c r="D537" s="76" t="s">
        <v>5779</v>
      </c>
      <c r="E537" s="77" t="s">
        <v>13141</v>
      </c>
      <c r="G537" s="73" t="s">
        <v>15556</v>
      </c>
      <c r="H537" s="73" t="str">
        <f t="shared" si="8"/>
        <v>24.05.05 Интегрированные системы летательных аппаратов</v>
      </c>
    </row>
    <row r="538" spans="1:8" ht="15.75" x14ac:dyDescent="0.25">
      <c r="A538" s="74">
        <v>536</v>
      </c>
      <c r="B538" s="77" t="s">
        <v>14271</v>
      </c>
      <c r="C538" s="76" t="s">
        <v>14272</v>
      </c>
      <c r="D538" s="76" t="s">
        <v>5779</v>
      </c>
      <c r="E538" s="77" t="s">
        <v>13141</v>
      </c>
      <c r="G538" s="73" t="s">
        <v>15556</v>
      </c>
      <c r="H538" s="73" t="str">
        <f t="shared" si="8"/>
        <v>24.05.06 Системы управления летательными аппаратами</v>
      </c>
    </row>
    <row r="539" spans="1:8" ht="15.75" x14ac:dyDescent="0.25">
      <c r="A539" s="74">
        <v>537</v>
      </c>
      <c r="B539" s="77" t="s">
        <v>14273</v>
      </c>
      <c r="C539" s="76" t="s">
        <v>14274</v>
      </c>
      <c r="D539" s="76" t="s">
        <v>5779</v>
      </c>
      <c r="E539" s="77" t="s">
        <v>13141</v>
      </c>
      <c r="G539" s="73" t="s">
        <v>15556</v>
      </c>
      <c r="H539" s="73" t="str">
        <f t="shared" si="8"/>
        <v>24.05.07 Самолето- и вертолетостроение</v>
      </c>
    </row>
    <row r="540" spans="1:8" ht="15.75" x14ac:dyDescent="0.25">
      <c r="A540" s="74">
        <v>538</v>
      </c>
      <c r="B540" s="75" t="s">
        <v>14275</v>
      </c>
      <c r="C540" s="76" t="s">
        <v>14276</v>
      </c>
      <c r="D540" s="76" t="s">
        <v>13158</v>
      </c>
      <c r="E540" s="77" t="s">
        <v>13159</v>
      </c>
      <c r="G540" s="73" t="s">
        <v>15556</v>
      </c>
      <c r="H540" s="73" t="str">
        <f t="shared" si="8"/>
        <v>24.06.01 Авиационная и ракетно-космическая техника</v>
      </c>
    </row>
    <row r="541" spans="1:8" ht="31.5" x14ac:dyDescent="0.25">
      <c r="A541" s="74">
        <v>539</v>
      </c>
      <c r="B541" s="80" t="s">
        <v>14277</v>
      </c>
      <c r="C541" s="76" t="s">
        <v>14278</v>
      </c>
      <c r="D541" s="76" t="s">
        <v>13316</v>
      </c>
      <c r="E541" s="77" t="s">
        <v>13200</v>
      </c>
      <c r="F541" s="78"/>
      <c r="G541" s="73" t="s">
        <v>15556</v>
      </c>
      <c r="H541" s="73" t="str">
        <f t="shared" si="8"/>
        <v>25.02.01 Техническая эксплуатация летательных аппаратов и двигателей</v>
      </c>
    </row>
    <row r="542" spans="1:8" ht="31.5" x14ac:dyDescent="0.25">
      <c r="A542" s="74">
        <v>540</v>
      </c>
      <c r="B542" s="80" t="s">
        <v>14279</v>
      </c>
      <c r="C542" s="76" t="s">
        <v>14280</v>
      </c>
      <c r="D542" s="76" t="s">
        <v>13316</v>
      </c>
      <c r="E542" s="77" t="s">
        <v>13200</v>
      </c>
      <c r="F542" s="78"/>
      <c r="G542" s="73" t="s">
        <v>15556</v>
      </c>
      <c r="H542" s="73" t="str">
        <f t="shared" si="8"/>
        <v>25.02.02 Обслуживание летательных аппаратов горюче-смазочными материалами</v>
      </c>
    </row>
    <row r="543" spans="1:8" ht="31.5" x14ac:dyDescent="0.25">
      <c r="A543" s="74">
        <v>541</v>
      </c>
      <c r="B543" s="80" t="s">
        <v>14281</v>
      </c>
      <c r="C543" s="76" t="s">
        <v>14282</v>
      </c>
      <c r="D543" s="76" t="s">
        <v>6993</v>
      </c>
      <c r="E543" s="77" t="s">
        <v>13200</v>
      </c>
      <c r="F543" s="78"/>
      <c r="G543" s="73" t="s">
        <v>15556</v>
      </c>
      <c r="H543" s="73" t="str">
        <f t="shared" si="8"/>
        <v>25.02.03 Техническая эксплуатация электрифицированных и пилотажно-навигационных комплексов</v>
      </c>
    </row>
    <row r="544" spans="1:8" ht="15.75" x14ac:dyDescent="0.25">
      <c r="A544" s="74">
        <v>542</v>
      </c>
      <c r="B544" s="80" t="s">
        <v>14283</v>
      </c>
      <c r="C544" s="76" t="s">
        <v>14284</v>
      </c>
      <c r="D544" s="76" t="s">
        <v>6658</v>
      </c>
      <c r="E544" s="77" t="s">
        <v>13200</v>
      </c>
      <c r="F544" s="78"/>
      <c r="G544" s="73" t="s">
        <v>15556</v>
      </c>
      <c r="H544" s="73" t="str">
        <f t="shared" si="8"/>
        <v>25.02.04 Летная эксплуатация летательных аппаратов</v>
      </c>
    </row>
    <row r="545" spans="1:8" ht="15.75" x14ac:dyDescent="0.25">
      <c r="A545" s="74">
        <v>543</v>
      </c>
      <c r="B545" s="80" t="s">
        <v>14285</v>
      </c>
      <c r="C545" s="76" t="s">
        <v>14286</v>
      </c>
      <c r="D545" s="76" t="s">
        <v>5544</v>
      </c>
      <c r="E545" s="77" t="s">
        <v>13200</v>
      </c>
      <c r="F545" s="78"/>
      <c r="G545" s="73" t="s">
        <v>15556</v>
      </c>
      <c r="H545" s="73" t="str">
        <f t="shared" si="8"/>
        <v>25.02.05 Управление движением воздушного транспорта</v>
      </c>
    </row>
    <row r="546" spans="1:8" ht="31.5" x14ac:dyDescent="0.25">
      <c r="A546" s="74">
        <v>544</v>
      </c>
      <c r="B546" s="77" t="s">
        <v>14287</v>
      </c>
      <c r="C546" s="76" t="s">
        <v>14278</v>
      </c>
      <c r="D546" s="76" t="s">
        <v>13140</v>
      </c>
      <c r="E546" s="77" t="s">
        <v>13141</v>
      </c>
      <c r="G546" s="73" t="s">
        <v>15556</v>
      </c>
      <c r="H546" s="73" t="str">
        <f t="shared" si="8"/>
        <v>25.03.01 Техническая эксплуатация летательных аппаратов и двигателей</v>
      </c>
    </row>
    <row r="547" spans="1:8" ht="47.25" x14ac:dyDescent="0.25">
      <c r="A547" s="74">
        <v>545</v>
      </c>
      <c r="B547" s="77" t="s">
        <v>14288</v>
      </c>
      <c r="C547" s="76" t="s">
        <v>14289</v>
      </c>
      <c r="D547" s="76" t="s">
        <v>13140</v>
      </c>
      <c r="E547" s="77" t="s">
        <v>13141</v>
      </c>
      <c r="G547" s="73" t="s">
        <v>15556</v>
      </c>
      <c r="H547" s="73" t="str">
        <f t="shared" si="8"/>
        <v>25.03.02 Техническая эксплуатация авиационных электросистем и пилотажно-навигационных комплексов</v>
      </c>
    </row>
    <row r="548" spans="1:8" ht="15.75" x14ac:dyDescent="0.25">
      <c r="A548" s="74">
        <v>546</v>
      </c>
      <c r="B548" s="77" t="s">
        <v>14290</v>
      </c>
      <c r="C548" s="76" t="s">
        <v>14291</v>
      </c>
      <c r="D548" s="76" t="s">
        <v>13140</v>
      </c>
      <c r="E548" s="77" t="s">
        <v>13141</v>
      </c>
      <c r="G548" s="73" t="s">
        <v>15556</v>
      </c>
      <c r="H548" s="73" t="str">
        <f t="shared" si="8"/>
        <v>25.03.03 Аэронавигация</v>
      </c>
    </row>
    <row r="549" spans="1:8" ht="31.5" x14ac:dyDescent="0.25">
      <c r="A549" s="74">
        <v>547</v>
      </c>
      <c r="B549" s="77" t="s">
        <v>14292</v>
      </c>
      <c r="C549" s="76" t="s">
        <v>14293</v>
      </c>
      <c r="D549" s="76" t="s">
        <v>13140</v>
      </c>
      <c r="E549" s="77" t="s">
        <v>13141</v>
      </c>
      <c r="G549" s="73" t="s">
        <v>15556</v>
      </c>
      <c r="H549" s="73" t="str">
        <f t="shared" si="8"/>
        <v>25.03.04 Эксплуатация аэропортов и обеспечение полетов воздушных судов</v>
      </c>
    </row>
    <row r="550" spans="1:8" ht="31.5" x14ac:dyDescent="0.25">
      <c r="A550" s="74">
        <v>548</v>
      </c>
      <c r="B550" s="75" t="s">
        <v>14294</v>
      </c>
      <c r="C550" s="76" t="s">
        <v>14278</v>
      </c>
      <c r="D550" s="76" t="s">
        <v>13149</v>
      </c>
      <c r="E550" s="77" t="s">
        <v>13141</v>
      </c>
      <c r="G550" s="73" t="s">
        <v>15556</v>
      </c>
      <c r="H550" s="73" t="str">
        <f t="shared" si="8"/>
        <v>25.04.01 Техническая эксплуатация летательных аппаратов и двигателей</v>
      </c>
    </row>
    <row r="551" spans="1:8" ht="47.25" x14ac:dyDescent="0.25">
      <c r="A551" s="74">
        <v>549</v>
      </c>
      <c r="B551" s="75" t="s">
        <v>14295</v>
      </c>
      <c r="C551" s="76" t="s">
        <v>14289</v>
      </c>
      <c r="D551" s="76" t="s">
        <v>13149</v>
      </c>
      <c r="E551" s="77" t="s">
        <v>13141</v>
      </c>
      <c r="G551" s="73" t="s">
        <v>15556</v>
      </c>
      <c r="H551" s="73" t="str">
        <f t="shared" si="8"/>
        <v>25.04.02 Техническая эксплуатация авиационных электросистем и пилотажно-навигационных комплексов</v>
      </c>
    </row>
    <row r="552" spans="1:8" ht="15.75" x14ac:dyDescent="0.25">
      <c r="A552" s="74">
        <v>550</v>
      </c>
      <c r="B552" s="77" t="s">
        <v>14296</v>
      </c>
      <c r="C552" s="76" t="s">
        <v>14291</v>
      </c>
      <c r="D552" s="76" t="s">
        <v>13149</v>
      </c>
      <c r="E552" s="77" t="s">
        <v>13141</v>
      </c>
      <c r="G552" s="73" t="s">
        <v>15556</v>
      </c>
      <c r="H552" s="73" t="str">
        <f t="shared" si="8"/>
        <v>25.04.03 Аэронавигация</v>
      </c>
    </row>
    <row r="553" spans="1:8" ht="31.5" x14ac:dyDescent="0.25">
      <c r="A553" s="74">
        <v>551</v>
      </c>
      <c r="B553" s="77" t="s">
        <v>14297</v>
      </c>
      <c r="C553" s="76" t="s">
        <v>14293</v>
      </c>
      <c r="D553" s="76" t="s">
        <v>13149</v>
      </c>
      <c r="E553" s="77" t="s">
        <v>13141</v>
      </c>
      <c r="G553" s="73" t="s">
        <v>15556</v>
      </c>
      <c r="H553" s="73" t="str">
        <f t="shared" si="8"/>
        <v>25.04.04 Эксплуатация аэропортов и обеспечение полетов воздушных судов</v>
      </c>
    </row>
    <row r="554" spans="1:8" ht="31.5" x14ac:dyDescent="0.25">
      <c r="A554" s="74">
        <v>552</v>
      </c>
      <c r="B554" s="77" t="s">
        <v>14298</v>
      </c>
      <c r="C554" s="76" t="s">
        <v>14299</v>
      </c>
      <c r="D554" s="76" t="s">
        <v>14300</v>
      </c>
      <c r="E554" s="77" t="s">
        <v>13141</v>
      </c>
      <c r="G554" s="73" t="s">
        <v>15556</v>
      </c>
      <c r="H554" s="73" t="str">
        <f t="shared" si="8"/>
        <v>25.05.01 Техническая эксплуатация и восстановление боевых летательных аппаратов и двигателей</v>
      </c>
    </row>
    <row r="555" spans="1:8" ht="47.25" x14ac:dyDescent="0.25">
      <c r="A555" s="74">
        <v>553</v>
      </c>
      <c r="B555" s="77" t="s">
        <v>14301</v>
      </c>
      <c r="C555" s="76" t="s">
        <v>14302</v>
      </c>
      <c r="D555" s="76" t="s">
        <v>14303</v>
      </c>
      <c r="E555" s="77" t="s">
        <v>13141</v>
      </c>
      <c r="G555" s="73" t="s">
        <v>15556</v>
      </c>
      <c r="H555" s="73" t="str">
        <f t="shared" si="8"/>
        <v>25.05.02 Техническая эксплуатация и восстановление электросистем и пилотажно-навигационных комплексов боевых летательных аппаратов</v>
      </c>
    </row>
    <row r="556" spans="1:8" ht="31.5" x14ac:dyDescent="0.25">
      <c r="A556" s="74">
        <v>554</v>
      </c>
      <c r="B556" s="77" t="s">
        <v>14304</v>
      </c>
      <c r="C556" s="76" t="s">
        <v>14305</v>
      </c>
      <c r="D556" s="76" t="s">
        <v>5779</v>
      </c>
      <c r="E556" s="77" t="s">
        <v>13141</v>
      </c>
      <c r="G556" s="73" t="s">
        <v>15556</v>
      </c>
      <c r="H556" s="73" t="str">
        <f t="shared" si="8"/>
        <v>25.05.03 Техническая эксплуатация транспортного радиооборудования</v>
      </c>
    </row>
    <row r="557" spans="1:8" ht="31.5" x14ac:dyDescent="0.25">
      <c r="A557" s="74">
        <v>555</v>
      </c>
      <c r="B557" s="77" t="s">
        <v>14306</v>
      </c>
      <c r="C557" s="76" t="s">
        <v>14307</v>
      </c>
      <c r="D557" s="76" t="s">
        <v>14308</v>
      </c>
      <c r="E557" s="77" t="s">
        <v>13141</v>
      </c>
      <c r="G557" s="73" t="s">
        <v>15556</v>
      </c>
      <c r="H557" s="73" t="str">
        <f t="shared" si="8"/>
        <v>25.05.04 Летная эксплуатация и применение авиационных комплексов</v>
      </c>
    </row>
    <row r="558" spans="1:8" ht="31.5" x14ac:dyDescent="0.25">
      <c r="A558" s="74">
        <v>556</v>
      </c>
      <c r="B558" s="77" t="s">
        <v>14309</v>
      </c>
      <c r="C558" s="76" t="s">
        <v>14310</v>
      </c>
      <c r="D558" s="76" t="s">
        <v>5779</v>
      </c>
      <c r="E558" s="77" t="s">
        <v>13141</v>
      </c>
      <c r="G558" s="73" t="s">
        <v>15556</v>
      </c>
      <c r="H558" s="73" t="str">
        <f t="shared" si="8"/>
        <v>25.05.05 Эксплуатация воздушных судов и организация воздушного движения</v>
      </c>
    </row>
    <row r="559" spans="1:8" ht="31.5" x14ac:dyDescent="0.25">
      <c r="A559" s="74">
        <v>557</v>
      </c>
      <c r="B559" s="75" t="s">
        <v>14311</v>
      </c>
      <c r="C559" s="76" t="s">
        <v>14312</v>
      </c>
      <c r="D559" s="76" t="s">
        <v>13158</v>
      </c>
      <c r="E559" s="77" t="s">
        <v>13159</v>
      </c>
      <c r="G559" s="73" t="s">
        <v>15556</v>
      </c>
      <c r="H559" s="73" t="str">
        <f t="shared" si="8"/>
        <v>25.06.01 Аэронавигация и эксплуатация авиационной и ракетно-космической техники</v>
      </c>
    </row>
    <row r="560" spans="1:8" ht="63" x14ac:dyDescent="0.25">
      <c r="A560" s="74">
        <v>558</v>
      </c>
      <c r="B560" s="77" t="s">
        <v>14313</v>
      </c>
      <c r="C560" s="76" t="s">
        <v>14314</v>
      </c>
      <c r="D560" s="79" t="s">
        <v>14315</v>
      </c>
      <c r="E560" s="77" t="s">
        <v>13200</v>
      </c>
      <c r="G560" s="73" t="s">
        <v>15556</v>
      </c>
      <c r="H560" s="73" t="str">
        <f t="shared" si="8"/>
        <v>26.01.01 Судостроитель-судоремонтник металлических судов</v>
      </c>
    </row>
    <row r="561" spans="1:8" ht="63" x14ac:dyDescent="0.25">
      <c r="A561" s="74">
        <v>559</v>
      </c>
      <c r="B561" s="77" t="s">
        <v>14316</v>
      </c>
      <c r="C561" s="76" t="s">
        <v>14317</v>
      </c>
      <c r="D561" s="79" t="s">
        <v>14318</v>
      </c>
      <c r="E561" s="77" t="s">
        <v>13200</v>
      </c>
      <c r="G561" s="73" t="s">
        <v>15556</v>
      </c>
      <c r="H561" s="73" t="str">
        <f t="shared" si="8"/>
        <v>26.01.02 Судостроитель-судоремонтник неметаллических судов</v>
      </c>
    </row>
    <row r="562" spans="1:8" ht="31.5" x14ac:dyDescent="0.25">
      <c r="A562" s="74">
        <v>560</v>
      </c>
      <c r="B562" s="77" t="s">
        <v>14319</v>
      </c>
      <c r="C562" s="76" t="s">
        <v>4340</v>
      </c>
      <c r="D562" s="79" t="s">
        <v>14320</v>
      </c>
      <c r="E562" s="77" t="s">
        <v>13200</v>
      </c>
      <c r="G562" s="73" t="s">
        <v>15556</v>
      </c>
      <c r="H562" s="73" t="str">
        <f t="shared" si="8"/>
        <v>26.01.03 Слесарь-монтажник судовой</v>
      </c>
    </row>
    <row r="563" spans="1:8" ht="47.25" x14ac:dyDescent="0.25">
      <c r="A563" s="74">
        <v>561</v>
      </c>
      <c r="B563" s="77" t="s">
        <v>14321</v>
      </c>
      <c r="C563" s="76" t="s">
        <v>14322</v>
      </c>
      <c r="D563" s="79" t="s">
        <v>14323</v>
      </c>
      <c r="E563" s="77" t="s">
        <v>13200</v>
      </c>
      <c r="G563" s="73" t="s">
        <v>15556</v>
      </c>
      <c r="H563" s="73" t="str">
        <f t="shared" si="8"/>
        <v>26.01.04 Слесарь-механик судовой</v>
      </c>
    </row>
    <row r="564" spans="1:8" ht="31.5" x14ac:dyDescent="0.25">
      <c r="A564" s="74">
        <v>562</v>
      </c>
      <c r="B564" s="77" t="s">
        <v>14324</v>
      </c>
      <c r="C564" s="76" t="s">
        <v>5001</v>
      </c>
      <c r="D564" s="79" t="s">
        <v>14325</v>
      </c>
      <c r="E564" s="77" t="s">
        <v>13200</v>
      </c>
      <c r="G564" s="73" t="s">
        <v>15556</v>
      </c>
      <c r="H564" s="73" t="str">
        <f t="shared" si="8"/>
        <v>26.01.05 Электрорадиомонтажник судовой</v>
      </c>
    </row>
    <row r="565" spans="1:8" ht="31.5" x14ac:dyDescent="0.25">
      <c r="A565" s="74">
        <v>563</v>
      </c>
      <c r="B565" s="77" t="s">
        <v>14326</v>
      </c>
      <c r="C565" s="76" t="s">
        <v>14327</v>
      </c>
      <c r="D565" s="79" t="s">
        <v>14328</v>
      </c>
      <c r="E565" s="77" t="s">
        <v>13200</v>
      </c>
      <c r="G565" s="73" t="s">
        <v>15556</v>
      </c>
      <c r="H565" s="73" t="str">
        <f t="shared" si="8"/>
        <v>26.01.06 Судоводитель-помощник механика маломерного судна</v>
      </c>
    </row>
    <row r="566" spans="1:8" ht="15.75" x14ac:dyDescent="0.25">
      <c r="A566" s="74">
        <v>564</v>
      </c>
      <c r="B566" s="77" t="s">
        <v>14329</v>
      </c>
      <c r="C566" s="76" t="s">
        <v>2289</v>
      </c>
      <c r="D566" s="79" t="s">
        <v>14330</v>
      </c>
      <c r="E566" s="77" t="s">
        <v>13200</v>
      </c>
      <c r="G566" s="73" t="s">
        <v>15556</v>
      </c>
      <c r="H566" s="73" t="str">
        <f t="shared" si="8"/>
        <v>26.01.07 Матрос</v>
      </c>
    </row>
    <row r="567" spans="1:8" ht="15.75" x14ac:dyDescent="0.25">
      <c r="A567" s="74">
        <v>565</v>
      </c>
      <c r="B567" s="77" t="s">
        <v>14331</v>
      </c>
      <c r="C567" s="76" t="s">
        <v>483</v>
      </c>
      <c r="D567" s="79" t="s">
        <v>483</v>
      </c>
      <c r="E567" s="77" t="s">
        <v>13200</v>
      </c>
      <c r="G567" s="73" t="s">
        <v>15556</v>
      </c>
      <c r="H567" s="73" t="str">
        <f t="shared" si="8"/>
        <v>26.01.08 Моторист (машинист)</v>
      </c>
    </row>
    <row r="568" spans="1:8" ht="47.25" x14ac:dyDescent="0.25">
      <c r="A568" s="74">
        <v>566</v>
      </c>
      <c r="B568" s="77" t="s">
        <v>14332</v>
      </c>
      <c r="C568" s="76" t="s">
        <v>14333</v>
      </c>
      <c r="D568" s="79" t="s">
        <v>14334</v>
      </c>
      <c r="E568" s="77" t="s">
        <v>13200</v>
      </c>
      <c r="G568" s="73" t="s">
        <v>15556</v>
      </c>
      <c r="H568" s="73" t="str">
        <f t="shared" si="8"/>
        <v>26.01.09 Моторист судовой</v>
      </c>
    </row>
    <row r="569" spans="1:8" ht="15.75" x14ac:dyDescent="0.25">
      <c r="A569" s="74">
        <v>567</v>
      </c>
      <c r="B569" s="77" t="s">
        <v>14335</v>
      </c>
      <c r="C569" s="76" t="s">
        <v>14336</v>
      </c>
      <c r="D569" s="79" t="s">
        <v>3609</v>
      </c>
      <c r="E569" s="77" t="s">
        <v>13200</v>
      </c>
      <c r="G569" s="73" t="s">
        <v>15556</v>
      </c>
      <c r="H569" s="73" t="str">
        <f t="shared" si="8"/>
        <v>26.01.10 Механик маломерного судна</v>
      </c>
    </row>
    <row r="570" spans="1:8" ht="31.5" x14ac:dyDescent="0.25">
      <c r="A570" s="74">
        <v>568</v>
      </c>
      <c r="B570" s="77" t="s">
        <v>14337</v>
      </c>
      <c r="C570" s="76" t="s">
        <v>14338</v>
      </c>
      <c r="D570" s="79" t="s">
        <v>14339</v>
      </c>
      <c r="E570" s="77" t="s">
        <v>13200</v>
      </c>
      <c r="G570" s="73" t="s">
        <v>15556</v>
      </c>
      <c r="H570" s="73" t="str">
        <f t="shared" si="8"/>
        <v>26.01.11 Машинист-котельный судовой</v>
      </c>
    </row>
    <row r="571" spans="1:8" ht="15.75" x14ac:dyDescent="0.25">
      <c r="A571" s="74">
        <v>569</v>
      </c>
      <c r="B571" s="77" t="s">
        <v>14340</v>
      </c>
      <c r="C571" s="76" t="s">
        <v>4946</v>
      </c>
      <c r="D571" s="79" t="s">
        <v>14341</v>
      </c>
      <c r="E571" s="77" t="s">
        <v>13200</v>
      </c>
      <c r="G571" s="73" t="s">
        <v>15556</v>
      </c>
      <c r="H571" s="73" t="str">
        <f t="shared" si="8"/>
        <v>26.01.12 Электрик судовой</v>
      </c>
    </row>
    <row r="572" spans="1:8" ht="31.5" x14ac:dyDescent="0.25">
      <c r="A572" s="74">
        <v>570</v>
      </c>
      <c r="B572" s="77" t="s">
        <v>14342</v>
      </c>
      <c r="C572" s="76" t="s">
        <v>731</v>
      </c>
      <c r="D572" s="79" t="s">
        <v>14343</v>
      </c>
      <c r="E572" s="77" t="s">
        <v>13200</v>
      </c>
      <c r="G572" s="73" t="s">
        <v>15556</v>
      </c>
      <c r="H572" s="73" t="str">
        <f t="shared" si="8"/>
        <v>26.01.13 Водолаз</v>
      </c>
    </row>
    <row r="573" spans="1:8" ht="15.75" x14ac:dyDescent="0.25">
      <c r="A573" s="74">
        <v>571</v>
      </c>
      <c r="B573" s="80" t="s">
        <v>14344</v>
      </c>
      <c r="C573" s="76" t="s">
        <v>14345</v>
      </c>
      <c r="D573" s="76" t="s">
        <v>6993</v>
      </c>
      <c r="E573" s="77" t="s">
        <v>13200</v>
      </c>
      <c r="F573" s="78"/>
      <c r="G573" s="73" t="s">
        <v>15556</v>
      </c>
      <c r="H573" s="73" t="str">
        <f t="shared" si="8"/>
        <v>26.02.01 Эксплуатация внутренних водных путей</v>
      </c>
    </row>
    <row r="574" spans="1:8" ht="15.75" x14ac:dyDescent="0.25">
      <c r="A574" s="74">
        <v>572</v>
      </c>
      <c r="B574" s="80" t="s">
        <v>14346</v>
      </c>
      <c r="C574" s="76" t="s">
        <v>14347</v>
      </c>
      <c r="D574" s="76" t="s">
        <v>14348</v>
      </c>
      <c r="E574" s="77" t="s">
        <v>13200</v>
      </c>
      <c r="F574" s="78"/>
      <c r="G574" s="73" t="s">
        <v>15556</v>
      </c>
      <c r="H574" s="73" t="str">
        <f t="shared" si="8"/>
        <v>26.02.02 Судостроение</v>
      </c>
    </row>
    <row r="575" spans="1:8" ht="15.75" x14ac:dyDescent="0.25">
      <c r="A575" s="74">
        <v>573</v>
      </c>
      <c r="B575" s="80" t="s">
        <v>14349</v>
      </c>
      <c r="C575" s="76" t="s">
        <v>14350</v>
      </c>
      <c r="D575" s="76" t="s">
        <v>14351</v>
      </c>
      <c r="E575" s="77" t="s">
        <v>13200</v>
      </c>
      <c r="F575" s="78"/>
      <c r="G575" s="73" t="s">
        <v>15556</v>
      </c>
      <c r="H575" s="73" t="str">
        <f t="shared" si="8"/>
        <v>26.02.03 Судовождение</v>
      </c>
    </row>
    <row r="576" spans="1:8" ht="31.5" x14ac:dyDescent="0.25">
      <c r="A576" s="74">
        <v>574</v>
      </c>
      <c r="B576" s="80" t="s">
        <v>14352</v>
      </c>
      <c r="C576" s="76" t="s">
        <v>14353</v>
      </c>
      <c r="D576" s="76" t="s">
        <v>6993</v>
      </c>
      <c r="E576" s="77" t="s">
        <v>13200</v>
      </c>
      <c r="F576" s="78"/>
      <c r="G576" s="73" t="s">
        <v>15556</v>
      </c>
      <c r="H576" s="73" t="str">
        <f t="shared" si="8"/>
        <v>26.02.04 Монтаж и техническое обслуживание судовых машин и механизмов</v>
      </c>
    </row>
    <row r="577" spans="1:8" ht="15.75" x14ac:dyDescent="0.25">
      <c r="A577" s="74">
        <v>575</v>
      </c>
      <c r="B577" s="80" t="s">
        <v>14354</v>
      </c>
      <c r="C577" s="76" t="s">
        <v>14355</v>
      </c>
      <c r="D577" s="76" t="s">
        <v>14356</v>
      </c>
      <c r="E577" s="77" t="s">
        <v>13200</v>
      </c>
      <c r="F577" s="78"/>
      <c r="G577" s="73" t="s">
        <v>15556</v>
      </c>
      <c r="H577" s="73" t="str">
        <f t="shared" si="8"/>
        <v>26.02.05 Эксплуатация судовых энергетических установок</v>
      </c>
    </row>
    <row r="578" spans="1:8" ht="31.5" x14ac:dyDescent="0.25">
      <c r="A578" s="74">
        <v>576</v>
      </c>
      <c r="B578" s="80" t="s">
        <v>14357</v>
      </c>
      <c r="C578" s="76" t="s">
        <v>14358</v>
      </c>
      <c r="D578" s="76" t="s">
        <v>6460</v>
      </c>
      <c r="E578" s="77" t="s">
        <v>13200</v>
      </c>
      <c r="F578" s="78"/>
      <c r="G578" s="73" t="s">
        <v>15556</v>
      </c>
      <c r="H578" s="73" t="str">
        <f t="shared" si="8"/>
        <v>26.02.06 Эксплуатация судового электрооборудования и средств автоматики</v>
      </c>
    </row>
    <row r="579" spans="1:8" ht="31.5" x14ac:dyDescent="0.25">
      <c r="A579" s="74">
        <v>577</v>
      </c>
      <c r="B579" s="77" t="s">
        <v>14359</v>
      </c>
      <c r="C579" s="76" t="s">
        <v>14360</v>
      </c>
      <c r="D579" s="76" t="s">
        <v>13140</v>
      </c>
      <c r="E579" s="77" t="s">
        <v>13141</v>
      </c>
      <c r="G579" s="73" t="s">
        <v>15556</v>
      </c>
      <c r="H579" s="73" t="str">
        <f t="shared" si="8"/>
        <v>26.03.01 Управление водным транспортом и гидрографическое обеспечение судоходства</v>
      </c>
    </row>
    <row r="580" spans="1:8" ht="31.5" x14ac:dyDescent="0.25">
      <c r="A580" s="74">
        <v>578</v>
      </c>
      <c r="B580" s="75" t="s">
        <v>14361</v>
      </c>
      <c r="C580" s="76" t="s">
        <v>14362</v>
      </c>
      <c r="D580" s="76" t="s">
        <v>13140</v>
      </c>
      <c r="E580" s="77" t="s">
        <v>13141</v>
      </c>
      <c r="G580" s="73" t="s">
        <v>15556</v>
      </c>
      <c r="H580" s="73" t="str">
        <f t="shared" si="8"/>
        <v>26.03.02 Кораблестроение, океанотехника и системотехника объектов морской инфраструктуры</v>
      </c>
    </row>
    <row r="581" spans="1:8" ht="31.5" x14ac:dyDescent="0.25">
      <c r="A581" s="74">
        <v>579</v>
      </c>
      <c r="B581" s="75" t="s">
        <v>14363</v>
      </c>
      <c r="C581" s="76" t="s">
        <v>14360</v>
      </c>
      <c r="D581" s="76" t="s">
        <v>13149</v>
      </c>
      <c r="E581" s="77" t="s">
        <v>13141</v>
      </c>
      <c r="G581" s="73" t="s">
        <v>15556</v>
      </c>
      <c r="H581" s="73" t="str">
        <f t="shared" ref="H581:H644" si="9">CONCATENATE(B581,G581,C581)</f>
        <v>26.04.01 Управление водным транспортом и гидрографическое обеспечение судоходства</v>
      </c>
    </row>
    <row r="582" spans="1:8" ht="31.5" x14ac:dyDescent="0.25">
      <c r="A582" s="74">
        <v>580</v>
      </c>
      <c r="B582" s="75" t="s">
        <v>14364</v>
      </c>
      <c r="C582" s="76" t="s">
        <v>14362</v>
      </c>
      <c r="D582" s="76" t="s">
        <v>13149</v>
      </c>
      <c r="E582" s="77" t="s">
        <v>13141</v>
      </c>
      <c r="G582" s="73" t="s">
        <v>15556</v>
      </c>
      <c r="H582" s="73" t="str">
        <f t="shared" si="9"/>
        <v>26.04.02 Кораблестроение, океанотехника и системотехника объектов морской инфраструктуры</v>
      </c>
    </row>
    <row r="583" spans="1:8" ht="31.5" x14ac:dyDescent="0.25">
      <c r="A583" s="74">
        <v>581</v>
      </c>
      <c r="B583" s="75" t="s">
        <v>14365</v>
      </c>
      <c r="C583" s="76" t="s">
        <v>14366</v>
      </c>
      <c r="D583" s="76" t="s">
        <v>5779</v>
      </c>
      <c r="E583" s="77" t="s">
        <v>13141</v>
      </c>
      <c r="G583" s="73" t="s">
        <v>15556</v>
      </c>
      <c r="H583" s="73" t="str">
        <f t="shared" si="9"/>
        <v>26.05.01 Проектирование и постройка кораблей, судов и объектов океанотехники</v>
      </c>
    </row>
    <row r="584" spans="1:8" ht="47.25" x14ac:dyDescent="0.25">
      <c r="A584" s="74">
        <v>582</v>
      </c>
      <c r="B584" s="77" t="s">
        <v>14367</v>
      </c>
      <c r="C584" s="76" t="s">
        <v>14368</v>
      </c>
      <c r="D584" s="76" t="s">
        <v>5779</v>
      </c>
      <c r="E584" s="77" t="s">
        <v>13141</v>
      </c>
      <c r="G584" s="73" t="s">
        <v>15556</v>
      </c>
      <c r="H584" s="73" t="str">
        <f t="shared" si="9"/>
        <v>26.05.02 Проектирование, изготовление и ремонт энергетических установок и систем автоматизации кораблей и судов</v>
      </c>
    </row>
    <row r="585" spans="1:8" ht="47.25" x14ac:dyDescent="0.25">
      <c r="A585" s="74">
        <v>583</v>
      </c>
      <c r="B585" s="77" t="s">
        <v>14369</v>
      </c>
      <c r="C585" s="76" t="s">
        <v>14370</v>
      </c>
      <c r="D585" s="76" t="s">
        <v>5779</v>
      </c>
      <c r="E585" s="77" t="s">
        <v>13141</v>
      </c>
      <c r="G585" s="73" t="s">
        <v>15556</v>
      </c>
      <c r="H585" s="73" t="str">
        <f t="shared" si="9"/>
        <v>26.05.03 Строительство, ремонт и поисково-спасательное обеспечение надводных кораблей и подводных лодок</v>
      </c>
    </row>
    <row r="586" spans="1:8" ht="31.5" x14ac:dyDescent="0.25">
      <c r="A586" s="74">
        <v>584</v>
      </c>
      <c r="B586" s="77" t="s">
        <v>14371</v>
      </c>
      <c r="C586" s="76" t="s">
        <v>14372</v>
      </c>
      <c r="D586" s="76" t="s">
        <v>5779</v>
      </c>
      <c r="E586" s="77" t="s">
        <v>13141</v>
      </c>
      <c r="G586" s="73" t="s">
        <v>15556</v>
      </c>
      <c r="H586" s="73" t="str">
        <f t="shared" si="9"/>
        <v>26.05.04 Применение и эксплуатация технических систем надводных кораблей и подводных лодок</v>
      </c>
    </row>
    <row r="587" spans="1:8" ht="15.75" x14ac:dyDescent="0.25">
      <c r="A587" s="74">
        <v>585</v>
      </c>
      <c r="B587" s="77" t="s">
        <v>14373</v>
      </c>
      <c r="C587" s="76" t="s">
        <v>14350</v>
      </c>
      <c r="D587" s="76" t="s">
        <v>14374</v>
      </c>
      <c r="E587" s="77" t="s">
        <v>13141</v>
      </c>
      <c r="G587" s="73" t="s">
        <v>15556</v>
      </c>
      <c r="H587" s="73" t="str">
        <f t="shared" si="9"/>
        <v>26.05.05 Судовождение</v>
      </c>
    </row>
    <row r="588" spans="1:8" ht="15.75" x14ac:dyDescent="0.25">
      <c r="A588" s="74">
        <v>586</v>
      </c>
      <c r="B588" s="77" t="s">
        <v>14375</v>
      </c>
      <c r="C588" s="76" t="s">
        <v>14355</v>
      </c>
      <c r="D588" s="76" t="s">
        <v>5800</v>
      </c>
      <c r="E588" s="77" t="s">
        <v>13141</v>
      </c>
      <c r="G588" s="73" t="s">
        <v>15556</v>
      </c>
      <c r="H588" s="73" t="str">
        <f t="shared" si="9"/>
        <v>26.05.06 Эксплуатация судовых энергетических установок</v>
      </c>
    </row>
    <row r="589" spans="1:8" ht="31.5" x14ac:dyDescent="0.25">
      <c r="A589" s="74">
        <v>587</v>
      </c>
      <c r="B589" s="77" t="s">
        <v>14376</v>
      </c>
      <c r="C589" s="76" t="s">
        <v>14358</v>
      </c>
      <c r="D589" s="76" t="s">
        <v>7909</v>
      </c>
      <c r="E589" s="77" t="s">
        <v>13141</v>
      </c>
      <c r="G589" s="73" t="s">
        <v>15556</v>
      </c>
      <c r="H589" s="73" t="str">
        <f t="shared" si="9"/>
        <v>26.05.07 Эксплуатация судового электрооборудования и средств автоматики</v>
      </c>
    </row>
    <row r="590" spans="1:8" ht="31.5" x14ac:dyDescent="0.25">
      <c r="A590" s="74">
        <v>588</v>
      </c>
      <c r="B590" s="75" t="s">
        <v>14377</v>
      </c>
      <c r="C590" s="76" t="s">
        <v>14378</v>
      </c>
      <c r="D590" s="76" t="s">
        <v>13158</v>
      </c>
      <c r="E590" s="77" t="s">
        <v>13159</v>
      </c>
      <c r="G590" s="73" t="s">
        <v>15556</v>
      </c>
      <c r="H590" s="73" t="str">
        <f t="shared" si="9"/>
        <v>26.06.01 Техника и технологии кораблестроения и водного транспорта</v>
      </c>
    </row>
    <row r="591" spans="1:8" ht="15.75" x14ac:dyDescent="0.25">
      <c r="A591" s="74">
        <v>589</v>
      </c>
      <c r="B591" s="80" t="s">
        <v>14379</v>
      </c>
      <c r="C591" s="76" t="s">
        <v>14380</v>
      </c>
      <c r="D591" s="76" t="s">
        <v>6993</v>
      </c>
      <c r="E591" s="77" t="s">
        <v>13200</v>
      </c>
      <c r="F591" s="78"/>
      <c r="G591" s="73" t="s">
        <v>15556</v>
      </c>
      <c r="H591" s="73" t="str">
        <f t="shared" si="9"/>
        <v>27.02.01 Метрология</v>
      </c>
    </row>
    <row r="592" spans="1:8" ht="15.75" x14ac:dyDescent="0.25">
      <c r="A592" s="74">
        <v>590</v>
      </c>
      <c r="B592" s="80" t="s">
        <v>14381</v>
      </c>
      <c r="C592" s="76" t="s">
        <v>14382</v>
      </c>
      <c r="D592" s="76" t="s">
        <v>6993</v>
      </c>
      <c r="E592" s="77" t="s">
        <v>13200</v>
      </c>
      <c r="F592" s="78"/>
      <c r="G592" s="73" t="s">
        <v>15556</v>
      </c>
      <c r="H592" s="73" t="str">
        <f t="shared" si="9"/>
        <v>27.02.02 Техническое регулирование и управление качеством</v>
      </c>
    </row>
    <row r="593" spans="1:8" ht="31.5" x14ac:dyDescent="0.25">
      <c r="A593" s="74">
        <v>591</v>
      </c>
      <c r="B593" s="80" t="s">
        <v>14383</v>
      </c>
      <c r="C593" s="76" t="s">
        <v>14384</v>
      </c>
      <c r="D593" s="76" t="s">
        <v>13316</v>
      </c>
      <c r="E593" s="77" t="s">
        <v>13200</v>
      </c>
      <c r="F593" s="78"/>
      <c r="G593" s="73" t="s">
        <v>15556</v>
      </c>
      <c r="H593" s="73" t="str">
        <f t="shared" si="9"/>
        <v>27.02.03 Автоматика и телемеханика на транспорте (железнодорожном транспорте)</v>
      </c>
    </row>
    <row r="594" spans="1:8" ht="15.75" x14ac:dyDescent="0.25">
      <c r="A594" s="74">
        <v>592</v>
      </c>
      <c r="B594" s="80" t="s">
        <v>14385</v>
      </c>
      <c r="C594" s="76" t="s">
        <v>14386</v>
      </c>
      <c r="D594" s="76" t="s">
        <v>13316</v>
      </c>
      <c r="E594" s="77" t="s">
        <v>13200</v>
      </c>
      <c r="F594" s="78"/>
      <c r="G594" s="73" t="s">
        <v>15556</v>
      </c>
      <c r="H594" s="73" t="str">
        <f t="shared" si="9"/>
        <v>27.02.04 Автоматические системы управления</v>
      </c>
    </row>
    <row r="595" spans="1:8" ht="15.75" x14ac:dyDescent="0.25">
      <c r="A595" s="74">
        <v>593</v>
      </c>
      <c r="B595" s="80" t="s">
        <v>14387</v>
      </c>
      <c r="C595" s="76" t="s">
        <v>14388</v>
      </c>
      <c r="D595" s="76" t="s">
        <v>6993</v>
      </c>
      <c r="E595" s="77" t="s">
        <v>13200</v>
      </c>
      <c r="F595" s="78"/>
      <c r="G595" s="73" t="s">
        <v>15556</v>
      </c>
      <c r="H595" s="73" t="str">
        <f t="shared" si="9"/>
        <v>27.02.05 Системы и средства диспетчерского управления</v>
      </c>
    </row>
    <row r="596" spans="1:8" ht="15.75" x14ac:dyDescent="0.25">
      <c r="A596" s="74">
        <v>594</v>
      </c>
      <c r="B596" s="75" t="s">
        <v>14389</v>
      </c>
      <c r="C596" s="76" t="s">
        <v>14390</v>
      </c>
      <c r="D596" s="76" t="s">
        <v>13140</v>
      </c>
      <c r="E596" s="77" t="s">
        <v>13141</v>
      </c>
      <c r="G596" s="73" t="s">
        <v>15556</v>
      </c>
      <c r="H596" s="73" t="str">
        <f t="shared" si="9"/>
        <v>27.03.01 Стандартизация и метрология</v>
      </c>
    </row>
    <row r="597" spans="1:8" ht="15.75" x14ac:dyDescent="0.25">
      <c r="A597" s="74">
        <v>595</v>
      </c>
      <c r="B597" s="77" t="s">
        <v>14391</v>
      </c>
      <c r="C597" s="76" t="s">
        <v>14392</v>
      </c>
      <c r="D597" s="76" t="s">
        <v>13140</v>
      </c>
      <c r="E597" s="77" t="s">
        <v>13141</v>
      </c>
      <c r="G597" s="73" t="s">
        <v>15556</v>
      </c>
      <c r="H597" s="73" t="str">
        <f t="shared" si="9"/>
        <v>27.03.02 Управление качеством</v>
      </c>
    </row>
    <row r="598" spans="1:8" ht="15.75" x14ac:dyDescent="0.25">
      <c r="A598" s="74">
        <v>596</v>
      </c>
      <c r="B598" s="75" t="s">
        <v>14393</v>
      </c>
      <c r="C598" s="76" t="s">
        <v>14394</v>
      </c>
      <c r="D598" s="76" t="s">
        <v>13140</v>
      </c>
      <c r="E598" s="77" t="s">
        <v>13141</v>
      </c>
      <c r="G598" s="73" t="s">
        <v>15556</v>
      </c>
      <c r="H598" s="73" t="str">
        <f t="shared" si="9"/>
        <v>27.03.03 Системный анализ и управление</v>
      </c>
    </row>
    <row r="599" spans="1:8" ht="15.75" x14ac:dyDescent="0.25">
      <c r="A599" s="74">
        <v>597</v>
      </c>
      <c r="B599" s="75" t="s">
        <v>14395</v>
      </c>
      <c r="C599" s="76" t="s">
        <v>14396</v>
      </c>
      <c r="D599" s="76" t="s">
        <v>13140</v>
      </c>
      <c r="E599" s="77" t="s">
        <v>13141</v>
      </c>
      <c r="G599" s="73" t="s">
        <v>15556</v>
      </c>
      <c r="H599" s="73" t="str">
        <f t="shared" si="9"/>
        <v>27.03.04 Управление в технических системах</v>
      </c>
    </row>
    <row r="600" spans="1:8" ht="15.75" x14ac:dyDescent="0.25">
      <c r="A600" s="74">
        <v>598</v>
      </c>
      <c r="B600" s="77" t="s">
        <v>14397</v>
      </c>
      <c r="C600" s="76" t="s">
        <v>14398</v>
      </c>
      <c r="D600" s="76" t="s">
        <v>13140</v>
      </c>
      <c r="E600" s="77" t="s">
        <v>13141</v>
      </c>
      <c r="G600" s="73" t="s">
        <v>15556</v>
      </c>
      <c r="H600" s="73" t="str">
        <f t="shared" si="9"/>
        <v>27.03.05 Инноватика</v>
      </c>
    </row>
    <row r="601" spans="1:8" ht="15.75" x14ac:dyDescent="0.25">
      <c r="A601" s="74">
        <v>599</v>
      </c>
      <c r="B601" s="77" t="s">
        <v>14399</v>
      </c>
      <c r="C601" s="76" t="s">
        <v>14390</v>
      </c>
      <c r="D601" s="76" t="s">
        <v>13149</v>
      </c>
      <c r="E601" s="77" t="s">
        <v>13141</v>
      </c>
      <c r="G601" s="73" t="s">
        <v>15556</v>
      </c>
      <c r="H601" s="73" t="str">
        <f t="shared" si="9"/>
        <v>27.04.01 Стандартизация и метрология</v>
      </c>
    </row>
    <row r="602" spans="1:8" ht="15.75" x14ac:dyDescent="0.25">
      <c r="A602" s="74">
        <v>600</v>
      </c>
      <c r="B602" s="75" t="s">
        <v>14400</v>
      </c>
      <c r="C602" s="76" t="s">
        <v>14392</v>
      </c>
      <c r="D602" s="76" t="s">
        <v>13149</v>
      </c>
      <c r="E602" s="77" t="s">
        <v>13141</v>
      </c>
      <c r="G602" s="73" t="s">
        <v>15556</v>
      </c>
      <c r="H602" s="73" t="str">
        <f t="shared" si="9"/>
        <v>27.04.02 Управление качеством</v>
      </c>
    </row>
    <row r="603" spans="1:8" ht="15.75" x14ac:dyDescent="0.25">
      <c r="A603" s="74">
        <v>601</v>
      </c>
      <c r="B603" s="75" t="s">
        <v>14401</v>
      </c>
      <c r="C603" s="76" t="s">
        <v>14394</v>
      </c>
      <c r="D603" s="76" t="s">
        <v>13149</v>
      </c>
      <c r="E603" s="77" t="s">
        <v>13141</v>
      </c>
      <c r="G603" s="73" t="s">
        <v>15556</v>
      </c>
      <c r="H603" s="73" t="str">
        <f t="shared" si="9"/>
        <v>27.04.03 Системный анализ и управление</v>
      </c>
    </row>
    <row r="604" spans="1:8" ht="15.75" x14ac:dyDescent="0.25">
      <c r="A604" s="74">
        <v>602</v>
      </c>
      <c r="B604" s="75" t="s">
        <v>14402</v>
      </c>
      <c r="C604" s="76" t="s">
        <v>14396</v>
      </c>
      <c r="D604" s="76" t="s">
        <v>13149</v>
      </c>
      <c r="E604" s="77" t="s">
        <v>13141</v>
      </c>
      <c r="G604" s="73" t="s">
        <v>15556</v>
      </c>
      <c r="H604" s="73" t="str">
        <f t="shared" si="9"/>
        <v>27.04.04 Управление в технических системах</v>
      </c>
    </row>
    <row r="605" spans="1:8" ht="15.75" x14ac:dyDescent="0.25">
      <c r="A605" s="74">
        <v>603</v>
      </c>
      <c r="B605" s="75" t="s">
        <v>14403</v>
      </c>
      <c r="C605" s="76" t="s">
        <v>14398</v>
      </c>
      <c r="D605" s="76" t="s">
        <v>13149</v>
      </c>
      <c r="E605" s="77" t="s">
        <v>13141</v>
      </c>
      <c r="G605" s="73" t="s">
        <v>15556</v>
      </c>
      <c r="H605" s="73" t="str">
        <f t="shared" si="9"/>
        <v>27.04.05 Инноватика</v>
      </c>
    </row>
    <row r="606" spans="1:8" ht="31.5" x14ac:dyDescent="0.25">
      <c r="A606" s="74">
        <v>604</v>
      </c>
      <c r="B606" s="75" t="s">
        <v>14404</v>
      </c>
      <c r="C606" s="76" t="s">
        <v>14405</v>
      </c>
      <c r="D606" s="76" t="s">
        <v>13149</v>
      </c>
      <c r="E606" s="77" t="s">
        <v>13141</v>
      </c>
      <c r="G606" s="73" t="s">
        <v>15556</v>
      </c>
      <c r="H606" s="73" t="str">
        <f t="shared" si="9"/>
        <v>27.04.06 Организация и управление наукоемкими производствами</v>
      </c>
    </row>
    <row r="607" spans="1:8" ht="15.75" x14ac:dyDescent="0.25">
      <c r="A607" s="74">
        <v>605</v>
      </c>
      <c r="B607" s="75" t="s">
        <v>14406</v>
      </c>
      <c r="C607" s="76" t="s">
        <v>14407</v>
      </c>
      <c r="D607" s="76" t="s">
        <v>13149</v>
      </c>
      <c r="E607" s="77" t="s">
        <v>13141</v>
      </c>
      <c r="G607" s="73" t="s">
        <v>15556</v>
      </c>
      <c r="H607" s="73" t="str">
        <f t="shared" si="9"/>
        <v>27.04.07 Наукоемкие технологии и экономика инноваций</v>
      </c>
    </row>
    <row r="608" spans="1:8" ht="15.75" x14ac:dyDescent="0.25">
      <c r="A608" s="74">
        <v>606</v>
      </c>
      <c r="B608" s="75" t="s">
        <v>14408</v>
      </c>
      <c r="C608" s="76" t="s">
        <v>14409</v>
      </c>
      <c r="D608" s="76" t="s">
        <v>14410</v>
      </c>
      <c r="E608" s="77" t="s">
        <v>13141</v>
      </c>
      <c r="G608" s="73" t="s">
        <v>15556</v>
      </c>
      <c r="H608" s="73" t="str">
        <f t="shared" si="9"/>
        <v>27.04.08 Управление интеллектуальной собственностью</v>
      </c>
    </row>
    <row r="609" spans="1:8" ht="31.5" x14ac:dyDescent="0.25">
      <c r="A609" s="74">
        <v>607</v>
      </c>
      <c r="B609" s="77" t="s">
        <v>14411</v>
      </c>
      <c r="C609" s="76" t="s">
        <v>14412</v>
      </c>
      <c r="D609" s="76" t="s">
        <v>7903</v>
      </c>
      <c r="E609" s="77" t="s">
        <v>13141</v>
      </c>
      <c r="G609" s="73" t="s">
        <v>15556</v>
      </c>
      <c r="H609" s="73" t="str">
        <f t="shared" si="9"/>
        <v>27.05.01 Специальные организационно-технические системы</v>
      </c>
    </row>
    <row r="610" spans="1:8" ht="15.75" x14ac:dyDescent="0.25">
      <c r="A610" s="74">
        <v>608</v>
      </c>
      <c r="B610" s="75" t="s">
        <v>14413</v>
      </c>
      <c r="C610" s="76" t="s">
        <v>14396</v>
      </c>
      <c r="D610" s="76" t="s">
        <v>13158</v>
      </c>
      <c r="E610" s="77" t="s">
        <v>13159</v>
      </c>
      <c r="G610" s="73" t="s">
        <v>15556</v>
      </c>
      <c r="H610" s="73" t="str">
        <f t="shared" si="9"/>
        <v>27.06.01 Управление в технических системах</v>
      </c>
    </row>
    <row r="611" spans="1:8" ht="15.75" x14ac:dyDescent="0.25">
      <c r="A611" s="74">
        <v>609</v>
      </c>
      <c r="B611" s="75" t="s">
        <v>14414</v>
      </c>
      <c r="C611" s="76" t="s">
        <v>14415</v>
      </c>
      <c r="D611" s="76" t="s">
        <v>13140</v>
      </c>
      <c r="E611" s="77" t="s">
        <v>13141</v>
      </c>
      <c r="G611" s="73" t="s">
        <v>15556</v>
      </c>
      <c r="H611" s="73" t="str">
        <f t="shared" si="9"/>
        <v>28.03.01 Нанотехнологии и микросистемная техника</v>
      </c>
    </row>
    <row r="612" spans="1:8" ht="15.75" x14ac:dyDescent="0.25">
      <c r="A612" s="74">
        <v>610</v>
      </c>
      <c r="B612" s="77" t="s">
        <v>14416</v>
      </c>
      <c r="C612" s="76" t="s">
        <v>14417</v>
      </c>
      <c r="D612" s="76" t="s">
        <v>13140</v>
      </c>
      <c r="E612" s="77" t="s">
        <v>13141</v>
      </c>
      <c r="G612" s="73" t="s">
        <v>15556</v>
      </c>
      <c r="H612" s="73" t="str">
        <f t="shared" si="9"/>
        <v>28.03.02 Наноинженерия</v>
      </c>
    </row>
    <row r="613" spans="1:8" ht="15.75" x14ac:dyDescent="0.25">
      <c r="A613" s="74">
        <v>611</v>
      </c>
      <c r="B613" s="75" t="s">
        <v>14418</v>
      </c>
      <c r="C613" s="76" t="s">
        <v>14419</v>
      </c>
      <c r="D613" s="76" t="s">
        <v>13140</v>
      </c>
      <c r="E613" s="77" t="s">
        <v>13141</v>
      </c>
      <c r="G613" s="73" t="s">
        <v>15556</v>
      </c>
      <c r="H613" s="73" t="str">
        <f t="shared" si="9"/>
        <v>28.03.03 Наноматериалы</v>
      </c>
    </row>
    <row r="614" spans="1:8" ht="15.75" x14ac:dyDescent="0.25">
      <c r="A614" s="74">
        <v>612</v>
      </c>
      <c r="B614" s="75" t="s">
        <v>14420</v>
      </c>
      <c r="C614" s="76" t="s">
        <v>14415</v>
      </c>
      <c r="D614" s="76" t="s">
        <v>13149</v>
      </c>
      <c r="E614" s="77" t="s">
        <v>13141</v>
      </c>
      <c r="G614" s="73" t="s">
        <v>15556</v>
      </c>
      <c r="H614" s="73" t="str">
        <f t="shared" si="9"/>
        <v>28.04.01 Нанотехнологии и микросистемная техника</v>
      </c>
    </row>
    <row r="615" spans="1:8" ht="15.75" x14ac:dyDescent="0.25">
      <c r="A615" s="74">
        <v>613</v>
      </c>
      <c r="B615" s="75" t="s">
        <v>14421</v>
      </c>
      <c r="C615" s="76" t="s">
        <v>14417</v>
      </c>
      <c r="D615" s="76" t="s">
        <v>13149</v>
      </c>
      <c r="E615" s="77" t="s">
        <v>13141</v>
      </c>
      <c r="G615" s="73" t="s">
        <v>15556</v>
      </c>
      <c r="H615" s="73" t="str">
        <f t="shared" si="9"/>
        <v>28.04.02 Наноинженерия</v>
      </c>
    </row>
    <row r="616" spans="1:8" ht="15.75" x14ac:dyDescent="0.25">
      <c r="A616" s="74">
        <v>614</v>
      </c>
      <c r="B616" s="75" t="s">
        <v>14422</v>
      </c>
      <c r="C616" s="76" t="s">
        <v>14419</v>
      </c>
      <c r="D616" s="76" t="s">
        <v>13149</v>
      </c>
      <c r="E616" s="77" t="s">
        <v>13141</v>
      </c>
      <c r="G616" s="73" t="s">
        <v>15556</v>
      </c>
      <c r="H616" s="73" t="str">
        <f t="shared" si="9"/>
        <v>28.04.03 Наноматериалы</v>
      </c>
    </row>
    <row r="617" spans="1:8" ht="15.75" x14ac:dyDescent="0.25">
      <c r="A617" s="74">
        <v>615</v>
      </c>
      <c r="B617" s="75" t="s">
        <v>14423</v>
      </c>
      <c r="C617" s="76" t="s">
        <v>14424</v>
      </c>
      <c r="D617" s="76" t="s">
        <v>13149</v>
      </c>
      <c r="E617" s="77" t="s">
        <v>13141</v>
      </c>
      <c r="G617" s="73" t="s">
        <v>15556</v>
      </c>
      <c r="H617" s="73" t="str">
        <f t="shared" si="9"/>
        <v>28.04.04 Наносистемы и наноматериалы</v>
      </c>
    </row>
    <row r="618" spans="1:8" ht="15.75" x14ac:dyDescent="0.25">
      <c r="A618" s="74">
        <v>616</v>
      </c>
      <c r="B618" s="75" t="s">
        <v>14425</v>
      </c>
      <c r="C618" s="76" t="s">
        <v>14426</v>
      </c>
      <c r="D618" s="76" t="s">
        <v>13158</v>
      </c>
      <c r="E618" s="77" t="s">
        <v>13159</v>
      </c>
      <c r="G618" s="73" t="s">
        <v>15556</v>
      </c>
      <c r="H618" s="73" t="str">
        <f t="shared" si="9"/>
        <v>28.06.01 Нанотехнологии и наноматериалы</v>
      </c>
    </row>
    <row r="619" spans="1:8" ht="31.5" x14ac:dyDescent="0.25">
      <c r="A619" s="74">
        <v>617</v>
      </c>
      <c r="B619" s="77" t="s">
        <v>14427</v>
      </c>
      <c r="C619" s="76" t="s">
        <v>7444</v>
      </c>
      <c r="D619" s="79" t="s">
        <v>14428</v>
      </c>
      <c r="E619" s="77" t="s">
        <v>13200</v>
      </c>
      <c r="G619" s="73" t="s">
        <v>15556</v>
      </c>
      <c r="H619" s="73" t="str">
        <f t="shared" si="9"/>
        <v>29.01.01 Скорняк</v>
      </c>
    </row>
    <row r="620" spans="1:8" ht="47.25" x14ac:dyDescent="0.25">
      <c r="A620" s="74">
        <v>618</v>
      </c>
      <c r="B620" s="77" t="s">
        <v>14429</v>
      </c>
      <c r="C620" s="76" t="s">
        <v>14430</v>
      </c>
      <c r="D620" s="79" t="s">
        <v>14431</v>
      </c>
      <c r="E620" s="77" t="s">
        <v>13200</v>
      </c>
      <c r="G620" s="73" t="s">
        <v>15556</v>
      </c>
      <c r="H620" s="73" t="str">
        <f t="shared" si="9"/>
        <v>29.01.02 Обувщик (широкого профиля)</v>
      </c>
    </row>
    <row r="621" spans="1:8" ht="15.75" x14ac:dyDescent="0.25">
      <c r="A621" s="74">
        <v>619</v>
      </c>
      <c r="B621" s="77" t="s">
        <v>14432</v>
      </c>
      <c r="C621" s="76" t="s">
        <v>4215</v>
      </c>
      <c r="D621" s="79" t="s">
        <v>14433</v>
      </c>
      <c r="E621" s="77" t="s">
        <v>13200</v>
      </c>
      <c r="G621" s="73" t="s">
        <v>15556</v>
      </c>
      <c r="H621" s="73" t="str">
        <f t="shared" si="9"/>
        <v>29.01.03 Сборщик обуви</v>
      </c>
    </row>
    <row r="622" spans="1:8" ht="15.75" x14ac:dyDescent="0.25">
      <c r="A622" s="74">
        <v>620</v>
      </c>
      <c r="B622" s="77" t="s">
        <v>14434</v>
      </c>
      <c r="C622" s="76" t="s">
        <v>14435</v>
      </c>
      <c r="D622" s="79" t="s">
        <v>14435</v>
      </c>
      <c r="E622" s="77" t="s">
        <v>13200</v>
      </c>
      <c r="G622" s="73" t="s">
        <v>15556</v>
      </c>
      <c r="H622" s="73" t="str">
        <f t="shared" si="9"/>
        <v>29.01.04 Художник по костюму</v>
      </c>
    </row>
    <row r="623" spans="1:8" ht="15.75" x14ac:dyDescent="0.25">
      <c r="A623" s="74">
        <v>621</v>
      </c>
      <c r="B623" s="77" t="s">
        <v>14436</v>
      </c>
      <c r="C623" s="76" t="s">
        <v>563</v>
      </c>
      <c r="D623" s="79" t="s">
        <v>14437</v>
      </c>
      <c r="E623" s="77" t="s">
        <v>13200</v>
      </c>
      <c r="G623" s="73" t="s">
        <v>15556</v>
      </c>
      <c r="H623" s="73" t="str">
        <f t="shared" si="9"/>
        <v>29.01.05 Закройщик</v>
      </c>
    </row>
    <row r="624" spans="1:8" ht="31.5" x14ac:dyDescent="0.25">
      <c r="A624" s="74">
        <v>622</v>
      </c>
      <c r="B624" s="77" t="s">
        <v>14438</v>
      </c>
      <c r="C624" s="76" t="s">
        <v>3997</v>
      </c>
      <c r="D624" s="79" t="s">
        <v>14439</v>
      </c>
      <c r="E624" s="77" t="s">
        <v>13200</v>
      </c>
      <c r="G624" s="73" t="s">
        <v>15556</v>
      </c>
      <c r="H624" s="73" t="str">
        <f t="shared" si="9"/>
        <v>29.01.06 Раскройщик материалов</v>
      </c>
    </row>
    <row r="625" spans="1:8" ht="15.75" x14ac:dyDescent="0.25">
      <c r="A625" s="74">
        <v>623</v>
      </c>
      <c r="B625" s="77" t="s">
        <v>14440</v>
      </c>
      <c r="C625" s="76" t="s">
        <v>28</v>
      </c>
      <c r="D625" s="79" t="s">
        <v>28</v>
      </c>
      <c r="E625" s="77" t="s">
        <v>13200</v>
      </c>
      <c r="G625" s="73" t="s">
        <v>15556</v>
      </c>
      <c r="H625" s="73" t="str">
        <f t="shared" si="9"/>
        <v>29.01.07 Портной</v>
      </c>
    </row>
    <row r="626" spans="1:8" ht="15.75" x14ac:dyDescent="0.25">
      <c r="A626" s="74">
        <v>624</v>
      </c>
      <c r="B626" s="77" t="s">
        <v>14441</v>
      </c>
      <c r="C626" s="76" t="s">
        <v>261</v>
      </c>
      <c r="D626" s="79" t="s">
        <v>14442</v>
      </c>
      <c r="E626" s="77" t="s">
        <v>13200</v>
      </c>
      <c r="G626" s="73" t="s">
        <v>15556</v>
      </c>
      <c r="H626" s="73" t="str">
        <f t="shared" si="9"/>
        <v>29.01.08 Оператор швейного оборудования</v>
      </c>
    </row>
    <row r="627" spans="1:8" ht="31.5" x14ac:dyDescent="0.25">
      <c r="A627" s="74">
        <v>625</v>
      </c>
      <c r="B627" s="77" t="s">
        <v>14443</v>
      </c>
      <c r="C627" s="76" t="s">
        <v>511</v>
      </c>
      <c r="D627" s="79" t="s">
        <v>14444</v>
      </c>
      <c r="E627" s="77" t="s">
        <v>13200</v>
      </c>
      <c r="G627" s="73" t="s">
        <v>15556</v>
      </c>
      <c r="H627" s="73" t="str">
        <f t="shared" si="9"/>
        <v>29.01.09 Вышивальщица</v>
      </c>
    </row>
    <row r="628" spans="1:8" ht="15.75" x14ac:dyDescent="0.25">
      <c r="A628" s="74">
        <v>626</v>
      </c>
      <c r="B628" s="77" t="s">
        <v>14445</v>
      </c>
      <c r="C628" s="76" t="s">
        <v>2653</v>
      </c>
      <c r="D628" s="79" t="s">
        <v>2653</v>
      </c>
      <c r="E628" s="77" t="s">
        <v>13200</v>
      </c>
      <c r="G628" s="73" t="s">
        <v>15556</v>
      </c>
      <c r="H628" s="73" t="str">
        <f t="shared" si="9"/>
        <v>29.01.10 Модистка головных уборов</v>
      </c>
    </row>
    <row r="629" spans="1:8" ht="15.75" x14ac:dyDescent="0.25">
      <c r="A629" s="74">
        <v>627</v>
      </c>
      <c r="B629" s="77" t="s">
        <v>14446</v>
      </c>
      <c r="C629" s="76" t="s">
        <v>14447</v>
      </c>
      <c r="D629" s="79" t="s">
        <v>2079</v>
      </c>
      <c r="E629" s="77" t="s">
        <v>13200</v>
      </c>
      <c r="G629" s="73" t="s">
        <v>15556</v>
      </c>
      <c r="H629" s="73" t="str">
        <f t="shared" si="9"/>
        <v>29.01.11 Контролер качества текстильных изделий</v>
      </c>
    </row>
    <row r="630" spans="1:8" ht="31.5" x14ac:dyDescent="0.25">
      <c r="A630" s="74">
        <v>628</v>
      </c>
      <c r="B630" s="77" t="s">
        <v>14448</v>
      </c>
      <c r="C630" s="76" t="s">
        <v>14449</v>
      </c>
      <c r="D630" s="79" t="s">
        <v>14450</v>
      </c>
      <c r="E630" s="77" t="s">
        <v>13200</v>
      </c>
      <c r="G630" s="73" t="s">
        <v>15556</v>
      </c>
      <c r="H630" s="73" t="str">
        <f t="shared" si="9"/>
        <v>29.01.12 Оператор крутильного оборудования (для всех видов производств)</v>
      </c>
    </row>
    <row r="631" spans="1:8" ht="63" x14ac:dyDescent="0.25">
      <c r="A631" s="74">
        <v>629</v>
      </c>
      <c r="B631" s="77" t="s">
        <v>14451</v>
      </c>
      <c r="C631" s="76" t="s">
        <v>14452</v>
      </c>
      <c r="D631" s="79" t="s">
        <v>14453</v>
      </c>
      <c r="E631" s="77" t="s">
        <v>13200</v>
      </c>
      <c r="G631" s="73" t="s">
        <v>15556</v>
      </c>
      <c r="H631" s="73" t="str">
        <f t="shared" si="9"/>
        <v>29.01.13 Оператор оборудования чесального производства (для всех видов производств)</v>
      </c>
    </row>
    <row r="632" spans="1:8" ht="31.5" x14ac:dyDescent="0.25">
      <c r="A632" s="74">
        <v>630</v>
      </c>
      <c r="B632" s="77" t="s">
        <v>14454</v>
      </c>
      <c r="C632" s="76" t="s">
        <v>14455</v>
      </c>
      <c r="D632" s="79" t="s">
        <v>14456</v>
      </c>
      <c r="E632" s="77" t="s">
        <v>13200</v>
      </c>
      <c r="G632" s="73" t="s">
        <v>15556</v>
      </c>
      <c r="H632" s="73" t="str">
        <f t="shared" si="9"/>
        <v>29.01.14 Оператор прядильного производства</v>
      </c>
    </row>
    <row r="633" spans="1:8" ht="15.75" x14ac:dyDescent="0.25">
      <c r="A633" s="74">
        <v>631</v>
      </c>
      <c r="B633" s="77" t="s">
        <v>14457</v>
      </c>
      <c r="C633" s="76" t="s">
        <v>3979</v>
      </c>
      <c r="D633" s="79" t="s">
        <v>3979</v>
      </c>
      <c r="E633" s="77" t="s">
        <v>13200</v>
      </c>
      <c r="G633" s="73" t="s">
        <v>15556</v>
      </c>
      <c r="H633" s="73" t="str">
        <f t="shared" si="9"/>
        <v>29.01.15 Раклист</v>
      </c>
    </row>
    <row r="634" spans="1:8" ht="15.75" x14ac:dyDescent="0.25">
      <c r="A634" s="74">
        <v>632</v>
      </c>
      <c r="B634" s="77" t="s">
        <v>14458</v>
      </c>
      <c r="C634" s="76" t="s">
        <v>1716</v>
      </c>
      <c r="D634" s="79" t="s">
        <v>1716</v>
      </c>
      <c r="E634" s="77" t="s">
        <v>13200</v>
      </c>
      <c r="G634" s="73" t="s">
        <v>15556</v>
      </c>
      <c r="H634" s="73" t="str">
        <f t="shared" si="9"/>
        <v>29.01.16 Ткач</v>
      </c>
    </row>
    <row r="635" spans="1:8" ht="31.5" x14ac:dyDescent="0.25">
      <c r="A635" s="74">
        <v>633</v>
      </c>
      <c r="B635" s="77" t="s">
        <v>14459</v>
      </c>
      <c r="C635" s="76" t="s">
        <v>14460</v>
      </c>
      <c r="D635" s="79" t="s">
        <v>14461</v>
      </c>
      <c r="E635" s="77" t="s">
        <v>13200</v>
      </c>
      <c r="G635" s="73" t="s">
        <v>15556</v>
      </c>
      <c r="H635" s="73" t="str">
        <f t="shared" si="9"/>
        <v>29.01.17 Оператор вязально-швейного оборудования</v>
      </c>
    </row>
    <row r="636" spans="1:8" ht="15.75" x14ac:dyDescent="0.25">
      <c r="A636" s="74">
        <v>634</v>
      </c>
      <c r="B636" s="77" t="s">
        <v>14462</v>
      </c>
      <c r="C636" s="76" t="s">
        <v>514</v>
      </c>
      <c r="D636" s="79" t="s">
        <v>514</v>
      </c>
      <c r="E636" s="77" t="s">
        <v>13200</v>
      </c>
      <c r="G636" s="73" t="s">
        <v>15556</v>
      </c>
      <c r="H636" s="73" t="str">
        <f t="shared" si="9"/>
        <v>29.01.18 Вязальщица текстильно-галантерейных изделий</v>
      </c>
    </row>
    <row r="637" spans="1:8" ht="63" x14ac:dyDescent="0.25">
      <c r="A637" s="74">
        <v>635</v>
      </c>
      <c r="B637" s="77" t="s">
        <v>14463</v>
      </c>
      <c r="C637" s="76" t="s">
        <v>14464</v>
      </c>
      <c r="D637" s="79" t="s">
        <v>14465</v>
      </c>
      <c r="E637" s="77" t="s">
        <v>13200</v>
      </c>
      <c r="G637" s="73" t="s">
        <v>15556</v>
      </c>
      <c r="H637" s="73" t="str">
        <f t="shared" si="9"/>
        <v>29.01.19 Оператор производства нетканых материалов</v>
      </c>
    </row>
    <row r="638" spans="1:8" ht="31.5" x14ac:dyDescent="0.25">
      <c r="A638" s="74">
        <v>636</v>
      </c>
      <c r="B638" s="77" t="s">
        <v>14466</v>
      </c>
      <c r="C638" s="76" t="s">
        <v>14467</v>
      </c>
      <c r="D638" s="79" t="s">
        <v>14468</v>
      </c>
      <c r="E638" s="77" t="s">
        <v>13200</v>
      </c>
      <c r="G638" s="73" t="s">
        <v>15556</v>
      </c>
      <c r="H638" s="73" t="str">
        <f t="shared" si="9"/>
        <v>29.01.20 Красильщик (общие профессии производства текстиля)</v>
      </c>
    </row>
    <row r="639" spans="1:8" ht="31.5" x14ac:dyDescent="0.25">
      <c r="A639" s="74">
        <v>637</v>
      </c>
      <c r="B639" s="77" t="s">
        <v>14469</v>
      </c>
      <c r="C639" s="76" t="s">
        <v>14470</v>
      </c>
      <c r="D639" s="79" t="s">
        <v>14471</v>
      </c>
      <c r="E639" s="77" t="s">
        <v>13200</v>
      </c>
      <c r="G639" s="73" t="s">
        <v>15556</v>
      </c>
      <c r="H639" s="73" t="str">
        <f t="shared" si="9"/>
        <v>29.01.21 Оператор оборудования отделочного производства (общие профессии производства текстиля)</v>
      </c>
    </row>
    <row r="640" spans="1:8" ht="47.25" x14ac:dyDescent="0.25">
      <c r="A640" s="74">
        <v>638</v>
      </c>
      <c r="B640" s="77" t="s">
        <v>14472</v>
      </c>
      <c r="C640" s="76" t="s">
        <v>14473</v>
      </c>
      <c r="D640" s="79" t="s">
        <v>14474</v>
      </c>
      <c r="E640" s="77" t="s">
        <v>13200</v>
      </c>
      <c r="G640" s="73" t="s">
        <v>15556</v>
      </c>
      <c r="H640" s="73" t="str">
        <f t="shared" si="9"/>
        <v>29.01.22 Аппаратчик отделочного производства (общие профессии производства текстиля)</v>
      </c>
    </row>
    <row r="641" spans="1:8" ht="15.75" x14ac:dyDescent="0.25">
      <c r="A641" s="74">
        <v>639</v>
      </c>
      <c r="B641" s="77" t="s">
        <v>14475</v>
      </c>
      <c r="C641" s="76" t="s">
        <v>109</v>
      </c>
      <c r="D641" s="79" t="s">
        <v>109</v>
      </c>
      <c r="E641" s="77" t="s">
        <v>13200</v>
      </c>
      <c r="G641" s="73" t="s">
        <v>15556</v>
      </c>
      <c r="H641" s="73" t="str">
        <f t="shared" si="9"/>
        <v>29.01.23 Наладчик полиграфического оборудования</v>
      </c>
    </row>
    <row r="642" spans="1:8" ht="15.75" x14ac:dyDescent="0.25">
      <c r="A642" s="74">
        <v>640</v>
      </c>
      <c r="B642" s="77" t="s">
        <v>14476</v>
      </c>
      <c r="C642" s="76" t="s">
        <v>263</v>
      </c>
      <c r="D642" s="79" t="s">
        <v>263</v>
      </c>
      <c r="E642" s="77" t="s">
        <v>13200</v>
      </c>
      <c r="G642" s="73" t="s">
        <v>15556</v>
      </c>
      <c r="H642" s="73" t="str">
        <f t="shared" si="9"/>
        <v>29.01.24 Оператор электронного набора и верстки</v>
      </c>
    </row>
    <row r="643" spans="1:8" ht="15.75" x14ac:dyDescent="0.25">
      <c r="A643" s="74">
        <v>641</v>
      </c>
      <c r="B643" s="77" t="s">
        <v>14477</v>
      </c>
      <c r="C643" s="76" t="s">
        <v>288</v>
      </c>
      <c r="D643" s="79" t="s">
        <v>14478</v>
      </c>
      <c r="E643" s="77" t="s">
        <v>13200</v>
      </c>
      <c r="G643" s="73" t="s">
        <v>15556</v>
      </c>
      <c r="H643" s="73" t="str">
        <f t="shared" si="9"/>
        <v>29.01.25 Переплетчик</v>
      </c>
    </row>
    <row r="644" spans="1:8" ht="15.75" x14ac:dyDescent="0.25">
      <c r="A644" s="74">
        <v>642</v>
      </c>
      <c r="B644" s="77" t="s">
        <v>14479</v>
      </c>
      <c r="C644" s="76" t="s">
        <v>5323</v>
      </c>
      <c r="D644" s="79" t="s">
        <v>5323</v>
      </c>
      <c r="E644" s="77" t="s">
        <v>13200</v>
      </c>
      <c r="G644" s="73" t="s">
        <v>15556</v>
      </c>
      <c r="H644" s="73" t="str">
        <f t="shared" si="9"/>
        <v>29.01.26 Печатник плоской печати</v>
      </c>
    </row>
    <row r="645" spans="1:8" ht="31.5" x14ac:dyDescent="0.25">
      <c r="A645" s="74">
        <v>643</v>
      </c>
      <c r="B645" s="77" t="s">
        <v>14480</v>
      </c>
      <c r="C645" s="76" t="s">
        <v>14481</v>
      </c>
      <c r="D645" s="79" t="s">
        <v>14482</v>
      </c>
      <c r="E645" s="77" t="s">
        <v>13200</v>
      </c>
      <c r="G645" s="73" t="s">
        <v>15556</v>
      </c>
      <c r="H645" s="73" t="str">
        <f t="shared" ref="H645:H708" si="10">CONCATENATE(B645,G645,C645)</f>
        <v>29.01.27 Мастер печатного дела</v>
      </c>
    </row>
    <row r="646" spans="1:8" ht="31.5" x14ac:dyDescent="0.25">
      <c r="A646" s="74">
        <v>644</v>
      </c>
      <c r="B646" s="77" t="s">
        <v>14483</v>
      </c>
      <c r="C646" s="76" t="s">
        <v>3037</v>
      </c>
      <c r="D646" s="79" t="s">
        <v>14484</v>
      </c>
      <c r="E646" s="77" t="s">
        <v>13200</v>
      </c>
      <c r="G646" s="73" t="s">
        <v>15556</v>
      </c>
      <c r="H646" s="73" t="str">
        <f t="shared" si="10"/>
        <v>29.01.28 Огранщик алмазов в бриллианты</v>
      </c>
    </row>
    <row r="647" spans="1:8" ht="31.5" x14ac:dyDescent="0.25">
      <c r="A647" s="74">
        <v>645</v>
      </c>
      <c r="B647" s="77" t="s">
        <v>14485</v>
      </c>
      <c r="C647" s="76" t="s">
        <v>14486</v>
      </c>
      <c r="D647" s="79" t="s">
        <v>14487</v>
      </c>
      <c r="E647" s="77" t="s">
        <v>13200</v>
      </c>
      <c r="G647" s="73" t="s">
        <v>15556</v>
      </c>
      <c r="H647" s="73" t="str">
        <f t="shared" si="10"/>
        <v>29.01.29 Мастер столярного и мебельного производства</v>
      </c>
    </row>
    <row r="648" spans="1:8" ht="15.75" x14ac:dyDescent="0.25">
      <c r="A648" s="74">
        <v>646</v>
      </c>
      <c r="B648" s="77" t="s">
        <v>14488</v>
      </c>
      <c r="C648" s="76" t="s">
        <v>2977</v>
      </c>
      <c r="D648" s="79" t="s">
        <v>14489</v>
      </c>
      <c r="E648" s="77" t="s">
        <v>13200</v>
      </c>
      <c r="G648" s="73" t="s">
        <v>15556</v>
      </c>
      <c r="H648" s="73" t="str">
        <f t="shared" si="10"/>
        <v>29.01.30 Обойщик мебели</v>
      </c>
    </row>
    <row r="649" spans="1:8" ht="31.5" x14ac:dyDescent="0.25">
      <c r="A649" s="74">
        <v>647</v>
      </c>
      <c r="B649" s="80" t="s">
        <v>14490</v>
      </c>
      <c r="C649" s="76" t="s">
        <v>14491</v>
      </c>
      <c r="D649" s="76" t="s">
        <v>14492</v>
      </c>
      <c r="E649" s="77" t="s">
        <v>13200</v>
      </c>
      <c r="F649" s="78"/>
      <c r="G649" s="73" t="s">
        <v>15556</v>
      </c>
      <c r="H649" s="73" t="str">
        <f t="shared" si="10"/>
        <v>29.02.01 Конструирование, моделирование и технология изделий из кожи</v>
      </c>
    </row>
    <row r="650" spans="1:8" ht="15.75" x14ac:dyDescent="0.25">
      <c r="A650" s="74">
        <v>648</v>
      </c>
      <c r="B650" s="80" t="s">
        <v>14493</v>
      </c>
      <c r="C650" s="76" t="s">
        <v>14494</v>
      </c>
      <c r="D650" s="76" t="s">
        <v>7054</v>
      </c>
      <c r="E650" s="77" t="s">
        <v>13200</v>
      </c>
      <c r="F650" s="78"/>
      <c r="G650" s="73" t="s">
        <v>15556</v>
      </c>
      <c r="H650" s="73" t="str">
        <f t="shared" si="10"/>
        <v>29.02.02 Технология кожи и меха</v>
      </c>
    </row>
    <row r="651" spans="1:8" ht="31.5" x14ac:dyDescent="0.25">
      <c r="A651" s="74">
        <v>649</v>
      </c>
      <c r="B651" s="80" t="s">
        <v>14495</v>
      </c>
      <c r="C651" s="76" t="s">
        <v>14496</v>
      </c>
      <c r="D651" s="76" t="s">
        <v>14492</v>
      </c>
      <c r="E651" s="77" t="s">
        <v>13200</v>
      </c>
      <c r="F651" s="78"/>
      <c r="G651" s="73" t="s">
        <v>15556</v>
      </c>
      <c r="H651" s="73" t="str">
        <f t="shared" si="10"/>
        <v>29.02.03 Конструирование, моделирование и технология изделий из меха</v>
      </c>
    </row>
    <row r="652" spans="1:8" ht="31.5" x14ac:dyDescent="0.25">
      <c r="A652" s="74">
        <v>650</v>
      </c>
      <c r="B652" s="80" t="s">
        <v>14497</v>
      </c>
      <c r="C652" s="76" t="s">
        <v>14498</v>
      </c>
      <c r="D652" s="76" t="s">
        <v>14492</v>
      </c>
      <c r="E652" s="77" t="s">
        <v>13200</v>
      </c>
      <c r="F652" s="78"/>
      <c r="G652" s="73" t="s">
        <v>15556</v>
      </c>
      <c r="H652" s="73" t="str">
        <f t="shared" si="10"/>
        <v>29.02.04 Конструирование, моделирование и технология швейных изделий</v>
      </c>
    </row>
    <row r="653" spans="1:8" ht="15.75" x14ac:dyDescent="0.25">
      <c r="A653" s="74">
        <v>651</v>
      </c>
      <c r="B653" s="80" t="s">
        <v>14499</v>
      </c>
      <c r="C653" s="76" t="s">
        <v>14500</v>
      </c>
      <c r="D653" s="76" t="s">
        <v>7054</v>
      </c>
      <c r="E653" s="77" t="s">
        <v>13200</v>
      </c>
      <c r="F653" s="78"/>
      <c r="G653" s="73" t="s">
        <v>15556</v>
      </c>
      <c r="H653" s="73" t="str">
        <f t="shared" si="10"/>
        <v>29.02.05 Технология текстильных изделий (по видам)</v>
      </c>
    </row>
    <row r="654" spans="1:8" ht="15.75" x14ac:dyDescent="0.25">
      <c r="A654" s="74">
        <v>652</v>
      </c>
      <c r="B654" s="80" t="s">
        <v>14501</v>
      </c>
      <c r="C654" s="76" t="s">
        <v>14502</v>
      </c>
      <c r="D654" s="76" t="s">
        <v>13835</v>
      </c>
      <c r="E654" s="77" t="s">
        <v>13200</v>
      </c>
      <c r="F654" s="78"/>
      <c r="G654" s="73" t="s">
        <v>15556</v>
      </c>
      <c r="H654" s="73" t="str">
        <f t="shared" si="10"/>
        <v>29.02.06 Полиграфическое производство</v>
      </c>
    </row>
    <row r="655" spans="1:8" ht="15.75" x14ac:dyDescent="0.25">
      <c r="A655" s="74">
        <v>653</v>
      </c>
      <c r="B655" s="80" t="s">
        <v>14503</v>
      </c>
      <c r="C655" s="76" t="s">
        <v>9998</v>
      </c>
      <c r="D655" s="76" t="s">
        <v>13316</v>
      </c>
      <c r="E655" s="77" t="s">
        <v>13200</v>
      </c>
      <c r="F655" s="78"/>
      <c r="G655" s="73" t="s">
        <v>15556</v>
      </c>
      <c r="H655" s="73" t="str">
        <f t="shared" si="10"/>
        <v>29.02.07 Производство изделий из бумаги и картона</v>
      </c>
    </row>
    <row r="656" spans="1:8" ht="15.75" x14ac:dyDescent="0.25">
      <c r="A656" s="74">
        <v>654</v>
      </c>
      <c r="B656" s="80" t="s">
        <v>14504</v>
      </c>
      <c r="C656" s="76" t="s">
        <v>14505</v>
      </c>
      <c r="D656" s="76" t="s">
        <v>13835</v>
      </c>
      <c r="E656" s="77" t="s">
        <v>13200</v>
      </c>
      <c r="F656" s="78"/>
      <c r="G656" s="73" t="s">
        <v>15556</v>
      </c>
      <c r="H656" s="73" t="str">
        <f t="shared" si="10"/>
        <v>29.02.08 Технология обработки алмазов</v>
      </c>
    </row>
    <row r="657" spans="1:8" ht="15.75" x14ac:dyDescent="0.25">
      <c r="A657" s="74">
        <v>655</v>
      </c>
      <c r="B657" s="77" t="s">
        <v>14506</v>
      </c>
      <c r="C657" s="76" t="s">
        <v>14507</v>
      </c>
      <c r="D657" s="76" t="s">
        <v>13140</v>
      </c>
      <c r="E657" s="77" t="s">
        <v>13141</v>
      </c>
      <c r="G657" s="73" t="s">
        <v>15556</v>
      </c>
      <c r="H657" s="73" t="str">
        <f t="shared" si="10"/>
        <v>29.03.01 Технология изделий легкой промышленности</v>
      </c>
    </row>
    <row r="658" spans="1:8" ht="15.75" x14ac:dyDescent="0.25">
      <c r="A658" s="74">
        <v>656</v>
      </c>
      <c r="B658" s="77" t="s">
        <v>14508</v>
      </c>
      <c r="C658" s="76" t="s">
        <v>14509</v>
      </c>
      <c r="D658" s="76" t="s">
        <v>13140</v>
      </c>
      <c r="E658" s="77" t="s">
        <v>13141</v>
      </c>
      <c r="G658" s="73" t="s">
        <v>15556</v>
      </c>
      <c r="H658" s="73" t="str">
        <f t="shared" si="10"/>
        <v>29.03.02 Технологии и проектирование текстильных изделий</v>
      </c>
    </row>
    <row r="659" spans="1:8" ht="31.5" x14ac:dyDescent="0.25">
      <c r="A659" s="74">
        <v>657</v>
      </c>
      <c r="B659" s="75" t="s">
        <v>14510</v>
      </c>
      <c r="C659" s="76" t="s">
        <v>14511</v>
      </c>
      <c r="D659" s="76" t="s">
        <v>13140</v>
      </c>
      <c r="E659" s="77" t="s">
        <v>13141</v>
      </c>
      <c r="G659" s="73" t="s">
        <v>15556</v>
      </c>
      <c r="H659" s="73" t="str">
        <f t="shared" si="10"/>
        <v>29.03.03 Технология полиграфического и упаковочного производства</v>
      </c>
    </row>
    <row r="660" spans="1:8" ht="15.75" x14ac:dyDescent="0.25">
      <c r="A660" s="74">
        <v>658</v>
      </c>
      <c r="B660" s="75" t="s">
        <v>14512</v>
      </c>
      <c r="C660" s="76" t="s">
        <v>14513</v>
      </c>
      <c r="D660" s="76" t="s">
        <v>13140</v>
      </c>
      <c r="E660" s="77" t="s">
        <v>13141</v>
      </c>
      <c r="G660" s="73" t="s">
        <v>15556</v>
      </c>
      <c r="H660" s="73" t="str">
        <f t="shared" si="10"/>
        <v>29.03.04 Технология художественной обработки материалов</v>
      </c>
    </row>
    <row r="661" spans="1:8" ht="15.75" x14ac:dyDescent="0.25">
      <c r="A661" s="74">
        <v>659</v>
      </c>
      <c r="B661" s="77" t="s">
        <v>14514</v>
      </c>
      <c r="C661" s="76" t="s">
        <v>14515</v>
      </c>
      <c r="D661" s="76" t="s">
        <v>13140</v>
      </c>
      <c r="E661" s="77" t="s">
        <v>13141</v>
      </c>
      <c r="G661" s="73" t="s">
        <v>15556</v>
      </c>
      <c r="H661" s="73" t="str">
        <f t="shared" si="10"/>
        <v>29.03.05 Конструирование изделий легкой промышленности</v>
      </c>
    </row>
    <row r="662" spans="1:8" ht="15.75" x14ac:dyDescent="0.25">
      <c r="A662" s="74">
        <v>660</v>
      </c>
      <c r="B662" s="75" t="s">
        <v>14516</v>
      </c>
      <c r="C662" s="76" t="s">
        <v>14507</v>
      </c>
      <c r="D662" s="76" t="s">
        <v>13149</v>
      </c>
      <c r="E662" s="77" t="s">
        <v>13141</v>
      </c>
      <c r="G662" s="73" t="s">
        <v>15556</v>
      </c>
      <c r="H662" s="73" t="str">
        <f t="shared" si="10"/>
        <v>29.04.01 Технология изделий легкой промышленности</v>
      </c>
    </row>
    <row r="663" spans="1:8" ht="15.75" x14ac:dyDescent="0.25">
      <c r="A663" s="74">
        <v>661</v>
      </c>
      <c r="B663" s="75" t="s">
        <v>14517</v>
      </c>
      <c r="C663" s="76" t="s">
        <v>14509</v>
      </c>
      <c r="D663" s="76" t="s">
        <v>13149</v>
      </c>
      <c r="E663" s="77" t="s">
        <v>13141</v>
      </c>
      <c r="G663" s="73" t="s">
        <v>15556</v>
      </c>
      <c r="H663" s="73" t="str">
        <f t="shared" si="10"/>
        <v>29.04.02 Технологии и проектирование текстильных изделий</v>
      </c>
    </row>
    <row r="664" spans="1:8" ht="31.5" x14ac:dyDescent="0.25">
      <c r="A664" s="74">
        <v>662</v>
      </c>
      <c r="B664" s="75" t="s">
        <v>14518</v>
      </c>
      <c r="C664" s="76" t="s">
        <v>14511</v>
      </c>
      <c r="D664" s="76" t="s">
        <v>13149</v>
      </c>
      <c r="E664" s="77" t="s">
        <v>13141</v>
      </c>
      <c r="G664" s="73" t="s">
        <v>15556</v>
      </c>
      <c r="H664" s="73" t="str">
        <f t="shared" si="10"/>
        <v>29.04.03 Технология полиграфического и упаковочного производства</v>
      </c>
    </row>
    <row r="665" spans="1:8" ht="15.75" x14ac:dyDescent="0.25">
      <c r="A665" s="74">
        <v>663</v>
      </c>
      <c r="B665" s="75" t="s">
        <v>14519</v>
      </c>
      <c r="C665" s="76" t="s">
        <v>14513</v>
      </c>
      <c r="D665" s="76" t="s">
        <v>13149</v>
      </c>
      <c r="E665" s="77" t="s">
        <v>13141</v>
      </c>
      <c r="G665" s="73" t="s">
        <v>15556</v>
      </c>
      <c r="H665" s="73" t="str">
        <f t="shared" si="10"/>
        <v>29.04.04 Технология художественной обработки материалов</v>
      </c>
    </row>
    <row r="666" spans="1:8" ht="15.75" x14ac:dyDescent="0.25">
      <c r="A666" s="74">
        <v>664</v>
      </c>
      <c r="B666" s="75" t="s">
        <v>14520</v>
      </c>
      <c r="C666" s="76" t="s">
        <v>14515</v>
      </c>
      <c r="D666" s="76" t="s">
        <v>13149</v>
      </c>
      <c r="E666" s="77" t="s">
        <v>13141</v>
      </c>
      <c r="G666" s="73" t="s">
        <v>15556</v>
      </c>
      <c r="H666" s="73" t="str">
        <f t="shared" si="10"/>
        <v>29.04.05 Конструирование изделий легкой промышленности</v>
      </c>
    </row>
    <row r="667" spans="1:8" ht="15.75" x14ac:dyDescent="0.25">
      <c r="A667" s="74">
        <v>665</v>
      </c>
      <c r="B667" s="75" t="s">
        <v>14521</v>
      </c>
      <c r="C667" s="76" t="s">
        <v>14522</v>
      </c>
      <c r="D667" s="76" t="s">
        <v>13158</v>
      </c>
      <c r="E667" s="77" t="s">
        <v>13159</v>
      </c>
      <c r="G667" s="73" t="s">
        <v>15556</v>
      </c>
      <c r="H667" s="73" t="str">
        <f t="shared" si="10"/>
        <v>29.06.01 Технологии легкой промышленности</v>
      </c>
    </row>
    <row r="668" spans="1:8" ht="15.75" x14ac:dyDescent="0.25">
      <c r="A668" s="74">
        <v>666</v>
      </c>
      <c r="B668" s="77" t="s">
        <v>14523</v>
      </c>
      <c r="C668" s="76" t="s">
        <v>14524</v>
      </c>
      <c r="D668" s="76" t="s">
        <v>7635</v>
      </c>
      <c r="E668" s="77" t="s">
        <v>13141</v>
      </c>
      <c r="G668" s="73" t="s">
        <v>15556</v>
      </c>
      <c r="H668" s="73" t="str">
        <f t="shared" si="10"/>
        <v>30.05.01 Медицинская биохимия</v>
      </c>
    </row>
    <row r="669" spans="1:8" ht="15.75" x14ac:dyDescent="0.25">
      <c r="A669" s="74">
        <v>667</v>
      </c>
      <c r="B669" s="77" t="s">
        <v>14525</v>
      </c>
      <c r="C669" s="76" t="s">
        <v>14526</v>
      </c>
      <c r="D669" s="76" t="s">
        <v>3075</v>
      </c>
      <c r="E669" s="77" t="s">
        <v>13141</v>
      </c>
      <c r="G669" s="73" t="s">
        <v>15556</v>
      </c>
      <c r="H669" s="73" t="str">
        <f t="shared" si="10"/>
        <v>30.05.02 Медицинская биофизика</v>
      </c>
    </row>
    <row r="670" spans="1:8" ht="15.75" x14ac:dyDescent="0.25">
      <c r="A670" s="74">
        <v>668</v>
      </c>
      <c r="B670" s="77" t="s">
        <v>14527</v>
      </c>
      <c r="C670" s="76" t="s">
        <v>14528</v>
      </c>
      <c r="D670" s="76" t="s">
        <v>3228</v>
      </c>
      <c r="E670" s="77" t="s">
        <v>13141</v>
      </c>
      <c r="G670" s="73" t="s">
        <v>15556</v>
      </c>
      <c r="H670" s="73" t="str">
        <f t="shared" si="10"/>
        <v>30.05.03 Медицинская кибернетика</v>
      </c>
    </row>
    <row r="671" spans="1:8" ht="15.75" x14ac:dyDescent="0.25">
      <c r="A671" s="74">
        <v>669</v>
      </c>
      <c r="B671" s="75" t="s">
        <v>14529</v>
      </c>
      <c r="C671" s="76" t="s">
        <v>14530</v>
      </c>
      <c r="D671" s="76" t="s">
        <v>13158</v>
      </c>
      <c r="E671" s="77" t="s">
        <v>13159</v>
      </c>
      <c r="G671" s="73" t="s">
        <v>15556</v>
      </c>
      <c r="H671" s="73" t="str">
        <f t="shared" si="10"/>
        <v>30.06.01 Фундаментальная медицина</v>
      </c>
    </row>
    <row r="672" spans="1:8" ht="15.75" x14ac:dyDescent="0.25">
      <c r="A672" s="74">
        <v>670</v>
      </c>
      <c r="B672" s="77" t="s">
        <v>14531</v>
      </c>
      <c r="C672" s="76" t="s">
        <v>14530</v>
      </c>
      <c r="D672" s="76" t="s">
        <v>13158</v>
      </c>
      <c r="E672" s="77" t="s">
        <v>13172</v>
      </c>
      <c r="F672" s="78"/>
      <c r="G672" s="73" t="s">
        <v>15556</v>
      </c>
      <c r="H672" s="73" t="str">
        <f t="shared" si="10"/>
        <v>30.07.01 Фундаментальная медицина</v>
      </c>
    </row>
    <row r="673" spans="1:8" ht="15.75" x14ac:dyDescent="0.25">
      <c r="A673" s="74">
        <v>671</v>
      </c>
      <c r="B673" s="80" t="s">
        <v>14532</v>
      </c>
      <c r="C673" s="76" t="s">
        <v>14533</v>
      </c>
      <c r="D673" s="76" t="s">
        <v>7091</v>
      </c>
      <c r="E673" s="77" t="s">
        <v>13200</v>
      </c>
      <c r="F673" s="78"/>
      <c r="G673" s="73" t="s">
        <v>15556</v>
      </c>
      <c r="H673" s="73" t="str">
        <f t="shared" si="10"/>
        <v>31.02.01 Лечебное дело</v>
      </c>
    </row>
    <row r="674" spans="1:8" ht="15.75" x14ac:dyDescent="0.25">
      <c r="A674" s="74">
        <v>672</v>
      </c>
      <c r="B674" s="80" t="s">
        <v>14534</v>
      </c>
      <c r="C674" s="76" t="s">
        <v>14535</v>
      </c>
      <c r="D674" s="76" t="s">
        <v>14536</v>
      </c>
      <c r="E674" s="77" t="s">
        <v>13200</v>
      </c>
      <c r="F674" s="78"/>
      <c r="G674" s="73" t="s">
        <v>15556</v>
      </c>
      <c r="H674" s="73" t="str">
        <f t="shared" si="10"/>
        <v>31.02.02 Акушерское дело</v>
      </c>
    </row>
    <row r="675" spans="1:8" ht="31.5" x14ac:dyDescent="0.25">
      <c r="A675" s="74">
        <v>673</v>
      </c>
      <c r="B675" s="80" t="s">
        <v>14537</v>
      </c>
      <c r="C675" s="76" t="s">
        <v>14538</v>
      </c>
      <c r="D675" s="76" t="s">
        <v>14539</v>
      </c>
      <c r="E675" s="77" t="s">
        <v>13200</v>
      </c>
      <c r="F675" s="78"/>
      <c r="G675" s="73" t="s">
        <v>15556</v>
      </c>
      <c r="H675" s="73" t="str">
        <f t="shared" si="10"/>
        <v>31.02.03 Лабораторная диагностика</v>
      </c>
    </row>
    <row r="676" spans="1:8" ht="15.75" x14ac:dyDescent="0.25">
      <c r="A676" s="74">
        <v>674</v>
      </c>
      <c r="B676" s="80" t="s">
        <v>14540</v>
      </c>
      <c r="C676" s="76" t="s">
        <v>14541</v>
      </c>
      <c r="D676" s="76" t="s">
        <v>14542</v>
      </c>
      <c r="E676" s="77" t="s">
        <v>13200</v>
      </c>
      <c r="F676" s="78"/>
      <c r="G676" s="73" t="s">
        <v>15556</v>
      </c>
      <c r="H676" s="73" t="str">
        <f t="shared" si="10"/>
        <v>31.02.04 Медицинская оптика</v>
      </c>
    </row>
    <row r="677" spans="1:8" ht="15.75" x14ac:dyDescent="0.25">
      <c r="A677" s="74">
        <v>675</v>
      </c>
      <c r="B677" s="80" t="s">
        <v>14543</v>
      </c>
      <c r="C677" s="76" t="s">
        <v>14544</v>
      </c>
      <c r="D677" s="76" t="s">
        <v>7863</v>
      </c>
      <c r="E677" s="77" t="s">
        <v>13200</v>
      </c>
      <c r="F677" s="78"/>
      <c r="G677" s="73" t="s">
        <v>15556</v>
      </c>
      <c r="H677" s="73" t="str">
        <f t="shared" si="10"/>
        <v>31.02.05 Стоматология ортопедическая</v>
      </c>
    </row>
    <row r="678" spans="1:8" ht="15.75" x14ac:dyDescent="0.25">
      <c r="A678" s="74">
        <v>676</v>
      </c>
      <c r="B678" s="80" t="s">
        <v>14545</v>
      </c>
      <c r="C678" s="76" t="s">
        <v>14546</v>
      </c>
      <c r="D678" s="76" t="s">
        <v>14547</v>
      </c>
      <c r="E678" s="77" t="s">
        <v>13200</v>
      </c>
      <c r="F678" s="78"/>
      <c r="G678" s="73" t="s">
        <v>15556</v>
      </c>
      <c r="H678" s="73" t="str">
        <f t="shared" si="10"/>
        <v>31.02.06 Стоматология профилактическая</v>
      </c>
    </row>
    <row r="679" spans="1:8" ht="15.75" x14ac:dyDescent="0.25">
      <c r="A679" s="74">
        <v>677</v>
      </c>
      <c r="B679" s="77" t="s">
        <v>14548</v>
      </c>
      <c r="C679" s="76" t="s">
        <v>14533</v>
      </c>
      <c r="D679" s="76" t="s">
        <v>14549</v>
      </c>
      <c r="E679" s="77" t="s">
        <v>13141</v>
      </c>
      <c r="G679" s="73" t="s">
        <v>15556</v>
      </c>
      <c r="H679" s="73" t="str">
        <f t="shared" si="10"/>
        <v>31.05.01 Лечебное дело</v>
      </c>
    </row>
    <row r="680" spans="1:8" ht="15.75" x14ac:dyDescent="0.25">
      <c r="A680" s="74">
        <v>678</v>
      </c>
      <c r="B680" s="75" t="s">
        <v>14550</v>
      </c>
      <c r="C680" s="76" t="s">
        <v>14551</v>
      </c>
      <c r="D680" s="76" t="s">
        <v>14552</v>
      </c>
      <c r="E680" s="77" t="s">
        <v>13141</v>
      </c>
      <c r="G680" s="73" t="s">
        <v>15556</v>
      </c>
      <c r="H680" s="73" t="str">
        <f t="shared" si="10"/>
        <v>31.05.02 Педиатрия</v>
      </c>
    </row>
    <row r="681" spans="1:8" ht="15.75" x14ac:dyDescent="0.25">
      <c r="A681" s="74">
        <v>679</v>
      </c>
      <c r="B681" s="77" t="s">
        <v>14553</v>
      </c>
      <c r="C681" s="76" t="s">
        <v>14554</v>
      </c>
      <c r="D681" s="76" t="s">
        <v>14555</v>
      </c>
      <c r="E681" s="77" t="s">
        <v>13141</v>
      </c>
      <c r="G681" s="73" t="s">
        <v>15556</v>
      </c>
      <c r="H681" s="73" t="str">
        <f t="shared" si="10"/>
        <v>31.05.03 Стоматология</v>
      </c>
    </row>
    <row r="682" spans="1:8" ht="15.75" x14ac:dyDescent="0.25">
      <c r="A682" s="74">
        <v>680</v>
      </c>
      <c r="B682" s="75" t="s">
        <v>14556</v>
      </c>
      <c r="C682" s="76" t="s">
        <v>14557</v>
      </c>
      <c r="D682" s="76" t="s">
        <v>13158</v>
      </c>
      <c r="E682" s="77" t="s">
        <v>13159</v>
      </c>
      <c r="G682" s="73" t="s">
        <v>15556</v>
      </c>
      <c r="H682" s="73" t="str">
        <f t="shared" si="10"/>
        <v>31.06.01 Клиническая медицина</v>
      </c>
    </row>
    <row r="683" spans="1:8" ht="15.75" x14ac:dyDescent="0.25">
      <c r="A683" s="74">
        <v>681</v>
      </c>
      <c r="B683" s="77" t="s">
        <v>14558</v>
      </c>
      <c r="C683" s="76" t="s">
        <v>14557</v>
      </c>
      <c r="D683" s="76" t="s">
        <v>13158</v>
      </c>
      <c r="E683" s="77" t="s">
        <v>13172</v>
      </c>
      <c r="F683" s="78"/>
      <c r="G683" s="73" t="s">
        <v>15556</v>
      </c>
      <c r="H683" s="73" t="str">
        <f t="shared" si="10"/>
        <v>31.07.01 Клиническая медицина</v>
      </c>
    </row>
    <row r="684" spans="1:8" ht="15.75" x14ac:dyDescent="0.25">
      <c r="A684" s="74">
        <v>682</v>
      </c>
      <c r="B684" s="80" t="s">
        <v>14559</v>
      </c>
      <c r="C684" s="76" t="s">
        <v>14560</v>
      </c>
      <c r="D684" s="76" t="s">
        <v>14561</v>
      </c>
      <c r="E684" s="77" t="s">
        <v>14562</v>
      </c>
      <c r="F684" s="83"/>
      <c r="G684" s="73" t="s">
        <v>15556</v>
      </c>
      <c r="H684" s="73" t="str">
        <f t="shared" si="10"/>
        <v>31.08.01 Акушерство и гинекология</v>
      </c>
    </row>
    <row r="685" spans="1:8" ht="15.75" x14ac:dyDescent="0.25">
      <c r="A685" s="74">
        <v>683</v>
      </c>
      <c r="B685" s="80" t="s">
        <v>14563</v>
      </c>
      <c r="C685" s="76" t="s">
        <v>14564</v>
      </c>
      <c r="D685" s="76" t="s">
        <v>7588</v>
      </c>
      <c r="E685" s="77" t="s">
        <v>14562</v>
      </c>
      <c r="F685" s="83"/>
      <c r="G685" s="73" t="s">
        <v>15556</v>
      </c>
      <c r="H685" s="73" t="str">
        <f t="shared" si="10"/>
        <v>31.08.02 Анестезиология - реаниматология</v>
      </c>
    </row>
    <row r="686" spans="1:8" ht="15.75" x14ac:dyDescent="0.25">
      <c r="A686" s="74">
        <v>684</v>
      </c>
      <c r="B686" s="80" t="s">
        <v>14565</v>
      </c>
      <c r="C686" s="76" t="s">
        <v>14566</v>
      </c>
      <c r="D686" s="76" t="s">
        <v>7619</v>
      </c>
      <c r="E686" s="77" t="s">
        <v>14562</v>
      </c>
      <c r="F686" s="83"/>
      <c r="G686" s="73" t="s">
        <v>15556</v>
      </c>
      <c r="H686" s="73" t="str">
        <f t="shared" si="10"/>
        <v>31.08.03 Токсикология</v>
      </c>
    </row>
    <row r="687" spans="1:8" ht="15.75" x14ac:dyDescent="0.25">
      <c r="A687" s="74">
        <v>685</v>
      </c>
      <c r="B687" s="80" t="s">
        <v>14567</v>
      </c>
      <c r="C687" s="76" t="s">
        <v>14568</v>
      </c>
      <c r="D687" s="76" t="s">
        <v>9386</v>
      </c>
      <c r="E687" s="77" t="s">
        <v>14562</v>
      </c>
      <c r="F687" s="83"/>
      <c r="G687" s="73" t="s">
        <v>15556</v>
      </c>
      <c r="H687" s="73" t="str">
        <f t="shared" si="10"/>
        <v>31.08.04 Трансфузиология</v>
      </c>
    </row>
    <row r="688" spans="1:8" ht="15.75" x14ac:dyDescent="0.25">
      <c r="A688" s="74">
        <v>686</v>
      </c>
      <c r="B688" s="80" t="s">
        <v>14569</v>
      </c>
      <c r="C688" s="76" t="s">
        <v>14570</v>
      </c>
      <c r="D688" s="76" t="s">
        <v>14571</v>
      </c>
      <c r="E688" s="77" t="s">
        <v>14562</v>
      </c>
      <c r="F688" s="83"/>
      <c r="G688" s="73" t="s">
        <v>15556</v>
      </c>
      <c r="H688" s="73" t="str">
        <f t="shared" si="10"/>
        <v>31.08.05 Клиническая лабораторная диагностика</v>
      </c>
    </row>
    <row r="689" spans="1:8" ht="15.75" x14ac:dyDescent="0.25">
      <c r="A689" s="74">
        <v>687</v>
      </c>
      <c r="B689" s="80" t="s">
        <v>14572</v>
      </c>
      <c r="C689" s="76" t="s">
        <v>14573</v>
      </c>
      <c r="D689" s="76" t="s">
        <v>14574</v>
      </c>
      <c r="E689" s="77" t="s">
        <v>14562</v>
      </c>
      <c r="F689" s="83"/>
      <c r="G689" s="73" t="s">
        <v>15556</v>
      </c>
      <c r="H689" s="73" t="str">
        <f t="shared" si="10"/>
        <v>31.08.06 Лабораторная генетика</v>
      </c>
    </row>
    <row r="690" spans="1:8" ht="15.75" x14ac:dyDescent="0.25">
      <c r="A690" s="74">
        <v>688</v>
      </c>
      <c r="B690" s="80" t="s">
        <v>14575</v>
      </c>
      <c r="C690" s="76" t="s">
        <v>14576</v>
      </c>
      <c r="D690" s="76" t="s">
        <v>7605</v>
      </c>
      <c r="E690" s="77" t="s">
        <v>14562</v>
      </c>
      <c r="F690" s="83"/>
      <c r="G690" s="73" t="s">
        <v>15556</v>
      </c>
      <c r="H690" s="73" t="str">
        <f t="shared" si="10"/>
        <v>31.08.07 Патологическая анатомия</v>
      </c>
    </row>
    <row r="691" spans="1:8" ht="15.75" x14ac:dyDescent="0.25">
      <c r="A691" s="74">
        <v>689</v>
      </c>
      <c r="B691" s="80" t="s">
        <v>14577</v>
      </c>
      <c r="C691" s="76" t="s">
        <v>14578</v>
      </c>
      <c r="D691" s="76" t="s">
        <v>7610</v>
      </c>
      <c r="E691" s="77" t="s">
        <v>14562</v>
      </c>
      <c r="F691" s="83"/>
      <c r="G691" s="73" t="s">
        <v>15556</v>
      </c>
      <c r="H691" s="73" t="str">
        <f t="shared" si="10"/>
        <v>31.08.08 Радиология</v>
      </c>
    </row>
    <row r="692" spans="1:8" ht="15.75" x14ac:dyDescent="0.25">
      <c r="A692" s="74">
        <v>690</v>
      </c>
      <c r="B692" s="80" t="s">
        <v>14579</v>
      </c>
      <c r="C692" s="76" t="s">
        <v>14580</v>
      </c>
      <c r="D692" s="76" t="s">
        <v>7611</v>
      </c>
      <c r="E692" s="77" t="s">
        <v>14562</v>
      </c>
      <c r="F692" s="83"/>
      <c r="G692" s="73" t="s">
        <v>15556</v>
      </c>
      <c r="H692" s="73" t="str">
        <f t="shared" si="10"/>
        <v>31.08.09 Рентгенология</v>
      </c>
    </row>
    <row r="693" spans="1:8" ht="15.75" x14ac:dyDescent="0.25">
      <c r="A693" s="74">
        <v>691</v>
      </c>
      <c r="B693" s="80" t="s">
        <v>14581</v>
      </c>
      <c r="C693" s="76" t="s">
        <v>14582</v>
      </c>
      <c r="D693" s="76" t="s">
        <v>5189</v>
      </c>
      <c r="E693" s="77" t="s">
        <v>14562</v>
      </c>
      <c r="F693" s="83"/>
      <c r="G693" s="73" t="s">
        <v>15556</v>
      </c>
      <c r="H693" s="73" t="str">
        <f t="shared" si="10"/>
        <v>31.08.10 Судебно-медицинская экспертиза</v>
      </c>
    </row>
    <row r="694" spans="1:8" ht="15.75" x14ac:dyDescent="0.25">
      <c r="A694" s="74">
        <v>692</v>
      </c>
      <c r="B694" s="80" t="s">
        <v>14583</v>
      </c>
      <c r="C694" s="76" t="s">
        <v>14584</v>
      </c>
      <c r="D694" s="76" t="s">
        <v>14585</v>
      </c>
      <c r="E694" s="77" t="s">
        <v>14562</v>
      </c>
      <c r="F694" s="83"/>
      <c r="G694" s="73" t="s">
        <v>15556</v>
      </c>
      <c r="H694" s="73" t="str">
        <f t="shared" si="10"/>
        <v>31.08.11 Ультразвуковая диагностика</v>
      </c>
    </row>
    <row r="695" spans="1:8" ht="15.75" x14ac:dyDescent="0.25">
      <c r="A695" s="74">
        <v>693</v>
      </c>
      <c r="B695" s="80" t="s">
        <v>14586</v>
      </c>
      <c r="C695" s="76" t="s">
        <v>14587</v>
      </c>
      <c r="D695" s="76" t="s">
        <v>14588</v>
      </c>
      <c r="E695" s="77" t="s">
        <v>14562</v>
      </c>
      <c r="F695" s="83"/>
      <c r="G695" s="73" t="s">
        <v>15556</v>
      </c>
      <c r="H695" s="73" t="str">
        <f t="shared" si="10"/>
        <v>31.08.12 Функциональная диагностика</v>
      </c>
    </row>
    <row r="696" spans="1:8" ht="15.75" x14ac:dyDescent="0.25">
      <c r="A696" s="74">
        <v>694</v>
      </c>
      <c r="B696" s="80" t="s">
        <v>14589</v>
      </c>
      <c r="C696" s="76" t="s">
        <v>14590</v>
      </c>
      <c r="D696" s="76" t="s">
        <v>14591</v>
      </c>
      <c r="E696" s="77" t="s">
        <v>14562</v>
      </c>
      <c r="F696" s="83"/>
      <c r="G696" s="73" t="s">
        <v>15556</v>
      </c>
      <c r="H696" s="73" t="str">
        <f t="shared" si="10"/>
        <v>31.08.13 Детская кардиология</v>
      </c>
    </row>
    <row r="697" spans="1:8" ht="15.75" x14ac:dyDescent="0.25">
      <c r="A697" s="74">
        <v>695</v>
      </c>
      <c r="B697" s="80" t="s">
        <v>14592</v>
      </c>
      <c r="C697" s="76" t="s">
        <v>14593</v>
      </c>
      <c r="D697" s="76" t="s">
        <v>14594</v>
      </c>
      <c r="E697" s="77" t="s">
        <v>14562</v>
      </c>
      <c r="F697" s="83"/>
      <c r="G697" s="73" t="s">
        <v>15556</v>
      </c>
      <c r="H697" s="73" t="str">
        <f t="shared" si="10"/>
        <v>31.08.14 Детская онкология</v>
      </c>
    </row>
    <row r="698" spans="1:8" ht="15.75" x14ac:dyDescent="0.25">
      <c r="A698" s="74">
        <v>696</v>
      </c>
      <c r="B698" s="80" t="s">
        <v>14595</v>
      </c>
      <c r="C698" s="76" t="s">
        <v>14596</v>
      </c>
      <c r="D698" s="76" t="s">
        <v>14597</v>
      </c>
      <c r="E698" s="77" t="s">
        <v>14562</v>
      </c>
      <c r="F698" s="83"/>
      <c r="G698" s="73" t="s">
        <v>15556</v>
      </c>
      <c r="H698" s="73" t="str">
        <f t="shared" si="10"/>
        <v>31.08.15 Детская урология-андрология</v>
      </c>
    </row>
    <row r="699" spans="1:8" ht="15.75" x14ac:dyDescent="0.25">
      <c r="A699" s="74">
        <v>697</v>
      </c>
      <c r="B699" s="80" t="s">
        <v>14598</v>
      </c>
      <c r="C699" s="76" t="s">
        <v>14599</v>
      </c>
      <c r="D699" s="76" t="s">
        <v>14600</v>
      </c>
      <c r="E699" s="77" t="s">
        <v>14562</v>
      </c>
      <c r="F699" s="83"/>
      <c r="G699" s="73" t="s">
        <v>15556</v>
      </c>
      <c r="H699" s="73" t="str">
        <f t="shared" si="10"/>
        <v>31.08.16 Детская хирургия</v>
      </c>
    </row>
    <row r="700" spans="1:8" ht="15.75" x14ac:dyDescent="0.25">
      <c r="A700" s="74">
        <v>698</v>
      </c>
      <c r="B700" s="80" t="s">
        <v>14601</v>
      </c>
      <c r="C700" s="76" t="s">
        <v>14602</v>
      </c>
      <c r="D700" s="76" t="s">
        <v>14603</v>
      </c>
      <c r="E700" s="77" t="s">
        <v>14562</v>
      </c>
      <c r="F700" s="83"/>
      <c r="G700" s="73" t="s">
        <v>15556</v>
      </c>
      <c r="H700" s="73" t="str">
        <f t="shared" si="10"/>
        <v>31.08.17 Детская эндокринология</v>
      </c>
    </row>
    <row r="701" spans="1:8" ht="15.75" x14ac:dyDescent="0.25">
      <c r="A701" s="74">
        <v>699</v>
      </c>
      <c r="B701" s="80" t="s">
        <v>14604</v>
      </c>
      <c r="C701" s="76" t="s">
        <v>14605</v>
      </c>
      <c r="D701" s="76" t="s">
        <v>9384</v>
      </c>
      <c r="E701" s="77" t="s">
        <v>14562</v>
      </c>
      <c r="F701" s="83"/>
      <c r="G701" s="73" t="s">
        <v>15556</v>
      </c>
      <c r="H701" s="73" t="str">
        <f t="shared" si="10"/>
        <v>31.08.18 Неонатология</v>
      </c>
    </row>
    <row r="702" spans="1:8" ht="15.75" x14ac:dyDescent="0.25">
      <c r="A702" s="74">
        <v>700</v>
      </c>
      <c r="B702" s="84" t="s">
        <v>14606</v>
      </c>
      <c r="C702" s="85" t="s">
        <v>14551</v>
      </c>
      <c r="D702" s="76" t="s">
        <v>7606</v>
      </c>
      <c r="E702" s="77" t="s">
        <v>14562</v>
      </c>
      <c r="F702" s="83"/>
      <c r="G702" s="73" t="s">
        <v>15556</v>
      </c>
      <c r="H702" s="73" t="str">
        <f t="shared" si="10"/>
        <v>31.08.19 Педиатрия</v>
      </c>
    </row>
    <row r="703" spans="1:8" ht="15.75" x14ac:dyDescent="0.25">
      <c r="A703" s="74">
        <v>701</v>
      </c>
      <c r="B703" s="84" t="s">
        <v>14607</v>
      </c>
      <c r="C703" s="85" t="s">
        <v>14608</v>
      </c>
      <c r="D703" s="76" t="s">
        <v>7609</v>
      </c>
      <c r="E703" s="77" t="s">
        <v>14562</v>
      </c>
      <c r="F703" s="83"/>
      <c r="G703" s="73" t="s">
        <v>15556</v>
      </c>
      <c r="H703" s="73" t="str">
        <f t="shared" si="10"/>
        <v>31.08.20 Психиатрия</v>
      </c>
    </row>
    <row r="704" spans="1:8" ht="15.75" x14ac:dyDescent="0.25">
      <c r="A704" s="74">
        <v>702</v>
      </c>
      <c r="B704" s="80" t="s">
        <v>14609</v>
      </c>
      <c r="C704" s="76" t="s">
        <v>14610</v>
      </c>
      <c r="D704" s="76" t="s">
        <v>14611</v>
      </c>
      <c r="E704" s="77" t="s">
        <v>14562</v>
      </c>
      <c r="F704" s="83"/>
      <c r="G704" s="73" t="s">
        <v>15556</v>
      </c>
      <c r="H704" s="73" t="str">
        <f t="shared" si="10"/>
        <v>31.08.21 Психиатрия-наркология</v>
      </c>
    </row>
    <row r="705" spans="1:8" ht="15.75" x14ac:dyDescent="0.25">
      <c r="A705" s="74">
        <v>703</v>
      </c>
      <c r="B705" s="80" t="s">
        <v>14612</v>
      </c>
      <c r="C705" s="76" t="s">
        <v>14613</v>
      </c>
      <c r="D705" s="76" t="s">
        <v>14614</v>
      </c>
      <c r="E705" s="77" t="s">
        <v>14562</v>
      </c>
      <c r="F705" s="83"/>
      <c r="G705" s="73" t="s">
        <v>15556</v>
      </c>
      <c r="H705" s="73" t="str">
        <f t="shared" si="10"/>
        <v>31.08.22 Психотерапия</v>
      </c>
    </row>
    <row r="706" spans="1:8" ht="15.75" x14ac:dyDescent="0.25">
      <c r="A706" s="74">
        <v>704</v>
      </c>
      <c r="B706" s="80" t="s">
        <v>14615</v>
      </c>
      <c r="C706" s="76" t="s">
        <v>14616</v>
      </c>
      <c r="D706" s="76" t="s">
        <v>14617</v>
      </c>
      <c r="E706" s="77" t="s">
        <v>14562</v>
      </c>
      <c r="F706" s="83"/>
      <c r="G706" s="73" t="s">
        <v>15556</v>
      </c>
      <c r="H706" s="73" t="str">
        <f t="shared" si="10"/>
        <v>31.08.23 Сексология</v>
      </c>
    </row>
    <row r="707" spans="1:8" ht="15.75" x14ac:dyDescent="0.25">
      <c r="A707" s="74">
        <v>705</v>
      </c>
      <c r="B707" s="80" t="s">
        <v>14618</v>
      </c>
      <c r="C707" s="76" t="s">
        <v>14619</v>
      </c>
      <c r="D707" s="76" t="s">
        <v>5190</v>
      </c>
      <c r="E707" s="77" t="s">
        <v>14562</v>
      </c>
      <c r="F707" s="83"/>
      <c r="G707" s="73" t="s">
        <v>15556</v>
      </c>
      <c r="H707" s="73" t="str">
        <f t="shared" si="10"/>
        <v>31.08.24 Судебно-психиатрическая экспертиза</v>
      </c>
    </row>
    <row r="708" spans="1:8" ht="15.75" x14ac:dyDescent="0.25">
      <c r="A708" s="74">
        <v>706</v>
      </c>
      <c r="B708" s="80" t="s">
        <v>14620</v>
      </c>
      <c r="C708" s="76" t="s">
        <v>14621</v>
      </c>
      <c r="D708" s="76" t="s">
        <v>14622</v>
      </c>
      <c r="E708" s="77" t="s">
        <v>14562</v>
      </c>
      <c r="F708" s="83"/>
      <c r="G708" s="73" t="s">
        <v>15556</v>
      </c>
      <c r="H708" s="73" t="str">
        <f t="shared" si="10"/>
        <v>31.08.25 Авиационная и космическая медицина</v>
      </c>
    </row>
    <row r="709" spans="1:8" ht="15.75" x14ac:dyDescent="0.25">
      <c r="A709" s="74">
        <v>707</v>
      </c>
      <c r="B709" s="80" t="s">
        <v>14623</v>
      </c>
      <c r="C709" s="76" t="s">
        <v>14624</v>
      </c>
      <c r="D709" s="76" t="s">
        <v>14625</v>
      </c>
      <c r="E709" s="77" t="s">
        <v>14562</v>
      </c>
      <c r="F709" s="83"/>
      <c r="G709" s="73" t="s">
        <v>15556</v>
      </c>
      <c r="H709" s="73" t="str">
        <f t="shared" ref="H709:H772" si="11">CONCATENATE(B709,G709,C709)</f>
        <v>31.08.26 Аллергология и иммунология</v>
      </c>
    </row>
    <row r="710" spans="1:8" ht="15.75" x14ac:dyDescent="0.25">
      <c r="A710" s="74">
        <v>708</v>
      </c>
      <c r="B710" s="80" t="s">
        <v>14626</v>
      </c>
      <c r="C710" s="76" t="s">
        <v>14627</v>
      </c>
      <c r="D710" s="76" t="s">
        <v>14628</v>
      </c>
      <c r="E710" s="77" t="s">
        <v>14562</v>
      </c>
      <c r="F710" s="83"/>
      <c r="G710" s="73" t="s">
        <v>15556</v>
      </c>
      <c r="H710" s="73" t="str">
        <f t="shared" si="11"/>
        <v>31.08.27 Водолазная медицина</v>
      </c>
    </row>
    <row r="711" spans="1:8" ht="15.75" x14ac:dyDescent="0.25">
      <c r="A711" s="74">
        <v>709</v>
      </c>
      <c r="B711" s="80" t="s">
        <v>14629</v>
      </c>
      <c r="C711" s="76" t="s">
        <v>14630</v>
      </c>
      <c r="D711" s="76" t="s">
        <v>7591</v>
      </c>
      <c r="E711" s="77" t="s">
        <v>14562</v>
      </c>
      <c r="F711" s="83"/>
      <c r="G711" s="73" t="s">
        <v>15556</v>
      </c>
      <c r="H711" s="73" t="str">
        <f t="shared" si="11"/>
        <v>31.08.28 Гастроэнтерология</v>
      </c>
    </row>
    <row r="712" spans="1:8" ht="15.75" x14ac:dyDescent="0.25">
      <c r="A712" s="74">
        <v>710</v>
      </c>
      <c r="B712" s="80" t="s">
        <v>14631</v>
      </c>
      <c r="C712" s="76" t="s">
        <v>14632</v>
      </c>
      <c r="D712" s="76" t="s">
        <v>7592</v>
      </c>
      <c r="E712" s="77" t="s">
        <v>14562</v>
      </c>
      <c r="F712" s="83"/>
      <c r="G712" s="73" t="s">
        <v>15556</v>
      </c>
      <c r="H712" s="73" t="str">
        <f t="shared" si="11"/>
        <v>31.08.29 Гематология</v>
      </c>
    </row>
    <row r="713" spans="1:8" ht="15.75" x14ac:dyDescent="0.25">
      <c r="A713" s="74">
        <v>711</v>
      </c>
      <c r="B713" s="80" t="s">
        <v>14633</v>
      </c>
      <c r="C713" s="76" t="s">
        <v>14634</v>
      </c>
      <c r="D713" s="76" t="s">
        <v>14635</v>
      </c>
      <c r="E713" s="77" t="s">
        <v>14562</v>
      </c>
      <c r="F713" s="83"/>
      <c r="G713" s="73" t="s">
        <v>15556</v>
      </c>
      <c r="H713" s="73" t="str">
        <f t="shared" si="11"/>
        <v>31.08.30 Генетика</v>
      </c>
    </row>
    <row r="714" spans="1:8" ht="15.75" x14ac:dyDescent="0.25">
      <c r="A714" s="74">
        <v>712</v>
      </c>
      <c r="B714" s="80" t="s">
        <v>14636</v>
      </c>
      <c r="C714" s="76" t="s">
        <v>14637</v>
      </c>
      <c r="D714" s="76" t="s">
        <v>14638</v>
      </c>
      <c r="E714" s="77" t="s">
        <v>14562</v>
      </c>
      <c r="F714" s="83"/>
      <c r="G714" s="73" t="s">
        <v>15556</v>
      </c>
      <c r="H714" s="73" t="str">
        <f t="shared" si="11"/>
        <v>31.08.31 Гериатрия</v>
      </c>
    </row>
    <row r="715" spans="1:8" ht="15.75" x14ac:dyDescent="0.25">
      <c r="A715" s="74">
        <v>713</v>
      </c>
      <c r="B715" s="80" t="s">
        <v>14639</v>
      </c>
      <c r="C715" s="76" t="s">
        <v>14640</v>
      </c>
      <c r="D715" s="76" t="s">
        <v>7593</v>
      </c>
      <c r="E715" s="77" t="s">
        <v>14562</v>
      </c>
      <c r="F715" s="83"/>
      <c r="G715" s="73" t="s">
        <v>15556</v>
      </c>
      <c r="H715" s="73" t="str">
        <f t="shared" si="11"/>
        <v>31.08.32 Дерматовенерология</v>
      </c>
    </row>
    <row r="716" spans="1:8" ht="15.75" x14ac:dyDescent="0.25">
      <c r="A716" s="74">
        <v>714</v>
      </c>
      <c r="B716" s="80" t="s">
        <v>14641</v>
      </c>
      <c r="C716" s="76" t="s">
        <v>14642</v>
      </c>
      <c r="D716" s="76" t="s">
        <v>14643</v>
      </c>
      <c r="E716" s="77" t="s">
        <v>14562</v>
      </c>
      <c r="F716" s="83"/>
      <c r="G716" s="73" t="s">
        <v>15556</v>
      </c>
      <c r="H716" s="73" t="str">
        <f t="shared" si="11"/>
        <v>31.08.33 Диабетология</v>
      </c>
    </row>
    <row r="717" spans="1:8" ht="15.75" x14ac:dyDescent="0.25">
      <c r="A717" s="74">
        <v>715</v>
      </c>
      <c r="B717" s="80" t="s">
        <v>14644</v>
      </c>
      <c r="C717" s="76" t="s">
        <v>14645</v>
      </c>
      <c r="D717" s="76" t="s">
        <v>7594</v>
      </c>
      <c r="E717" s="77" t="s">
        <v>14562</v>
      </c>
      <c r="F717" s="83"/>
      <c r="G717" s="73" t="s">
        <v>15556</v>
      </c>
      <c r="H717" s="73" t="str">
        <f t="shared" si="11"/>
        <v>31.08.34 Диетология</v>
      </c>
    </row>
    <row r="718" spans="1:8" ht="15.75" x14ac:dyDescent="0.25">
      <c r="A718" s="74">
        <v>716</v>
      </c>
      <c r="B718" s="80" t="s">
        <v>14646</v>
      </c>
      <c r="C718" s="76" t="s">
        <v>14647</v>
      </c>
      <c r="D718" s="76" t="s">
        <v>7595</v>
      </c>
      <c r="E718" s="77" t="s">
        <v>14562</v>
      </c>
      <c r="F718" s="83"/>
      <c r="G718" s="73" t="s">
        <v>15556</v>
      </c>
      <c r="H718" s="73" t="str">
        <f t="shared" si="11"/>
        <v>31.08.35 Инфекционные болезни</v>
      </c>
    </row>
    <row r="719" spans="1:8" ht="15.75" x14ac:dyDescent="0.25">
      <c r="A719" s="74">
        <v>717</v>
      </c>
      <c r="B719" s="80" t="s">
        <v>14648</v>
      </c>
      <c r="C719" s="76" t="s">
        <v>14649</v>
      </c>
      <c r="D719" s="76" t="s">
        <v>9383</v>
      </c>
      <c r="E719" s="77" t="s">
        <v>14562</v>
      </c>
      <c r="F719" s="83"/>
      <c r="G719" s="73" t="s">
        <v>15556</v>
      </c>
      <c r="H719" s="73" t="str">
        <f t="shared" si="11"/>
        <v>31.08.36 Кардиология</v>
      </c>
    </row>
    <row r="720" spans="1:8" ht="15.75" x14ac:dyDescent="0.25">
      <c r="A720" s="74">
        <v>718</v>
      </c>
      <c r="B720" s="80" t="s">
        <v>14650</v>
      </c>
      <c r="C720" s="76" t="s">
        <v>14651</v>
      </c>
      <c r="D720" s="76" t="s">
        <v>14652</v>
      </c>
      <c r="E720" s="77" t="s">
        <v>14562</v>
      </c>
      <c r="F720" s="83"/>
      <c r="G720" s="73" t="s">
        <v>15556</v>
      </c>
      <c r="H720" s="73" t="str">
        <f t="shared" si="11"/>
        <v>31.08.37 Клиническая фармакология</v>
      </c>
    </row>
    <row r="721" spans="1:8" ht="15.75" x14ac:dyDescent="0.25">
      <c r="A721" s="74">
        <v>719</v>
      </c>
      <c r="B721" s="80" t="s">
        <v>14653</v>
      </c>
      <c r="C721" s="76" t="s">
        <v>14654</v>
      </c>
      <c r="D721" s="76" t="s">
        <v>14655</v>
      </c>
      <c r="E721" s="77" t="s">
        <v>14562</v>
      </c>
      <c r="F721" s="83"/>
      <c r="G721" s="73" t="s">
        <v>15556</v>
      </c>
      <c r="H721" s="73" t="str">
        <f t="shared" si="11"/>
        <v>31.08.38 Косметология</v>
      </c>
    </row>
    <row r="722" spans="1:8" ht="31.5" x14ac:dyDescent="0.25">
      <c r="A722" s="74">
        <v>720</v>
      </c>
      <c r="B722" s="80" t="s">
        <v>14656</v>
      </c>
      <c r="C722" s="76" t="s">
        <v>14657</v>
      </c>
      <c r="D722" s="76" t="s">
        <v>14658</v>
      </c>
      <c r="E722" s="77" t="s">
        <v>14562</v>
      </c>
      <c r="F722" s="83"/>
      <c r="G722" s="73" t="s">
        <v>15556</v>
      </c>
      <c r="H722" s="73" t="str">
        <f t="shared" si="11"/>
        <v>31.08.39 Лечебная физкультура и спортивная медицина</v>
      </c>
    </row>
    <row r="723" spans="1:8" ht="15.75" x14ac:dyDescent="0.25">
      <c r="A723" s="74">
        <v>721</v>
      </c>
      <c r="B723" s="80" t="s">
        <v>14659</v>
      </c>
      <c r="C723" s="76" t="s">
        <v>14660</v>
      </c>
      <c r="D723" s="76" t="s">
        <v>7581</v>
      </c>
      <c r="E723" s="77" t="s">
        <v>14562</v>
      </c>
      <c r="F723" s="83"/>
      <c r="G723" s="73" t="s">
        <v>15556</v>
      </c>
      <c r="H723" s="73" t="str">
        <f t="shared" si="11"/>
        <v>31.08.40 Мануальная терапия</v>
      </c>
    </row>
    <row r="724" spans="1:8" ht="15.75" x14ac:dyDescent="0.25">
      <c r="A724" s="74">
        <v>722</v>
      </c>
      <c r="B724" s="80" t="s">
        <v>14661</v>
      </c>
      <c r="C724" s="76" t="s">
        <v>14662</v>
      </c>
      <c r="D724" s="76" t="s">
        <v>14663</v>
      </c>
      <c r="E724" s="77" t="s">
        <v>14562</v>
      </c>
      <c r="F724" s="83"/>
      <c r="G724" s="73" t="s">
        <v>15556</v>
      </c>
      <c r="H724" s="73" t="str">
        <f t="shared" si="11"/>
        <v>31.08.41 Медико-социальная экспертиза</v>
      </c>
    </row>
    <row r="725" spans="1:8" ht="15.75" x14ac:dyDescent="0.25">
      <c r="A725" s="74">
        <v>723</v>
      </c>
      <c r="B725" s="80" t="s">
        <v>14664</v>
      </c>
      <c r="C725" s="76" t="s">
        <v>14665</v>
      </c>
      <c r="D725" s="76" t="s">
        <v>7599</v>
      </c>
      <c r="E725" s="77" t="s">
        <v>14562</v>
      </c>
      <c r="F725" s="83"/>
      <c r="G725" s="73" t="s">
        <v>15556</v>
      </c>
      <c r="H725" s="73" t="str">
        <f t="shared" si="11"/>
        <v>31.08.42 Неврология</v>
      </c>
    </row>
    <row r="726" spans="1:8" ht="15.75" x14ac:dyDescent="0.25">
      <c r="A726" s="74">
        <v>724</v>
      </c>
      <c r="B726" s="80" t="s">
        <v>14666</v>
      </c>
      <c r="C726" s="76" t="s">
        <v>14667</v>
      </c>
      <c r="D726" s="76" t="s">
        <v>14668</v>
      </c>
      <c r="E726" s="77" t="s">
        <v>14562</v>
      </c>
      <c r="F726" s="83"/>
      <c r="G726" s="73" t="s">
        <v>15556</v>
      </c>
      <c r="H726" s="73" t="str">
        <f t="shared" si="11"/>
        <v>31.08.43 Нефрология</v>
      </c>
    </row>
    <row r="727" spans="1:8" ht="15.75" x14ac:dyDescent="0.25">
      <c r="A727" s="74">
        <v>725</v>
      </c>
      <c r="B727" s="80" t="s">
        <v>14669</v>
      </c>
      <c r="C727" s="76" t="s">
        <v>14670</v>
      </c>
      <c r="D727" s="76" t="s">
        <v>14671</v>
      </c>
      <c r="E727" s="77" t="s">
        <v>14562</v>
      </c>
      <c r="F727" s="83"/>
      <c r="G727" s="73" t="s">
        <v>15556</v>
      </c>
      <c r="H727" s="73" t="str">
        <f t="shared" si="11"/>
        <v>31.08.44 Профпатология</v>
      </c>
    </row>
    <row r="728" spans="1:8" ht="15.75" x14ac:dyDescent="0.25">
      <c r="A728" s="74">
        <v>726</v>
      </c>
      <c r="B728" s="80" t="s">
        <v>14672</v>
      </c>
      <c r="C728" s="76" t="s">
        <v>14673</v>
      </c>
      <c r="D728" s="76" t="s">
        <v>14674</v>
      </c>
      <c r="E728" s="77" t="s">
        <v>14562</v>
      </c>
      <c r="F728" s="83"/>
      <c r="G728" s="73" t="s">
        <v>15556</v>
      </c>
      <c r="H728" s="73" t="str">
        <f t="shared" si="11"/>
        <v>31.08.45 Пульмонология</v>
      </c>
    </row>
    <row r="729" spans="1:8" ht="15.75" x14ac:dyDescent="0.25">
      <c r="A729" s="74">
        <v>727</v>
      </c>
      <c r="B729" s="80" t="s">
        <v>14675</v>
      </c>
      <c r="C729" s="76" t="s">
        <v>14676</v>
      </c>
      <c r="D729" s="76" t="s">
        <v>14677</v>
      </c>
      <c r="E729" s="77" t="s">
        <v>14562</v>
      </c>
      <c r="F729" s="83"/>
      <c r="G729" s="73" t="s">
        <v>15556</v>
      </c>
      <c r="H729" s="73" t="str">
        <f t="shared" si="11"/>
        <v>31.08.46 Ревматология</v>
      </c>
    </row>
    <row r="730" spans="1:8" ht="15.75" x14ac:dyDescent="0.25">
      <c r="A730" s="74">
        <v>728</v>
      </c>
      <c r="B730" s="80" t="s">
        <v>14678</v>
      </c>
      <c r="C730" s="76" t="s">
        <v>14679</v>
      </c>
      <c r="D730" s="76" t="s">
        <v>9385</v>
      </c>
      <c r="E730" s="77" t="s">
        <v>14562</v>
      </c>
      <c r="F730" s="83"/>
      <c r="G730" s="73" t="s">
        <v>15556</v>
      </c>
      <c r="H730" s="73" t="str">
        <f t="shared" si="11"/>
        <v>31.08.47 Рефлексотерапия</v>
      </c>
    </row>
    <row r="731" spans="1:8" ht="15.75" x14ac:dyDescent="0.25">
      <c r="A731" s="74">
        <v>729</v>
      </c>
      <c r="B731" s="80" t="s">
        <v>14680</v>
      </c>
      <c r="C731" s="76" t="s">
        <v>14681</v>
      </c>
      <c r="D731" s="76" t="s">
        <v>14682</v>
      </c>
      <c r="E731" s="77" t="s">
        <v>14562</v>
      </c>
      <c r="F731" s="83"/>
      <c r="G731" s="73" t="s">
        <v>15556</v>
      </c>
      <c r="H731" s="73" t="str">
        <f t="shared" si="11"/>
        <v>31.08.48 Скорая медицинская помощь</v>
      </c>
    </row>
    <row r="732" spans="1:8" ht="15.75" x14ac:dyDescent="0.25">
      <c r="A732" s="74">
        <v>730</v>
      </c>
      <c r="B732" s="80" t="s">
        <v>14683</v>
      </c>
      <c r="C732" s="76" t="s">
        <v>14684</v>
      </c>
      <c r="D732" s="76" t="s">
        <v>7616</v>
      </c>
      <c r="E732" s="77" t="s">
        <v>14562</v>
      </c>
      <c r="F732" s="83"/>
      <c r="G732" s="73" t="s">
        <v>15556</v>
      </c>
      <c r="H732" s="73" t="str">
        <f t="shared" si="11"/>
        <v>31.08.49 Терапия</v>
      </c>
    </row>
    <row r="733" spans="1:8" ht="15.75" x14ac:dyDescent="0.25">
      <c r="A733" s="74">
        <v>731</v>
      </c>
      <c r="B733" s="80" t="s">
        <v>14685</v>
      </c>
      <c r="C733" s="76" t="s">
        <v>14686</v>
      </c>
      <c r="D733" s="76" t="s">
        <v>7623</v>
      </c>
      <c r="E733" s="77" t="s">
        <v>14562</v>
      </c>
      <c r="F733" s="83"/>
      <c r="G733" s="73" t="s">
        <v>15556</v>
      </c>
      <c r="H733" s="73" t="str">
        <f t="shared" si="11"/>
        <v>31.08.50 Физиотерапия</v>
      </c>
    </row>
    <row r="734" spans="1:8" ht="15.75" x14ac:dyDescent="0.25">
      <c r="A734" s="74">
        <v>732</v>
      </c>
      <c r="B734" s="80" t="s">
        <v>14687</v>
      </c>
      <c r="C734" s="76" t="s">
        <v>14688</v>
      </c>
      <c r="D734" s="76" t="s">
        <v>7624</v>
      </c>
      <c r="E734" s="77" t="s">
        <v>14562</v>
      </c>
      <c r="F734" s="83"/>
      <c r="G734" s="73" t="s">
        <v>15556</v>
      </c>
      <c r="H734" s="73" t="str">
        <f t="shared" si="11"/>
        <v>31.08.51 Фтизиатрия</v>
      </c>
    </row>
    <row r="735" spans="1:8" ht="15.75" x14ac:dyDescent="0.25">
      <c r="A735" s="74">
        <v>733</v>
      </c>
      <c r="B735" s="80" t="s">
        <v>14689</v>
      </c>
      <c r="C735" s="76" t="s">
        <v>14690</v>
      </c>
      <c r="D735" s="76" t="s">
        <v>14691</v>
      </c>
      <c r="E735" s="77" t="s">
        <v>14562</v>
      </c>
      <c r="F735" s="83"/>
      <c r="G735" s="73" t="s">
        <v>15556</v>
      </c>
      <c r="H735" s="73" t="str">
        <f t="shared" si="11"/>
        <v>31.08.52 Остеопатия</v>
      </c>
    </row>
    <row r="736" spans="1:8" ht="15.75" x14ac:dyDescent="0.25">
      <c r="A736" s="74">
        <v>734</v>
      </c>
      <c r="B736" s="80" t="s">
        <v>14692</v>
      </c>
      <c r="C736" s="76" t="s">
        <v>14693</v>
      </c>
      <c r="D736" s="76" t="s">
        <v>7626</v>
      </c>
      <c r="E736" s="77" t="s">
        <v>14562</v>
      </c>
      <c r="F736" s="83"/>
      <c r="G736" s="73" t="s">
        <v>15556</v>
      </c>
      <c r="H736" s="73" t="str">
        <f t="shared" si="11"/>
        <v>31.08.53 Эндокринология</v>
      </c>
    </row>
    <row r="737" spans="1:8" ht="31.5" x14ac:dyDescent="0.25">
      <c r="A737" s="74">
        <v>735</v>
      </c>
      <c r="B737" s="80" t="s">
        <v>14694</v>
      </c>
      <c r="C737" s="76" t="s">
        <v>14695</v>
      </c>
      <c r="D737" s="76" t="s">
        <v>14696</v>
      </c>
      <c r="E737" s="77" t="s">
        <v>14562</v>
      </c>
      <c r="F737" s="83"/>
      <c r="G737" s="73" t="s">
        <v>15556</v>
      </c>
      <c r="H737" s="73" t="str">
        <f t="shared" si="11"/>
        <v>31.08.54 Общая врачебная практика (семейная медицина)</v>
      </c>
    </row>
    <row r="738" spans="1:8" ht="15.75" x14ac:dyDescent="0.25">
      <c r="A738" s="74">
        <v>736</v>
      </c>
      <c r="B738" s="80" t="s">
        <v>14697</v>
      </c>
      <c r="C738" s="76" t="s">
        <v>14698</v>
      </c>
      <c r="D738" s="76" t="s">
        <v>14699</v>
      </c>
      <c r="E738" s="77" t="s">
        <v>14562</v>
      </c>
      <c r="F738" s="83"/>
      <c r="G738" s="73" t="s">
        <v>15556</v>
      </c>
      <c r="H738" s="73" t="str">
        <f t="shared" si="11"/>
        <v>31.08.55 Колопроктология</v>
      </c>
    </row>
    <row r="739" spans="1:8" ht="15.75" x14ac:dyDescent="0.25">
      <c r="A739" s="74">
        <v>737</v>
      </c>
      <c r="B739" s="80" t="s">
        <v>14700</v>
      </c>
      <c r="C739" s="76" t="s">
        <v>14701</v>
      </c>
      <c r="D739" s="76" t="s">
        <v>7601</v>
      </c>
      <c r="E739" s="77" t="s">
        <v>14562</v>
      </c>
      <c r="F739" s="83"/>
      <c r="G739" s="73" t="s">
        <v>15556</v>
      </c>
      <c r="H739" s="73" t="str">
        <f t="shared" si="11"/>
        <v>31.08.56 Нейрохирургия</v>
      </c>
    </row>
    <row r="740" spans="1:8" ht="15.75" x14ac:dyDescent="0.25">
      <c r="A740" s="74">
        <v>738</v>
      </c>
      <c r="B740" s="80" t="s">
        <v>14702</v>
      </c>
      <c r="C740" s="76" t="s">
        <v>14703</v>
      </c>
      <c r="D740" s="76" t="s">
        <v>7602</v>
      </c>
      <c r="E740" s="77" t="s">
        <v>14562</v>
      </c>
      <c r="F740" s="83"/>
      <c r="G740" s="73" t="s">
        <v>15556</v>
      </c>
      <c r="H740" s="73" t="str">
        <f t="shared" si="11"/>
        <v>31.08.57 Онкология</v>
      </c>
    </row>
    <row r="741" spans="1:8" ht="15.75" x14ac:dyDescent="0.25">
      <c r="A741" s="74">
        <v>739</v>
      </c>
      <c r="B741" s="80" t="s">
        <v>14704</v>
      </c>
      <c r="C741" s="76" t="s">
        <v>14705</v>
      </c>
      <c r="D741" s="76" t="s">
        <v>14706</v>
      </c>
      <c r="E741" s="77" t="s">
        <v>14562</v>
      </c>
      <c r="F741" s="83"/>
      <c r="G741" s="73" t="s">
        <v>15556</v>
      </c>
      <c r="H741" s="73" t="str">
        <f t="shared" si="11"/>
        <v>31.08.58 Оториноларингология</v>
      </c>
    </row>
    <row r="742" spans="1:8" ht="15.75" x14ac:dyDescent="0.25">
      <c r="A742" s="74">
        <v>740</v>
      </c>
      <c r="B742" s="80" t="s">
        <v>14707</v>
      </c>
      <c r="C742" s="76" t="s">
        <v>14708</v>
      </c>
      <c r="D742" s="76" t="s">
        <v>7603</v>
      </c>
      <c r="E742" s="77" t="s">
        <v>14562</v>
      </c>
      <c r="F742" s="83"/>
      <c r="G742" s="73" t="s">
        <v>15556</v>
      </c>
      <c r="H742" s="73" t="str">
        <f t="shared" si="11"/>
        <v>31.08.59 Офтальмология</v>
      </c>
    </row>
    <row r="743" spans="1:8" ht="15.75" x14ac:dyDescent="0.25">
      <c r="A743" s="74">
        <v>741</v>
      </c>
      <c r="B743" s="80" t="s">
        <v>14709</v>
      </c>
      <c r="C743" s="76" t="s">
        <v>14710</v>
      </c>
      <c r="D743" s="76" t="s">
        <v>14711</v>
      </c>
      <c r="E743" s="77" t="s">
        <v>14562</v>
      </c>
      <c r="F743" s="83"/>
      <c r="G743" s="73" t="s">
        <v>15556</v>
      </c>
      <c r="H743" s="73" t="str">
        <f t="shared" si="11"/>
        <v>31.08.60 Пластическая хирургия</v>
      </c>
    </row>
    <row r="744" spans="1:8" ht="15.75" x14ac:dyDescent="0.25">
      <c r="A744" s="74">
        <v>742</v>
      </c>
      <c r="B744" s="80" t="s">
        <v>14712</v>
      </c>
      <c r="C744" s="76" t="s">
        <v>14713</v>
      </c>
      <c r="D744" s="76" t="s">
        <v>14714</v>
      </c>
      <c r="E744" s="77" t="s">
        <v>14562</v>
      </c>
      <c r="F744" s="83"/>
      <c r="G744" s="73" t="s">
        <v>15556</v>
      </c>
      <c r="H744" s="73" t="str">
        <f t="shared" si="11"/>
        <v>31.08.61 Радиотерапия</v>
      </c>
    </row>
    <row r="745" spans="1:8" ht="31.5" x14ac:dyDescent="0.25">
      <c r="A745" s="74">
        <v>743</v>
      </c>
      <c r="B745" s="80" t="s">
        <v>14715</v>
      </c>
      <c r="C745" s="76" t="s">
        <v>14716</v>
      </c>
      <c r="D745" s="76" t="s">
        <v>14717</v>
      </c>
      <c r="E745" s="77" t="s">
        <v>14562</v>
      </c>
      <c r="F745" s="83"/>
      <c r="G745" s="73" t="s">
        <v>15556</v>
      </c>
      <c r="H745" s="73" t="str">
        <f t="shared" si="11"/>
        <v>31.08.62 Рентгенэндоваскулярные диагностика и лечение</v>
      </c>
    </row>
    <row r="746" spans="1:8" ht="15.75" x14ac:dyDescent="0.25">
      <c r="A746" s="74">
        <v>744</v>
      </c>
      <c r="B746" s="80" t="s">
        <v>14718</v>
      </c>
      <c r="C746" s="76" t="s">
        <v>14719</v>
      </c>
      <c r="D746" s="76" t="s">
        <v>7612</v>
      </c>
      <c r="E746" s="77" t="s">
        <v>14562</v>
      </c>
      <c r="F746" s="83"/>
      <c r="G746" s="73" t="s">
        <v>15556</v>
      </c>
      <c r="H746" s="73" t="str">
        <f t="shared" si="11"/>
        <v>31.08.63 Сердечно-сосудистая хирургия</v>
      </c>
    </row>
    <row r="747" spans="1:8" ht="15.75" x14ac:dyDescent="0.25">
      <c r="A747" s="74">
        <v>745</v>
      </c>
      <c r="B747" s="80" t="s">
        <v>14720</v>
      </c>
      <c r="C747" s="76" t="s">
        <v>14721</v>
      </c>
      <c r="D747" s="76" t="s">
        <v>14722</v>
      </c>
      <c r="E747" s="77" t="s">
        <v>14562</v>
      </c>
      <c r="F747" s="83"/>
      <c r="G747" s="73" t="s">
        <v>15556</v>
      </c>
      <c r="H747" s="73" t="str">
        <f t="shared" si="11"/>
        <v>31.08.64 Сурдология-оториноларингология</v>
      </c>
    </row>
    <row r="748" spans="1:8" ht="15.75" x14ac:dyDescent="0.25">
      <c r="A748" s="74">
        <v>746</v>
      </c>
      <c r="B748" s="80" t="s">
        <v>14723</v>
      </c>
      <c r="C748" s="76" t="s">
        <v>14724</v>
      </c>
      <c r="D748" s="76" t="s">
        <v>7620</v>
      </c>
      <c r="E748" s="77" t="s">
        <v>14562</v>
      </c>
      <c r="F748" s="83"/>
      <c r="G748" s="73" t="s">
        <v>15556</v>
      </c>
      <c r="H748" s="73" t="str">
        <f t="shared" si="11"/>
        <v>31.08.65 Торакальная хирургия</v>
      </c>
    </row>
    <row r="749" spans="1:8" ht="15.75" x14ac:dyDescent="0.25">
      <c r="A749" s="74">
        <v>747</v>
      </c>
      <c r="B749" s="80" t="s">
        <v>14725</v>
      </c>
      <c r="C749" s="76" t="s">
        <v>14726</v>
      </c>
      <c r="D749" s="76" t="s">
        <v>7621</v>
      </c>
      <c r="E749" s="77" t="s">
        <v>14562</v>
      </c>
      <c r="F749" s="83"/>
      <c r="G749" s="73" t="s">
        <v>15556</v>
      </c>
      <c r="H749" s="73" t="str">
        <f t="shared" si="11"/>
        <v>31.08.66 Травматология и ортопедия</v>
      </c>
    </row>
    <row r="750" spans="1:8" ht="15.75" x14ac:dyDescent="0.25">
      <c r="A750" s="74">
        <v>748</v>
      </c>
      <c r="B750" s="80" t="s">
        <v>14727</v>
      </c>
      <c r="C750" s="76" t="s">
        <v>14728</v>
      </c>
      <c r="D750" s="76" t="s">
        <v>7625</v>
      </c>
      <c r="E750" s="77" t="s">
        <v>14562</v>
      </c>
      <c r="F750" s="83"/>
      <c r="G750" s="73" t="s">
        <v>15556</v>
      </c>
      <c r="H750" s="73" t="str">
        <f t="shared" si="11"/>
        <v>31.08.67 Хирургия</v>
      </c>
    </row>
    <row r="751" spans="1:8" ht="15.75" x14ac:dyDescent="0.25">
      <c r="A751" s="74">
        <v>749</v>
      </c>
      <c r="B751" s="80" t="s">
        <v>14729</v>
      </c>
      <c r="C751" s="76" t="s">
        <v>14730</v>
      </c>
      <c r="D751" s="76" t="s">
        <v>7622</v>
      </c>
      <c r="E751" s="77" t="s">
        <v>14562</v>
      </c>
      <c r="F751" s="83"/>
      <c r="G751" s="73" t="s">
        <v>15556</v>
      </c>
      <c r="H751" s="73" t="str">
        <f t="shared" si="11"/>
        <v>31.08.68 Урология</v>
      </c>
    </row>
    <row r="752" spans="1:8" ht="15.75" x14ac:dyDescent="0.25">
      <c r="A752" s="74">
        <v>750</v>
      </c>
      <c r="B752" s="80" t="s">
        <v>14731</v>
      </c>
      <c r="C752" s="76" t="s">
        <v>14732</v>
      </c>
      <c r="D752" s="76" t="s">
        <v>14733</v>
      </c>
      <c r="E752" s="77" t="s">
        <v>14562</v>
      </c>
      <c r="F752" s="83"/>
      <c r="G752" s="73" t="s">
        <v>15556</v>
      </c>
      <c r="H752" s="73" t="str">
        <f t="shared" si="11"/>
        <v>31.08.69 Челюстно-лицевая хирургия</v>
      </c>
    </row>
    <row r="753" spans="1:8" ht="15.75" x14ac:dyDescent="0.25">
      <c r="A753" s="74">
        <v>751</v>
      </c>
      <c r="B753" s="80" t="s">
        <v>14734</v>
      </c>
      <c r="C753" s="76" t="s">
        <v>14735</v>
      </c>
      <c r="D753" s="76" t="s">
        <v>7627</v>
      </c>
      <c r="E753" s="77" t="s">
        <v>14562</v>
      </c>
      <c r="F753" s="83"/>
      <c r="G753" s="73" t="s">
        <v>15556</v>
      </c>
      <c r="H753" s="73" t="str">
        <f t="shared" si="11"/>
        <v>31.08.70 Эндоскопия</v>
      </c>
    </row>
    <row r="754" spans="1:8" ht="31.5" x14ac:dyDescent="0.25">
      <c r="A754" s="74">
        <v>752</v>
      </c>
      <c r="B754" s="80" t="s">
        <v>14736</v>
      </c>
      <c r="C754" s="76" t="s">
        <v>14737</v>
      </c>
      <c r="D754" s="76" t="s">
        <v>14738</v>
      </c>
      <c r="E754" s="77" t="s">
        <v>14562</v>
      </c>
      <c r="F754" s="83"/>
      <c r="G754" s="73" t="s">
        <v>15556</v>
      </c>
      <c r="H754" s="73" t="str">
        <f t="shared" si="11"/>
        <v>31.08.71 Организация здравоохранения и общественное здоровье</v>
      </c>
    </row>
    <row r="755" spans="1:8" ht="15.75" x14ac:dyDescent="0.25">
      <c r="A755" s="74">
        <v>753</v>
      </c>
      <c r="B755" s="80" t="s">
        <v>14739</v>
      </c>
      <c r="C755" s="76" t="s">
        <v>14740</v>
      </c>
      <c r="D755" s="76" t="s">
        <v>7614</v>
      </c>
      <c r="E755" s="77" t="s">
        <v>14562</v>
      </c>
      <c r="F755" s="83"/>
      <c r="G755" s="73" t="s">
        <v>15556</v>
      </c>
      <c r="H755" s="73" t="str">
        <f t="shared" si="11"/>
        <v>31.08.72 Стоматология общей практики</v>
      </c>
    </row>
    <row r="756" spans="1:8" ht="15.75" x14ac:dyDescent="0.25">
      <c r="A756" s="74">
        <v>754</v>
      </c>
      <c r="B756" s="80" t="s">
        <v>14741</v>
      </c>
      <c r="C756" s="76" t="s">
        <v>14742</v>
      </c>
      <c r="D756" s="76" t="s">
        <v>14743</v>
      </c>
      <c r="E756" s="77" t="s">
        <v>14562</v>
      </c>
      <c r="F756" s="83"/>
      <c r="G756" s="73" t="s">
        <v>15556</v>
      </c>
      <c r="H756" s="73" t="str">
        <f t="shared" si="11"/>
        <v>31.08.73 Стоматология терапевтическая</v>
      </c>
    </row>
    <row r="757" spans="1:8" ht="15.75" x14ac:dyDescent="0.25">
      <c r="A757" s="74">
        <v>755</v>
      </c>
      <c r="B757" s="80" t="s">
        <v>14744</v>
      </c>
      <c r="C757" s="76" t="s">
        <v>14745</v>
      </c>
      <c r="D757" s="76" t="s">
        <v>7615</v>
      </c>
      <c r="E757" s="77" t="s">
        <v>14562</v>
      </c>
      <c r="F757" s="83"/>
      <c r="G757" s="73" t="s">
        <v>15556</v>
      </c>
      <c r="H757" s="73" t="str">
        <f t="shared" si="11"/>
        <v>31.08.74 Стоматология хирургическая</v>
      </c>
    </row>
    <row r="758" spans="1:8" ht="15.75" x14ac:dyDescent="0.25">
      <c r="A758" s="74">
        <v>756</v>
      </c>
      <c r="B758" s="80" t="s">
        <v>14746</v>
      </c>
      <c r="C758" s="76" t="s">
        <v>14544</v>
      </c>
      <c r="D758" s="76" t="s">
        <v>14747</v>
      </c>
      <c r="E758" s="77" t="s">
        <v>14562</v>
      </c>
      <c r="F758" s="83"/>
      <c r="G758" s="73" t="s">
        <v>15556</v>
      </c>
      <c r="H758" s="73" t="str">
        <f t="shared" si="11"/>
        <v>31.08.75 Стоматология ортопедическая</v>
      </c>
    </row>
    <row r="759" spans="1:8" ht="15.75" x14ac:dyDescent="0.25">
      <c r="A759" s="74">
        <v>757</v>
      </c>
      <c r="B759" s="80" t="s">
        <v>14748</v>
      </c>
      <c r="C759" s="76" t="s">
        <v>14749</v>
      </c>
      <c r="D759" s="76" t="s">
        <v>14750</v>
      </c>
      <c r="E759" s="77" t="s">
        <v>14562</v>
      </c>
      <c r="F759" s="83"/>
      <c r="G759" s="73" t="s">
        <v>15556</v>
      </c>
      <c r="H759" s="73" t="str">
        <f t="shared" si="11"/>
        <v>31.08.76 Стоматология детская</v>
      </c>
    </row>
    <row r="760" spans="1:8" ht="15.75" x14ac:dyDescent="0.25">
      <c r="A760" s="74">
        <v>758</v>
      </c>
      <c r="B760" s="80" t="s">
        <v>14751</v>
      </c>
      <c r="C760" s="76" t="s">
        <v>14752</v>
      </c>
      <c r="D760" s="76" t="s">
        <v>14753</v>
      </c>
      <c r="E760" s="77" t="s">
        <v>14562</v>
      </c>
      <c r="F760" s="83"/>
      <c r="G760" s="73" t="s">
        <v>15556</v>
      </c>
      <c r="H760" s="73" t="str">
        <f t="shared" si="11"/>
        <v>31.08.77 Ортодонтия</v>
      </c>
    </row>
    <row r="761" spans="1:8" ht="15.75" x14ac:dyDescent="0.25">
      <c r="A761" s="74">
        <v>759</v>
      </c>
      <c r="B761" s="80" t="s">
        <v>14754</v>
      </c>
      <c r="C761" s="76" t="s">
        <v>14755</v>
      </c>
      <c r="D761" s="76" t="s">
        <v>14756</v>
      </c>
      <c r="E761" s="77" t="s">
        <v>13200</v>
      </c>
      <c r="F761" s="78"/>
      <c r="G761" s="73" t="s">
        <v>15556</v>
      </c>
      <c r="H761" s="73" t="str">
        <f t="shared" si="11"/>
        <v>32.02.01 Медико-профилактическое дело</v>
      </c>
    </row>
    <row r="762" spans="1:8" ht="15.75" x14ac:dyDescent="0.25">
      <c r="A762" s="74">
        <v>760</v>
      </c>
      <c r="B762" s="75" t="s">
        <v>14757</v>
      </c>
      <c r="C762" s="76" t="s">
        <v>14758</v>
      </c>
      <c r="D762" s="76" t="s">
        <v>13149</v>
      </c>
      <c r="E762" s="77" t="s">
        <v>13141</v>
      </c>
      <c r="G762" s="73" t="s">
        <v>15556</v>
      </c>
      <c r="H762" s="73" t="str">
        <f t="shared" si="11"/>
        <v>32.04.01 Общественное здравоохранение</v>
      </c>
    </row>
    <row r="763" spans="1:8" ht="15.75" x14ac:dyDescent="0.25">
      <c r="A763" s="74">
        <v>761</v>
      </c>
      <c r="B763" s="77" t="s">
        <v>14759</v>
      </c>
      <c r="C763" s="76" t="s">
        <v>14755</v>
      </c>
      <c r="D763" s="76" t="s">
        <v>14760</v>
      </c>
      <c r="E763" s="77" t="s">
        <v>13141</v>
      </c>
      <c r="G763" s="73" t="s">
        <v>15556</v>
      </c>
      <c r="H763" s="73" t="str">
        <f t="shared" si="11"/>
        <v>32.05.01 Медико-профилактическое дело</v>
      </c>
    </row>
    <row r="764" spans="1:8" ht="15.75" x14ac:dyDescent="0.25">
      <c r="A764" s="74">
        <v>762</v>
      </c>
      <c r="B764" s="75" t="s">
        <v>14761</v>
      </c>
      <c r="C764" s="76" t="s">
        <v>14755</v>
      </c>
      <c r="D764" s="76" t="s">
        <v>13158</v>
      </c>
      <c r="E764" s="77" t="s">
        <v>13159</v>
      </c>
      <c r="G764" s="73" t="s">
        <v>15556</v>
      </c>
      <c r="H764" s="73" t="str">
        <f t="shared" si="11"/>
        <v>32.06.01 Медико-профилактическое дело</v>
      </c>
    </row>
    <row r="765" spans="1:8" ht="15.75" x14ac:dyDescent="0.25">
      <c r="A765" s="74">
        <v>763</v>
      </c>
      <c r="B765" s="77" t="s">
        <v>14762</v>
      </c>
      <c r="C765" s="76" t="s">
        <v>14755</v>
      </c>
      <c r="D765" s="76" t="s">
        <v>13158</v>
      </c>
      <c r="E765" s="77" t="s">
        <v>13172</v>
      </c>
      <c r="F765" s="78"/>
      <c r="G765" s="73" t="s">
        <v>15556</v>
      </c>
      <c r="H765" s="73" t="str">
        <f t="shared" si="11"/>
        <v>32.07.01 Медико-профилактическое дело</v>
      </c>
    </row>
    <row r="766" spans="1:8" ht="15.75" x14ac:dyDescent="0.25">
      <c r="A766" s="74">
        <v>764</v>
      </c>
      <c r="B766" s="80" t="s">
        <v>14763</v>
      </c>
      <c r="C766" s="76" t="s">
        <v>14764</v>
      </c>
      <c r="D766" s="76" t="s">
        <v>14765</v>
      </c>
      <c r="E766" s="77" t="s">
        <v>14562</v>
      </c>
      <c r="F766" s="83"/>
      <c r="G766" s="73" t="s">
        <v>15556</v>
      </c>
      <c r="H766" s="73" t="str">
        <f t="shared" si="11"/>
        <v>32.08.01 Гигиена детей и подростков</v>
      </c>
    </row>
    <row r="767" spans="1:8" ht="15.75" x14ac:dyDescent="0.25">
      <c r="A767" s="74">
        <v>765</v>
      </c>
      <c r="B767" s="80" t="s">
        <v>14766</v>
      </c>
      <c r="C767" s="76" t="s">
        <v>14767</v>
      </c>
      <c r="D767" s="76" t="s">
        <v>14768</v>
      </c>
      <c r="E767" s="77" t="s">
        <v>14562</v>
      </c>
      <c r="F767" s="83"/>
      <c r="G767" s="73" t="s">
        <v>15556</v>
      </c>
      <c r="H767" s="73" t="str">
        <f t="shared" si="11"/>
        <v>32.08.02 Гигиена питания</v>
      </c>
    </row>
    <row r="768" spans="1:8" ht="15.75" x14ac:dyDescent="0.25">
      <c r="A768" s="74">
        <v>766</v>
      </c>
      <c r="B768" s="80" t="s">
        <v>14769</v>
      </c>
      <c r="C768" s="76" t="s">
        <v>14770</v>
      </c>
      <c r="D768" s="76" t="s">
        <v>14771</v>
      </c>
      <c r="E768" s="77" t="s">
        <v>14562</v>
      </c>
      <c r="F768" s="83"/>
      <c r="G768" s="73" t="s">
        <v>15556</v>
      </c>
      <c r="H768" s="73" t="str">
        <f t="shared" si="11"/>
        <v>32.08.03 Гигиена труда</v>
      </c>
    </row>
    <row r="769" spans="1:8" ht="15.75" x14ac:dyDescent="0.25">
      <c r="A769" s="74">
        <v>767</v>
      </c>
      <c r="B769" s="80" t="s">
        <v>14772</v>
      </c>
      <c r="C769" s="76" t="s">
        <v>14773</v>
      </c>
      <c r="D769" s="76" t="s">
        <v>14774</v>
      </c>
      <c r="E769" s="77" t="s">
        <v>14562</v>
      </c>
      <c r="F769" s="83"/>
      <c r="G769" s="73" t="s">
        <v>15556</v>
      </c>
      <c r="H769" s="73" t="str">
        <f t="shared" si="11"/>
        <v>32.08.04 Гигиеническое воспитание</v>
      </c>
    </row>
    <row r="770" spans="1:8" ht="15.75" x14ac:dyDescent="0.25">
      <c r="A770" s="74">
        <v>768</v>
      </c>
      <c r="B770" s="80" t="s">
        <v>14775</v>
      </c>
      <c r="C770" s="76" t="s">
        <v>14776</v>
      </c>
      <c r="D770" s="76" t="s">
        <v>14777</v>
      </c>
      <c r="E770" s="77" t="s">
        <v>14562</v>
      </c>
      <c r="F770" s="83"/>
      <c r="G770" s="73" t="s">
        <v>15556</v>
      </c>
      <c r="H770" s="73" t="str">
        <f t="shared" si="11"/>
        <v>32.08.05 Дезинфектология</v>
      </c>
    </row>
    <row r="771" spans="1:8" ht="15.75" x14ac:dyDescent="0.25">
      <c r="A771" s="74">
        <v>769</v>
      </c>
      <c r="B771" s="80" t="s">
        <v>14778</v>
      </c>
      <c r="C771" s="76" t="s">
        <v>14779</v>
      </c>
      <c r="D771" s="76" t="s">
        <v>14780</v>
      </c>
      <c r="E771" s="77" t="s">
        <v>14562</v>
      </c>
      <c r="F771" s="83"/>
      <c r="G771" s="73" t="s">
        <v>15556</v>
      </c>
      <c r="H771" s="73" t="str">
        <f t="shared" si="11"/>
        <v>32.08.06 Коммунальная гигиена</v>
      </c>
    </row>
    <row r="772" spans="1:8" ht="15.75" x14ac:dyDescent="0.25">
      <c r="A772" s="74">
        <v>770</v>
      </c>
      <c r="B772" s="80" t="s">
        <v>14781</v>
      </c>
      <c r="C772" s="76" t="s">
        <v>14782</v>
      </c>
      <c r="D772" s="76" t="s">
        <v>14783</v>
      </c>
      <c r="E772" s="77" t="s">
        <v>14562</v>
      </c>
      <c r="F772" s="83"/>
      <c r="G772" s="73" t="s">
        <v>15556</v>
      </c>
      <c r="H772" s="73" t="str">
        <f t="shared" si="11"/>
        <v>32.08.07 Общая гигиена</v>
      </c>
    </row>
    <row r="773" spans="1:8" ht="15.75" x14ac:dyDescent="0.25">
      <c r="A773" s="74">
        <v>771</v>
      </c>
      <c r="B773" s="80" t="s">
        <v>14784</v>
      </c>
      <c r="C773" s="76" t="s">
        <v>14785</v>
      </c>
      <c r="D773" s="76" t="s">
        <v>7604</v>
      </c>
      <c r="E773" s="77" t="s">
        <v>14562</v>
      </c>
      <c r="F773" s="83"/>
      <c r="G773" s="73" t="s">
        <v>15556</v>
      </c>
      <c r="H773" s="73" t="str">
        <f t="shared" ref="H773:H836" si="12">CONCATENATE(B773,G773,C773)</f>
        <v>32.08.08 Паразитология</v>
      </c>
    </row>
    <row r="774" spans="1:8" ht="15.75" x14ac:dyDescent="0.25">
      <c r="A774" s="74">
        <v>772</v>
      </c>
      <c r="B774" s="80" t="s">
        <v>14786</v>
      </c>
      <c r="C774" s="76" t="s">
        <v>14787</v>
      </c>
      <c r="D774" s="76" t="s">
        <v>9380</v>
      </c>
      <c r="E774" s="77" t="s">
        <v>14562</v>
      </c>
      <c r="F774" s="83"/>
      <c r="G774" s="73" t="s">
        <v>15556</v>
      </c>
      <c r="H774" s="73" t="str">
        <f t="shared" si="12"/>
        <v>32.08.09 Радиационная гигиена</v>
      </c>
    </row>
    <row r="775" spans="1:8" ht="31.5" x14ac:dyDescent="0.25">
      <c r="A775" s="74">
        <v>773</v>
      </c>
      <c r="B775" s="80" t="s">
        <v>14788</v>
      </c>
      <c r="C775" s="76" t="s">
        <v>14789</v>
      </c>
      <c r="D775" s="76" t="s">
        <v>9381</v>
      </c>
      <c r="E775" s="77" t="s">
        <v>14562</v>
      </c>
      <c r="F775" s="83"/>
      <c r="G775" s="73" t="s">
        <v>15556</v>
      </c>
      <c r="H775" s="73" t="str">
        <f t="shared" si="12"/>
        <v>32.08.10 Санитарно-гигиенические лабораторные исследования</v>
      </c>
    </row>
    <row r="776" spans="1:8" ht="31.5" x14ac:dyDescent="0.25">
      <c r="A776" s="74">
        <v>774</v>
      </c>
      <c r="B776" s="80" t="s">
        <v>14790</v>
      </c>
      <c r="C776" s="76" t="s">
        <v>14791</v>
      </c>
      <c r="D776" s="76" t="s">
        <v>14792</v>
      </c>
      <c r="E776" s="77" t="s">
        <v>14562</v>
      </c>
      <c r="F776" s="83"/>
      <c r="G776" s="73" t="s">
        <v>15556</v>
      </c>
      <c r="H776" s="73" t="str">
        <f t="shared" si="12"/>
        <v>32.08.11 Социальная гигиена и организация госсанэпидслужбы</v>
      </c>
    </row>
    <row r="777" spans="1:8" ht="15.75" x14ac:dyDescent="0.25">
      <c r="A777" s="74">
        <v>775</v>
      </c>
      <c r="B777" s="80" t="s">
        <v>14793</v>
      </c>
      <c r="C777" s="76" t="s">
        <v>14794</v>
      </c>
      <c r="D777" s="76" t="s">
        <v>7628</v>
      </c>
      <c r="E777" s="77" t="s">
        <v>14562</v>
      </c>
      <c r="F777" s="83"/>
      <c r="G777" s="73" t="s">
        <v>15556</v>
      </c>
      <c r="H777" s="73" t="str">
        <f t="shared" si="12"/>
        <v>32.08.12 Эпидемиология</v>
      </c>
    </row>
    <row r="778" spans="1:8" ht="15.75" x14ac:dyDescent="0.25">
      <c r="A778" s="74">
        <v>776</v>
      </c>
      <c r="B778" s="80" t="s">
        <v>14795</v>
      </c>
      <c r="C778" s="76" t="s">
        <v>14796</v>
      </c>
      <c r="D778" s="76" t="s">
        <v>7590</v>
      </c>
      <c r="E778" s="77" t="s">
        <v>14562</v>
      </c>
      <c r="F778" s="83"/>
      <c r="G778" s="73" t="s">
        <v>15556</v>
      </c>
      <c r="H778" s="73" t="str">
        <f t="shared" si="12"/>
        <v>32.08.13 Вирусология</v>
      </c>
    </row>
    <row r="779" spans="1:8" ht="15.75" x14ac:dyDescent="0.25">
      <c r="A779" s="74">
        <v>777</v>
      </c>
      <c r="B779" s="80" t="s">
        <v>14797</v>
      </c>
      <c r="C779" s="76" t="s">
        <v>14798</v>
      </c>
      <c r="D779" s="76" t="s">
        <v>7589</v>
      </c>
      <c r="E779" s="77" t="s">
        <v>14562</v>
      </c>
      <c r="F779" s="83"/>
      <c r="G779" s="73" t="s">
        <v>15556</v>
      </c>
      <c r="H779" s="73" t="str">
        <f t="shared" si="12"/>
        <v>32.08.14 Бактериология</v>
      </c>
    </row>
    <row r="780" spans="1:8" ht="15.75" x14ac:dyDescent="0.25">
      <c r="A780" s="74">
        <v>778</v>
      </c>
      <c r="B780" s="80" t="s">
        <v>14799</v>
      </c>
      <c r="C780" s="76" t="s">
        <v>14800</v>
      </c>
      <c r="D780" s="76" t="s">
        <v>7088</v>
      </c>
      <c r="E780" s="77" t="s">
        <v>13200</v>
      </c>
      <c r="F780" s="78"/>
      <c r="G780" s="73" t="s">
        <v>15556</v>
      </c>
      <c r="H780" s="73" t="str">
        <f t="shared" si="12"/>
        <v>33.02.01 Фармация</v>
      </c>
    </row>
    <row r="781" spans="1:8" ht="15.75" x14ac:dyDescent="0.25">
      <c r="A781" s="74">
        <v>779</v>
      </c>
      <c r="B781" s="77" t="s">
        <v>14801</v>
      </c>
      <c r="C781" s="76" t="s">
        <v>14800</v>
      </c>
      <c r="D781" s="76" t="s">
        <v>8563</v>
      </c>
      <c r="E781" s="77" t="s">
        <v>13141</v>
      </c>
      <c r="G781" s="73" t="s">
        <v>15556</v>
      </c>
      <c r="H781" s="73" t="str">
        <f t="shared" si="12"/>
        <v>33.05.01 Фармация</v>
      </c>
    </row>
    <row r="782" spans="1:8" ht="15.75" x14ac:dyDescent="0.25">
      <c r="A782" s="74">
        <v>780</v>
      </c>
      <c r="B782" s="75" t="s">
        <v>14802</v>
      </c>
      <c r="C782" s="76" t="s">
        <v>14800</v>
      </c>
      <c r="D782" s="76" t="s">
        <v>13158</v>
      </c>
      <c r="E782" s="77" t="s">
        <v>13159</v>
      </c>
      <c r="G782" s="73" t="s">
        <v>15556</v>
      </c>
      <c r="H782" s="73" t="str">
        <f t="shared" si="12"/>
        <v>33.06.01 Фармация</v>
      </c>
    </row>
    <row r="783" spans="1:8" ht="15.75" x14ac:dyDescent="0.25">
      <c r="A783" s="74">
        <v>781</v>
      </c>
      <c r="B783" s="77" t="s">
        <v>14803</v>
      </c>
      <c r="C783" s="76" t="s">
        <v>14800</v>
      </c>
      <c r="D783" s="76" t="s">
        <v>13158</v>
      </c>
      <c r="E783" s="77" t="s">
        <v>13172</v>
      </c>
      <c r="F783" s="78"/>
      <c r="G783" s="73" t="s">
        <v>15556</v>
      </c>
      <c r="H783" s="73" t="str">
        <f t="shared" si="12"/>
        <v>33.07.01 Фармация</v>
      </c>
    </row>
    <row r="784" spans="1:8" ht="15.75" x14ac:dyDescent="0.25">
      <c r="A784" s="74">
        <v>782</v>
      </c>
      <c r="B784" s="80" t="s">
        <v>14804</v>
      </c>
      <c r="C784" s="76" t="s">
        <v>14805</v>
      </c>
      <c r="D784" s="76" t="s">
        <v>8761</v>
      </c>
      <c r="E784" s="77" t="s">
        <v>14562</v>
      </c>
      <c r="F784" s="83"/>
      <c r="G784" s="73" t="s">
        <v>15556</v>
      </c>
      <c r="H784" s="73" t="str">
        <f t="shared" si="12"/>
        <v>33.08.01 Фармацевтическая технология</v>
      </c>
    </row>
    <row r="785" spans="1:8" ht="15.75" x14ac:dyDescent="0.25">
      <c r="A785" s="74">
        <v>783</v>
      </c>
      <c r="B785" s="80" t="s">
        <v>14806</v>
      </c>
      <c r="C785" s="76" t="s">
        <v>14807</v>
      </c>
      <c r="D785" s="76" t="s">
        <v>14808</v>
      </c>
      <c r="E785" s="77" t="s">
        <v>14562</v>
      </c>
      <c r="F785" s="83"/>
      <c r="G785" s="73" t="s">
        <v>15556</v>
      </c>
      <c r="H785" s="73" t="str">
        <f t="shared" si="12"/>
        <v>33.08.02 Управление и экономика фармации</v>
      </c>
    </row>
    <row r="786" spans="1:8" ht="15.75" x14ac:dyDescent="0.25">
      <c r="A786" s="74">
        <v>784</v>
      </c>
      <c r="B786" s="80" t="s">
        <v>14809</v>
      </c>
      <c r="C786" s="76" t="s">
        <v>14810</v>
      </c>
      <c r="D786" s="76" t="s">
        <v>8759</v>
      </c>
      <c r="E786" s="77" t="s">
        <v>14562</v>
      </c>
      <c r="F786" s="83"/>
      <c r="G786" s="73" t="s">
        <v>15556</v>
      </c>
      <c r="H786" s="73" t="str">
        <f t="shared" si="12"/>
        <v>33.08.03 Фармацевтическая химия и фармакогнозия</v>
      </c>
    </row>
    <row r="787" spans="1:8" ht="15.75" x14ac:dyDescent="0.25">
      <c r="A787" s="74">
        <v>785</v>
      </c>
      <c r="B787" s="77" t="s">
        <v>14811</v>
      </c>
      <c r="C787" s="76" t="s">
        <v>6315</v>
      </c>
      <c r="D787" s="76" t="s">
        <v>6315</v>
      </c>
      <c r="E787" s="77" t="s">
        <v>13200</v>
      </c>
      <c r="G787" s="73" t="s">
        <v>15556</v>
      </c>
      <c r="H787" s="73" t="str">
        <f t="shared" si="12"/>
        <v>34.01.01 Младшая медицинская сестра по уходу за больными</v>
      </c>
    </row>
    <row r="788" spans="1:8" ht="15.75" x14ac:dyDescent="0.25">
      <c r="A788" s="74">
        <v>786</v>
      </c>
      <c r="B788" s="80" t="s">
        <v>14812</v>
      </c>
      <c r="C788" s="76" t="s">
        <v>14813</v>
      </c>
      <c r="D788" s="76" t="s">
        <v>14814</v>
      </c>
      <c r="E788" s="77" t="s">
        <v>13200</v>
      </c>
      <c r="F788" s="78"/>
      <c r="G788" s="73" t="s">
        <v>15556</v>
      </c>
      <c r="H788" s="73" t="str">
        <f t="shared" si="12"/>
        <v>34.02.01 Сестринское дело</v>
      </c>
    </row>
    <row r="789" spans="1:8" ht="47.25" x14ac:dyDescent="0.25">
      <c r="A789" s="74">
        <v>787</v>
      </c>
      <c r="B789" s="80" t="s">
        <v>14815</v>
      </c>
      <c r="C789" s="76" t="s">
        <v>14816</v>
      </c>
      <c r="D789" s="76" t="s">
        <v>14817</v>
      </c>
      <c r="E789" s="77" t="s">
        <v>13200</v>
      </c>
      <c r="F789" s="78"/>
      <c r="G789" s="73" t="s">
        <v>15556</v>
      </c>
      <c r="H789" s="73" t="str">
        <f t="shared" si="12"/>
        <v>34.02.02 Медицинский массаж (для обучения лиц с ограниченными возможностями здоровья по зрению)</v>
      </c>
    </row>
    <row r="790" spans="1:8" ht="15.75" x14ac:dyDescent="0.25">
      <c r="A790" s="74">
        <v>788</v>
      </c>
      <c r="B790" s="75" t="s">
        <v>14818</v>
      </c>
      <c r="C790" s="76" t="s">
        <v>14813</v>
      </c>
      <c r="D790" s="76" t="s">
        <v>14819</v>
      </c>
      <c r="E790" s="77" t="s">
        <v>13141</v>
      </c>
      <c r="G790" s="73" t="s">
        <v>15556</v>
      </c>
      <c r="H790" s="73" t="str">
        <f t="shared" si="12"/>
        <v>34.03.01 Сестринское дело</v>
      </c>
    </row>
    <row r="791" spans="1:8" ht="15.75" x14ac:dyDescent="0.25">
      <c r="A791" s="74">
        <v>789</v>
      </c>
      <c r="B791" s="77" t="s">
        <v>14820</v>
      </c>
      <c r="C791" s="76" t="s">
        <v>14821</v>
      </c>
      <c r="D791" s="76" t="s">
        <v>14822</v>
      </c>
      <c r="E791" s="77" t="s">
        <v>13200</v>
      </c>
      <c r="G791" s="73" t="s">
        <v>15556</v>
      </c>
      <c r="H791" s="73" t="str">
        <f t="shared" si="12"/>
        <v>35.01.01 Мастер по лесному хозяйству</v>
      </c>
    </row>
    <row r="792" spans="1:8" ht="15.75" x14ac:dyDescent="0.25">
      <c r="A792" s="74">
        <v>790</v>
      </c>
      <c r="B792" s="77" t="s">
        <v>14823</v>
      </c>
      <c r="C792" s="76" t="s">
        <v>1678</v>
      </c>
      <c r="D792" s="76" t="s">
        <v>1678</v>
      </c>
      <c r="E792" s="77" t="s">
        <v>13200</v>
      </c>
      <c r="G792" s="73" t="s">
        <v>15556</v>
      </c>
      <c r="H792" s="73" t="str">
        <f t="shared" si="12"/>
        <v>35.01.02 Станочник деревообрабатывающих станков</v>
      </c>
    </row>
    <row r="793" spans="1:8" ht="63" x14ac:dyDescent="0.25">
      <c r="A793" s="74">
        <v>791</v>
      </c>
      <c r="B793" s="77" t="s">
        <v>14824</v>
      </c>
      <c r="C793" s="76" t="s">
        <v>14825</v>
      </c>
      <c r="D793" s="76" t="s">
        <v>14826</v>
      </c>
      <c r="E793" s="77" t="s">
        <v>13200</v>
      </c>
      <c r="G793" s="73" t="s">
        <v>15556</v>
      </c>
      <c r="H793" s="73" t="str">
        <f t="shared" si="12"/>
        <v>35.01.03 Станочник-обработчик</v>
      </c>
    </row>
    <row r="794" spans="1:8" ht="63" x14ac:dyDescent="0.25">
      <c r="A794" s="74">
        <v>792</v>
      </c>
      <c r="B794" s="77" t="s">
        <v>14827</v>
      </c>
      <c r="C794" s="76" t="s">
        <v>14828</v>
      </c>
      <c r="D794" s="76" t="s">
        <v>14829</v>
      </c>
      <c r="E794" s="77" t="s">
        <v>13200</v>
      </c>
      <c r="G794" s="73" t="s">
        <v>15556</v>
      </c>
      <c r="H794" s="73" t="str">
        <f t="shared" si="12"/>
        <v>35.01.04 Оператор линии и установок в деревообработке</v>
      </c>
    </row>
    <row r="795" spans="1:8" ht="47.25" x14ac:dyDescent="0.25">
      <c r="A795" s="74">
        <v>793</v>
      </c>
      <c r="B795" s="77" t="s">
        <v>14830</v>
      </c>
      <c r="C795" s="76" t="s">
        <v>14831</v>
      </c>
      <c r="D795" s="76" t="s">
        <v>14832</v>
      </c>
      <c r="E795" s="77" t="s">
        <v>13200</v>
      </c>
      <c r="G795" s="73" t="s">
        <v>15556</v>
      </c>
      <c r="H795" s="73" t="str">
        <f t="shared" si="12"/>
        <v>35.01.05 Контролер полуфабрикатов и изделий из древесины</v>
      </c>
    </row>
    <row r="796" spans="1:8" ht="63" x14ac:dyDescent="0.25">
      <c r="A796" s="74">
        <v>794</v>
      </c>
      <c r="B796" s="77" t="s">
        <v>14833</v>
      </c>
      <c r="C796" s="76" t="s">
        <v>14834</v>
      </c>
      <c r="D796" s="76" t="s">
        <v>14835</v>
      </c>
      <c r="E796" s="77" t="s">
        <v>13200</v>
      </c>
      <c r="G796" s="73" t="s">
        <v>15556</v>
      </c>
      <c r="H796" s="73" t="str">
        <f t="shared" si="12"/>
        <v>35.01.06 Машинист машин по производству бумаги и картона</v>
      </c>
    </row>
    <row r="797" spans="1:8" ht="47.25" x14ac:dyDescent="0.25">
      <c r="A797" s="74">
        <v>795</v>
      </c>
      <c r="B797" s="77" t="s">
        <v>14836</v>
      </c>
      <c r="C797" s="76" t="s">
        <v>14837</v>
      </c>
      <c r="D797" s="76" t="s">
        <v>14838</v>
      </c>
      <c r="E797" s="77" t="s">
        <v>13200</v>
      </c>
      <c r="G797" s="73" t="s">
        <v>15556</v>
      </c>
      <c r="H797" s="73" t="str">
        <f t="shared" si="12"/>
        <v>35.01.07 Сушильщик в бумажном производстве</v>
      </c>
    </row>
    <row r="798" spans="1:8" ht="15.75" x14ac:dyDescent="0.25">
      <c r="A798" s="74">
        <v>796</v>
      </c>
      <c r="B798" s="77" t="s">
        <v>14839</v>
      </c>
      <c r="C798" s="76" t="s">
        <v>2139</v>
      </c>
      <c r="D798" s="76" t="s">
        <v>2139</v>
      </c>
      <c r="E798" s="77" t="s">
        <v>13200</v>
      </c>
      <c r="G798" s="73" t="s">
        <v>15556</v>
      </c>
      <c r="H798" s="73" t="str">
        <f t="shared" si="12"/>
        <v>35.01.08 Контролер целлюлозно-бумажного производства</v>
      </c>
    </row>
    <row r="799" spans="1:8" ht="47.25" x14ac:dyDescent="0.25">
      <c r="A799" s="74">
        <v>797</v>
      </c>
      <c r="B799" s="77" t="s">
        <v>14840</v>
      </c>
      <c r="C799" s="76" t="s">
        <v>14841</v>
      </c>
      <c r="D799" s="76" t="s">
        <v>14842</v>
      </c>
      <c r="E799" s="77" t="s">
        <v>13200</v>
      </c>
      <c r="G799" s="73" t="s">
        <v>15556</v>
      </c>
      <c r="H799" s="73" t="str">
        <f t="shared" si="12"/>
        <v>35.01.09 Мастер растениеводства</v>
      </c>
    </row>
    <row r="800" spans="1:8" ht="15.75" x14ac:dyDescent="0.25">
      <c r="A800" s="74">
        <v>798</v>
      </c>
      <c r="B800" s="77" t="s">
        <v>14843</v>
      </c>
      <c r="C800" s="76" t="s">
        <v>14844</v>
      </c>
      <c r="D800" s="76" t="s">
        <v>14845</v>
      </c>
      <c r="E800" s="77" t="s">
        <v>13200</v>
      </c>
      <c r="G800" s="73" t="s">
        <v>15556</v>
      </c>
      <c r="H800" s="73" t="str">
        <f t="shared" si="12"/>
        <v>35.01.10 Овощевод защищенного грунта</v>
      </c>
    </row>
    <row r="801" spans="1:8" ht="78.75" x14ac:dyDescent="0.25">
      <c r="A801" s="74">
        <v>799</v>
      </c>
      <c r="B801" s="77" t="s">
        <v>14846</v>
      </c>
      <c r="C801" s="76" t="s">
        <v>8027</v>
      </c>
      <c r="D801" s="76" t="s">
        <v>14847</v>
      </c>
      <c r="E801" s="77" t="s">
        <v>13200</v>
      </c>
      <c r="G801" s="73" t="s">
        <v>15556</v>
      </c>
      <c r="H801" s="73" t="str">
        <f t="shared" si="12"/>
        <v>35.01.11 Мастер сельскохозяйственного производства</v>
      </c>
    </row>
    <row r="802" spans="1:8" ht="31.5" x14ac:dyDescent="0.25">
      <c r="A802" s="74">
        <v>800</v>
      </c>
      <c r="B802" s="77" t="s">
        <v>14848</v>
      </c>
      <c r="C802" s="76" t="s">
        <v>1581</v>
      </c>
      <c r="D802" s="76" t="s">
        <v>14849</v>
      </c>
      <c r="E802" s="77" t="s">
        <v>13200</v>
      </c>
      <c r="G802" s="73" t="s">
        <v>15556</v>
      </c>
      <c r="H802" s="73" t="str">
        <f t="shared" si="12"/>
        <v>35.01.12 Заготовитель продуктов и сырья</v>
      </c>
    </row>
    <row r="803" spans="1:8" ht="63" x14ac:dyDescent="0.25">
      <c r="A803" s="74">
        <v>801</v>
      </c>
      <c r="B803" s="77" t="s">
        <v>14850</v>
      </c>
      <c r="C803" s="76" t="s">
        <v>1720</v>
      </c>
      <c r="D803" s="76" t="s">
        <v>14851</v>
      </c>
      <c r="E803" s="77" t="s">
        <v>13200</v>
      </c>
      <c r="G803" s="73" t="s">
        <v>15556</v>
      </c>
      <c r="H803" s="73" t="str">
        <f t="shared" si="12"/>
        <v>35.01.13 Тракторист-машинист сельскохозяйственного производства</v>
      </c>
    </row>
    <row r="804" spans="1:8" ht="78.75" x14ac:dyDescent="0.25">
      <c r="A804" s="74">
        <v>802</v>
      </c>
      <c r="B804" s="77" t="s">
        <v>14852</v>
      </c>
      <c r="C804" s="76" t="s">
        <v>14853</v>
      </c>
      <c r="D804" s="76" t="s">
        <v>14854</v>
      </c>
      <c r="E804" s="77" t="s">
        <v>13200</v>
      </c>
      <c r="G804" s="73" t="s">
        <v>15556</v>
      </c>
      <c r="H804" s="73" t="str">
        <f t="shared" si="12"/>
        <v>35.01.14 Мастер по техническому обслуживанию и ремонту машинно-тракторного парка</v>
      </c>
    </row>
    <row r="805" spans="1:8" ht="47.25" x14ac:dyDescent="0.25">
      <c r="A805" s="74">
        <v>803</v>
      </c>
      <c r="B805" s="77" t="s">
        <v>14855</v>
      </c>
      <c r="C805" s="76" t="s">
        <v>14856</v>
      </c>
      <c r="D805" s="76" t="s">
        <v>14857</v>
      </c>
      <c r="E805" s="77" t="s">
        <v>13200</v>
      </c>
      <c r="G805" s="73" t="s">
        <v>15556</v>
      </c>
      <c r="H805" s="73" t="str">
        <f t="shared" si="12"/>
        <v>35.01.15 Электромонтер по ремонту и обслуживанию электрооборудования в сельскохозяйственном производстве</v>
      </c>
    </row>
    <row r="806" spans="1:8" ht="31.5" x14ac:dyDescent="0.25">
      <c r="A806" s="74">
        <v>804</v>
      </c>
      <c r="B806" s="77" t="s">
        <v>14858</v>
      </c>
      <c r="C806" s="76" t="s">
        <v>8670</v>
      </c>
      <c r="D806" s="76" t="s">
        <v>14859</v>
      </c>
      <c r="E806" s="77" t="s">
        <v>13200</v>
      </c>
      <c r="G806" s="73" t="s">
        <v>15556</v>
      </c>
      <c r="H806" s="73" t="str">
        <f t="shared" si="12"/>
        <v>35.01.16 Рыбовод</v>
      </c>
    </row>
    <row r="807" spans="1:8" ht="47.25" x14ac:dyDescent="0.25">
      <c r="A807" s="74">
        <v>805</v>
      </c>
      <c r="B807" s="77" t="s">
        <v>14860</v>
      </c>
      <c r="C807" s="76" t="s">
        <v>14861</v>
      </c>
      <c r="D807" s="76" t="s">
        <v>14862</v>
      </c>
      <c r="E807" s="77" t="s">
        <v>13200</v>
      </c>
      <c r="G807" s="73" t="s">
        <v>15556</v>
      </c>
      <c r="H807" s="73" t="str">
        <f t="shared" si="12"/>
        <v>35.01.17 Обработчик рыбы и морепродуктов</v>
      </c>
    </row>
    <row r="808" spans="1:8" ht="31.5" x14ac:dyDescent="0.25">
      <c r="A808" s="74">
        <v>806</v>
      </c>
      <c r="B808" s="77" t="s">
        <v>14863</v>
      </c>
      <c r="C808" s="76" t="s">
        <v>97</v>
      </c>
      <c r="D808" s="76" t="s">
        <v>14864</v>
      </c>
      <c r="E808" s="77" t="s">
        <v>13200</v>
      </c>
      <c r="G808" s="73" t="s">
        <v>15556</v>
      </c>
      <c r="H808" s="73" t="str">
        <f t="shared" si="12"/>
        <v>35.01.18 Рыбак прибрежного лова</v>
      </c>
    </row>
    <row r="809" spans="1:8" ht="31.5" x14ac:dyDescent="0.25">
      <c r="A809" s="74">
        <v>807</v>
      </c>
      <c r="B809" s="77" t="s">
        <v>14865</v>
      </c>
      <c r="C809" s="76" t="s">
        <v>14866</v>
      </c>
      <c r="D809" s="76" t="s">
        <v>14867</v>
      </c>
      <c r="E809" s="77" t="s">
        <v>13200</v>
      </c>
      <c r="G809" s="73" t="s">
        <v>15556</v>
      </c>
      <c r="H809" s="73" t="str">
        <f t="shared" si="12"/>
        <v>35.01.19 Мастер садово-паркового и ландшафтного строительства</v>
      </c>
    </row>
    <row r="810" spans="1:8" ht="15.75" x14ac:dyDescent="0.25">
      <c r="A810" s="74">
        <v>808</v>
      </c>
      <c r="B810" s="77" t="s">
        <v>14868</v>
      </c>
      <c r="C810" s="76" t="s">
        <v>52</v>
      </c>
      <c r="D810" s="76" t="s">
        <v>14869</v>
      </c>
      <c r="E810" s="77" t="s">
        <v>13200</v>
      </c>
      <c r="G810" s="73" t="s">
        <v>15556</v>
      </c>
      <c r="H810" s="73" t="str">
        <f t="shared" si="12"/>
        <v>35.01.20 Пчеловод</v>
      </c>
    </row>
    <row r="811" spans="1:8" ht="31.5" x14ac:dyDescent="0.25">
      <c r="A811" s="74">
        <v>809</v>
      </c>
      <c r="B811" s="77" t="s">
        <v>14870</v>
      </c>
      <c r="C811" s="76" t="s">
        <v>14871</v>
      </c>
      <c r="D811" s="76" t="s">
        <v>14872</v>
      </c>
      <c r="E811" s="77" t="s">
        <v>13200</v>
      </c>
      <c r="G811" s="73" t="s">
        <v>15556</v>
      </c>
      <c r="H811" s="73" t="str">
        <f t="shared" si="12"/>
        <v>35.01.21 Оленевод-механизатор</v>
      </c>
    </row>
    <row r="812" spans="1:8" ht="15.75" x14ac:dyDescent="0.25">
      <c r="A812" s="74">
        <v>810</v>
      </c>
      <c r="B812" s="77" t="s">
        <v>14873</v>
      </c>
      <c r="C812" s="76" t="s">
        <v>281</v>
      </c>
      <c r="D812" s="76" t="s">
        <v>14874</v>
      </c>
      <c r="E812" s="77" t="s">
        <v>13200</v>
      </c>
      <c r="G812" s="73" t="s">
        <v>15556</v>
      </c>
      <c r="H812" s="73" t="str">
        <f t="shared" si="12"/>
        <v>35.01.22 Охотник промысловый</v>
      </c>
    </row>
    <row r="813" spans="1:8" ht="31.5" x14ac:dyDescent="0.25">
      <c r="A813" s="74">
        <v>811</v>
      </c>
      <c r="B813" s="77" t="s">
        <v>14875</v>
      </c>
      <c r="C813" s="76" t="s">
        <v>14876</v>
      </c>
      <c r="D813" s="76" t="s">
        <v>14877</v>
      </c>
      <c r="E813" s="77" t="s">
        <v>13200</v>
      </c>
      <c r="G813" s="73" t="s">
        <v>15556</v>
      </c>
      <c r="H813" s="73" t="str">
        <f t="shared" si="12"/>
        <v>35.01.23 Хозяйка(ин) усадьбы</v>
      </c>
    </row>
    <row r="814" spans="1:8" ht="15.75" x14ac:dyDescent="0.25">
      <c r="A814" s="74">
        <v>812</v>
      </c>
      <c r="B814" s="77" t="s">
        <v>14878</v>
      </c>
      <c r="C814" s="76" t="s">
        <v>14879</v>
      </c>
      <c r="D814" s="76" t="s">
        <v>14880</v>
      </c>
      <c r="E814" s="77" t="s">
        <v>13200</v>
      </c>
      <c r="G814" s="73" t="s">
        <v>15556</v>
      </c>
      <c r="H814" s="73" t="str">
        <f t="shared" si="12"/>
        <v>35.01.24 Управляющий сельской усадьбой</v>
      </c>
    </row>
    <row r="815" spans="1:8" ht="15.75" x14ac:dyDescent="0.25">
      <c r="A815" s="74">
        <v>813</v>
      </c>
      <c r="B815" s="80" t="s">
        <v>14881</v>
      </c>
      <c r="C815" s="76" t="s">
        <v>14882</v>
      </c>
      <c r="D815" s="76" t="s">
        <v>14883</v>
      </c>
      <c r="E815" s="77" t="s">
        <v>13200</v>
      </c>
      <c r="F815" s="78"/>
      <c r="G815" s="73" t="s">
        <v>15556</v>
      </c>
      <c r="H815" s="73" t="str">
        <f t="shared" si="12"/>
        <v>35.02.01 Лесное и лесопарковое хозяйство</v>
      </c>
    </row>
    <row r="816" spans="1:8" ht="15.75" x14ac:dyDescent="0.25">
      <c r="A816" s="74">
        <v>814</v>
      </c>
      <c r="B816" s="80" t="s">
        <v>14884</v>
      </c>
      <c r="C816" s="76" t="s">
        <v>14885</v>
      </c>
      <c r="D816" s="76" t="s">
        <v>13835</v>
      </c>
      <c r="E816" s="77" t="s">
        <v>13200</v>
      </c>
      <c r="F816" s="78"/>
      <c r="G816" s="73" t="s">
        <v>15556</v>
      </c>
      <c r="H816" s="73" t="str">
        <f t="shared" si="12"/>
        <v>35.02.02 Технология лесозаготовок</v>
      </c>
    </row>
    <row r="817" spans="1:8" ht="15.75" x14ac:dyDescent="0.25">
      <c r="A817" s="74">
        <v>815</v>
      </c>
      <c r="B817" s="80" t="s">
        <v>14886</v>
      </c>
      <c r="C817" s="76" t="s">
        <v>14887</v>
      </c>
      <c r="D817" s="76" t="s">
        <v>13835</v>
      </c>
      <c r="E817" s="77" t="s">
        <v>13200</v>
      </c>
      <c r="F817" s="78"/>
      <c r="G817" s="73" t="s">
        <v>15556</v>
      </c>
      <c r="H817" s="73" t="str">
        <f t="shared" si="12"/>
        <v>35.02.03 Технология деревообработки</v>
      </c>
    </row>
    <row r="818" spans="1:8" ht="15.75" x14ac:dyDescent="0.25">
      <c r="A818" s="74">
        <v>816</v>
      </c>
      <c r="B818" s="80" t="s">
        <v>14888</v>
      </c>
      <c r="C818" s="76" t="s">
        <v>14889</v>
      </c>
      <c r="D818" s="76" t="s">
        <v>13835</v>
      </c>
      <c r="E818" s="77" t="s">
        <v>13200</v>
      </c>
      <c r="F818" s="78"/>
      <c r="G818" s="73" t="s">
        <v>15556</v>
      </c>
      <c r="H818" s="73" t="str">
        <f t="shared" si="12"/>
        <v>35.02.04 Технология комплексной переработки древесины</v>
      </c>
    </row>
    <row r="819" spans="1:8" ht="15.75" x14ac:dyDescent="0.25">
      <c r="A819" s="74">
        <v>817</v>
      </c>
      <c r="B819" s="80" t="s">
        <v>14890</v>
      </c>
      <c r="C819" s="76" t="s">
        <v>14891</v>
      </c>
      <c r="D819" s="76" t="s">
        <v>14892</v>
      </c>
      <c r="E819" s="77" t="s">
        <v>13200</v>
      </c>
      <c r="F819" s="78"/>
      <c r="G819" s="73" t="s">
        <v>15556</v>
      </c>
      <c r="H819" s="73" t="str">
        <f t="shared" si="12"/>
        <v>35.02.05 Агрономия</v>
      </c>
    </row>
    <row r="820" spans="1:8" ht="31.5" x14ac:dyDescent="0.25">
      <c r="A820" s="74">
        <v>818</v>
      </c>
      <c r="B820" s="80" t="s">
        <v>14893</v>
      </c>
      <c r="C820" s="76" t="s">
        <v>14894</v>
      </c>
      <c r="D820" s="76" t="s">
        <v>14895</v>
      </c>
      <c r="E820" s="77" t="s">
        <v>13200</v>
      </c>
      <c r="F820" s="78"/>
      <c r="G820" s="73" t="s">
        <v>15556</v>
      </c>
      <c r="H820" s="73" t="str">
        <f t="shared" si="12"/>
        <v>35.02.06 Технология производства и переработки сельскохозяйственной продукции</v>
      </c>
    </row>
    <row r="821" spans="1:8" ht="15.75" x14ac:dyDescent="0.25">
      <c r="A821" s="74">
        <v>819</v>
      </c>
      <c r="B821" s="80" t="s">
        <v>14896</v>
      </c>
      <c r="C821" s="76" t="s">
        <v>14897</v>
      </c>
      <c r="D821" s="76" t="s">
        <v>13680</v>
      </c>
      <c r="E821" s="77" t="s">
        <v>13200</v>
      </c>
      <c r="F821" s="78"/>
      <c r="G821" s="73" t="s">
        <v>15556</v>
      </c>
      <c r="H821" s="73" t="str">
        <f t="shared" si="12"/>
        <v>35.02.07 Механизация сельского хозяйства</v>
      </c>
    </row>
    <row r="822" spans="1:8" ht="31.5" x14ac:dyDescent="0.25">
      <c r="A822" s="74">
        <v>820</v>
      </c>
      <c r="B822" s="80" t="s">
        <v>14898</v>
      </c>
      <c r="C822" s="76" t="s">
        <v>14899</v>
      </c>
      <c r="D822" s="76" t="s">
        <v>13564</v>
      </c>
      <c r="E822" s="77" t="s">
        <v>13200</v>
      </c>
      <c r="F822" s="78"/>
      <c r="G822" s="73" t="s">
        <v>15556</v>
      </c>
      <c r="H822" s="73" t="str">
        <f t="shared" si="12"/>
        <v>35.02.08 Электрификация и автоматизация сельского хозяйства</v>
      </c>
    </row>
    <row r="823" spans="1:8" ht="15.75" x14ac:dyDescent="0.25">
      <c r="A823" s="74">
        <v>821</v>
      </c>
      <c r="B823" s="80" t="s">
        <v>14900</v>
      </c>
      <c r="C823" s="76" t="s">
        <v>14901</v>
      </c>
      <c r="D823" s="76" t="s">
        <v>14902</v>
      </c>
      <c r="E823" s="77" t="s">
        <v>13200</v>
      </c>
      <c r="F823" s="78"/>
      <c r="G823" s="73" t="s">
        <v>15556</v>
      </c>
      <c r="H823" s="73" t="str">
        <f t="shared" si="12"/>
        <v>35.02.09 Ихтиология и рыбоводство</v>
      </c>
    </row>
    <row r="824" spans="1:8" ht="15.75" x14ac:dyDescent="0.25">
      <c r="A824" s="74">
        <v>822</v>
      </c>
      <c r="B824" s="80" t="s">
        <v>14903</v>
      </c>
      <c r="C824" s="76" t="s">
        <v>14904</v>
      </c>
      <c r="D824" s="76" t="s">
        <v>13835</v>
      </c>
      <c r="E824" s="77" t="s">
        <v>13200</v>
      </c>
      <c r="F824" s="78"/>
      <c r="G824" s="73" t="s">
        <v>15556</v>
      </c>
      <c r="H824" s="73" t="str">
        <f t="shared" si="12"/>
        <v>35.02.10 Обработка водных биоресурсов</v>
      </c>
    </row>
    <row r="825" spans="1:8" ht="15.75" x14ac:dyDescent="0.25">
      <c r="A825" s="74">
        <v>823</v>
      </c>
      <c r="B825" s="80" t="s">
        <v>14905</v>
      </c>
      <c r="C825" s="76" t="s">
        <v>14906</v>
      </c>
      <c r="D825" s="76" t="s">
        <v>13316</v>
      </c>
      <c r="E825" s="77" t="s">
        <v>13200</v>
      </c>
      <c r="F825" s="78"/>
      <c r="G825" s="73" t="s">
        <v>15556</v>
      </c>
      <c r="H825" s="73" t="str">
        <f t="shared" si="12"/>
        <v>35.02.11 Промышленное рыболовство</v>
      </c>
    </row>
    <row r="826" spans="1:8" ht="15.75" x14ac:dyDescent="0.25">
      <c r="A826" s="74">
        <v>824</v>
      </c>
      <c r="B826" s="80" t="s">
        <v>14907</v>
      </c>
      <c r="C826" s="76" t="s">
        <v>14908</v>
      </c>
      <c r="D826" s="76" t="s">
        <v>6993</v>
      </c>
      <c r="E826" s="77" t="s">
        <v>13200</v>
      </c>
      <c r="F826" s="78"/>
      <c r="G826" s="73" t="s">
        <v>15556</v>
      </c>
      <c r="H826" s="73" t="str">
        <f t="shared" si="12"/>
        <v>35.02.12 Садово-парковое и ландшафтное строительство</v>
      </c>
    </row>
    <row r="827" spans="1:8" ht="15.75" x14ac:dyDescent="0.25">
      <c r="A827" s="74">
        <v>825</v>
      </c>
      <c r="B827" s="80" t="s">
        <v>14909</v>
      </c>
      <c r="C827" s="76" t="s">
        <v>14910</v>
      </c>
      <c r="D827" s="76" t="s">
        <v>14911</v>
      </c>
      <c r="E827" s="77" t="s">
        <v>13200</v>
      </c>
      <c r="F827" s="78"/>
      <c r="G827" s="73" t="s">
        <v>15556</v>
      </c>
      <c r="H827" s="73" t="str">
        <f t="shared" si="12"/>
        <v>35.02.13 Пчеловодство</v>
      </c>
    </row>
    <row r="828" spans="1:8" ht="15.75" x14ac:dyDescent="0.25">
      <c r="A828" s="74">
        <v>826</v>
      </c>
      <c r="B828" s="80" t="s">
        <v>14912</v>
      </c>
      <c r="C828" s="76" t="s">
        <v>14913</v>
      </c>
      <c r="D828" s="76" t="s">
        <v>6629</v>
      </c>
      <c r="E828" s="77" t="s">
        <v>13200</v>
      </c>
      <c r="F828" s="78"/>
      <c r="G828" s="73" t="s">
        <v>15556</v>
      </c>
      <c r="H828" s="73" t="str">
        <f t="shared" si="12"/>
        <v>35.02.14 Охотоведение и звероводство</v>
      </c>
    </row>
    <row r="829" spans="1:8" ht="15.75" x14ac:dyDescent="0.25">
      <c r="A829" s="74">
        <v>827</v>
      </c>
      <c r="B829" s="80" t="s">
        <v>14914</v>
      </c>
      <c r="C829" s="76" t="s">
        <v>14915</v>
      </c>
      <c r="D829" s="76" t="s">
        <v>7966</v>
      </c>
      <c r="E829" s="77" t="s">
        <v>13200</v>
      </c>
      <c r="F829" s="78"/>
      <c r="G829" s="73" t="s">
        <v>15556</v>
      </c>
      <c r="H829" s="73" t="str">
        <f t="shared" si="12"/>
        <v>35.02.15 Кинология</v>
      </c>
    </row>
    <row r="830" spans="1:8" ht="15.75" x14ac:dyDescent="0.25">
      <c r="A830" s="74">
        <v>828</v>
      </c>
      <c r="B830" s="75" t="s">
        <v>14916</v>
      </c>
      <c r="C830" s="76" t="s">
        <v>14917</v>
      </c>
      <c r="D830" s="76" t="s">
        <v>13140</v>
      </c>
      <c r="E830" s="77" t="s">
        <v>13141</v>
      </c>
      <c r="G830" s="73" t="s">
        <v>15556</v>
      </c>
      <c r="H830" s="73" t="str">
        <f t="shared" si="12"/>
        <v>35.03.01 Лесное дело</v>
      </c>
    </row>
    <row r="831" spans="1:8" ht="31.5" x14ac:dyDescent="0.25">
      <c r="A831" s="74">
        <v>829</v>
      </c>
      <c r="B831" s="75" t="s">
        <v>14918</v>
      </c>
      <c r="C831" s="76" t="s">
        <v>14919</v>
      </c>
      <c r="D831" s="76" t="s">
        <v>13140</v>
      </c>
      <c r="E831" s="77" t="s">
        <v>13141</v>
      </c>
      <c r="G831" s="73" t="s">
        <v>15556</v>
      </c>
      <c r="H831" s="73" t="str">
        <f t="shared" si="12"/>
        <v>35.03.02 Технология лесозаготовительных и деревоперерабатывающих производств</v>
      </c>
    </row>
    <row r="832" spans="1:8" ht="15.75" x14ac:dyDescent="0.25">
      <c r="A832" s="74">
        <v>830</v>
      </c>
      <c r="B832" s="77" t="s">
        <v>14920</v>
      </c>
      <c r="C832" s="76" t="s">
        <v>14921</v>
      </c>
      <c r="D832" s="76" t="s">
        <v>13140</v>
      </c>
      <c r="E832" s="77" t="s">
        <v>13141</v>
      </c>
      <c r="G832" s="73" t="s">
        <v>15556</v>
      </c>
      <c r="H832" s="73" t="str">
        <f t="shared" si="12"/>
        <v>35.03.03 Агрохимия и агропочвоведение</v>
      </c>
    </row>
    <row r="833" spans="1:8" ht="15.75" x14ac:dyDescent="0.25">
      <c r="A833" s="74">
        <v>831</v>
      </c>
      <c r="B833" s="77" t="s">
        <v>14922</v>
      </c>
      <c r="C833" s="76" t="s">
        <v>14891</v>
      </c>
      <c r="D833" s="76" t="s">
        <v>13140</v>
      </c>
      <c r="E833" s="77" t="s">
        <v>13141</v>
      </c>
      <c r="G833" s="73" t="s">
        <v>15556</v>
      </c>
      <c r="H833" s="73" t="str">
        <f t="shared" si="12"/>
        <v>35.03.04 Агрономия</v>
      </c>
    </row>
    <row r="834" spans="1:8" ht="15.75" x14ac:dyDescent="0.25">
      <c r="A834" s="74">
        <v>832</v>
      </c>
      <c r="B834" s="75" t="s">
        <v>14923</v>
      </c>
      <c r="C834" s="76" t="s">
        <v>14924</v>
      </c>
      <c r="D834" s="76" t="s">
        <v>13140</v>
      </c>
      <c r="E834" s="77" t="s">
        <v>13141</v>
      </c>
      <c r="G834" s="73" t="s">
        <v>15556</v>
      </c>
      <c r="H834" s="73" t="str">
        <f t="shared" si="12"/>
        <v>35.03.05 Садоводство</v>
      </c>
    </row>
    <row r="835" spans="1:8" ht="15.75" x14ac:dyDescent="0.25">
      <c r="A835" s="74">
        <v>833</v>
      </c>
      <c r="B835" s="75" t="s">
        <v>14925</v>
      </c>
      <c r="C835" s="76" t="s">
        <v>14926</v>
      </c>
      <c r="D835" s="76" t="s">
        <v>13140</v>
      </c>
      <c r="E835" s="77" t="s">
        <v>13141</v>
      </c>
      <c r="G835" s="73" t="s">
        <v>15556</v>
      </c>
      <c r="H835" s="73" t="str">
        <f t="shared" si="12"/>
        <v>35.03.06 Агроинженерия</v>
      </c>
    </row>
    <row r="836" spans="1:8" ht="31.5" x14ac:dyDescent="0.25">
      <c r="A836" s="74">
        <v>834</v>
      </c>
      <c r="B836" s="77" t="s">
        <v>14927</v>
      </c>
      <c r="C836" s="76" t="s">
        <v>14894</v>
      </c>
      <c r="D836" s="76" t="s">
        <v>13140</v>
      </c>
      <c r="E836" s="77" t="s">
        <v>13141</v>
      </c>
      <c r="G836" s="73" t="s">
        <v>15556</v>
      </c>
      <c r="H836" s="73" t="str">
        <f t="shared" si="12"/>
        <v>35.03.07 Технология производства и переработки сельскохозяйственной продукции</v>
      </c>
    </row>
    <row r="837" spans="1:8" ht="15.75" x14ac:dyDescent="0.25">
      <c r="A837" s="74">
        <v>835</v>
      </c>
      <c r="B837" s="77" t="s">
        <v>14928</v>
      </c>
      <c r="C837" s="76" t="s">
        <v>14929</v>
      </c>
      <c r="D837" s="76" t="s">
        <v>13140</v>
      </c>
      <c r="E837" s="77" t="s">
        <v>13141</v>
      </c>
      <c r="G837" s="73" t="s">
        <v>15556</v>
      </c>
      <c r="H837" s="73" t="str">
        <f t="shared" ref="H837:H900" si="13">CONCATENATE(B837,G837,C837)</f>
        <v>35.03.08 Водные биоресурсы и аквакультура</v>
      </c>
    </row>
    <row r="838" spans="1:8" ht="15.75" x14ac:dyDescent="0.25">
      <c r="A838" s="74">
        <v>836</v>
      </c>
      <c r="B838" s="75" t="s">
        <v>14930</v>
      </c>
      <c r="C838" s="76" t="s">
        <v>14906</v>
      </c>
      <c r="D838" s="76" t="s">
        <v>13140</v>
      </c>
      <c r="E838" s="77" t="s">
        <v>13141</v>
      </c>
      <c r="G838" s="73" t="s">
        <v>15556</v>
      </c>
      <c r="H838" s="73" t="str">
        <f t="shared" si="13"/>
        <v>35.03.09 Промышленное рыболовство</v>
      </c>
    </row>
    <row r="839" spans="1:8" ht="15.75" x14ac:dyDescent="0.25">
      <c r="A839" s="74">
        <v>837</v>
      </c>
      <c r="B839" s="75" t="s">
        <v>14931</v>
      </c>
      <c r="C839" s="76" t="s">
        <v>14932</v>
      </c>
      <c r="D839" s="76" t="s">
        <v>13140</v>
      </c>
      <c r="E839" s="77" t="s">
        <v>13141</v>
      </c>
      <c r="G839" s="73" t="s">
        <v>15556</v>
      </c>
      <c r="H839" s="73" t="str">
        <f t="shared" si="13"/>
        <v>35.03.10 Ландшафтная архитектура</v>
      </c>
    </row>
    <row r="840" spans="1:8" ht="15.75" x14ac:dyDescent="0.25">
      <c r="A840" s="74">
        <v>838</v>
      </c>
      <c r="B840" s="75" t="s">
        <v>14933</v>
      </c>
      <c r="C840" s="76" t="s">
        <v>14917</v>
      </c>
      <c r="D840" s="76" t="s">
        <v>13149</v>
      </c>
      <c r="E840" s="77" t="s">
        <v>13141</v>
      </c>
      <c r="G840" s="73" t="s">
        <v>15556</v>
      </c>
      <c r="H840" s="73" t="str">
        <f t="shared" si="13"/>
        <v>35.04.01 Лесное дело</v>
      </c>
    </row>
    <row r="841" spans="1:8" ht="31.5" x14ac:dyDescent="0.25">
      <c r="A841" s="74">
        <v>839</v>
      </c>
      <c r="B841" s="75" t="s">
        <v>14934</v>
      </c>
      <c r="C841" s="76" t="s">
        <v>14919</v>
      </c>
      <c r="D841" s="76" t="s">
        <v>13149</v>
      </c>
      <c r="E841" s="77" t="s">
        <v>13141</v>
      </c>
      <c r="G841" s="73" t="s">
        <v>15556</v>
      </c>
      <c r="H841" s="73" t="str">
        <f t="shared" si="13"/>
        <v>35.04.02 Технология лесозаготовительных и деревоперерабатывающих производств</v>
      </c>
    </row>
    <row r="842" spans="1:8" ht="15.75" x14ac:dyDescent="0.25">
      <c r="A842" s="74">
        <v>840</v>
      </c>
      <c r="B842" s="75" t="s">
        <v>14935</v>
      </c>
      <c r="C842" s="76" t="s">
        <v>14921</v>
      </c>
      <c r="D842" s="76" t="s">
        <v>13149</v>
      </c>
      <c r="E842" s="77" t="s">
        <v>13141</v>
      </c>
      <c r="G842" s="73" t="s">
        <v>15556</v>
      </c>
      <c r="H842" s="73" t="str">
        <f t="shared" si="13"/>
        <v>35.04.03 Агрохимия и агропочвоведение</v>
      </c>
    </row>
    <row r="843" spans="1:8" ht="15.75" x14ac:dyDescent="0.25">
      <c r="A843" s="74">
        <v>841</v>
      </c>
      <c r="B843" s="75" t="s">
        <v>14936</v>
      </c>
      <c r="C843" s="76" t="s">
        <v>14891</v>
      </c>
      <c r="D843" s="76" t="s">
        <v>13149</v>
      </c>
      <c r="E843" s="77" t="s">
        <v>13141</v>
      </c>
      <c r="G843" s="73" t="s">
        <v>15556</v>
      </c>
      <c r="H843" s="73" t="str">
        <f t="shared" si="13"/>
        <v>35.04.04 Агрономия</v>
      </c>
    </row>
    <row r="844" spans="1:8" ht="15.75" x14ac:dyDescent="0.25">
      <c r="A844" s="74">
        <v>842</v>
      </c>
      <c r="B844" s="75" t="s">
        <v>14937</v>
      </c>
      <c r="C844" s="76" t="s">
        <v>14924</v>
      </c>
      <c r="D844" s="76" t="s">
        <v>13149</v>
      </c>
      <c r="E844" s="77" t="s">
        <v>13141</v>
      </c>
      <c r="G844" s="73" t="s">
        <v>15556</v>
      </c>
      <c r="H844" s="73" t="str">
        <f t="shared" si="13"/>
        <v>35.04.05 Садоводство</v>
      </c>
    </row>
    <row r="845" spans="1:8" ht="15.75" x14ac:dyDescent="0.25">
      <c r="A845" s="74">
        <v>843</v>
      </c>
      <c r="B845" s="75" t="s">
        <v>14938</v>
      </c>
      <c r="C845" s="76" t="s">
        <v>14926</v>
      </c>
      <c r="D845" s="76" t="s">
        <v>13149</v>
      </c>
      <c r="E845" s="77" t="s">
        <v>13141</v>
      </c>
      <c r="G845" s="73" t="s">
        <v>15556</v>
      </c>
      <c r="H845" s="73" t="str">
        <f t="shared" si="13"/>
        <v>35.04.06 Агроинженерия</v>
      </c>
    </row>
    <row r="846" spans="1:8" ht="15.75" x14ac:dyDescent="0.25">
      <c r="A846" s="74">
        <v>844</v>
      </c>
      <c r="B846" s="75" t="s">
        <v>14939</v>
      </c>
      <c r="C846" s="76" t="s">
        <v>14929</v>
      </c>
      <c r="D846" s="76" t="s">
        <v>13149</v>
      </c>
      <c r="E846" s="77" t="s">
        <v>13141</v>
      </c>
      <c r="G846" s="73" t="s">
        <v>15556</v>
      </c>
      <c r="H846" s="73" t="str">
        <f t="shared" si="13"/>
        <v>35.04.07 Водные биоресурсы и аквакультура</v>
      </c>
    </row>
    <row r="847" spans="1:8" ht="15.75" x14ac:dyDescent="0.25">
      <c r="A847" s="74">
        <v>845</v>
      </c>
      <c r="B847" s="75" t="s">
        <v>14940</v>
      </c>
      <c r="C847" s="76" t="s">
        <v>14906</v>
      </c>
      <c r="D847" s="76" t="s">
        <v>13149</v>
      </c>
      <c r="E847" s="77" t="s">
        <v>13141</v>
      </c>
      <c r="G847" s="73" t="s">
        <v>15556</v>
      </c>
      <c r="H847" s="73" t="str">
        <f t="shared" si="13"/>
        <v>35.04.08 Промышленное рыболовство</v>
      </c>
    </row>
    <row r="848" spans="1:8" ht="15.75" x14ac:dyDescent="0.25">
      <c r="A848" s="74">
        <v>846</v>
      </c>
      <c r="B848" s="75" t="s">
        <v>14941</v>
      </c>
      <c r="C848" s="76" t="s">
        <v>14932</v>
      </c>
      <c r="D848" s="76" t="s">
        <v>13149</v>
      </c>
      <c r="E848" s="77" t="s">
        <v>13141</v>
      </c>
      <c r="G848" s="73" t="s">
        <v>15556</v>
      </c>
      <c r="H848" s="73" t="str">
        <f t="shared" si="13"/>
        <v>35.04.09 Ландшафтная архитектура</v>
      </c>
    </row>
    <row r="849" spans="1:8" ht="15.75" x14ac:dyDescent="0.25">
      <c r="A849" s="74">
        <v>847</v>
      </c>
      <c r="B849" s="75" t="s">
        <v>14942</v>
      </c>
      <c r="C849" s="76" t="s">
        <v>14943</v>
      </c>
      <c r="D849" s="76" t="s">
        <v>13158</v>
      </c>
      <c r="E849" s="77" t="s">
        <v>13159</v>
      </c>
      <c r="G849" s="73" t="s">
        <v>15556</v>
      </c>
      <c r="H849" s="73" t="str">
        <f t="shared" si="13"/>
        <v>35.06.01 Сельское хозяйство</v>
      </c>
    </row>
    <row r="850" spans="1:8" ht="15.75" x14ac:dyDescent="0.25">
      <c r="A850" s="74">
        <v>848</v>
      </c>
      <c r="B850" s="75" t="s">
        <v>14944</v>
      </c>
      <c r="C850" s="76" t="s">
        <v>14945</v>
      </c>
      <c r="D850" s="76" t="s">
        <v>13158</v>
      </c>
      <c r="E850" s="77" t="s">
        <v>13159</v>
      </c>
      <c r="G850" s="73" t="s">
        <v>15556</v>
      </c>
      <c r="H850" s="73" t="str">
        <f t="shared" si="13"/>
        <v>35.06.02 Лесное хозяйство</v>
      </c>
    </row>
    <row r="851" spans="1:8" ht="15.75" x14ac:dyDescent="0.25">
      <c r="A851" s="74">
        <v>849</v>
      </c>
      <c r="B851" s="75" t="s">
        <v>14946</v>
      </c>
      <c r="C851" s="76" t="s">
        <v>14947</v>
      </c>
      <c r="D851" s="76" t="s">
        <v>13158</v>
      </c>
      <c r="E851" s="77" t="s">
        <v>13159</v>
      </c>
      <c r="G851" s="73" t="s">
        <v>15556</v>
      </c>
      <c r="H851" s="73" t="str">
        <f t="shared" si="13"/>
        <v>35.06.03 Рыбное хозяйство</v>
      </c>
    </row>
    <row r="852" spans="1:8" ht="47.25" x14ac:dyDescent="0.25">
      <c r="A852" s="74">
        <v>850</v>
      </c>
      <c r="B852" s="75" t="s">
        <v>14948</v>
      </c>
      <c r="C852" s="76" t="s">
        <v>14949</v>
      </c>
      <c r="D852" s="76" t="s">
        <v>13158</v>
      </c>
      <c r="E852" s="77" t="s">
        <v>13159</v>
      </c>
      <c r="G852" s="73" t="s">
        <v>15556</v>
      </c>
      <c r="H852" s="73" t="str">
        <f t="shared" si="13"/>
        <v>35.06.04 Технологии, средства механизации и энергетическое оборудование в сельском, лесном и рыбном хозяйстве</v>
      </c>
    </row>
    <row r="853" spans="1:8" ht="47.25" x14ac:dyDescent="0.25">
      <c r="A853" s="74">
        <v>851</v>
      </c>
      <c r="B853" s="77" t="s">
        <v>14950</v>
      </c>
      <c r="C853" s="76" t="s">
        <v>14951</v>
      </c>
      <c r="D853" s="76" t="s">
        <v>14952</v>
      </c>
      <c r="E853" s="77" t="s">
        <v>13200</v>
      </c>
      <c r="G853" s="73" t="s">
        <v>15556</v>
      </c>
      <c r="H853" s="73" t="str">
        <f t="shared" si="13"/>
        <v>36.01.01 Младший ветеринарный фельдшер</v>
      </c>
    </row>
    <row r="854" spans="1:8" ht="78.75" x14ac:dyDescent="0.25">
      <c r="A854" s="74">
        <v>852</v>
      </c>
      <c r="B854" s="77" t="s">
        <v>14953</v>
      </c>
      <c r="C854" s="76" t="s">
        <v>14954</v>
      </c>
      <c r="D854" s="76" t="s">
        <v>14955</v>
      </c>
      <c r="E854" s="77" t="s">
        <v>13200</v>
      </c>
      <c r="G854" s="73" t="s">
        <v>15556</v>
      </c>
      <c r="H854" s="73" t="str">
        <f t="shared" si="13"/>
        <v>36.01.02 Мастер животноводства</v>
      </c>
    </row>
    <row r="855" spans="1:8" ht="15.75" x14ac:dyDescent="0.25">
      <c r="A855" s="74">
        <v>853</v>
      </c>
      <c r="B855" s="77" t="s">
        <v>14956</v>
      </c>
      <c r="C855" s="76" t="s">
        <v>14957</v>
      </c>
      <c r="D855" s="76" t="s">
        <v>14958</v>
      </c>
      <c r="E855" s="77" t="s">
        <v>13200</v>
      </c>
      <c r="G855" s="73" t="s">
        <v>15556</v>
      </c>
      <c r="H855" s="73" t="str">
        <f t="shared" si="13"/>
        <v>36.01.03 Тренер-наездник лошадей</v>
      </c>
    </row>
    <row r="856" spans="1:8" ht="31.5" x14ac:dyDescent="0.25">
      <c r="A856" s="74">
        <v>854</v>
      </c>
      <c r="B856" s="80" t="s">
        <v>14959</v>
      </c>
      <c r="C856" s="76" t="s">
        <v>14960</v>
      </c>
      <c r="D856" s="76" t="s">
        <v>14961</v>
      </c>
      <c r="E856" s="77" t="s">
        <v>13200</v>
      </c>
      <c r="F856" s="78"/>
      <c r="G856" s="73" t="s">
        <v>15556</v>
      </c>
      <c r="H856" s="73" t="str">
        <f t="shared" si="13"/>
        <v>36.02.01 Ветеринария</v>
      </c>
    </row>
    <row r="857" spans="1:8" ht="15.75" x14ac:dyDescent="0.25">
      <c r="A857" s="74">
        <v>855</v>
      </c>
      <c r="B857" s="80" t="s">
        <v>14962</v>
      </c>
      <c r="C857" s="76" t="s">
        <v>14963</v>
      </c>
      <c r="D857" s="76" t="s">
        <v>14964</v>
      </c>
      <c r="E857" s="77" t="s">
        <v>13200</v>
      </c>
      <c r="F857" s="78"/>
      <c r="G857" s="73" t="s">
        <v>15556</v>
      </c>
      <c r="H857" s="73" t="str">
        <f t="shared" si="13"/>
        <v>36.02.02 Зоотехния</v>
      </c>
    </row>
    <row r="858" spans="1:8" ht="15.75" x14ac:dyDescent="0.25">
      <c r="A858" s="74">
        <v>856</v>
      </c>
      <c r="B858" s="77" t="s">
        <v>14965</v>
      </c>
      <c r="C858" s="76" t="s">
        <v>14966</v>
      </c>
      <c r="D858" s="76" t="s">
        <v>13140</v>
      </c>
      <c r="E858" s="77" t="s">
        <v>13141</v>
      </c>
      <c r="G858" s="73" t="s">
        <v>15556</v>
      </c>
      <c r="H858" s="73" t="str">
        <f t="shared" si="13"/>
        <v>36.03.01 Ветеринарно-санитарная экспертиза</v>
      </c>
    </row>
    <row r="859" spans="1:8" ht="15.75" x14ac:dyDescent="0.25">
      <c r="A859" s="74">
        <v>857</v>
      </c>
      <c r="B859" s="77" t="s">
        <v>14967</v>
      </c>
      <c r="C859" s="76" t="s">
        <v>14963</v>
      </c>
      <c r="D859" s="76" t="s">
        <v>13140</v>
      </c>
      <c r="E859" s="77" t="s">
        <v>13141</v>
      </c>
      <c r="G859" s="73" t="s">
        <v>15556</v>
      </c>
      <c r="H859" s="73" t="str">
        <f t="shared" si="13"/>
        <v>36.03.02 Зоотехния</v>
      </c>
    </row>
    <row r="860" spans="1:8" ht="15.75" x14ac:dyDescent="0.25">
      <c r="A860" s="74">
        <v>858</v>
      </c>
      <c r="B860" s="75" t="s">
        <v>14968</v>
      </c>
      <c r="C860" s="76" t="s">
        <v>14966</v>
      </c>
      <c r="D860" s="76" t="s">
        <v>13149</v>
      </c>
      <c r="E860" s="77" t="s">
        <v>13141</v>
      </c>
      <c r="G860" s="73" t="s">
        <v>15556</v>
      </c>
      <c r="H860" s="73" t="str">
        <f t="shared" si="13"/>
        <v>36.04.01 Ветеринарно-санитарная экспертиза</v>
      </c>
    </row>
    <row r="861" spans="1:8" ht="15.75" x14ac:dyDescent="0.25">
      <c r="A861" s="74">
        <v>859</v>
      </c>
      <c r="B861" s="75" t="s">
        <v>14969</v>
      </c>
      <c r="C861" s="76" t="s">
        <v>14963</v>
      </c>
      <c r="D861" s="76" t="s">
        <v>13149</v>
      </c>
      <c r="E861" s="77" t="s">
        <v>13141</v>
      </c>
      <c r="G861" s="73" t="s">
        <v>15556</v>
      </c>
      <c r="H861" s="73" t="str">
        <f t="shared" si="13"/>
        <v>36.04.02 Зоотехния</v>
      </c>
    </row>
    <row r="862" spans="1:8" ht="15.75" x14ac:dyDescent="0.25">
      <c r="A862" s="74">
        <v>860</v>
      </c>
      <c r="B862" s="75" t="s">
        <v>14970</v>
      </c>
      <c r="C862" s="76" t="s">
        <v>14960</v>
      </c>
      <c r="D862" s="76" t="s">
        <v>5174</v>
      </c>
      <c r="E862" s="77" t="s">
        <v>13141</v>
      </c>
      <c r="G862" s="73" t="s">
        <v>15556</v>
      </c>
      <c r="H862" s="73" t="str">
        <f t="shared" si="13"/>
        <v>36.05.01 Ветеринария</v>
      </c>
    </row>
    <row r="863" spans="1:8" ht="15.75" x14ac:dyDescent="0.25">
      <c r="A863" s="74">
        <v>861</v>
      </c>
      <c r="B863" s="75" t="s">
        <v>14971</v>
      </c>
      <c r="C863" s="76" t="s">
        <v>14972</v>
      </c>
      <c r="D863" s="76" t="s">
        <v>13158</v>
      </c>
      <c r="E863" s="77" t="s">
        <v>13159</v>
      </c>
      <c r="G863" s="73" t="s">
        <v>15556</v>
      </c>
      <c r="H863" s="73" t="str">
        <f t="shared" si="13"/>
        <v>36.06.01 Ветеринария и зоотехния</v>
      </c>
    </row>
    <row r="864" spans="1:8" ht="15.75" x14ac:dyDescent="0.25">
      <c r="A864" s="74">
        <v>862</v>
      </c>
      <c r="B864" s="75" t="s">
        <v>14973</v>
      </c>
      <c r="C864" s="76" t="s">
        <v>14974</v>
      </c>
      <c r="D864" s="76" t="s">
        <v>13140</v>
      </c>
      <c r="E864" s="77" t="s">
        <v>13141</v>
      </c>
      <c r="G864" s="73" t="s">
        <v>15556</v>
      </c>
      <c r="H864" s="73" t="str">
        <f t="shared" si="13"/>
        <v>37.03.01 Психология</v>
      </c>
    </row>
    <row r="865" spans="1:8" ht="15.75" x14ac:dyDescent="0.25">
      <c r="A865" s="74">
        <v>863</v>
      </c>
      <c r="B865" s="75" t="s">
        <v>14975</v>
      </c>
      <c r="C865" s="76" t="s">
        <v>14976</v>
      </c>
      <c r="D865" s="76" t="s">
        <v>13140</v>
      </c>
      <c r="E865" s="77" t="s">
        <v>13141</v>
      </c>
      <c r="G865" s="73" t="s">
        <v>15556</v>
      </c>
      <c r="H865" s="73" t="str">
        <f t="shared" si="13"/>
        <v>37.03.02 Конфликтология</v>
      </c>
    </row>
    <row r="866" spans="1:8" ht="15.75" x14ac:dyDescent="0.25">
      <c r="A866" s="74">
        <v>864</v>
      </c>
      <c r="B866" s="75" t="s">
        <v>14977</v>
      </c>
      <c r="C866" s="76" t="s">
        <v>14974</v>
      </c>
      <c r="D866" s="76" t="s">
        <v>13149</v>
      </c>
      <c r="E866" s="77" t="s">
        <v>13141</v>
      </c>
      <c r="G866" s="73" t="s">
        <v>15556</v>
      </c>
      <c r="H866" s="73" t="str">
        <f t="shared" si="13"/>
        <v>37.04.01 Психология</v>
      </c>
    </row>
    <row r="867" spans="1:8" ht="15.75" x14ac:dyDescent="0.25">
      <c r="A867" s="74">
        <v>865</v>
      </c>
      <c r="B867" s="75" t="s">
        <v>14978</v>
      </c>
      <c r="C867" s="76" t="s">
        <v>14976</v>
      </c>
      <c r="D867" s="76" t="s">
        <v>13149</v>
      </c>
      <c r="E867" s="77" t="s">
        <v>13141</v>
      </c>
      <c r="G867" s="73" t="s">
        <v>15556</v>
      </c>
      <c r="H867" s="73" t="str">
        <f t="shared" si="13"/>
        <v>37.04.02 Конфликтология</v>
      </c>
    </row>
    <row r="868" spans="1:8" ht="15.75" x14ac:dyDescent="0.25">
      <c r="A868" s="74">
        <v>866</v>
      </c>
      <c r="B868" s="77" t="s">
        <v>14979</v>
      </c>
      <c r="C868" s="76" t="s">
        <v>14980</v>
      </c>
      <c r="D868" s="76" t="s">
        <v>14981</v>
      </c>
      <c r="E868" s="77" t="s">
        <v>13141</v>
      </c>
      <c r="G868" s="73" t="s">
        <v>15556</v>
      </c>
      <c r="H868" s="73" t="str">
        <f t="shared" si="13"/>
        <v>37.05.01 Клиническая психология</v>
      </c>
    </row>
    <row r="869" spans="1:8" ht="15.75" x14ac:dyDescent="0.25">
      <c r="A869" s="74">
        <v>867</v>
      </c>
      <c r="B869" s="77" t="s">
        <v>14982</v>
      </c>
      <c r="C869" s="76" t="s">
        <v>14983</v>
      </c>
      <c r="D869" s="76" t="s">
        <v>6774</v>
      </c>
      <c r="E869" s="77" t="s">
        <v>13141</v>
      </c>
      <c r="G869" s="73" t="s">
        <v>15556</v>
      </c>
      <c r="H869" s="73" t="str">
        <f t="shared" si="13"/>
        <v>37.05.02 Психология служебной деятельности</v>
      </c>
    </row>
    <row r="870" spans="1:8" ht="15.75" x14ac:dyDescent="0.25">
      <c r="A870" s="74">
        <v>868</v>
      </c>
      <c r="B870" s="75" t="s">
        <v>14984</v>
      </c>
      <c r="C870" s="76" t="s">
        <v>14985</v>
      </c>
      <c r="D870" s="76" t="s">
        <v>13158</v>
      </c>
      <c r="E870" s="77" t="s">
        <v>13159</v>
      </c>
      <c r="G870" s="73" t="s">
        <v>15556</v>
      </c>
      <c r="H870" s="73" t="str">
        <f t="shared" si="13"/>
        <v>37.06.01 Психологические науки</v>
      </c>
    </row>
    <row r="871" spans="1:8" ht="31.5" x14ac:dyDescent="0.25">
      <c r="A871" s="74">
        <v>869</v>
      </c>
      <c r="B871" s="77" t="s">
        <v>14986</v>
      </c>
      <c r="C871" s="76" t="s">
        <v>6604</v>
      </c>
      <c r="D871" s="79" t="s">
        <v>6604</v>
      </c>
      <c r="E871" s="77" t="s">
        <v>13200</v>
      </c>
      <c r="G871" s="73" t="s">
        <v>15556</v>
      </c>
      <c r="H871" s="73" t="str">
        <f t="shared" si="13"/>
        <v>38.01.01 Оператор диспетчерской (производственно-диспетчерской) службы</v>
      </c>
    </row>
    <row r="872" spans="1:8" ht="47.25" x14ac:dyDescent="0.25">
      <c r="A872" s="74">
        <v>870</v>
      </c>
      <c r="B872" s="77" t="s">
        <v>14987</v>
      </c>
      <c r="C872" s="76" t="s">
        <v>14988</v>
      </c>
      <c r="D872" s="79" t="s">
        <v>14989</v>
      </c>
      <c r="E872" s="77" t="s">
        <v>13200</v>
      </c>
      <c r="G872" s="73" t="s">
        <v>15556</v>
      </c>
      <c r="H872" s="73" t="str">
        <f t="shared" si="13"/>
        <v>38.01.02 Продавец, контролер-кассир</v>
      </c>
    </row>
    <row r="873" spans="1:8" ht="15.75" x14ac:dyDescent="0.25">
      <c r="A873" s="74">
        <v>871</v>
      </c>
      <c r="B873" s="77" t="s">
        <v>14990</v>
      </c>
      <c r="C873" s="76" t="s">
        <v>14991</v>
      </c>
      <c r="D873" s="79" t="s">
        <v>14992</v>
      </c>
      <c r="E873" s="77" t="s">
        <v>13200</v>
      </c>
      <c r="G873" s="73" t="s">
        <v>15556</v>
      </c>
      <c r="H873" s="73" t="str">
        <f t="shared" si="13"/>
        <v>38.01.03 Контролер банка</v>
      </c>
    </row>
    <row r="874" spans="1:8" ht="31.5" x14ac:dyDescent="0.25">
      <c r="A874" s="74">
        <v>872</v>
      </c>
      <c r="B874" s="80" t="s">
        <v>14993</v>
      </c>
      <c r="C874" s="76" t="s">
        <v>14994</v>
      </c>
      <c r="D874" s="76" t="s">
        <v>14995</v>
      </c>
      <c r="E874" s="77" t="s">
        <v>13200</v>
      </c>
      <c r="F874" s="78"/>
      <c r="G874" s="73" t="s">
        <v>15556</v>
      </c>
      <c r="H874" s="73" t="str">
        <f t="shared" si="13"/>
        <v>38.02.01 Экономика и бухгалтерский учет (по отраслям)</v>
      </c>
    </row>
    <row r="875" spans="1:8" ht="15.75" x14ac:dyDescent="0.25">
      <c r="A875" s="74">
        <v>873</v>
      </c>
      <c r="B875" s="80" t="s">
        <v>14996</v>
      </c>
      <c r="C875" s="76" t="s">
        <v>14997</v>
      </c>
      <c r="D875" s="76" t="s">
        <v>14998</v>
      </c>
      <c r="E875" s="77" t="s">
        <v>13200</v>
      </c>
      <c r="F875" s="78"/>
      <c r="G875" s="73" t="s">
        <v>15556</v>
      </c>
      <c r="H875" s="73" t="str">
        <f t="shared" si="13"/>
        <v>38.02.02 Страховое дело (по отраслям)</v>
      </c>
    </row>
    <row r="876" spans="1:8" ht="15.75" x14ac:dyDescent="0.25">
      <c r="A876" s="74">
        <v>874</v>
      </c>
      <c r="B876" s="80" t="s">
        <v>14999</v>
      </c>
      <c r="C876" s="76" t="s">
        <v>15000</v>
      </c>
      <c r="D876" s="76" t="s">
        <v>15001</v>
      </c>
      <c r="E876" s="77" t="s">
        <v>13200</v>
      </c>
      <c r="F876" s="78"/>
      <c r="G876" s="73" t="s">
        <v>15556</v>
      </c>
      <c r="H876" s="73" t="str">
        <f t="shared" si="13"/>
        <v>38.02.03 Операционная деятельность в логистике</v>
      </c>
    </row>
    <row r="877" spans="1:8" ht="15.75" x14ac:dyDescent="0.25">
      <c r="A877" s="74">
        <v>875</v>
      </c>
      <c r="B877" s="80" t="s">
        <v>15002</v>
      </c>
      <c r="C877" s="76" t="s">
        <v>15003</v>
      </c>
      <c r="D877" s="76" t="s">
        <v>15004</v>
      </c>
      <c r="E877" s="77" t="s">
        <v>13200</v>
      </c>
      <c r="F877" s="78"/>
      <c r="G877" s="73" t="s">
        <v>15556</v>
      </c>
      <c r="H877" s="73" t="str">
        <f t="shared" si="13"/>
        <v>38.02.04 Коммерция (по отраслям)</v>
      </c>
    </row>
    <row r="878" spans="1:8" ht="31.5" x14ac:dyDescent="0.25">
      <c r="A878" s="74">
        <v>876</v>
      </c>
      <c r="B878" s="80" t="s">
        <v>15005</v>
      </c>
      <c r="C878" s="76" t="s">
        <v>15006</v>
      </c>
      <c r="D878" s="76" t="s">
        <v>15007</v>
      </c>
      <c r="E878" s="77" t="s">
        <v>13200</v>
      </c>
      <c r="F878" s="78"/>
      <c r="G878" s="73" t="s">
        <v>15556</v>
      </c>
      <c r="H878" s="73" t="str">
        <f t="shared" si="13"/>
        <v>38.02.05 Товароведение и экспертиза качества потребительских товаров</v>
      </c>
    </row>
    <row r="879" spans="1:8" ht="15.75" x14ac:dyDescent="0.25">
      <c r="A879" s="74">
        <v>877</v>
      </c>
      <c r="B879" s="80" t="s">
        <v>15008</v>
      </c>
      <c r="C879" s="76" t="s">
        <v>15009</v>
      </c>
      <c r="D879" s="76" t="s">
        <v>15010</v>
      </c>
      <c r="E879" s="77" t="s">
        <v>13200</v>
      </c>
      <c r="F879" s="78"/>
      <c r="G879" s="73" t="s">
        <v>15556</v>
      </c>
      <c r="H879" s="73" t="str">
        <f t="shared" si="13"/>
        <v>38.02.06 Финансы</v>
      </c>
    </row>
    <row r="880" spans="1:8" ht="15.75" x14ac:dyDescent="0.25">
      <c r="A880" s="74">
        <v>878</v>
      </c>
      <c r="B880" s="80" t="s">
        <v>15011</v>
      </c>
      <c r="C880" s="76" t="s">
        <v>15012</v>
      </c>
      <c r="D880" s="76" t="s">
        <v>15013</v>
      </c>
      <c r="E880" s="77" t="s">
        <v>13200</v>
      </c>
      <c r="F880" s="78"/>
      <c r="G880" s="73" t="s">
        <v>15556</v>
      </c>
      <c r="H880" s="73" t="str">
        <f t="shared" si="13"/>
        <v>38.02.07 Банковское дело</v>
      </c>
    </row>
    <row r="881" spans="1:8" ht="15.75" x14ac:dyDescent="0.25">
      <c r="A881" s="74">
        <v>879</v>
      </c>
      <c r="B881" s="75" t="s">
        <v>15014</v>
      </c>
      <c r="C881" s="76" t="s">
        <v>15015</v>
      </c>
      <c r="D881" s="76" t="s">
        <v>13140</v>
      </c>
      <c r="E881" s="77" t="s">
        <v>13141</v>
      </c>
      <c r="G881" s="73" t="s">
        <v>15556</v>
      </c>
      <c r="H881" s="73" t="str">
        <f t="shared" si="13"/>
        <v>38.03.01 Экономика</v>
      </c>
    </row>
    <row r="882" spans="1:8" ht="15.75" x14ac:dyDescent="0.25">
      <c r="A882" s="74">
        <v>880</v>
      </c>
      <c r="B882" s="77" t="s">
        <v>15016</v>
      </c>
      <c r="C882" s="76" t="s">
        <v>15017</v>
      </c>
      <c r="D882" s="76" t="s">
        <v>13140</v>
      </c>
      <c r="E882" s="77" t="s">
        <v>13141</v>
      </c>
      <c r="G882" s="73" t="s">
        <v>15556</v>
      </c>
      <c r="H882" s="73" t="str">
        <f t="shared" si="13"/>
        <v>38.03.02 Менеджмент</v>
      </c>
    </row>
    <row r="883" spans="1:8" ht="15.75" x14ac:dyDescent="0.25">
      <c r="A883" s="74">
        <v>881</v>
      </c>
      <c r="B883" s="77" t="s">
        <v>15018</v>
      </c>
      <c r="C883" s="76" t="s">
        <v>15019</v>
      </c>
      <c r="D883" s="76" t="s">
        <v>13140</v>
      </c>
      <c r="E883" s="77" t="s">
        <v>13141</v>
      </c>
      <c r="G883" s="73" t="s">
        <v>15556</v>
      </c>
      <c r="H883" s="73" t="str">
        <f t="shared" si="13"/>
        <v>38.03.03 Управление персоналом</v>
      </c>
    </row>
    <row r="884" spans="1:8" ht="15.75" x14ac:dyDescent="0.25">
      <c r="A884" s="74">
        <v>882</v>
      </c>
      <c r="B884" s="75" t="s">
        <v>15020</v>
      </c>
      <c r="C884" s="76" t="s">
        <v>15021</v>
      </c>
      <c r="D884" s="76" t="s">
        <v>13140</v>
      </c>
      <c r="E884" s="77" t="s">
        <v>13141</v>
      </c>
      <c r="G884" s="73" t="s">
        <v>15556</v>
      </c>
      <c r="H884" s="73" t="str">
        <f t="shared" si="13"/>
        <v>38.03.04 Государственное и муниципальное управление</v>
      </c>
    </row>
    <row r="885" spans="1:8" ht="15.75" x14ac:dyDescent="0.25">
      <c r="A885" s="74">
        <v>883</v>
      </c>
      <c r="B885" s="77" t="s">
        <v>15022</v>
      </c>
      <c r="C885" s="76" t="s">
        <v>15023</v>
      </c>
      <c r="D885" s="76" t="s">
        <v>13140</v>
      </c>
      <c r="E885" s="77" t="s">
        <v>13141</v>
      </c>
      <c r="G885" s="73" t="s">
        <v>15556</v>
      </c>
      <c r="H885" s="73" t="str">
        <f t="shared" si="13"/>
        <v>38.03.05 Бизнес-информатика</v>
      </c>
    </row>
    <row r="886" spans="1:8" ht="15.75" x14ac:dyDescent="0.25">
      <c r="A886" s="74">
        <v>884</v>
      </c>
      <c r="B886" s="75" t="s">
        <v>15024</v>
      </c>
      <c r="C886" s="76" t="s">
        <v>15025</v>
      </c>
      <c r="D886" s="76" t="s">
        <v>13140</v>
      </c>
      <c r="E886" s="77" t="s">
        <v>13141</v>
      </c>
      <c r="G886" s="73" t="s">
        <v>15556</v>
      </c>
      <c r="H886" s="73" t="str">
        <f t="shared" si="13"/>
        <v>38.03.06 Торговое дело</v>
      </c>
    </row>
    <row r="887" spans="1:8" ht="15.75" x14ac:dyDescent="0.25">
      <c r="A887" s="74">
        <v>885</v>
      </c>
      <c r="B887" s="77" t="s">
        <v>15026</v>
      </c>
      <c r="C887" s="76" t="s">
        <v>15027</v>
      </c>
      <c r="D887" s="76" t="s">
        <v>13140</v>
      </c>
      <c r="E887" s="77" t="s">
        <v>13141</v>
      </c>
      <c r="G887" s="73" t="s">
        <v>15556</v>
      </c>
      <c r="H887" s="73" t="str">
        <f t="shared" si="13"/>
        <v>38.03.07 Товароведение</v>
      </c>
    </row>
    <row r="888" spans="1:8" ht="31.5" x14ac:dyDescent="0.25">
      <c r="A888" s="74">
        <v>886</v>
      </c>
      <c r="B888" s="77" t="s">
        <v>15028</v>
      </c>
      <c r="C888" s="76" t="s">
        <v>15029</v>
      </c>
      <c r="D888" s="76" t="s">
        <v>13140</v>
      </c>
      <c r="E888" s="77" t="s">
        <v>13141</v>
      </c>
      <c r="G888" s="73" t="s">
        <v>15556</v>
      </c>
      <c r="H888" s="73" t="str">
        <f t="shared" si="13"/>
        <v>38.03.10 Жилищное хозяйство и коммунальная инфраструктура</v>
      </c>
    </row>
    <row r="889" spans="1:8" ht="15.75" x14ac:dyDescent="0.25">
      <c r="A889" s="74">
        <v>887</v>
      </c>
      <c r="B889" s="75" t="s">
        <v>15030</v>
      </c>
      <c r="C889" s="76" t="s">
        <v>15015</v>
      </c>
      <c r="D889" s="76" t="s">
        <v>13149</v>
      </c>
      <c r="E889" s="77" t="s">
        <v>13141</v>
      </c>
      <c r="G889" s="73" t="s">
        <v>15556</v>
      </c>
      <c r="H889" s="73" t="str">
        <f t="shared" si="13"/>
        <v>38.04.01 Экономика</v>
      </c>
    </row>
    <row r="890" spans="1:8" ht="15.75" x14ac:dyDescent="0.25">
      <c r="A890" s="74">
        <v>888</v>
      </c>
      <c r="B890" s="75" t="s">
        <v>15031</v>
      </c>
      <c r="C890" s="76" t="s">
        <v>15017</v>
      </c>
      <c r="D890" s="76" t="s">
        <v>13149</v>
      </c>
      <c r="E890" s="77" t="s">
        <v>13141</v>
      </c>
      <c r="G890" s="73" t="s">
        <v>15556</v>
      </c>
      <c r="H890" s="73" t="str">
        <f t="shared" si="13"/>
        <v>38.04.02 Менеджмент</v>
      </c>
    </row>
    <row r="891" spans="1:8" ht="15.75" x14ac:dyDescent="0.25">
      <c r="A891" s="74">
        <v>889</v>
      </c>
      <c r="B891" s="75" t="s">
        <v>15032</v>
      </c>
      <c r="C891" s="76" t="s">
        <v>15019</v>
      </c>
      <c r="D891" s="76" t="s">
        <v>13149</v>
      </c>
      <c r="E891" s="77" t="s">
        <v>13141</v>
      </c>
      <c r="G891" s="73" t="s">
        <v>15556</v>
      </c>
      <c r="H891" s="73" t="str">
        <f t="shared" si="13"/>
        <v>38.04.03 Управление персоналом</v>
      </c>
    </row>
    <row r="892" spans="1:8" ht="15.75" x14ac:dyDescent="0.25">
      <c r="A892" s="74">
        <v>890</v>
      </c>
      <c r="B892" s="75" t="s">
        <v>15033</v>
      </c>
      <c r="C892" s="76" t="s">
        <v>15021</v>
      </c>
      <c r="D892" s="76" t="s">
        <v>13149</v>
      </c>
      <c r="E892" s="77" t="s">
        <v>13141</v>
      </c>
      <c r="G892" s="73" t="s">
        <v>15556</v>
      </c>
      <c r="H892" s="73" t="str">
        <f t="shared" si="13"/>
        <v>38.04.04 Государственное и муниципальное управление</v>
      </c>
    </row>
    <row r="893" spans="1:8" ht="15.75" x14ac:dyDescent="0.25">
      <c r="A893" s="74">
        <v>891</v>
      </c>
      <c r="B893" s="75" t="s">
        <v>15034</v>
      </c>
      <c r="C893" s="76" t="s">
        <v>15023</v>
      </c>
      <c r="D893" s="76" t="s">
        <v>13149</v>
      </c>
      <c r="E893" s="77" t="s">
        <v>13141</v>
      </c>
      <c r="G893" s="73" t="s">
        <v>15556</v>
      </c>
      <c r="H893" s="73" t="str">
        <f t="shared" si="13"/>
        <v>38.04.05 Бизнес-информатика</v>
      </c>
    </row>
    <row r="894" spans="1:8" ht="15.75" x14ac:dyDescent="0.25">
      <c r="A894" s="74">
        <v>892</v>
      </c>
      <c r="B894" s="75" t="s">
        <v>15035</v>
      </c>
      <c r="C894" s="76" t="s">
        <v>15025</v>
      </c>
      <c r="D894" s="76" t="s">
        <v>13149</v>
      </c>
      <c r="E894" s="77" t="s">
        <v>13141</v>
      </c>
      <c r="G894" s="73" t="s">
        <v>15556</v>
      </c>
      <c r="H894" s="73" t="str">
        <f t="shared" si="13"/>
        <v>38.04.06 Торговое дело</v>
      </c>
    </row>
    <row r="895" spans="1:8" ht="15.75" x14ac:dyDescent="0.25">
      <c r="A895" s="74">
        <v>893</v>
      </c>
      <c r="B895" s="75" t="s">
        <v>15036</v>
      </c>
      <c r="C895" s="76" t="s">
        <v>15027</v>
      </c>
      <c r="D895" s="76" t="s">
        <v>13149</v>
      </c>
      <c r="E895" s="77" t="s">
        <v>13141</v>
      </c>
      <c r="F895" s="86"/>
      <c r="G895" s="73" t="s">
        <v>15556</v>
      </c>
      <c r="H895" s="73" t="str">
        <f t="shared" si="13"/>
        <v>38.04.07 Товароведение</v>
      </c>
    </row>
    <row r="896" spans="1:8" ht="15.75" x14ac:dyDescent="0.25">
      <c r="A896" s="74">
        <v>894</v>
      </c>
      <c r="B896" s="75" t="s">
        <v>15037</v>
      </c>
      <c r="C896" s="76" t="s">
        <v>15038</v>
      </c>
      <c r="D896" s="76" t="s">
        <v>13149</v>
      </c>
      <c r="E896" s="77" t="s">
        <v>13141</v>
      </c>
      <c r="F896" s="86"/>
      <c r="G896" s="73" t="s">
        <v>15556</v>
      </c>
      <c r="H896" s="73" t="str">
        <f t="shared" si="13"/>
        <v>38.04.08 Финансы и кредит</v>
      </c>
    </row>
    <row r="897" spans="1:8" ht="15.75" x14ac:dyDescent="0.25">
      <c r="A897" s="74">
        <v>895</v>
      </c>
      <c r="B897" s="75" t="s">
        <v>15039</v>
      </c>
      <c r="C897" s="76" t="s">
        <v>15040</v>
      </c>
      <c r="D897" s="76" t="s">
        <v>13149</v>
      </c>
      <c r="E897" s="77" t="s">
        <v>13141</v>
      </c>
      <c r="F897" s="86"/>
      <c r="G897" s="73" t="s">
        <v>15556</v>
      </c>
      <c r="H897" s="73" t="str">
        <f t="shared" si="13"/>
        <v>38.04.09 Государственный аудит</v>
      </c>
    </row>
    <row r="898" spans="1:8" ht="31.5" x14ac:dyDescent="0.25">
      <c r="A898" s="74">
        <v>896</v>
      </c>
      <c r="B898" s="77" t="s">
        <v>15041</v>
      </c>
      <c r="C898" s="76" t="s">
        <v>15029</v>
      </c>
      <c r="D898" s="76" t="s">
        <v>13149</v>
      </c>
      <c r="E898" s="77" t="s">
        <v>13141</v>
      </c>
      <c r="F898" s="86"/>
      <c r="G898" s="73" t="s">
        <v>15556</v>
      </c>
      <c r="H898" s="73" t="str">
        <f t="shared" si="13"/>
        <v>38.04.10 Жилищное хозяйство и коммунальная инфраструктура</v>
      </c>
    </row>
    <row r="899" spans="1:8" ht="15.75" x14ac:dyDescent="0.25">
      <c r="A899" s="74">
        <v>897</v>
      </c>
      <c r="B899" s="77" t="s">
        <v>15042</v>
      </c>
      <c r="C899" s="76" t="s">
        <v>15043</v>
      </c>
      <c r="D899" s="76" t="s">
        <v>7164</v>
      </c>
      <c r="E899" s="77" t="s">
        <v>13141</v>
      </c>
      <c r="G899" s="73" t="s">
        <v>15556</v>
      </c>
      <c r="H899" s="73" t="str">
        <f t="shared" si="13"/>
        <v>38.05.01 Экономическая безопасность</v>
      </c>
    </row>
    <row r="900" spans="1:8" ht="15.75" x14ac:dyDescent="0.25">
      <c r="A900" s="74">
        <v>898</v>
      </c>
      <c r="B900" s="75" t="s">
        <v>15044</v>
      </c>
      <c r="C900" s="76" t="s">
        <v>15045</v>
      </c>
      <c r="D900" s="76" t="s">
        <v>8625</v>
      </c>
      <c r="E900" s="77" t="s">
        <v>13141</v>
      </c>
      <c r="G900" s="73" t="s">
        <v>15556</v>
      </c>
      <c r="H900" s="73" t="str">
        <f t="shared" si="13"/>
        <v>38.05.02 Таможенное дело</v>
      </c>
    </row>
    <row r="901" spans="1:8" ht="15.75" x14ac:dyDescent="0.25">
      <c r="A901" s="74">
        <v>899</v>
      </c>
      <c r="B901" s="75" t="s">
        <v>15046</v>
      </c>
      <c r="C901" s="76" t="s">
        <v>15015</v>
      </c>
      <c r="D901" s="76" t="s">
        <v>13158</v>
      </c>
      <c r="E901" s="77" t="s">
        <v>13159</v>
      </c>
      <c r="G901" s="73" t="s">
        <v>15556</v>
      </c>
      <c r="H901" s="73" t="str">
        <f t="shared" ref="H901:H964" si="14">CONCATENATE(B901,G901,C901)</f>
        <v>38.06.01 Экономика</v>
      </c>
    </row>
    <row r="902" spans="1:8" ht="15.75" x14ac:dyDescent="0.25">
      <c r="A902" s="74">
        <v>900</v>
      </c>
      <c r="B902" s="77" t="s">
        <v>15047</v>
      </c>
      <c r="C902" s="76" t="s">
        <v>15043</v>
      </c>
      <c r="D902" s="76" t="s">
        <v>13158</v>
      </c>
      <c r="E902" s="77" t="s">
        <v>13172</v>
      </c>
      <c r="F902" s="78"/>
      <c r="G902" s="73" t="s">
        <v>15556</v>
      </c>
      <c r="H902" s="73" t="str">
        <f t="shared" si="14"/>
        <v>38.07.02 Экономическая безопасность</v>
      </c>
    </row>
    <row r="903" spans="1:8" ht="15.75" x14ac:dyDescent="0.25">
      <c r="A903" s="74">
        <v>901</v>
      </c>
      <c r="B903" s="77" t="s">
        <v>15048</v>
      </c>
      <c r="C903" s="76" t="s">
        <v>6899</v>
      </c>
      <c r="D903" s="79" t="s">
        <v>6899</v>
      </c>
      <c r="E903" s="77" t="s">
        <v>13200</v>
      </c>
      <c r="G903" s="73" t="s">
        <v>15556</v>
      </c>
      <c r="H903" s="73" t="str">
        <f t="shared" si="14"/>
        <v>39.01.01 Социальный работник</v>
      </c>
    </row>
    <row r="904" spans="1:8" ht="15.75" x14ac:dyDescent="0.25">
      <c r="A904" s="74">
        <v>902</v>
      </c>
      <c r="B904" s="80" t="s">
        <v>15049</v>
      </c>
      <c r="C904" s="76" t="s">
        <v>15050</v>
      </c>
      <c r="D904" s="76" t="s">
        <v>6922</v>
      </c>
      <c r="E904" s="77" t="s">
        <v>13200</v>
      </c>
      <c r="F904" s="78"/>
      <c r="G904" s="73" t="s">
        <v>15556</v>
      </c>
      <c r="H904" s="73" t="str">
        <f t="shared" si="14"/>
        <v>39.02.01 Социальная работа</v>
      </c>
    </row>
    <row r="905" spans="1:8" ht="15.75" x14ac:dyDescent="0.25">
      <c r="A905" s="74">
        <v>903</v>
      </c>
      <c r="B905" s="80" t="s">
        <v>15051</v>
      </c>
      <c r="C905" s="76" t="s">
        <v>15052</v>
      </c>
      <c r="D905" s="76" t="s">
        <v>15053</v>
      </c>
      <c r="E905" s="77" t="s">
        <v>13200</v>
      </c>
      <c r="F905" s="78"/>
      <c r="G905" s="73" t="s">
        <v>15556</v>
      </c>
      <c r="H905" s="73" t="str">
        <f t="shared" si="14"/>
        <v>39.02.02 Организация сурдокоммуникации</v>
      </c>
    </row>
    <row r="906" spans="1:8" ht="15.75" x14ac:dyDescent="0.25">
      <c r="A906" s="74">
        <v>904</v>
      </c>
      <c r="B906" s="77" t="s">
        <v>15054</v>
      </c>
      <c r="C906" s="76" t="s">
        <v>15055</v>
      </c>
      <c r="D906" s="76" t="s">
        <v>13140</v>
      </c>
      <c r="E906" s="77" t="s">
        <v>13141</v>
      </c>
      <c r="G906" s="73" t="s">
        <v>15556</v>
      </c>
      <c r="H906" s="73" t="str">
        <f t="shared" si="14"/>
        <v>39.03.01 Социология</v>
      </c>
    </row>
    <row r="907" spans="1:8" ht="15.75" x14ac:dyDescent="0.25">
      <c r="A907" s="74">
        <v>905</v>
      </c>
      <c r="B907" s="77" t="s">
        <v>15056</v>
      </c>
      <c r="C907" s="76" t="s">
        <v>15050</v>
      </c>
      <c r="D907" s="76" t="s">
        <v>13140</v>
      </c>
      <c r="E907" s="77" t="s">
        <v>13141</v>
      </c>
      <c r="G907" s="73" t="s">
        <v>15556</v>
      </c>
      <c r="H907" s="73" t="str">
        <f t="shared" si="14"/>
        <v>39.03.02 Социальная работа</v>
      </c>
    </row>
    <row r="908" spans="1:8" ht="15.75" x14ac:dyDescent="0.25">
      <c r="A908" s="74">
        <v>906</v>
      </c>
      <c r="B908" s="75" t="s">
        <v>15057</v>
      </c>
      <c r="C908" s="76" t="s">
        <v>15058</v>
      </c>
      <c r="D908" s="76" t="s">
        <v>13140</v>
      </c>
      <c r="E908" s="77" t="s">
        <v>13141</v>
      </c>
      <c r="G908" s="73" t="s">
        <v>15556</v>
      </c>
      <c r="H908" s="73" t="str">
        <f t="shared" si="14"/>
        <v>39.03.03 Организация работы с молодежью</v>
      </c>
    </row>
    <row r="909" spans="1:8" ht="15.75" x14ac:dyDescent="0.25">
      <c r="A909" s="74">
        <v>907</v>
      </c>
      <c r="B909" s="75" t="s">
        <v>15059</v>
      </c>
      <c r="C909" s="76" t="s">
        <v>15055</v>
      </c>
      <c r="D909" s="76" t="s">
        <v>13149</v>
      </c>
      <c r="E909" s="77" t="s">
        <v>13141</v>
      </c>
      <c r="F909" s="86"/>
      <c r="G909" s="73" t="s">
        <v>15556</v>
      </c>
      <c r="H909" s="73" t="str">
        <f t="shared" si="14"/>
        <v>39.04.01 Социология</v>
      </c>
    </row>
    <row r="910" spans="1:8" ht="15.75" x14ac:dyDescent="0.25">
      <c r="A910" s="74">
        <v>908</v>
      </c>
      <c r="B910" s="75" t="s">
        <v>15060</v>
      </c>
      <c r="C910" s="76" t="s">
        <v>15050</v>
      </c>
      <c r="D910" s="76" t="s">
        <v>13149</v>
      </c>
      <c r="E910" s="77" t="s">
        <v>13141</v>
      </c>
      <c r="G910" s="73" t="s">
        <v>15556</v>
      </c>
      <c r="H910" s="73" t="str">
        <f t="shared" si="14"/>
        <v>39.04.02 Социальная работа</v>
      </c>
    </row>
    <row r="911" spans="1:8" ht="15.75" x14ac:dyDescent="0.25">
      <c r="A911" s="74">
        <v>909</v>
      </c>
      <c r="B911" s="75" t="s">
        <v>15061</v>
      </c>
      <c r="C911" s="76" t="s">
        <v>15058</v>
      </c>
      <c r="D911" s="76" t="s">
        <v>13149</v>
      </c>
      <c r="E911" s="77" t="s">
        <v>13141</v>
      </c>
      <c r="G911" s="73" t="s">
        <v>15556</v>
      </c>
      <c r="H911" s="73" t="str">
        <f t="shared" si="14"/>
        <v>39.04.03 Организация работы с молодежью</v>
      </c>
    </row>
    <row r="912" spans="1:8" ht="15.75" x14ac:dyDescent="0.25">
      <c r="A912" s="74">
        <v>910</v>
      </c>
      <c r="B912" s="75" t="s">
        <v>15062</v>
      </c>
      <c r="C912" s="76" t="s">
        <v>15063</v>
      </c>
      <c r="D912" s="76" t="s">
        <v>13158</v>
      </c>
      <c r="E912" s="77" t="s">
        <v>13159</v>
      </c>
      <c r="G912" s="73" t="s">
        <v>15556</v>
      </c>
      <c r="H912" s="73" t="str">
        <f t="shared" si="14"/>
        <v>39.06.01 Социологические науки</v>
      </c>
    </row>
    <row r="913" spans="1:8" ht="15.75" x14ac:dyDescent="0.25">
      <c r="A913" s="74">
        <v>911</v>
      </c>
      <c r="B913" s="77" t="s">
        <v>15064</v>
      </c>
      <c r="C913" s="76" t="s">
        <v>15063</v>
      </c>
      <c r="D913" s="76" t="s">
        <v>13158</v>
      </c>
      <c r="E913" s="77" t="s">
        <v>13172</v>
      </c>
      <c r="F913" s="78"/>
      <c r="G913" s="73" t="s">
        <v>15556</v>
      </c>
      <c r="H913" s="73" t="str">
        <f t="shared" si="14"/>
        <v>39.07.01 Социологические науки</v>
      </c>
    </row>
    <row r="914" spans="1:8" ht="15.75" x14ac:dyDescent="0.25">
      <c r="A914" s="74">
        <v>912</v>
      </c>
      <c r="B914" s="80" t="s">
        <v>15065</v>
      </c>
      <c r="C914" s="76" t="s">
        <v>15066</v>
      </c>
      <c r="D914" s="76" t="s">
        <v>8443</v>
      </c>
      <c r="E914" s="77" t="s">
        <v>13200</v>
      </c>
      <c r="F914" s="78"/>
      <c r="G914" s="73" t="s">
        <v>15556</v>
      </c>
      <c r="H914" s="73" t="str">
        <f t="shared" si="14"/>
        <v>40.02.01 Право и организация социального обеспечения</v>
      </c>
    </row>
    <row r="915" spans="1:8" ht="15.75" x14ac:dyDescent="0.25">
      <c r="A915" s="74">
        <v>913</v>
      </c>
      <c r="B915" s="80" t="s">
        <v>15067</v>
      </c>
      <c r="C915" s="76" t="s">
        <v>15068</v>
      </c>
      <c r="D915" s="76" t="s">
        <v>8443</v>
      </c>
      <c r="E915" s="77" t="s">
        <v>13200</v>
      </c>
      <c r="F915" s="78"/>
      <c r="G915" s="73" t="s">
        <v>15556</v>
      </c>
      <c r="H915" s="73" t="str">
        <f t="shared" si="14"/>
        <v>40.02.02 Правоохранительная деятельность</v>
      </c>
    </row>
    <row r="916" spans="1:8" ht="15.75" x14ac:dyDescent="0.25">
      <c r="A916" s="74">
        <v>914</v>
      </c>
      <c r="B916" s="80" t="s">
        <v>15069</v>
      </c>
      <c r="C916" s="76" t="s">
        <v>15070</v>
      </c>
      <c r="D916" s="76" t="s">
        <v>15071</v>
      </c>
      <c r="E916" s="77" t="s">
        <v>13200</v>
      </c>
      <c r="F916" s="78"/>
      <c r="G916" s="73" t="s">
        <v>15556</v>
      </c>
      <c r="H916" s="73" t="str">
        <f t="shared" si="14"/>
        <v>40.02.03 Право и судебное администрирование</v>
      </c>
    </row>
    <row r="917" spans="1:8" ht="15.75" x14ac:dyDescent="0.25">
      <c r="A917" s="74">
        <v>915</v>
      </c>
      <c r="B917" s="77" t="s">
        <v>15072</v>
      </c>
      <c r="C917" s="76" t="s">
        <v>15073</v>
      </c>
      <c r="D917" s="76" t="s">
        <v>13140</v>
      </c>
      <c r="E917" s="77" t="s">
        <v>13141</v>
      </c>
      <c r="G917" s="73" t="s">
        <v>15556</v>
      </c>
      <c r="H917" s="73" t="str">
        <f t="shared" si="14"/>
        <v>40.03.01 Юриспруденция</v>
      </c>
    </row>
    <row r="918" spans="1:8" ht="15.75" x14ac:dyDescent="0.25">
      <c r="A918" s="74">
        <v>916</v>
      </c>
      <c r="B918" s="77" t="s">
        <v>15074</v>
      </c>
      <c r="C918" s="76" t="s">
        <v>15073</v>
      </c>
      <c r="D918" s="76" t="s">
        <v>13149</v>
      </c>
      <c r="E918" s="77" t="s">
        <v>13141</v>
      </c>
      <c r="G918" s="73" t="s">
        <v>15556</v>
      </c>
      <c r="H918" s="73" t="str">
        <f t="shared" si="14"/>
        <v>40.04.01 Юриспруденция</v>
      </c>
    </row>
    <row r="919" spans="1:8" ht="15.75" x14ac:dyDescent="0.25">
      <c r="A919" s="74">
        <v>917</v>
      </c>
      <c r="B919" s="77" t="s">
        <v>15075</v>
      </c>
      <c r="C919" s="76" t="s">
        <v>15076</v>
      </c>
      <c r="D919" s="76" t="s">
        <v>8443</v>
      </c>
      <c r="E919" s="77" t="s">
        <v>13141</v>
      </c>
      <c r="G919" s="73" t="s">
        <v>15556</v>
      </c>
      <c r="H919" s="73" t="str">
        <f t="shared" si="14"/>
        <v>40.05.01 Правовое обеспечение национальной безопасности</v>
      </c>
    </row>
    <row r="920" spans="1:8" ht="15.75" x14ac:dyDescent="0.25">
      <c r="A920" s="74">
        <v>918</v>
      </c>
      <c r="B920" s="77" t="s">
        <v>15077</v>
      </c>
      <c r="C920" s="76" t="s">
        <v>15068</v>
      </c>
      <c r="D920" s="76" t="s">
        <v>8443</v>
      </c>
      <c r="E920" s="77" t="s">
        <v>13141</v>
      </c>
      <c r="G920" s="73" t="s">
        <v>15556</v>
      </c>
      <c r="H920" s="73" t="str">
        <f t="shared" si="14"/>
        <v>40.05.02 Правоохранительная деятельность</v>
      </c>
    </row>
    <row r="921" spans="1:8" ht="15.75" x14ac:dyDescent="0.25">
      <c r="A921" s="74">
        <v>919</v>
      </c>
      <c r="B921" s="77" t="s">
        <v>15078</v>
      </c>
      <c r="C921" s="76" t="s">
        <v>15079</v>
      </c>
      <c r="D921" s="76" t="s">
        <v>15080</v>
      </c>
      <c r="E921" s="77" t="s">
        <v>13141</v>
      </c>
      <c r="G921" s="73" t="s">
        <v>15556</v>
      </c>
      <c r="H921" s="73" t="str">
        <f t="shared" si="14"/>
        <v>40.05.03 Судебная экспертиза</v>
      </c>
    </row>
    <row r="922" spans="1:8" ht="15.75" x14ac:dyDescent="0.25">
      <c r="A922" s="74">
        <v>920</v>
      </c>
      <c r="B922" s="75" t="s">
        <v>15081</v>
      </c>
      <c r="C922" s="76" t="s">
        <v>15073</v>
      </c>
      <c r="D922" s="76" t="s">
        <v>13158</v>
      </c>
      <c r="E922" s="77" t="s">
        <v>13159</v>
      </c>
      <c r="G922" s="73" t="s">
        <v>15556</v>
      </c>
      <c r="H922" s="73" t="str">
        <f t="shared" si="14"/>
        <v>40.06.01 Юриспруденция</v>
      </c>
    </row>
    <row r="923" spans="1:8" ht="15.75" x14ac:dyDescent="0.25">
      <c r="A923" s="74">
        <v>921</v>
      </c>
      <c r="B923" s="75" t="s">
        <v>15082</v>
      </c>
      <c r="C923" s="76" t="s">
        <v>15083</v>
      </c>
      <c r="D923" s="76" t="s">
        <v>13140</v>
      </c>
      <c r="E923" s="77" t="s">
        <v>13141</v>
      </c>
      <c r="G923" s="73" t="s">
        <v>15556</v>
      </c>
      <c r="H923" s="73" t="str">
        <f t="shared" si="14"/>
        <v>41.03.01 Зарубежное регионоведение</v>
      </c>
    </row>
    <row r="924" spans="1:8" ht="15.75" x14ac:dyDescent="0.25">
      <c r="A924" s="74">
        <v>922</v>
      </c>
      <c r="B924" s="77" t="s">
        <v>15084</v>
      </c>
      <c r="C924" s="76" t="s">
        <v>15085</v>
      </c>
      <c r="D924" s="76" t="s">
        <v>13140</v>
      </c>
      <c r="E924" s="77" t="s">
        <v>13141</v>
      </c>
      <c r="G924" s="73" t="s">
        <v>15556</v>
      </c>
      <c r="H924" s="73" t="str">
        <f t="shared" si="14"/>
        <v>41.03.02 Регионоведение России</v>
      </c>
    </row>
    <row r="925" spans="1:8" ht="15.75" x14ac:dyDescent="0.25">
      <c r="A925" s="74">
        <v>923</v>
      </c>
      <c r="B925" s="75" t="s">
        <v>15086</v>
      </c>
      <c r="C925" s="76" t="s">
        <v>15087</v>
      </c>
      <c r="D925" s="76" t="s">
        <v>13140</v>
      </c>
      <c r="E925" s="77" t="s">
        <v>13141</v>
      </c>
      <c r="G925" s="73" t="s">
        <v>15556</v>
      </c>
      <c r="H925" s="73" t="str">
        <f t="shared" si="14"/>
        <v>41.03.03 Востоковедение и африканистика</v>
      </c>
    </row>
    <row r="926" spans="1:8" ht="15.75" x14ac:dyDescent="0.25">
      <c r="A926" s="74">
        <v>924</v>
      </c>
      <c r="B926" s="75" t="s">
        <v>15088</v>
      </c>
      <c r="C926" s="76" t="s">
        <v>15089</v>
      </c>
      <c r="D926" s="76" t="s">
        <v>13140</v>
      </c>
      <c r="E926" s="77" t="s">
        <v>13141</v>
      </c>
      <c r="G926" s="73" t="s">
        <v>15556</v>
      </c>
      <c r="H926" s="73" t="str">
        <f t="shared" si="14"/>
        <v>41.03.04 Политология</v>
      </c>
    </row>
    <row r="927" spans="1:8" ht="15.75" x14ac:dyDescent="0.25">
      <c r="A927" s="74">
        <v>925</v>
      </c>
      <c r="B927" s="77" t="s">
        <v>15090</v>
      </c>
      <c r="C927" s="76" t="s">
        <v>15091</v>
      </c>
      <c r="D927" s="76" t="s">
        <v>13140</v>
      </c>
      <c r="E927" s="77" t="s">
        <v>13141</v>
      </c>
      <c r="G927" s="73" t="s">
        <v>15556</v>
      </c>
      <c r="H927" s="73" t="str">
        <f t="shared" si="14"/>
        <v>41.03.05 Международные отношения</v>
      </c>
    </row>
    <row r="928" spans="1:8" ht="15.75" x14ac:dyDescent="0.25">
      <c r="A928" s="74">
        <v>926</v>
      </c>
      <c r="B928" s="75" t="s">
        <v>15092</v>
      </c>
      <c r="C928" s="76" t="s">
        <v>15093</v>
      </c>
      <c r="D928" s="76" t="s">
        <v>13140</v>
      </c>
      <c r="E928" s="77" t="s">
        <v>13141</v>
      </c>
      <c r="G928" s="73" t="s">
        <v>15556</v>
      </c>
      <c r="H928" s="73" t="str">
        <f t="shared" si="14"/>
        <v>41.03.06 Публичная политика и социальные науки</v>
      </c>
    </row>
    <row r="929" spans="1:8" ht="15.75" x14ac:dyDescent="0.25">
      <c r="A929" s="74">
        <v>927</v>
      </c>
      <c r="B929" s="77" t="s">
        <v>15094</v>
      </c>
      <c r="C929" s="76" t="s">
        <v>15083</v>
      </c>
      <c r="D929" s="76" t="s">
        <v>13149</v>
      </c>
      <c r="E929" s="77" t="s">
        <v>13141</v>
      </c>
      <c r="G929" s="73" t="s">
        <v>15556</v>
      </c>
      <c r="H929" s="73" t="str">
        <f t="shared" si="14"/>
        <v>41.04.01 Зарубежное регионоведение</v>
      </c>
    </row>
    <row r="930" spans="1:8" ht="15.75" x14ac:dyDescent="0.25">
      <c r="A930" s="74">
        <v>928</v>
      </c>
      <c r="B930" s="75" t="s">
        <v>15095</v>
      </c>
      <c r="C930" s="76" t="s">
        <v>15085</v>
      </c>
      <c r="D930" s="76" t="s">
        <v>13149</v>
      </c>
      <c r="E930" s="77" t="s">
        <v>13141</v>
      </c>
      <c r="G930" s="73" t="s">
        <v>15556</v>
      </c>
      <c r="H930" s="73" t="str">
        <f t="shared" si="14"/>
        <v>41.04.02 Регионоведение России</v>
      </c>
    </row>
    <row r="931" spans="1:8" ht="15.75" x14ac:dyDescent="0.25">
      <c r="A931" s="74">
        <v>929</v>
      </c>
      <c r="B931" s="75" t="s">
        <v>15096</v>
      </c>
      <c r="C931" s="76" t="s">
        <v>15087</v>
      </c>
      <c r="D931" s="76" t="s">
        <v>13149</v>
      </c>
      <c r="E931" s="77" t="s">
        <v>13141</v>
      </c>
      <c r="G931" s="73" t="s">
        <v>15556</v>
      </c>
      <c r="H931" s="73" t="str">
        <f t="shared" si="14"/>
        <v>41.04.03 Востоковедение и африканистика</v>
      </c>
    </row>
    <row r="932" spans="1:8" ht="15.75" x14ac:dyDescent="0.25">
      <c r="A932" s="74">
        <v>930</v>
      </c>
      <c r="B932" s="77" t="s">
        <v>15097</v>
      </c>
      <c r="C932" s="76" t="s">
        <v>15089</v>
      </c>
      <c r="D932" s="76" t="s">
        <v>13149</v>
      </c>
      <c r="E932" s="77" t="s">
        <v>13141</v>
      </c>
      <c r="G932" s="73" t="s">
        <v>15556</v>
      </c>
      <c r="H932" s="73" t="str">
        <f t="shared" si="14"/>
        <v>41.04.04 Политология</v>
      </c>
    </row>
    <row r="933" spans="1:8" ht="15.75" x14ac:dyDescent="0.25">
      <c r="A933" s="74">
        <v>931</v>
      </c>
      <c r="B933" s="77" t="s">
        <v>15098</v>
      </c>
      <c r="C933" s="76" t="s">
        <v>15091</v>
      </c>
      <c r="D933" s="76" t="s">
        <v>13149</v>
      </c>
      <c r="E933" s="77" t="s">
        <v>13141</v>
      </c>
      <c r="G933" s="73" t="s">
        <v>15556</v>
      </c>
      <c r="H933" s="73" t="str">
        <f t="shared" si="14"/>
        <v>41.04.05 Международные отношения</v>
      </c>
    </row>
    <row r="934" spans="1:8" ht="15.75" x14ac:dyDescent="0.25">
      <c r="A934" s="74">
        <v>932</v>
      </c>
      <c r="B934" s="75" t="s">
        <v>15099</v>
      </c>
      <c r="C934" s="76" t="s">
        <v>15100</v>
      </c>
      <c r="D934" s="76" t="s">
        <v>13158</v>
      </c>
      <c r="E934" s="77" t="s">
        <v>13159</v>
      </c>
      <c r="G934" s="73" t="s">
        <v>15556</v>
      </c>
      <c r="H934" s="73" t="str">
        <f t="shared" si="14"/>
        <v>41.06.01 Политические науки и регионоведение</v>
      </c>
    </row>
    <row r="935" spans="1:8" ht="15.75" x14ac:dyDescent="0.25">
      <c r="A935" s="74">
        <v>933</v>
      </c>
      <c r="B935" s="77" t="s">
        <v>15101</v>
      </c>
      <c r="C935" s="76" t="s">
        <v>15100</v>
      </c>
      <c r="D935" s="76" t="s">
        <v>13158</v>
      </c>
      <c r="E935" s="77" t="s">
        <v>13172</v>
      </c>
      <c r="F935" s="78"/>
      <c r="G935" s="73" t="s">
        <v>15556</v>
      </c>
      <c r="H935" s="73" t="str">
        <f t="shared" si="14"/>
        <v>41.07.01 Политические науки и регионоведение</v>
      </c>
    </row>
    <row r="936" spans="1:8" ht="15.75" x14ac:dyDescent="0.25">
      <c r="A936" s="74">
        <v>934</v>
      </c>
      <c r="B936" s="77" t="s">
        <v>15102</v>
      </c>
      <c r="C936" s="76" t="s">
        <v>5049</v>
      </c>
      <c r="D936" s="79" t="s">
        <v>5049</v>
      </c>
      <c r="E936" s="77" t="s">
        <v>13200</v>
      </c>
      <c r="G936" s="73" t="s">
        <v>15556</v>
      </c>
      <c r="H936" s="73" t="str">
        <f t="shared" si="14"/>
        <v>42.01.01 Агент рекламный</v>
      </c>
    </row>
    <row r="937" spans="1:8" ht="15.75" x14ac:dyDescent="0.25">
      <c r="A937" s="74">
        <v>935</v>
      </c>
      <c r="B937" s="80" t="s">
        <v>15103</v>
      </c>
      <c r="C937" s="76" t="s">
        <v>15104</v>
      </c>
      <c r="D937" s="76" t="s">
        <v>8595</v>
      </c>
      <c r="E937" s="77" t="s">
        <v>13200</v>
      </c>
      <c r="F937" s="78"/>
      <c r="G937" s="73" t="s">
        <v>15556</v>
      </c>
      <c r="H937" s="73" t="str">
        <f t="shared" si="14"/>
        <v>42.02.01 Реклама</v>
      </c>
    </row>
    <row r="938" spans="1:8" ht="15.75" x14ac:dyDescent="0.25">
      <c r="A938" s="74">
        <v>936</v>
      </c>
      <c r="B938" s="80" t="s">
        <v>15105</v>
      </c>
      <c r="C938" s="76" t="s">
        <v>15106</v>
      </c>
      <c r="D938" s="76" t="s">
        <v>15107</v>
      </c>
      <c r="E938" s="77" t="s">
        <v>13200</v>
      </c>
      <c r="F938" s="78"/>
      <c r="G938" s="73" t="s">
        <v>15556</v>
      </c>
      <c r="H938" s="73" t="str">
        <f t="shared" si="14"/>
        <v>42.02.02 Издательское дело</v>
      </c>
    </row>
    <row r="939" spans="1:8" ht="15.75" x14ac:dyDescent="0.25">
      <c r="A939" s="74">
        <v>937</v>
      </c>
      <c r="B939" s="77" t="s">
        <v>15108</v>
      </c>
      <c r="C939" s="76" t="s">
        <v>15109</v>
      </c>
      <c r="D939" s="76" t="s">
        <v>13140</v>
      </c>
      <c r="E939" s="77" t="s">
        <v>13141</v>
      </c>
      <c r="G939" s="73" t="s">
        <v>15556</v>
      </c>
      <c r="H939" s="73" t="str">
        <f t="shared" si="14"/>
        <v>42.03.01 Реклама и связи с общественностью</v>
      </c>
    </row>
    <row r="940" spans="1:8" ht="15.75" x14ac:dyDescent="0.25">
      <c r="A940" s="74">
        <v>938</v>
      </c>
      <c r="B940" s="75" t="s">
        <v>15110</v>
      </c>
      <c r="C940" s="76" t="s">
        <v>15111</v>
      </c>
      <c r="D940" s="76" t="s">
        <v>13140</v>
      </c>
      <c r="E940" s="77" t="s">
        <v>13141</v>
      </c>
      <c r="G940" s="73" t="s">
        <v>15556</v>
      </c>
      <c r="H940" s="73" t="str">
        <f t="shared" si="14"/>
        <v>42.03.02 Журналистика</v>
      </c>
    </row>
    <row r="941" spans="1:8" ht="15.75" x14ac:dyDescent="0.25">
      <c r="A941" s="74">
        <v>939</v>
      </c>
      <c r="B941" s="75" t="s">
        <v>15112</v>
      </c>
      <c r="C941" s="76" t="s">
        <v>15106</v>
      </c>
      <c r="D941" s="76" t="s">
        <v>13140</v>
      </c>
      <c r="E941" s="77" t="s">
        <v>13141</v>
      </c>
      <c r="G941" s="73" t="s">
        <v>15556</v>
      </c>
      <c r="H941" s="73" t="str">
        <f t="shared" si="14"/>
        <v>42.03.03 Издательское дело</v>
      </c>
    </row>
    <row r="942" spans="1:8" ht="15.75" x14ac:dyDescent="0.25">
      <c r="A942" s="74">
        <v>940</v>
      </c>
      <c r="B942" s="75" t="s">
        <v>15113</v>
      </c>
      <c r="C942" s="76" t="s">
        <v>15114</v>
      </c>
      <c r="D942" s="76" t="s">
        <v>13140</v>
      </c>
      <c r="E942" s="77" t="s">
        <v>13141</v>
      </c>
      <c r="G942" s="73" t="s">
        <v>15556</v>
      </c>
      <c r="H942" s="73" t="str">
        <f t="shared" si="14"/>
        <v>42.03.04 Телевидение</v>
      </c>
    </row>
    <row r="943" spans="1:8" ht="15.75" x14ac:dyDescent="0.25">
      <c r="A943" s="74">
        <v>941</v>
      </c>
      <c r="B943" s="75" t="s">
        <v>15115</v>
      </c>
      <c r="C943" s="76" t="s">
        <v>15116</v>
      </c>
      <c r="D943" s="76" t="s">
        <v>13140</v>
      </c>
      <c r="E943" s="77" t="s">
        <v>13141</v>
      </c>
      <c r="G943" s="73" t="s">
        <v>15556</v>
      </c>
      <c r="H943" s="73" t="str">
        <f t="shared" si="14"/>
        <v>42.03.05 Медиакоммуникации</v>
      </c>
    </row>
    <row r="944" spans="1:8" ht="15.75" x14ac:dyDescent="0.25">
      <c r="A944" s="74">
        <v>942</v>
      </c>
      <c r="B944" s="75" t="s">
        <v>15117</v>
      </c>
      <c r="C944" s="76" t="s">
        <v>15109</v>
      </c>
      <c r="D944" s="76" t="s">
        <v>13149</v>
      </c>
      <c r="E944" s="77" t="s">
        <v>13141</v>
      </c>
      <c r="G944" s="73" t="s">
        <v>15556</v>
      </c>
      <c r="H944" s="73" t="str">
        <f t="shared" si="14"/>
        <v>42.04.01 Реклама и связи с общественностью</v>
      </c>
    </row>
    <row r="945" spans="1:8" ht="15.75" x14ac:dyDescent="0.25">
      <c r="A945" s="74">
        <v>943</v>
      </c>
      <c r="B945" s="75" t="s">
        <v>15118</v>
      </c>
      <c r="C945" s="76" t="s">
        <v>15111</v>
      </c>
      <c r="D945" s="76" t="s">
        <v>13149</v>
      </c>
      <c r="E945" s="77" t="s">
        <v>13141</v>
      </c>
      <c r="G945" s="73" t="s">
        <v>15556</v>
      </c>
      <c r="H945" s="73" t="str">
        <f t="shared" si="14"/>
        <v>42.04.02 Журналистика</v>
      </c>
    </row>
    <row r="946" spans="1:8" ht="15.75" x14ac:dyDescent="0.25">
      <c r="A946" s="74">
        <v>944</v>
      </c>
      <c r="B946" s="75" t="s">
        <v>15119</v>
      </c>
      <c r="C946" s="76" t="s">
        <v>15106</v>
      </c>
      <c r="D946" s="76" t="s">
        <v>13149</v>
      </c>
      <c r="E946" s="77" t="s">
        <v>13141</v>
      </c>
      <c r="G946" s="73" t="s">
        <v>15556</v>
      </c>
      <c r="H946" s="73" t="str">
        <f t="shared" si="14"/>
        <v>42.04.03 Издательское дело</v>
      </c>
    </row>
    <row r="947" spans="1:8" ht="15.75" x14ac:dyDescent="0.25">
      <c r="A947" s="74">
        <v>945</v>
      </c>
      <c r="B947" s="75" t="s">
        <v>15120</v>
      </c>
      <c r="C947" s="85" t="s">
        <v>15114</v>
      </c>
      <c r="D947" s="76" t="s">
        <v>13149</v>
      </c>
      <c r="E947" s="77" t="s">
        <v>13141</v>
      </c>
      <c r="G947" s="73" t="s">
        <v>15556</v>
      </c>
      <c r="H947" s="73" t="str">
        <f t="shared" si="14"/>
        <v>42.04.04 Телевидение</v>
      </c>
    </row>
    <row r="948" spans="1:8" ht="15.75" x14ac:dyDescent="0.25">
      <c r="A948" s="74">
        <v>946</v>
      </c>
      <c r="B948" s="75" t="s">
        <v>15121</v>
      </c>
      <c r="C948" s="76" t="s">
        <v>15116</v>
      </c>
      <c r="D948" s="76" t="s">
        <v>13149</v>
      </c>
      <c r="E948" s="77" t="s">
        <v>13141</v>
      </c>
      <c r="G948" s="73" t="s">
        <v>15556</v>
      </c>
      <c r="H948" s="73" t="str">
        <f t="shared" si="14"/>
        <v>42.04.05 Медиакоммуникации</v>
      </c>
    </row>
    <row r="949" spans="1:8" ht="31.5" x14ac:dyDescent="0.25">
      <c r="A949" s="74">
        <v>947</v>
      </c>
      <c r="B949" s="75" t="s">
        <v>15122</v>
      </c>
      <c r="C949" s="76" t="s">
        <v>15123</v>
      </c>
      <c r="D949" s="76" t="s">
        <v>13158</v>
      </c>
      <c r="E949" s="77" t="s">
        <v>13159</v>
      </c>
      <c r="G949" s="73" t="s">
        <v>15556</v>
      </c>
      <c r="H949" s="73" t="str">
        <f t="shared" si="14"/>
        <v>42.06.01 Средства массовой информации и информационно-библиотечное дело</v>
      </c>
    </row>
    <row r="950" spans="1:8" ht="15.75" x14ac:dyDescent="0.25">
      <c r="A950" s="74">
        <v>948</v>
      </c>
      <c r="B950" s="77" t="s">
        <v>15124</v>
      </c>
      <c r="C950" s="76" t="s">
        <v>15125</v>
      </c>
      <c r="D950" s="79" t="s">
        <v>15126</v>
      </c>
      <c r="E950" s="77" t="s">
        <v>13200</v>
      </c>
      <c r="G950" s="73" t="s">
        <v>15556</v>
      </c>
      <c r="H950" s="73" t="str">
        <f t="shared" si="14"/>
        <v>43.01.01 Официант, бармен</v>
      </c>
    </row>
    <row r="951" spans="1:8" ht="15.75" x14ac:dyDescent="0.25">
      <c r="A951" s="74">
        <v>949</v>
      </c>
      <c r="B951" s="77" t="s">
        <v>15127</v>
      </c>
      <c r="C951" s="76" t="s">
        <v>283</v>
      </c>
      <c r="D951" s="79" t="s">
        <v>283</v>
      </c>
      <c r="E951" s="77" t="s">
        <v>13200</v>
      </c>
      <c r="G951" s="73" t="s">
        <v>15556</v>
      </c>
      <c r="H951" s="73" t="str">
        <f t="shared" si="14"/>
        <v>43.01.02 Парикмахер</v>
      </c>
    </row>
    <row r="952" spans="1:8" ht="15.75" x14ac:dyDescent="0.25">
      <c r="A952" s="74">
        <v>950</v>
      </c>
      <c r="B952" s="77" t="s">
        <v>15128</v>
      </c>
      <c r="C952" s="76" t="s">
        <v>15129</v>
      </c>
      <c r="D952" s="79" t="s">
        <v>680</v>
      </c>
      <c r="E952" s="77" t="s">
        <v>13200</v>
      </c>
      <c r="G952" s="73" t="s">
        <v>15556</v>
      </c>
      <c r="H952" s="73" t="str">
        <f t="shared" si="14"/>
        <v>43.01.03 Бортпроводник судовой</v>
      </c>
    </row>
    <row r="953" spans="1:8" ht="15.75" x14ac:dyDescent="0.25">
      <c r="A953" s="74">
        <v>951</v>
      </c>
      <c r="B953" s="77" t="s">
        <v>15130</v>
      </c>
      <c r="C953" s="76" t="s">
        <v>1551</v>
      </c>
      <c r="D953" s="79" t="s">
        <v>15131</v>
      </c>
      <c r="E953" s="77" t="s">
        <v>13200</v>
      </c>
      <c r="G953" s="73" t="s">
        <v>15556</v>
      </c>
      <c r="H953" s="73" t="str">
        <f t="shared" si="14"/>
        <v>43.01.04 Повар судовой</v>
      </c>
    </row>
    <row r="954" spans="1:8" ht="47.25" x14ac:dyDescent="0.25">
      <c r="A954" s="74">
        <v>952</v>
      </c>
      <c r="B954" s="77" t="s">
        <v>15132</v>
      </c>
      <c r="C954" s="76" t="s">
        <v>15133</v>
      </c>
      <c r="D954" s="79" t="s">
        <v>15134</v>
      </c>
      <c r="E954" s="77" t="s">
        <v>13200</v>
      </c>
      <c r="G954" s="73" t="s">
        <v>15556</v>
      </c>
      <c r="H954" s="73" t="str">
        <f t="shared" si="14"/>
        <v>43.01.05 Оператор по обработке перевозочных документов на железнодорожном транспорте</v>
      </c>
    </row>
    <row r="955" spans="1:8" ht="31.5" x14ac:dyDescent="0.25">
      <c r="A955" s="74">
        <v>953</v>
      </c>
      <c r="B955" s="77" t="s">
        <v>15135</v>
      </c>
      <c r="C955" s="76" t="s">
        <v>15136</v>
      </c>
      <c r="D955" s="79" t="s">
        <v>15137</v>
      </c>
      <c r="E955" s="77" t="s">
        <v>13200</v>
      </c>
      <c r="G955" s="73" t="s">
        <v>15556</v>
      </c>
      <c r="H955" s="73" t="str">
        <f t="shared" si="14"/>
        <v>43.01.06 Проводник на железнодорожном транспорте</v>
      </c>
    </row>
    <row r="956" spans="1:8" ht="47.25" x14ac:dyDescent="0.25">
      <c r="A956" s="74">
        <v>954</v>
      </c>
      <c r="B956" s="77" t="s">
        <v>15138</v>
      </c>
      <c r="C956" s="76" t="s">
        <v>6073</v>
      </c>
      <c r="D956" s="79" t="s">
        <v>15139</v>
      </c>
      <c r="E956" s="77" t="s">
        <v>13200</v>
      </c>
      <c r="G956" s="73" t="s">
        <v>15556</v>
      </c>
      <c r="H956" s="73" t="str">
        <f t="shared" si="14"/>
        <v>43.01.07 Слесарь по эксплуатации и ремонту газового оборудования</v>
      </c>
    </row>
    <row r="957" spans="1:8" ht="47.25" x14ac:dyDescent="0.25">
      <c r="A957" s="74">
        <v>955</v>
      </c>
      <c r="B957" s="77" t="s">
        <v>15140</v>
      </c>
      <c r="C957" s="76" t="s">
        <v>1194</v>
      </c>
      <c r="D957" s="79" t="s">
        <v>15141</v>
      </c>
      <c r="E957" s="77" t="s">
        <v>13200</v>
      </c>
      <c r="G957" s="73" t="s">
        <v>15556</v>
      </c>
      <c r="H957" s="73" t="str">
        <f t="shared" si="14"/>
        <v>43.01.08 Аппаратчик химической чистки</v>
      </c>
    </row>
    <row r="958" spans="1:8" ht="31.5" x14ac:dyDescent="0.25">
      <c r="A958" s="74">
        <v>956</v>
      </c>
      <c r="B958" s="80" t="s">
        <v>15142</v>
      </c>
      <c r="C958" s="76" t="s">
        <v>15143</v>
      </c>
      <c r="D958" s="76" t="s">
        <v>8031</v>
      </c>
      <c r="E958" s="77" t="s">
        <v>13200</v>
      </c>
      <c r="F958" s="78"/>
      <c r="G958" s="73" t="s">
        <v>15556</v>
      </c>
      <c r="H958" s="73" t="str">
        <f t="shared" si="14"/>
        <v>43.02.01 Организация обслуживания в общественном питании</v>
      </c>
    </row>
    <row r="959" spans="1:8" ht="15.75" x14ac:dyDescent="0.25">
      <c r="A959" s="74">
        <v>957</v>
      </c>
      <c r="B959" s="80" t="s">
        <v>15144</v>
      </c>
      <c r="C959" s="76" t="s">
        <v>15145</v>
      </c>
      <c r="D959" s="76" t="s">
        <v>15146</v>
      </c>
      <c r="E959" s="77" t="s">
        <v>13200</v>
      </c>
      <c r="F959" s="78"/>
      <c r="G959" s="73" t="s">
        <v>15556</v>
      </c>
      <c r="H959" s="73" t="str">
        <f t="shared" si="14"/>
        <v>43.02.02 Парикмахерское искусство</v>
      </c>
    </row>
    <row r="960" spans="1:8" ht="15.75" x14ac:dyDescent="0.25">
      <c r="A960" s="74">
        <v>958</v>
      </c>
      <c r="B960" s="80" t="s">
        <v>15147</v>
      </c>
      <c r="C960" s="76" t="s">
        <v>15148</v>
      </c>
      <c r="D960" s="76" t="s">
        <v>15149</v>
      </c>
      <c r="E960" s="77" t="s">
        <v>13200</v>
      </c>
      <c r="F960" s="78"/>
      <c r="G960" s="73" t="s">
        <v>15556</v>
      </c>
      <c r="H960" s="73" t="str">
        <f t="shared" si="14"/>
        <v>43.02.03 Стилистика и искусство визажа</v>
      </c>
    </row>
    <row r="961" spans="1:8" ht="15.75" x14ac:dyDescent="0.25">
      <c r="A961" s="74">
        <v>959</v>
      </c>
      <c r="B961" s="80" t="s">
        <v>15150</v>
      </c>
      <c r="C961" s="76" t="s">
        <v>15151</v>
      </c>
      <c r="D961" s="76" t="s">
        <v>15152</v>
      </c>
      <c r="E961" s="77" t="s">
        <v>13200</v>
      </c>
      <c r="F961" s="78"/>
      <c r="G961" s="73" t="s">
        <v>15556</v>
      </c>
      <c r="H961" s="73" t="str">
        <f t="shared" si="14"/>
        <v>43.02.04 Прикладная эстетика</v>
      </c>
    </row>
    <row r="962" spans="1:8" ht="15.75" x14ac:dyDescent="0.25">
      <c r="A962" s="74">
        <v>960</v>
      </c>
      <c r="B962" s="80" t="s">
        <v>15153</v>
      </c>
      <c r="C962" s="76" t="s">
        <v>15154</v>
      </c>
      <c r="D962" s="76" t="s">
        <v>1775</v>
      </c>
      <c r="E962" s="77" t="s">
        <v>13200</v>
      </c>
      <c r="F962" s="78"/>
      <c r="G962" s="73" t="s">
        <v>15556</v>
      </c>
      <c r="H962" s="73" t="str">
        <f t="shared" si="14"/>
        <v>43.02.05 Флористика</v>
      </c>
    </row>
    <row r="963" spans="1:8" ht="15.75" x14ac:dyDescent="0.25">
      <c r="A963" s="74">
        <v>961</v>
      </c>
      <c r="B963" s="80" t="s">
        <v>15155</v>
      </c>
      <c r="C963" s="76" t="s">
        <v>15156</v>
      </c>
      <c r="D963" s="76" t="s">
        <v>15157</v>
      </c>
      <c r="E963" s="77" t="s">
        <v>13200</v>
      </c>
      <c r="F963" s="78"/>
      <c r="G963" s="73" t="s">
        <v>15556</v>
      </c>
      <c r="H963" s="73" t="str">
        <f t="shared" si="14"/>
        <v>43.02.06 Сервис на транспорте (по видам транспорта)</v>
      </c>
    </row>
    <row r="964" spans="1:8" ht="15.75" x14ac:dyDescent="0.25">
      <c r="A964" s="74">
        <v>962</v>
      </c>
      <c r="B964" s="80" t="s">
        <v>15158</v>
      </c>
      <c r="C964" s="76" t="s">
        <v>15159</v>
      </c>
      <c r="D964" s="76" t="s">
        <v>7058</v>
      </c>
      <c r="E964" s="77" t="s">
        <v>13200</v>
      </c>
      <c r="F964" s="78"/>
      <c r="G964" s="73" t="s">
        <v>15556</v>
      </c>
      <c r="H964" s="73" t="str">
        <f t="shared" si="14"/>
        <v>43.02.07 Сервис по химической обработке изделий</v>
      </c>
    </row>
    <row r="965" spans="1:8" ht="31.5" x14ac:dyDescent="0.25">
      <c r="A965" s="74">
        <v>963</v>
      </c>
      <c r="B965" s="80" t="s">
        <v>15160</v>
      </c>
      <c r="C965" s="76" t="s">
        <v>15161</v>
      </c>
      <c r="D965" s="76" t="s">
        <v>15162</v>
      </c>
      <c r="E965" s="77" t="s">
        <v>13200</v>
      </c>
      <c r="F965" s="78"/>
      <c r="G965" s="73" t="s">
        <v>15556</v>
      </c>
      <c r="H965" s="73" t="str">
        <f t="shared" ref="H965:H1028" si="15">CONCATENATE(B965,G965,C965)</f>
        <v>43.02.08 Сервис домашнего и коммунального хозяйства</v>
      </c>
    </row>
    <row r="966" spans="1:8" ht="15.75" x14ac:dyDescent="0.25">
      <c r="A966" s="74">
        <v>964</v>
      </c>
      <c r="B966" s="80" t="s">
        <v>15163</v>
      </c>
      <c r="C966" s="76" t="s">
        <v>15164</v>
      </c>
      <c r="D966" s="76" t="s">
        <v>15165</v>
      </c>
      <c r="E966" s="77" t="s">
        <v>13200</v>
      </c>
      <c r="F966" s="78"/>
      <c r="G966" s="73" t="s">
        <v>15556</v>
      </c>
      <c r="H966" s="73" t="str">
        <f t="shared" si="15"/>
        <v>43.02.09 Ритуальный сервис</v>
      </c>
    </row>
    <row r="967" spans="1:8" ht="15.75" x14ac:dyDescent="0.25">
      <c r="A967" s="74">
        <v>965</v>
      </c>
      <c r="B967" s="80" t="s">
        <v>15166</v>
      </c>
      <c r="C967" s="76" t="s">
        <v>15167</v>
      </c>
      <c r="D967" s="76" t="s">
        <v>15168</v>
      </c>
      <c r="E967" s="77" t="s">
        <v>13200</v>
      </c>
      <c r="F967" s="78"/>
      <c r="G967" s="73" t="s">
        <v>15556</v>
      </c>
      <c r="H967" s="73" t="str">
        <f t="shared" si="15"/>
        <v>43.02.10 Туризм</v>
      </c>
    </row>
    <row r="968" spans="1:8" ht="15.75" x14ac:dyDescent="0.25">
      <c r="A968" s="74">
        <v>966</v>
      </c>
      <c r="B968" s="80" t="s">
        <v>15169</v>
      </c>
      <c r="C968" s="76" t="s">
        <v>15170</v>
      </c>
      <c r="D968" s="76" t="s">
        <v>8031</v>
      </c>
      <c r="E968" s="77" t="s">
        <v>13200</v>
      </c>
      <c r="F968" s="78"/>
      <c r="G968" s="73" t="s">
        <v>15556</v>
      </c>
      <c r="H968" s="73" t="str">
        <f t="shared" si="15"/>
        <v>43.02.11 Гостиничный сервис</v>
      </c>
    </row>
    <row r="969" spans="1:8" ht="15.75" x14ac:dyDescent="0.25">
      <c r="A969" s="74">
        <v>967</v>
      </c>
      <c r="B969" s="75" t="s">
        <v>15171</v>
      </c>
      <c r="C969" s="76" t="s">
        <v>15172</v>
      </c>
      <c r="D969" s="76" t="s">
        <v>13140</v>
      </c>
      <c r="E969" s="77" t="s">
        <v>13141</v>
      </c>
      <c r="G969" s="73" t="s">
        <v>15556</v>
      </c>
      <c r="H969" s="73" t="str">
        <f t="shared" si="15"/>
        <v>43.03.01 Сервис</v>
      </c>
    </row>
    <row r="970" spans="1:8" ht="15.75" x14ac:dyDescent="0.25">
      <c r="A970" s="74">
        <v>968</v>
      </c>
      <c r="B970" s="77" t="s">
        <v>15173</v>
      </c>
      <c r="C970" s="76" t="s">
        <v>15167</v>
      </c>
      <c r="D970" s="76" t="s">
        <v>13140</v>
      </c>
      <c r="E970" s="77" t="s">
        <v>13141</v>
      </c>
      <c r="G970" s="73" t="s">
        <v>15556</v>
      </c>
      <c r="H970" s="73" t="str">
        <f t="shared" si="15"/>
        <v>43.03.02 Туризм</v>
      </c>
    </row>
    <row r="971" spans="1:8" ht="15.75" x14ac:dyDescent="0.25">
      <c r="A971" s="74">
        <v>969</v>
      </c>
      <c r="B971" s="77" t="s">
        <v>15174</v>
      </c>
      <c r="C971" s="76" t="s">
        <v>15175</v>
      </c>
      <c r="D971" s="76" t="s">
        <v>13140</v>
      </c>
      <c r="E971" s="77" t="s">
        <v>13141</v>
      </c>
      <c r="G971" s="73" t="s">
        <v>15556</v>
      </c>
      <c r="H971" s="73" t="str">
        <f t="shared" si="15"/>
        <v>43.03.03 Гостиничное дело</v>
      </c>
    </row>
    <row r="972" spans="1:8" ht="15.75" x14ac:dyDescent="0.25">
      <c r="A972" s="74">
        <v>970</v>
      </c>
      <c r="B972" s="75" t="s">
        <v>15176</v>
      </c>
      <c r="C972" s="76" t="s">
        <v>15172</v>
      </c>
      <c r="D972" s="76" t="s">
        <v>13149</v>
      </c>
      <c r="E972" s="77" t="s">
        <v>13141</v>
      </c>
      <c r="G972" s="73" t="s">
        <v>15556</v>
      </c>
      <c r="H972" s="73" t="str">
        <f t="shared" si="15"/>
        <v>43.04.01 Сервис</v>
      </c>
    </row>
    <row r="973" spans="1:8" ht="15.75" x14ac:dyDescent="0.25">
      <c r="A973" s="74">
        <v>971</v>
      </c>
      <c r="B973" s="75" t="s">
        <v>15177</v>
      </c>
      <c r="C973" s="76" t="s">
        <v>15167</v>
      </c>
      <c r="D973" s="76" t="s">
        <v>13149</v>
      </c>
      <c r="E973" s="77" t="s">
        <v>13141</v>
      </c>
      <c r="G973" s="73" t="s">
        <v>15556</v>
      </c>
      <c r="H973" s="73" t="str">
        <f t="shared" si="15"/>
        <v>43.04.02 Туризм</v>
      </c>
    </row>
    <row r="974" spans="1:8" ht="15.75" x14ac:dyDescent="0.25">
      <c r="A974" s="74">
        <v>972</v>
      </c>
      <c r="B974" s="75" t="s">
        <v>15178</v>
      </c>
      <c r="C974" s="76" t="s">
        <v>15175</v>
      </c>
      <c r="D974" s="76" t="s">
        <v>13149</v>
      </c>
      <c r="E974" s="77" t="s">
        <v>13141</v>
      </c>
      <c r="G974" s="73" t="s">
        <v>15556</v>
      </c>
      <c r="H974" s="73" t="str">
        <f t="shared" si="15"/>
        <v>43.04.03 Гостиничное дело</v>
      </c>
    </row>
    <row r="975" spans="1:8" ht="15.75" x14ac:dyDescent="0.25">
      <c r="A975" s="74">
        <v>973</v>
      </c>
      <c r="B975" s="80" t="s">
        <v>15179</v>
      </c>
      <c r="C975" s="76" t="s">
        <v>15180</v>
      </c>
      <c r="D975" s="76" t="s">
        <v>15181</v>
      </c>
      <c r="E975" s="77" t="s">
        <v>13200</v>
      </c>
      <c r="F975" s="78"/>
      <c r="G975" s="73" t="s">
        <v>15556</v>
      </c>
      <c r="H975" s="73" t="str">
        <f t="shared" si="15"/>
        <v>44.02.01 Дошкольное образование</v>
      </c>
    </row>
    <row r="976" spans="1:8" ht="15.75" x14ac:dyDescent="0.25">
      <c r="A976" s="74">
        <v>974</v>
      </c>
      <c r="B976" s="80" t="s">
        <v>15182</v>
      </c>
      <c r="C976" s="76" t="s">
        <v>15183</v>
      </c>
      <c r="D976" s="76" t="s">
        <v>8405</v>
      </c>
      <c r="E976" s="77" t="s">
        <v>13200</v>
      </c>
      <c r="F976" s="78"/>
      <c r="G976" s="73" t="s">
        <v>15556</v>
      </c>
      <c r="H976" s="73" t="str">
        <f t="shared" si="15"/>
        <v>44.02.02 Преподавание в начальных классах</v>
      </c>
    </row>
    <row r="977" spans="1:8" ht="31.5" x14ac:dyDescent="0.25">
      <c r="A977" s="74">
        <v>975</v>
      </c>
      <c r="B977" s="80" t="s">
        <v>15184</v>
      </c>
      <c r="C977" s="76" t="s">
        <v>15185</v>
      </c>
      <c r="D977" s="76" t="s">
        <v>15186</v>
      </c>
      <c r="E977" s="77" t="s">
        <v>13200</v>
      </c>
      <c r="F977" s="78"/>
      <c r="G977" s="73" t="s">
        <v>15556</v>
      </c>
      <c r="H977" s="73" t="str">
        <f t="shared" si="15"/>
        <v>44.02.03 Педагогика дополнительного образования</v>
      </c>
    </row>
    <row r="978" spans="1:8" ht="31.5" x14ac:dyDescent="0.25">
      <c r="A978" s="74">
        <v>976</v>
      </c>
      <c r="B978" s="80" t="s">
        <v>15187</v>
      </c>
      <c r="C978" s="76" t="s">
        <v>15188</v>
      </c>
      <c r="D978" s="76" t="s">
        <v>15189</v>
      </c>
      <c r="E978" s="77" t="s">
        <v>13200</v>
      </c>
      <c r="F978" s="78"/>
      <c r="G978" s="73" t="s">
        <v>15556</v>
      </c>
      <c r="H978" s="73" t="str">
        <f t="shared" si="15"/>
        <v>44.02.04 Специальное дошкольное образование</v>
      </c>
    </row>
    <row r="979" spans="1:8" ht="47.25" x14ac:dyDescent="0.25">
      <c r="A979" s="74">
        <v>977</v>
      </c>
      <c r="B979" s="80" t="s">
        <v>15190</v>
      </c>
      <c r="C979" s="76" t="s">
        <v>15191</v>
      </c>
      <c r="D979" s="76" t="s">
        <v>15192</v>
      </c>
      <c r="E979" s="77" t="s">
        <v>13200</v>
      </c>
      <c r="F979" s="78"/>
      <c r="G979" s="73" t="s">
        <v>15556</v>
      </c>
      <c r="H979" s="73" t="str">
        <f t="shared" si="15"/>
        <v>44.02.05 Коррекционная педагогика в начальном образовании</v>
      </c>
    </row>
    <row r="980" spans="1:8" ht="31.5" x14ac:dyDescent="0.25">
      <c r="A980" s="74">
        <v>978</v>
      </c>
      <c r="B980" s="80" t="s">
        <v>15193</v>
      </c>
      <c r="C980" s="76" t="s">
        <v>15194</v>
      </c>
      <c r="D980" s="76" t="s">
        <v>15195</v>
      </c>
      <c r="E980" s="77" t="s">
        <v>13200</v>
      </c>
      <c r="F980" s="78"/>
      <c r="G980" s="73" t="s">
        <v>15556</v>
      </c>
      <c r="H980" s="73" t="str">
        <f t="shared" si="15"/>
        <v>44.02.06 Профессиональное обучение (по отраслям)</v>
      </c>
    </row>
    <row r="981" spans="1:8" ht="15.75" x14ac:dyDescent="0.25">
      <c r="A981" s="74">
        <v>979</v>
      </c>
      <c r="B981" s="77" t="s">
        <v>15196</v>
      </c>
      <c r="C981" s="76" t="s">
        <v>15197</v>
      </c>
      <c r="D981" s="76" t="s">
        <v>13140</v>
      </c>
      <c r="E981" s="77" t="s">
        <v>13141</v>
      </c>
      <c r="G981" s="73" t="s">
        <v>15556</v>
      </c>
      <c r="H981" s="73" t="str">
        <f t="shared" si="15"/>
        <v>44.03.01 Педагогическое образование</v>
      </c>
    </row>
    <row r="982" spans="1:8" ht="15.75" x14ac:dyDescent="0.25">
      <c r="A982" s="74">
        <v>980</v>
      </c>
      <c r="B982" s="77" t="s">
        <v>15198</v>
      </c>
      <c r="C982" s="76" t="s">
        <v>15199</v>
      </c>
      <c r="D982" s="76" t="s">
        <v>13140</v>
      </c>
      <c r="E982" s="77" t="s">
        <v>13141</v>
      </c>
      <c r="G982" s="73" t="s">
        <v>15556</v>
      </c>
      <c r="H982" s="73" t="str">
        <f t="shared" si="15"/>
        <v>44.03.02 Психолого-педагогическое образование</v>
      </c>
    </row>
    <row r="983" spans="1:8" ht="15.75" x14ac:dyDescent="0.25">
      <c r="A983" s="74">
        <v>981</v>
      </c>
      <c r="B983" s="75" t="s">
        <v>15200</v>
      </c>
      <c r="C983" s="76" t="s">
        <v>15201</v>
      </c>
      <c r="D983" s="76" t="s">
        <v>13140</v>
      </c>
      <c r="E983" s="77" t="s">
        <v>13141</v>
      </c>
      <c r="G983" s="73" t="s">
        <v>15556</v>
      </c>
      <c r="H983" s="73" t="str">
        <f t="shared" si="15"/>
        <v>44.03.03 Специальное (дефектологическое) образование</v>
      </c>
    </row>
    <row r="984" spans="1:8" ht="15.75" x14ac:dyDescent="0.25">
      <c r="A984" s="74">
        <v>982</v>
      </c>
      <c r="B984" s="75" t="s">
        <v>15202</v>
      </c>
      <c r="C984" s="76" t="s">
        <v>15194</v>
      </c>
      <c r="D984" s="76" t="s">
        <v>13140</v>
      </c>
      <c r="E984" s="77" t="s">
        <v>13141</v>
      </c>
      <c r="G984" s="73" t="s">
        <v>15556</v>
      </c>
      <c r="H984" s="73" t="str">
        <f t="shared" si="15"/>
        <v>44.03.04 Профессиональное обучение (по отраслям)</v>
      </c>
    </row>
    <row r="985" spans="1:8" ht="31.5" x14ac:dyDescent="0.25">
      <c r="A985" s="74">
        <v>983</v>
      </c>
      <c r="B985" s="77" t="s">
        <v>15203</v>
      </c>
      <c r="C985" s="76" t="s">
        <v>15204</v>
      </c>
      <c r="D985" s="76" t="s">
        <v>13140</v>
      </c>
      <c r="E985" s="77" t="s">
        <v>13141</v>
      </c>
      <c r="G985" s="73" t="s">
        <v>15556</v>
      </c>
      <c r="H985" s="73" t="str">
        <f t="shared" si="15"/>
        <v>44.03.05 Педагогическое образование (с двумя профилями подготовки)</v>
      </c>
    </row>
    <row r="986" spans="1:8" ht="15.75" x14ac:dyDescent="0.25">
      <c r="A986" s="74">
        <v>984</v>
      </c>
      <c r="B986" s="75" t="s">
        <v>15205</v>
      </c>
      <c r="C986" s="76" t="s">
        <v>15197</v>
      </c>
      <c r="D986" s="76" t="s">
        <v>13149</v>
      </c>
      <c r="E986" s="77" t="s">
        <v>13141</v>
      </c>
      <c r="G986" s="73" t="s">
        <v>15556</v>
      </c>
      <c r="H986" s="73" t="str">
        <f t="shared" si="15"/>
        <v>44.04.01 Педагогическое образование</v>
      </c>
    </row>
    <row r="987" spans="1:8" ht="15.75" x14ac:dyDescent="0.25">
      <c r="A987" s="74">
        <v>985</v>
      </c>
      <c r="B987" s="77" t="s">
        <v>15206</v>
      </c>
      <c r="C987" s="76" t="s">
        <v>15199</v>
      </c>
      <c r="D987" s="76" t="s">
        <v>13149</v>
      </c>
      <c r="E987" s="77" t="s">
        <v>13141</v>
      </c>
      <c r="G987" s="73" t="s">
        <v>15556</v>
      </c>
      <c r="H987" s="73" t="str">
        <f t="shared" si="15"/>
        <v>44.04.02 Психолого-педагогическое образование</v>
      </c>
    </row>
    <row r="988" spans="1:8" ht="15.75" x14ac:dyDescent="0.25">
      <c r="A988" s="74">
        <v>986</v>
      </c>
      <c r="B988" s="75" t="s">
        <v>15207</v>
      </c>
      <c r="C988" s="76" t="s">
        <v>15201</v>
      </c>
      <c r="D988" s="76" t="s">
        <v>13149</v>
      </c>
      <c r="E988" s="77" t="s">
        <v>13141</v>
      </c>
      <c r="G988" s="73" t="s">
        <v>15556</v>
      </c>
      <c r="H988" s="73" t="str">
        <f t="shared" si="15"/>
        <v>44.04.03 Специальное (дефектологическое) образование</v>
      </c>
    </row>
    <row r="989" spans="1:8" ht="15.75" x14ac:dyDescent="0.25">
      <c r="A989" s="74">
        <v>987</v>
      </c>
      <c r="B989" s="77" t="s">
        <v>15208</v>
      </c>
      <c r="C989" s="76" t="s">
        <v>15194</v>
      </c>
      <c r="D989" s="76" t="s">
        <v>13149</v>
      </c>
      <c r="E989" s="77" t="s">
        <v>13141</v>
      </c>
      <c r="G989" s="73" t="s">
        <v>15556</v>
      </c>
      <c r="H989" s="73" t="str">
        <f t="shared" si="15"/>
        <v>44.04.04 Профессиональное обучение (по отраслям)</v>
      </c>
    </row>
    <row r="990" spans="1:8" ht="15.75" x14ac:dyDescent="0.25">
      <c r="A990" s="74">
        <v>988</v>
      </c>
      <c r="B990" s="77" t="s">
        <v>15209</v>
      </c>
      <c r="C990" s="76" t="s">
        <v>15210</v>
      </c>
      <c r="D990" s="76" t="s">
        <v>15211</v>
      </c>
      <c r="E990" s="77" t="s">
        <v>13141</v>
      </c>
      <c r="G990" s="73" t="s">
        <v>15556</v>
      </c>
      <c r="H990" s="73" t="str">
        <f t="shared" si="15"/>
        <v>44.05.01 Педагогика и психология девиантного поведения</v>
      </c>
    </row>
    <row r="991" spans="1:8" ht="15.75" x14ac:dyDescent="0.25">
      <c r="A991" s="74">
        <v>989</v>
      </c>
      <c r="B991" s="75" t="s">
        <v>15212</v>
      </c>
      <c r="C991" s="76" t="s">
        <v>15213</v>
      </c>
      <c r="D991" s="76" t="s">
        <v>13158</v>
      </c>
      <c r="E991" s="77" t="s">
        <v>13159</v>
      </c>
      <c r="G991" s="73" t="s">
        <v>15556</v>
      </c>
      <c r="H991" s="73" t="str">
        <f t="shared" si="15"/>
        <v>44.06.01 Образование и педагогические науки</v>
      </c>
    </row>
    <row r="992" spans="1:8" ht="15.75" x14ac:dyDescent="0.25">
      <c r="A992" s="74">
        <v>990</v>
      </c>
      <c r="B992" s="77" t="s">
        <v>15214</v>
      </c>
      <c r="C992" s="76" t="s">
        <v>15213</v>
      </c>
      <c r="D992" s="76" t="s">
        <v>13158</v>
      </c>
      <c r="E992" s="77" t="s">
        <v>13172</v>
      </c>
      <c r="F992" s="78"/>
      <c r="G992" s="73" t="s">
        <v>15556</v>
      </c>
      <c r="H992" s="73" t="str">
        <f t="shared" si="15"/>
        <v>44.07.01 Образование и педагогические науки</v>
      </c>
    </row>
    <row r="993" spans="1:8" ht="15.75" x14ac:dyDescent="0.25">
      <c r="A993" s="74">
        <v>991</v>
      </c>
      <c r="B993" s="77" t="s">
        <v>15215</v>
      </c>
      <c r="C993" s="76" t="s">
        <v>15210</v>
      </c>
      <c r="D993" s="76" t="s">
        <v>13158</v>
      </c>
      <c r="E993" s="77" t="s">
        <v>13172</v>
      </c>
      <c r="F993" s="78"/>
      <c r="G993" s="73" t="s">
        <v>15556</v>
      </c>
      <c r="H993" s="73" t="str">
        <f t="shared" si="15"/>
        <v>44.07.02 Педагогика и психология девиантного поведения</v>
      </c>
    </row>
    <row r="994" spans="1:8" ht="15.75" x14ac:dyDescent="0.25">
      <c r="A994" s="74">
        <v>992</v>
      </c>
      <c r="B994" s="75" t="s">
        <v>15216</v>
      </c>
      <c r="C994" s="76" t="s">
        <v>15217</v>
      </c>
      <c r="D994" s="76" t="s">
        <v>13140</v>
      </c>
      <c r="E994" s="77" t="s">
        <v>13141</v>
      </c>
      <c r="G994" s="73" t="s">
        <v>15556</v>
      </c>
      <c r="H994" s="73" t="str">
        <f t="shared" si="15"/>
        <v>45.03.01 Филология</v>
      </c>
    </row>
    <row r="995" spans="1:8" ht="15.75" x14ac:dyDescent="0.25">
      <c r="A995" s="74">
        <v>993</v>
      </c>
      <c r="B995" s="75" t="s">
        <v>15218</v>
      </c>
      <c r="C995" s="76" t="s">
        <v>15219</v>
      </c>
      <c r="D995" s="76" t="s">
        <v>13140</v>
      </c>
      <c r="E995" s="77" t="s">
        <v>13141</v>
      </c>
      <c r="G995" s="73" t="s">
        <v>15556</v>
      </c>
      <c r="H995" s="73" t="str">
        <f t="shared" si="15"/>
        <v>45.03.02 Лингвистика</v>
      </c>
    </row>
    <row r="996" spans="1:8" ht="15.75" x14ac:dyDescent="0.25">
      <c r="A996" s="74">
        <v>994</v>
      </c>
      <c r="B996" s="75" t="s">
        <v>15220</v>
      </c>
      <c r="C996" s="76" t="s">
        <v>15221</v>
      </c>
      <c r="D996" s="76" t="s">
        <v>13140</v>
      </c>
      <c r="E996" s="77" t="s">
        <v>13141</v>
      </c>
      <c r="G996" s="73" t="s">
        <v>15556</v>
      </c>
      <c r="H996" s="73" t="str">
        <f t="shared" si="15"/>
        <v>45.03.03 Фундаментальная и прикладная лингвистика</v>
      </c>
    </row>
    <row r="997" spans="1:8" ht="15.75" x14ac:dyDescent="0.25">
      <c r="A997" s="74">
        <v>995</v>
      </c>
      <c r="B997" s="75" t="s">
        <v>15222</v>
      </c>
      <c r="C997" s="76" t="s">
        <v>15223</v>
      </c>
      <c r="D997" s="76" t="s">
        <v>13140</v>
      </c>
      <c r="E997" s="77" t="s">
        <v>13141</v>
      </c>
      <c r="G997" s="73" t="s">
        <v>15556</v>
      </c>
      <c r="H997" s="73" t="str">
        <f t="shared" si="15"/>
        <v>45.03.04 Интеллектуальные системы в гуманитарной сфере</v>
      </c>
    </row>
    <row r="998" spans="1:8" ht="15.75" x14ac:dyDescent="0.25">
      <c r="A998" s="74">
        <v>996</v>
      </c>
      <c r="B998" s="75" t="s">
        <v>15224</v>
      </c>
      <c r="C998" s="76" t="s">
        <v>15217</v>
      </c>
      <c r="D998" s="76" t="s">
        <v>13149</v>
      </c>
      <c r="E998" s="77" t="s">
        <v>13141</v>
      </c>
      <c r="G998" s="73" t="s">
        <v>15556</v>
      </c>
      <c r="H998" s="73" t="str">
        <f t="shared" si="15"/>
        <v>45.04.01 Филология</v>
      </c>
    </row>
    <row r="999" spans="1:8" ht="15.75" x14ac:dyDescent="0.25">
      <c r="A999" s="74">
        <v>997</v>
      </c>
      <c r="B999" s="77" t="s">
        <v>15225</v>
      </c>
      <c r="C999" s="85" t="s">
        <v>15219</v>
      </c>
      <c r="D999" s="76" t="s">
        <v>13149</v>
      </c>
      <c r="E999" s="77" t="s">
        <v>13141</v>
      </c>
      <c r="G999" s="73" t="s">
        <v>15556</v>
      </c>
      <c r="H999" s="73" t="str">
        <f t="shared" si="15"/>
        <v>45.04.02 Лингвистика</v>
      </c>
    </row>
    <row r="1000" spans="1:8" ht="15.75" x14ac:dyDescent="0.25">
      <c r="A1000" s="74">
        <v>998</v>
      </c>
      <c r="B1000" s="77" t="s">
        <v>15226</v>
      </c>
      <c r="C1000" s="85" t="s">
        <v>15221</v>
      </c>
      <c r="D1000" s="76" t="s">
        <v>13149</v>
      </c>
      <c r="E1000" s="77" t="s">
        <v>13141</v>
      </c>
      <c r="G1000" s="73" t="s">
        <v>15556</v>
      </c>
      <c r="H1000" s="73" t="str">
        <f t="shared" si="15"/>
        <v>45.04.03 Фундаментальная и прикладная лингвистика</v>
      </c>
    </row>
    <row r="1001" spans="1:8" ht="15.75" x14ac:dyDescent="0.25">
      <c r="A1001" s="74">
        <v>999</v>
      </c>
      <c r="B1001" s="75" t="s">
        <v>15227</v>
      </c>
      <c r="C1001" s="85" t="s">
        <v>15228</v>
      </c>
      <c r="D1001" s="76" t="s">
        <v>13149</v>
      </c>
      <c r="E1001" s="77" t="s">
        <v>13141</v>
      </c>
      <c r="G1001" s="73" t="s">
        <v>15556</v>
      </c>
      <c r="H1001" s="73" t="str">
        <f t="shared" si="15"/>
        <v>45.04.04 Интеллектуальные системы в гуманитарной среде</v>
      </c>
    </row>
    <row r="1002" spans="1:8" ht="15.75" x14ac:dyDescent="0.25">
      <c r="A1002" s="74">
        <v>1000</v>
      </c>
      <c r="B1002" s="77" t="s">
        <v>15229</v>
      </c>
      <c r="C1002" s="85" t="s">
        <v>15230</v>
      </c>
      <c r="D1002" s="76" t="s">
        <v>15231</v>
      </c>
      <c r="E1002" s="77" t="s">
        <v>13141</v>
      </c>
      <c r="G1002" s="73" t="s">
        <v>15556</v>
      </c>
      <c r="H1002" s="73" t="str">
        <f t="shared" si="15"/>
        <v>45.05.01 Перевод и переводоведение</v>
      </c>
    </row>
    <row r="1003" spans="1:8" ht="15.75" x14ac:dyDescent="0.25">
      <c r="A1003" s="74">
        <v>1001</v>
      </c>
      <c r="B1003" s="75" t="s">
        <v>15232</v>
      </c>
      <c r="C1003" s="76" t="s">
        <v>15233</v>
      </c>
      <c r="D1003" s="76" t="s">
        <v>13158</v>
      </c>
      <c r="E1003" s="77" t="s">
        <v>13159</v>
      </c>
      <c r="G1003" s="73" t="s">
        <v>15556</v>
      </c>
      <c r="H1003" s="73" t="str">
        <f t="shared" si="15"/>
        <v>45.06.01 Языкознание и литературоведение</v>
      </c>
    </row>
    <row r="1004" spans="1:8" ht="15.75" x14ac:dyDescent="0.25">
      <c r="A1004" s="74">
        <v>1002</v>
      </c>
      <c r="B1004" s="77" t="s">
        <v>15234</v>
      </c>
      <c r="C1004" s="85" t="s">
        <v>15233</v>
      </c>
      <c r="D1004" s="76" t="s">
        <v>13158</v>
      </c>
      <c r="E1004" s="77" t="s">
        <v>13172</v>
      </c>
      <c r="F1004" s="78"/>
      <c r="G1004" s="73" t="s">
        <v>15556</v>
      </c>
      <c r="H1004" s="73" t="str">
        <f t="shared" si="15"/>
        <v>45.07.01 Языкознание и литературоведение</v>
      </c>
    </row>
    <row r="1005" spans="1:8" ht="15.75" x14ac:dyDescent="0.25">
      <c r="A1005" s="74">
        <v>1003</v>
      </c>
      <c r="B1005" s="77" t="s">
        <v>15235</v>
      </c>
      <c r="C1005" s="85" t="s">
        <v>8671</v>
      </c>
      <c r="D1005" s="76" t="s">
        <v>15236</v>
      </c>
      <c r="E1005" s="77" t="s">
        <v>13200</v>
      </c>
      <c r="G1005" s="73" t="s">
        <v>15556</v>
      </c>
      <c r="H1005" s="73" t="str">
        <f t="shared" si="15"/>
        <v>46.01.01 Секретарь</v>
      </c>
    </row>
    <row r="1006" spans="1:8" ht="15.75" x14ac:dyDescent="0.25">
      <c r="A1006" s="74">
        <v>1004</v>
      </c>
      <c r="B1006" s="77" t="s">
        <v>15237</v>
      </c>
      <c r="C1006" s="85" t="s">
        <v>5112</v>
      </c>
      <c r="D1006" s="76" t="s">
        <v>5112</v>
      </c>
      <c r="E1006" s="77" t="s">
        <v>13200</v>
      </c>
      <c r="G1006" s="73" t="s">
        <v>15556</v>
      </c>
      <c r="H1006" s="73" t="str">
        <f t="shared" si="15"/>
        <v>46.01.02 Архивариус</v>
      </c>
    </row>
    <row r="1007" spans="1:8" ht="15.75" x14ac:dyDescent="0.25">
      <c r="A1007" s="74">
        <v>1005</v>
      </c>
      <c r="B1007" s="77" t="s">
        <v>15238</v>
      </c>
      <c r="C1007" s="76" t="s">
        <v>5440</v>
      </c>
      <c r="D1007" s="76" t="s">
        <v>5440</v>
      </c>
      <c r="E1007" s="77" t="s">
        <v>13200</v>
      </c>
      <c r="G1007" s="73" t="s">
        <v>15556</v>
      </c>
      <c r="H1007" s="73" t="str">
        <f t="shared" si="15"/>
        <v>46.01.03 Делопроизводитель</v>
      </c>
    </row>
    <row r="1008" spans="1:8" ht="31.5" x14ac:dyDescent="0.25">
      <c r="A1008" s="74">
        <v>1006</v>
      </c>
      <c r="B1008" s="80" t="s">
        <v>15239</v>
      </c>
      <c r="C1008" s="76" t="s">
        <v>15240</v>
      </c>
      <c r="D1008" s="76" t="s">
        <v>15241</v>
      </c>
      <c r="E1008" s="77" t="s">
        <v>13200</v>
      </c>
      <c r="F1008" s="78"/>
      <c r="G1008" s="73" t="s">
        <v>15556</v>
      </c>
      <c r="H1008" s="73" t="str">
        <f t="shared" si="15"/>
        <v>46.02.01 Документационное обеспечение управления и архивоведение</v>
      </c>
    </row>
    <row r="1009" spans="1:8" ht="15.75" x14ac:dyDescent="0.25">
      <c r="A1009" s="74">
        <v>1007</v>
      </c>
      <c r="B1009" s="75" t="s">
        <v>15242</v>
      </c>
      <c r="C1009" s="76" t="s">
        <v>15243</v>
      </c>
      <c r="D1009" s="76" t="s">
        <v>13140</v>
      </c>
      <c r="E1009" s="77" t="s">
        <v>13141</v>
      </c>
      <c r="G1009" s="73" t="s">
        <v>15556</v>
      </c>
      <c r="H1009" s="73" t="str">
        <f t="shared" si="15"/>
        <v>46.03.01 История</v>
      </c>
    </row>
    <row r="1010" spans="1:8" ht="15.75" x14ac:dyDescent="0.25">
      <c r="A1010" s="74">
        <v>1008</v>
      </c>
      <c r="B1010" s="75" t="s">
        <v>15244</v>
      </c>
      <c r="C1010" s="76" t="s">
        <v>15245</v>
      </c>
      <c r="D1010" s="76" t="s">
        <v>13140</v>
      </c>
      <c r="E1010" s="77" t="s">
        <v>13141</v>
      </c>
      <c r="G1010" s="73" t="s">
        <v>15556</v>
      </c>
      <c r="H1010" s="73" t="str">
        <f t="shared" si="15"/>
        <v>46.03.02 Документоведение и архивоведение</v>
      </c>
    </row>
    <row r="1011" spans="1:8" ht="15.75" x14ac:dyDescent="0.25">
      <c r="A1011" s="74">
        <v>1009</v>
      </c>
      <c r="B1011" s="75" t="s">
        <v>15246</v>
      </c>
      <c r="C1011" s="76" t="s">
        <v>15247</v>
      </c>
      <c r="D1011" s="76" t="s">
        <v>13140</v>
      </c>
      <c r="E1011" s="77" t="s">
        <v>13141</v>
      </c>
      <c r="G1011" s="73" t="s">
        <v>15556</v>
      </c>
      <c r="H1011" s="73" t="str">
        <f t="shared" si="15"/>
        <v>46.03.03 Антропология и этнология</v>
      </c>
    </row>
    <row r="1012" spans="1:8" ht="15.75" x14ac:dyDescent="0.25">
      <c r="A1012" s="74">
        <v>1010</v>
      </c>
      <c r="B1012" s="75" t="s">
        <v>15248</v>
      </c>
      <c r="C1012" s="85" t="s">
        <v>15243</v>
      </c>
      <c r="D1012" s="76" t="s">
        <v>13149</v>
      </c>
      <c r="E1012" s="77" t="s">
        <v>13141</v>
      </c>
      <c r="G1012" s="73" t="s">
        <v>15556</v>
      </c>
      <c r="H1012" s="73" t="str">
        <f t="shared" si="15"/>
        <v>46.04.01 История</v>
      </c>
    </row>
    <row r="1013" spans="1:8" ht="15.75" x14ac:dyDescent="0.25">
      <c r="A1013" s="74">
        <v>1011</v>
      </c>
      <c r="B1013" s="75" t="s">
        <v>15249</v>
      </c>
      <c r="C1013" s="85" t="s">
        <v>15245</v>
      </c>
      <c r="D1013" s="76" t="s">
        <v>13149</v>
      </c>
      <c r="E1013" s="77" t="s">
        <v>13141</v>
      </c>
      <c r="G1013" s="73" t="s">
        <v>15556</v>
      </c>
      <c r="H1013" s="73" t="str">
        <f t="shared" si="15"/>
        <v>46.04.02 Документоведение и архивоведение</v>
      </c>
    </row>
    <row r="1014" spans="1:8" ht="15.75" x14ac:dyDescent="0.25">
      <c r="A1014" s="74">
        <v>1012</v>
      </c>
      <c r="B1014" s="75" t="s">
        <v>15250</v>
      </c>
      <c r="C1014" s="85" t="s">
        <v>15247</v>
      </c>
      <c r="D1014" s="76" t="s">
        <v>13149</v>
      </c>
      <c r="E1014" s="77" t="s">
        <v>13141</v>
      </c>
      <c r="G1014" s="73" t="s">
        <v>15556</v>
      </c>
      <c r="H1014" s="73" t="str">
        <f t="shared" si="15"/>
        <v>46.04.03 Антропология и этнология</v>
      </c>
    </row>
    <row r="1015" spans="1:8" ht="15.75" x14ac:dyDescent="0.25">
      <c r="A1015" s="74">
        <v>1013</v>
      </c>
      <c r="B1015" s="75" t="s">
        <v>15251</v>
      </c>
      <c r="C1015" s="85" t="s">
        <v>15252</v>
      </c>
      <c r="D1015" s="76" t="s">
        <v>13158</v>
      </c>
      <c r="E1015" s="77" t="s">
        <v>13159</v>
      </c>
      <c r="G1015" s="73" t="s">
        <v>15556</v>
      </c>
      <c r="H1015" s="73" t="str">
        <f t="shared" si="15"/>
        <v>46.06.01 Исторические науки и археология</v>
      </c>
    </row>
    <row r="1016" spans="1:8" ht="15.75" x14ac:dyDescent="0.25">
      <c r="A1016" s="74">
        <v>1014</v>
      </c>
      <c r="B1016" s="75" t="s">
        <v>15253</v>
      </c>
      <c r="C1016" s="76" t="s">
        <v>15254</v>
      </c>
      <c r="D1016" s="76" t="s">
        <v>13140</v>
      </c>
      <c r="E1016" s="77" t="s">
        <v>13141</v>
      </c>
      <c r="G1016" s="73" t="s">
        <v>15556</v>
      </c>
      <c r="H1016" s="73" t="str">
        <f t="shared" si="15"/>
        <v>47.03.01 Философия</v>
      </c>
    </row>
    <row r="1017" spans="1:8" ht="15.75" x14ac:dyDescent="0.25">
      <c r="A1017" s="74">
        <v>1015</v>
      </c>
      <c r="B1017" s="75" t="s">
        <v>15255</v>
      </c>
      <c r="C1017" s="76" t="s">
        <v>15256</v>
      </c>
      <c r="D1017" s="76" t="s">
        <v>13140</v>
      </c>
      <c r="E1017" s="77" t="s">
        <v>13141</v>
      </c>
      <c r="G1017" s="73" t="s">
        <v>15556</v>
      </c>
      <c r="H1017" s="73" t="str">
        <f t="shared" si="15"/>
        <v>47.03.02 Прикладная этика</v>
      </c>
    </row>
    <row r="1018" spans="1:8" ht="15.75" x14ac:dyDescent="0.25">
      <c r="A1018" s="74">
        <v>1016</v>
      </c>
      <c r="B1018" s="75" t="s">
        <v>15257</v>
      </c>
      <c r="C1018" s="76" t="s">
        <v>15258</v>
      </c>
      <c r="D1018" s="76" t="s">
        <v>13140</v>
      </c>
      <c r="E1018" s="77" t="s">
        <v>13141</v>
      </c>
      <c r="G1018" s="73" t="s">
        <v>15556</v>
      </c>
      <c r="H1018" s="73" t="str">
        <f t="shared" si="15"/>
        <v>47.03.03 Религиоведение</v>
      </c>
    </row>
    <row r="1019" spans="1:8" ht="15.75" x14ac:dyDescent="0.25">
      <c r="A1019" s="74">
        <v>1017</v>
      </c>
      <c r="B1019" s="77" t="s">
        <v>15259</v>
      </c>
      <c r="C1019" s="76" t="s">
        <v>15254</v>
      </c>
      <c r="D1019" s="76" t="s">
        <v>13149</v>
      </c>
      <c r="E1019" s="77" t="s">
        <v>13141</v>
      </c>
      <c r="G1019" s="73" t="s">
        <v>15556</v>
      </c>
      <c r="H1019" s="73" t="str">
        <f t="shared" si="15"/>
        <v>47.04.01 Философия</v>
      </c>
    </row>
    <row r="1020" spans="1:8" ht="15.75" x14ac:dyDescent="0.25">
      <c r="A1020" s="74">
        <v>1018</v>
      </c>
      <c r="B1020" s="75" t="s">
        <v>15260</v>
      </c>
      <c r="C1020" s="76" t="s">
        <v>15256</v>
      </c>
      <c r="D1020" s="76" t="s">
        <v>13149</v>
      </c>
      <c r="E1020" s="77" t="s">
        <v>13141</v>
      </c>
      <c r="G1020" s="73" t="s">
        <v>15556</v>
      </c>
      <c r="H1020" s="73" t="str">
        <f t="shared" si="15"/>
        <v>47.04.02 Прикладная этика</v>
      </c>
    </row>
    <row r="1021" spans="1:8" ht="15.75" x14ac:dyDescent="0.25">
      <c r="A1021" s="74">
        <v>1019</v>
      </c>
      <c r="B1021" s="75" t="s">
        <v>15261</v>
      </c>
      <c r="C1021" s="76" t="s">
        <v>15258</v>
      </c>
      <c r="D1021" s="76" t="s">
        <v>13149</v>
      </c>
      <c r="E1021" s="77" t="s">
        <v>13141</v>
      </c>
      <c r="G1021" s="73" t="s">
        <v>15556</v>
      </c>
      <c r="H1021" s="73" t="str">
        <f t="shared" si="15"/>
        <v>47.04.03 Религиоведение</v>
      </c>
    </row>
    <row r="1022" spans="1:8" ht="15.75" x14ac:dyDescent="0.25">
      <c r="A1022" s="74">
        <v>1020</v>
      </c>
      <c r="B1022" s="75" t="s">
        <v>15262</v>
      </c>
      <c r="C1022" s="76" t="s">
        <v>15263</v>
      </c>
      <c r="D1022" s="76" t="s">
        <v>13158</v>
      </c>
      <c r="E1022" s="77" t="s">
        <v>13159</v>
      </c>
      <c r="G1022" s="73" t="s">
        <v>15556</v>
      </c>
      <c r="H1022" s="73" t="str">
        <f t="shared" si="15"/>
        <v>47.06.01 Философия, этика и религиоведение</v>
      </c>
    </row>
    <row r="1023" spans="1:8" ht="15.75" x14ac:dyDescent="0.25">
      <c r="A1023" s="74">
        <v>1021</v>
      </c>
      <c r="B1023" s="77" t="s">
        <v>15264</v>
      </c>
      <c r="C1023" s="76" t="s">
        <v>15263</v>
      </c>
      <c r="D1023" s="76" t="s">
        <v>13158</v>
      </c>
      <c r="E1023" s="77" t="s">
        <v>13172</v>
      </c>
      <c r="F1023" s="78"/>
      <c r="G1023" s="73" t="s">
        <v>15556</v>
      </c>
      <c r="H1023" s="73" t="str">
        <f t="shared" si="15"/>
        <v>47.07.01 Философия, этика и религиоведение</v>
      </c>
    </row>
    <row r="1024" spans="1:8" ht="15.75" x14ac:dyDescent="0.25">
      <c r="A1024" s="74">
        <v>1022</v>
      </c>
      <c r="B1024" s="75" t="s">
        <v>15265</v>
      </c>
      <c r="C1024" s="76" t="s">
        <v>15266</v>
      </c>
      <c r="D1024" s="76" t="s">
        <v>13140</v>
      </c>
      <c r="E1024" s="77" t="s">
        <v>13141</v>
      </c>
      <c r="G1024" s="73" t="s">
        <v>15556</v>
      </c>
      <c r="H1024" s="73" t="str">
        <f t="shared" si="15"/>
        <v>48.03.01 Теология</v>
      </c>
    </row>
    <row r="1025" spans="1:8" ht="15.75" x14ac:dyDescent="0.25">
      <c r="A1025" s="74">
        <v>1023</v>
      </c>
      <c r="B1025" s="75" t="s">
        <v>15267</v>
      </c>
      <c r="C1025" s="76" t="s">
        <v>15266</v>
      </c>
      <c r="D1025" s="76" t="s">
        <v>13149</v>
      </c>
      <c r="E1025" s="77" t="s">
        <v>13141</v>
      </c>
      <c r="G1025" s="73" t="s">
        <v>15556</v>
      </c>
      <c r="H1025" s="73" t="str">
        <f t="shared" si="15"/>
        <v>48.04.01 Теология</v>
      </c>
    </row>
    <row r="1026" spans="1:8" ht="15.75" x14ac:dyDescent="0.25">
      <c r="A1026" s="74">
        <v>1024</v>
      </c>
      <c r="B1026" s="75" t="s">
        <v>15268</v>
      </c>
      <c r="C1026" s="76" t="s">
        <v>15266</v>
      </c>
      <c r="D1026" s="76" t="s">
        <v>13158</v>
      </c>
      <c r="E1026" s="77" t="s">
        <v>13159</v>
      </c>
      <c r="G1026" s="73" t="s">
        <v>15556</v>
      </c>
      <c r="H1026" s="73" t="str">
        <f t="shared" si="15"/>
        <v>48.06.01 Теология</v>
      </c>
    </row>
    <row r="1027" spans="1:8" ht="31.5" x14ac:dyDescent="0.25">
      <c r="A1027" s="74">
        <v>1025</v>
      </c>
      <c r="B1027" s="77" t="s">
        <v>15269</v>
      </c>
      <c r="C1027" s="76" t="s">
        <v>15270</v>
      </c>
      <c r="D1027" s="76" t="s">
        <v>15271</v>
      </c>
      <c r="E1027" s="77" t="s">
        <v>13200</v>
      </c>
      <c r="F1027" s="78"/>
      <c r="G1027" s="73" t="s">
        <v>15556</v>
      </c>
      <c r="H1027" s="73" t="str">
        <f t="shared" si="15"/>
        <v>49.02.01 Физическая культура</v>
      </c>
    </row>
    <row r="1028" spans="1:8" ht="31.5" x14ac:dyDescent="0.25">
      <c r="A1028" s="74">
        <v>1026</v>
      </c>
      <c r="B1028" s="77" t="s">
        <v>15272</v>
      </c>
      <c r="C1028" s="76" t="s">
        <v>15273</v>
      </c>
      <c r="D1028" s="76" t="s">
        <v>15274</v>
      </c>
      <c r="E1028" s="77" t="s">
        <v>13200</v>
      </c>
      <c r="F1028" s="78"/>
      <c r="G1028" s="73" t="s">
        <v>15556</v>
      </c>
      <c r="H1028" s="73" t="str">
        <f t="shared" si="15"/>
        <v>49.02.02 Адаптивная физическая культура</v>
      </c>
    </row>
    <row r="1029" spans="1:8" ht="15.75" x14ac:dyDescent="0.25">
      <c r="A1029" s="74">
        <v>1027</v>
      </c>
      <c r="B1029" s="75" t="s">
        <v>15275</v>
      </c>
      <c r="C1029" s="76" t="s">
        <v>15270</v>
      </c>
      <c r="D1029" s="76" t="s">
        <v>13140</v>
      </c>
      <c r="E1029" s="77" t="s">
        <v>13141</v>
      </c>
      <c r="G1029" s="73" t="s">
        <v>15556</v>
      </c>
      <c r="H1029" s="73" t="str">
        <f t="shared" ref="H1029:H1092" si="16">CONCATENATE(B1029,G1029,C1029)</f>
        <v>49.03.01 Физическая культура</v>
      </c>
    </row>
    <row r="1030" spans="1:8" ht="47.25" x14ac:dyDescent="0.25">
      <c r="A1030" s="74">
        <v>1028</v>
      </c>
      <c r="B1030" s="75" t="s">
        <v>15276</v>
      </c>
      <c r="C1030" s="76" t="s">
        <v>15277</v>
      </c>
      <c r="D1030" s="76" t="s">
        <v>13140</v>
      </c>
      <c r="E1030" s="77" t="s">
        <v>13141</v>
      </c>
      <c r="G1030" s="73" t="s">
        <v>15556</v>
      </c>
      <c r="H1030" s="73" t="str">
        <f t="shared" si="16"/>
        <v>49.03.02 Физическая культура для лиц с отклонениями в состоянии здоровья (адаптивная физическая культура)</v>
      </c>
    </row>
    <row r="1031" spans="1:8" ht="15.75" x14ac:dyDescent="0.25">
      <c r="A1031" s="74">
        <v>1029</v>
      </c>
      <c r="B1031" s="77" t="s">
        <v>15278</v>
      </c>
      <c r="C1031" s="76" t="s">
        <v>15279</v>
      </c>
      <c r="D1031" s="76" t="s">
        <v>13140</v>
      </c>
      <c r="E1031" s="77" t="s">
        <v>13141</v>
      </c>
      <c r="G1031" s="73" t="s">
        <v>15556</v>
      </c>
      <c r="H1031" s="73" t="str">
        <f t="shared" si="16"/>
        <v>49.03.03 Рекреация и спортивно-оздоровительный туризм</v>
      </c>
    </row>
    <row r="1032" spans="1:8" ht="15.75" x14ac:dyDescent="0.25">
      <c r="A1032" s="74">
        <v>1030</v>
      </c>
      <c r="B1032" s="75" t="s">
        <v>15280</v>
      </c>
      <c r="C1032" s="76" t="s">
        <v>15270</v>
      </c>
      <c r="D1032" s="76" t="s">
        <v>13149</v>
      </c>
      <c r="E1032" s="77" t="s">
        <v>13141</v>
      </c>
      <c r="G1032" s="73" t="s">
        <v>15556</v>
      </c>
      <c r="H1032" s="73" t="str">
        <f t="shared" si="16"/>
        <v>49.04.01 Физическая культура</v>
      </c>
    </row>
    <row r="1033" spans="1:8" ht="47.25" x14ac:dyDescent="0.25">
      <c r="A1033" s="74">
        <v>1031</v>
      </c>
      <c r="B1033" s="77" t="s">
        <v>15281</v>
      </c>
      <c r="C1033" s="76" t="s">
        <v>15277</v>
      </c>
      <c r="D1033" s="76" t="s">
        <v>13149</v>
      </c>
      <c r="E1033" s="77" t="s">
        <v>13141</v>
      </c>
      <c r="G1033" s="73" t="s">
        <v>15556</v>
      </c>
      <c r="H1033" s="73" t="str">
        <f t="shared" si="16"/>
        <v>49.04.02 Физическая культура для лиц с отклонениями в состоянии здоровья (адаптивная физическая культура)</v>
      </c>
    </row>
    <row r="1034" spans="1:8" ht="15.75" x14ac:dyDescent="0.25">
      <c r="A1034" s="74">
        <v>1032</v>
      </c>
      <c r="B1034" s="77" t="s">
        <v>15282</v>
      </c>
      <c r="C1034" s="76" t="s">
        <v>15283</v>
      </c>
      <c r="D1034" s="76" t="s">
        <v>13149</v>
      </c>
      <c r="E1034" s="77" t="s">
        <v>13141</v>
      </c>
      <c r="G1034" s="73" t="s">
        <v>15556</v>
      </c>
      <c r="H1034" s="73" t="str">
        <f t="shared" si="16"/>
        <v>49.04.03 Спорт</v>
      </c>
    </row>
    <row r="1035" spans="1:8" ht="15.75" x14ac:dyDescent="0.25">
      <c r="A1035" s="74">
        <v>1033</v>
      </c>
      <c r="B1035" s="75" t="s">
        <v>15284</v>
      </c>
      <c r="C1035" s="76" t="s">
        <v>15285</v>
      </c>
      <c r="D1035" s="76" t="s">
        <v>13158</v>
      </c>
      <c r="E1035" s="77" t="s">
        <v>13159</v>
      </c>
      <c r="G1035" s="73" t="s">
        <v>15556</v>
      </c>
      <c r="H1035" s="73" t="str">
        <f t="shared" si="16"/>
        <v>49.06.01 Физическая культура и спорт</v>
      </c>
    </row>
    <row r="1036" spans="1:8" ht="15.75" x14ac:dyDescent="0.25">
      <c r="A1036" s="74">
        <v>1034</v>
      </c>
      <c r="B1036" s="77" t="s">
        <v>15286</v>
      </c>
      <c r="C1036" s="76" t="s">
        <v>15285</v>
      </c>
      <c r="D1036" s="76" t="s">
        <v>13158</v>
      </c>
      <c r="E1036" s="77" t="s">
        <v>13172</v>
      </c>
      <c r="F1036" s="78"/>
      <c r="G1036" s="73" t="s">
        <v>15556</v>
      </c>
      <c r="H1036" s="73" t="str">
        <f t="shared" si="16"/>
        <v>49.07.01 Физическая культура и спорт</v>
      </c>
    </row>
    <row r="1037" spans="1:8" ht="63" x14ac:dyDescent="0.25">
      <c r="A1037" s="74">
        <v>1035</v>
      </c>
      <c r="B1037" s="80" t="s">
        <v>15287</v>
      </c>
      <c r="C1037" s="76" t="s">
        <v>15288</v>
      </c>
      <c r="D1037" s="76" t="s">
        <v>15289</v>
      </c>
      <c r="E1037" s="77" t="s">
        <v>13200</v>
      </c>
      <c r="F1037" s="78"/>
      <c r="G1037" s="73" t="s">
        <v>15556</v>
      </c>
      <c r="H1037" s="73" t="str">
        <f t="shared" si="16"/>
        <v>50.02.01 Мировая художественная культура</v>
      </c>
    </row>
    <row r="1038" spans="1:8" ht="15.75" x14ac:dyDescent="0.25">
      <c r="A1038" s="74">
        <v>1036</v>
      </c>
      <c r="B1038" s="77" t="s">
        <v>15290</v>
      </c>
      <c r="C1038" s="76" t="s">
        <v>15291</v>
      </c>
      <c r="D1038" s="76" t="s">
        <v>13140</v>
      </c>
      <c r="E1038" s="77" t="s">
        <v>13141</v>
      </c>
      <c r="G1038" s="73" t="s">
        <v>15556</v>
      </c>
      <c r="H1038" s="73" t="str">
        <f t="shared" si="16"/>
        <v>50.03.01 Искусства и гуманитарные науки</v>
      </c>
    </row>
    <row r="1039" spans="1:8" ht="15.75" x14ac:dyDescent="0.25">
      <c r="A1039" s="74">
        <v>1037</v>
      </c>
      <c r="B1039" s="77" t="s">
        <v>15292</v>
      </c>
      <c r="C1039" s="76" t="s">
        <v>15293</v>
      </c>
      <c r="D1039" s="76" t="s">
        <v>13140</v>
      </c>
      <c r="E1039" s="77" t="s">
        <v>13141</v>
      </c>
      <c r="G1039" s="73" t="s">
        <v>15556</v>
      </c>
      <c r="H1039" s="73" t="str">
        <f t="shared" si="16"/>
        <v>50.03.02 Изящные искусства</v>
      </c>
    </row>
    <row r="1040" spans="1:8" ht="15.75" x14ac:dyDescent="0.25">
      <c r="A1040" s="74">
        <v>1038</v>
      </c>
      <c r="B1040" s="75" t="s">
        <v>15294</v>
      </c>
      <c r="C1040" s="76" t="s">
        <v>15295</v>
      </c>
      <c r="D1040" s="76" t="s">
        <v>13140</v>
      </c>
      <c r="E1040" s="77" t="s">
        <v>13141</v>
      </c>
      <c r="G1040" s="73" t="s">
        <v>15556</v>
      </c>
      <c r="H1040" s="73" t="str">
        <f t="shared" si="16"/>
        <v>50.03.03 История искусств</v>
      </c>
    </row>
    <row r="1041" spans="1:8" ht="15.75" x14ac:dyDescent="0.25">
      <c r="A1041" s="74">
        <v>1039</v>
      </c>
      <c r="B1041" s="75" t="s">
        <v>15296</v>
      </c>
      <c r="C1041" s="76" t="s">
        <v>15297</v>
      </c>
      <c r="D1041" s="76" t="s">
        <v>13140</v>
      </c>
      <c r="E1041" s="77" t="s">
        <v>13141</v>
      </c>
      <c r="G1041" s="73" t="s">
        <v>15556</v>
      </c>
      <c r="H1041" s="73" t="str">
        <f t="shared" si="16"/>
        <v>50.03.04 Теория и история искусств</v>
      </c>
    </row>
    <row r="1042" spans="1:8" ht="15.75" x14ac:dyDescent="0.25">
      <c r="A1042" s="74">
        <v>1040</v>
      </c>
      <c r="B1042" s="77" t="s">
        <v>15298</v>
      </c>
      <c r="C1042" s="76" t="s">
        <v>15291</v>
      </c>
      <c r="D1042" s="76" t="s">
        <v>13149</v>
      </c>
      <c r="E1042" s="77" t="s">
        <v>13141</v>
      </c>
      <c r="G1042" s="73" t="s">
        <v>15556</v>
      </c>
      <c r="H1042" s="73" t="str">
        <f t="shared" si="16"/>
        <v>50.04.01 Искусства и гуманитарные науки</v>
      </c>
    </row>
    <row r="1043" spans="1:8" ht="15.75" x14ac:dyDescent="0.25">
      <c r="A1043" s="74">
        <v>1041</v>
      </c>
      <c r="B1043" s="77" t="s">
        <v>15299</v>
      </c>
      <c r="C1043" s="76" t="s">
        <v>15293</v>
      </c>
      <c r="D1043" s="76" t="s">
        <v>13149</v>
      </c>
      <c r="E1043" s="77" t="s">
        <v>13141</v>
      </c>
      <c r="G1043" s="73" t="s">
        <v>15556</v>
      </c>
      <c r="H1043" s="73" t="str">
        <f t="shared" si="16"/>
        <v>50.04.02 Изящные искусства</v>
      </c>
    </row>
    <row r="1044" spans="1:8" ht="15.75" x14ac:dyDescent="0.25">
      <c r="A1044" s="74">
        <v>1042</v>
      </c>
      <c r="B1044" s="77" t="s">
        <v>15300</v>
      </c>
      <c r="C1044" s="76" t="s">
        <v>15295</v>
      </c>
      <c r="D1044" s="76" t="s">
        <v>13149</v>
      </c>
      <c r="E1044" s="77" t="s">
        <v>13141</v>
      </c>
      <c r="G1044" s="73" t="s">
        <v>15556</v>
      </c>
      <c r="H1044" s="73" t="str">
        <f t="shared" si="16"/>
        <v>50.04.03 История искусств</v>
      </c>
    </row>
    <row r="1045" spans="1:8" ht="15.75" x14ac:dyDescent="0.25">
      <c r="A1045" s="74">
        <v>1043</v>
      </c>
      <c r="B1045" s="77" t="s">
        <v>15301</v>
      </c>
      <c r="C1045" s="76" t="s">
        <v>15297</v>
      </c>
      <c r="D1045" s="76" t="s">
        <v>13149</v>
      </c>
      <c r="E1045" s="77" t="s">
        <v>13141</v>
      </c>
      <c r="G1045" s="73" t="s">
        <v>15556</v>
      </c>
      <c r="H1045" s="73" t="str">
        <f t="shared" si="16"/>
        <v>50.04.04 Теория и история искусств</v>
      </c>
    </row>
    <row r="1046" spans="1:8" ht="15.75" x14ac:dyDescent="0.25">
      <c r="A1046" s="74">
        <v>1044</v>
      </c>
      <c r="B1046" s="75" t="s">
        <v>15302</v>
      </c>
      <c r="C1046" s="76" t="s">
        <v>15303</v>
      </c>
      <c r="D1046" s="76" t="s">
        <v>13158</v>
      </c>
      <c r="E1046" s="77" t="s">
        <v>13159</v>
      </c>
      <c r="G1046" s="73" t="s">
        <v>15556</v>
      </c>
      <c r="H1046" s="73" t="str">
        <f t="shared" si="16"/>
        <v>50.06.01 Искусствоведение</v>
      </c>
    </row>
    <row r="1047" spans="1:8" ht="15.75" x14ac:dyDescent="0.25">
      <c r="A1047" s="74">
        <v>1045</v>
      </c>
      <c r="B1047" s="77" t="s">
        <v>15304</v>
      </c>
      <c r="C1047" s="76" t="s">
        <v>15303</v>
      </c>
      <c r="D1047" s="76" t="s">
        <v>13158</v>
      </c>
      <c r="E1047" s="77" t="s">
        <v>13172</v>
      </c>
      <c r="F1047" s="78"/>
      <c r="G1047" s="73" t="s">
        <v>15556</v>
      </c>
      <c r="H1047" s="73" t="str">
        <f t="shared" si="16"/>
        <v>50.07.01 Искусствоведение</v>
      </c>
    </row>
    <row r="1048" spans="1:8" ht="31.5" x14ac:dyDescent="0.25">
      <c r="A1048" s="74">
        <v>1046</v>
      </c>
      <c r="B1048" s="80" t="s">
        <v>15305</v>
      </c>
      <c r="C1048" s="76" t="s">
        <v>15306</v>
      </c>
      <c r="D1048" s="76" t="s">
        <v>15307</v>
      </c>
      <c r="E1048" s="77" t="s">
        <v>13200</v>
      </c>
      <c r="F1048" s="78"/>
      <c r="G1048" s="73" t="s">
        <v>15556</v>
      </c>
      <c r="H1048" s="73" t="str">
        <f t="shared" si="16"/>
        <v>51.02.01 Народное художественное творчество (по видам)</v>
      </c>
    </row>
    <row r="1049" spans="1:8" ht="31.5" x14ac:dyDescent="0.25">
      <c r="A1049" s="74">
        <v>1047</v>
      </c>
      <c r="B1049" s="80" t="s">
        <v>15308</v>
      </c>
      <c r="C1049" s="76" t="s">
        <v>15309</v>
      </c>
      <c r="D1049" s="76" t="s">
        <v>15310</v>
      </c>
      <c r="E1049" s="77" t="s">
        <v>13200</v>
      </c>
      <c r="F1049" s="78"/>
      <c r="G1049" s="73" t="s">
        <v>15556</v>
      </c>
      <c r="H1049" s="73" t="str">
        <f t="shared" si="16"/>
        <v>51.02.02 Социально-культурная деятельность (по видам)</v>
      </c>
    </row>
    <row r="1050" spans="1:8" ht="31.5" x14ac:dyDescent="0.25">
      <c r="A1050" s="74">
        <v>1048</v>
      </c>
      <c r="B1050" s="80" t="s">
        <v>15311</v>
      </c>
      <c r="C1050" s="76" t="s">
        <v>15312</v>
      </c>
      <c r="D1050" s="76" t="s">
        <v>15313</v>
      </c>
      <c r="E1050" s="77" t="s">
        <v>13200</v>
      </c>
      <c r="F1050" s="78"/>
      <c r="G1050" s="73" t="s">
        <v>15556</v>
      </c>
      <c r="H1050" s="73" t="str">
        <f t="shared" si="16"/>
        <v>51.02.03 Библиотековедение</v>
      </c>
    </row>
    <row r="1051" spans="1:8" ht="15.75" x14ac:dyDescent="0.25">
      <c r="A1051" s="74">
        <v>1049</v>
      </c>
      <c r="B1051" s="77" t="s">
        <v>15314</v>
      </c>
      <c r="C1051" s="76" t="s">
        <v>15315</v>
      </c>
      <c r="D1051" s="76" t="s">
        <v>13140</v>
      </c>
      <c r="E1051" s="77" t="s">
        <v>13141</v>
      </c>
      <c r="G1051" s="73" t="s">
        <v>15556</v>
      </c>
      <c r="H1051" s="73" t="str">
        <f t="shared" si="16"/>
        <v>51.03.01 Культурология</v>
      </c>
    </row>
    <row r="1052" spans="1:8" ht="15.75" x14ac:dyDescent="0.25">
      <c r="A1052" s="74">
        <v>1050</v>
      </c>
      <c r="B1052" s="75" t="s">
        <v>15316</v>
      </c>
      <c r="C1052" s="76" t="s">
        <v>15317</v>
      </c>
      <c r="D1052" s="76" t="s">
        <v>13140</v>
      </c>
      <c r="E1052" s="77" t="s">
        <v>13141</v>
      </c>
      <c r="G1052" s="73" t="s">
        <v>15556</v>
      </c>
      <c r="H1052" s="73" t="str">
        <f t="shared" si="16"/>
        <v>51.03.02 Народная художественная культура</v>
      </c>
    </row>
    <row r="1053" spans="1:8" ht="15.75" x14ac:dyDescent="0.25">
      <c r="A1053" s="74">
        <v>1051</v>
      </c>
      <c r="B1053" s="77" t="s">
        <v>15318</v>
      </c>
      <c r="C1053" s="76" t="s">
        <v>15319</v>
      </c>
      <c r="D1053" s="76" t="s">
        <v>13140</v>
      </c>
      <c r="E1053" s="77" t="s">
        <v>13141</v>
      </c>
      <c r="G1053" s="73" t="s">
        <v>15556</v>
      </c>
      <c r="H1053" s="73" t="str">
        <f t="shared" si="16"/>
        <v>51.03.03 Социально-культурная деятельность</v>
      </c>
    </row>
    <row r="1054" spans="1:8" ht="31.5" x14ac:dyDescent="0.25">
      <c r="A1054" s="74">
        <v>1052</v>
      </c>
      <c r="B1054" s="77" t="s">
        <v>15320</v>
      </c>
      <c r="C1054" s="76" t="s">
        <v>15321</v>
      </c>
      <c r="D1054" s="76" t="s">
        <v>13140</v>
      </c>
      <c r="E1054" s="77" t="s">
        <v>13141</v>
      </c>
      <c r="G1054" s="73" t="s">
        <v>15556</v>
      </c>
      <c r="H1054" s="73" t="str">
        <f t="shared" si="16"/>
        <v>51.03.04 Музеология и охрана объектов культурного и природного наследия</v>
      </c>
    </row>
    <row r="1055" spans="1:8" ht="31.5" x14ac:dyDescent="0.25">
      <c r="A1055" s="74">
        <v>1053</v>
      </c>
      <c r="B1055" s="75" t="s">
        <v>15322</v>
      </c>
      <c r="C1055" s="76" t="s">
        <v>15323</v>
      </c>
      <c r="D1055" s="76" t="s">
        <v>13140</v>
      </c>
      <c r="E1055" s="77" t="s">
        <v>13141</v>
      </c>
      <c r="G1055" s="73" t="s">
        <v>15556</v>
      </c>
      <c r="H1055" s="73" t="str">
        <f t="shared" si="16"/>
        <v>51.03.05 Режиссура театрализованных представлений и праздников</v>
      </c>
    </row>
    <row r="1056" spans="1:8" ht="15.75" x14ac:dyDescent="0.25">
      <c r="A1056" s="74">
        <v>1054</v>
      </c>
      <c r="B1056" s="77" t="s">
        <v>15324</v>
      </c>
      <c r="C1056" s="76" t="s">
        <v>15325</v>
      </c>
      <c r="D1056" s="76" t="s">
        <v>13140</v>
      </c>
      <c r="E1056" s="77" t="s">
        <v>13141</v>
      </c>
      <c r="G1056" s="73" t="s">
        <v>15556</v>
      </c>
      <c r="H1056" s="73" t="str">
        <f t="shared" si="16"/>
        <v>51.03.06 Библиотечно-информационная деятельность</v>
      </c>
    </row>
    <row r="1057" spans="1:8" ht="15.75" x14ac:dyDescent="0.25">
      <c r="A1057" s="74">
        <v>1055</v>
      </c>
      <c r="B1057" s="77" t="s">
        <v>15326</v>
      </c>
      <c r="C1057" s="76" t="s">
        <v>15315</v>
      </c>
      <c r="D1057" s="76" t="s">
        <v>13149</v>
      </c>
      <c r="E1057" s="77" t="s">
        <v>13141</v>
      </c>
      <c r="G1057" s="73" t="s">
        <v>15556</v>
      </c>
      <c r="H1057" s="73" t="str">
        <f t="shared" si="16"/>
        <v>51.04.01 Культурология</v>
      </c>
    </row>
    <row r="1058" spans="1:8" ht="15.75" x14ac:dyDescent="0.25">
      <c r="A1058" s="74">
        <v>1056</v>
      </c>
      <c r="B1058" s="77" t="s">
        <v>15327</v>
      </c>
      <c r="C1058" s="76" t="s">
        <v>15317</v>
      </c>
      <c r="D1058" s="76" t="s">
        <v>13149</v>
      </c>
      <c r="E1058" s="77" t="s">
        <v>13141</v>
      </c>
      <c r="G1058" s="73" t="s">
        <v>15556</v>
      </c>
      <c r="H1058" s="73" t="str">
        <f t="shared" si="16"/>
        <v>51.04.02 Народная художественная культура</v>
      </c>
    </row>
    <row r="1059" spans="1:8" ht="15.75" x14ac:dyDescent="0.25">
      <c r="A1059" s="74">
        <v>1057</v>
      </c>
      <c r="B1059" s="77" t="s">
        <v>15328</v>
      </c>
      <c r="C1059" s="76" t="s">
        <v>15319</v>
      </c>
      <c r="D1059" s="76" t="s">
        <v>13149</v>
      </c>
      <c r="E1059" s="77" t="s">
        <v>13141</v>
      </c>
      <c r="G1059" s="73" t="s">
        <v>15556</v>
      </c>
      <c r="H1059" s="73" t="str">
        <f t="shared" si="16"/>
        <v>51.04.03 Социально-культурная деятельность</v>
      </c>
    </row>
    <row r="1060" spans="1:8" ht="31.5" x14ac:dyDescent="0.25">
      <c r="A1060" s="74">
        <v>1058</v>
      </c>
      <c r="B1060" s="77" t="s">
        <v>15329</v>
      </c>
      <c r="C1060" s="76" t="s">
        <v>15321</v>
      </c>
      <c r="D1060" s="76" t="s">
        <v>13149</v>
      </c>
      <c r="E1060" s="77" t="s">
        <v>13141</v>
      </c>
      <c r="G1060" s="73" t="s">
        <v>15556</v>
      </c>
      <c r="H1060" s="73" t="str">
        <f t="shared" si="16"/>
        <v>51.04.04 Музеология и охрана объектов культурного и природного наследия</v>
      </c>
    </row>
    <row r="1061" spans="1:8" ht="31.5" x14ac:dyDescent="0.25">
      <c r="A1061" s="74">
        <v>1059</v>
      </c>
      <c r="B1061" s="77" t="s">
        <v>15330</v>
      </c>
      <c r="C1061" s="76" t="s">
        <v>15323</v>
      </c>
      <c r="D1061" s="76" t="s">
        <v>13149</v>
      </c>
      <c r="E1061" s="77" t="s">
        <v>13141</v>
      </c>
      <c r="G1061" s="73" t="s">
        <v>15556</v>
      </c>
      <c r="H1061" s="73" t="str">
        <f t="shared" si="16"/>
        <v>51.04.05 Режиссура театрализованных представлений и праздников</v>
      </c>
    </row>
    <row r="1062" spans="1:8" ht="15.75" x14ac:dyDescent="0.25">
      <c r="A1062" s="74">
        <v>1060</v>
      </c>
      <c r="B1062" s="77" t="s">
        <v>15331</v>
      </c>
      <c r="C1062" s="76" t="s">
        <v>15325</v>
      </c>
      <c r="D1062" s="76" t="s">
        <v>13149</v>
      </c>
      <c r="E1062" s="77" t="s">
        <v>13141</v>
      </c>
      <c r="G1062" s="73" t="s">
        <v>15556</v>
      </c>
      <c r="H1062" s="73" t="str">
        <f t="shared" si="16"/>
        <v>51.04.06 Библиотечно-информационная деятельность</v>
      </c>
    </row>
    <row r="1063" spans="1:8" ht="31.5" x14ac:dyDescent="0.25">
      <c r="A1063" s="74">
        <v>1061</v>
      </c>
      <c r="B1063" s="77" t="s">
        <v>15332</v>
      </c>
      <c r="C1063" s="76" t="s">
        <v>15333</v>
      </c>
      <c r="D1063" s="76" t="s">
        <v>5772</v>
      </c>
      <c r="E1063" s="77" t="s">
        <v>13141</v>
      </c>
      <c r="G1063" s="73" t="s">
        <v>15556</v>
      </c>
      <c r="H1063" s="73" t="str">
        <f t="shared" si="16"/>
        <v>51.05.01 Звукорежиссура культурно-массовых представлений и концертных программ</v>
      </c>
    </row>
    <row r="1064" spans="1:8" ht="15.75" x14ac:dyDescent="0.25">
      <c r="A1064" s="74">
        <v>1062</v>
      </c>
      <c r="B1064" s="75" t="s">
        <v>15334</v>
      </c>
      <c r="C1064" s="76" t="s">
        <v>15315</v>
      </c>
      <c r="D1064" s="76" t="s">
        <v>13158</v>
      </c>
      <c r="E1064" s="77" t="s">
        <v>13159</v>
      </c>
      <c r="G1064" s="73" t="s">
        <v>15556</v>
      </c>
      <c r="H1064" s="73" t="str">
        <f t="shared" si="16"/>
        <v>51.06.01 Культурология</v>
      </c>
    </row>
    <row r="1065" spans="1:8" ht="15.75" x14ac:dyDescent="0.25">
      <c r="A1065" s="74">
        <v>1063</v>
      </c>
      <c r="B1065" s="80" t="s">
        <v>15335</v>
      </c>
      <c r="C1065" s="76" t="s">
        <v>15336</v>
      </c>
      <c r="D1065" s="76" t="s">
        <v>15337</v>
      </c>
      <c r="E1065" s="77" t="s">
        <v>13200</v>
      </c>
      <c r="F1065" s="78"/>
      <c r="G1065" s="73" t="s">
        <v>15556</v>
      </c>
      <c r="H1065" s="73" t="str">
        <f t="shared" si="16"/>
        <v>52.02.01 Искусство балета</v>
      </c>
    </row>
    <row r="1066" spans="1:8" ht="31.5" x14ac:dyDescent="0.25">
      <c r="A1066" s="74">
        <v>1064</v>
      </c>
      <c r="B1066" s="80" t="s">
        <v>15338</v>
      </c>
      <c r="C1066" s="76" t="s">
        <v>15339</v>
      </c>
      <c r="D1066" s="76" t="s">
        <v>15340</v>
      </c>
      <c r="E1066" s="77" t="s">
        <v>13200</v>
      </c>
      <c r="F1066" s="78"/>
      <c r="G1066" s="73" t="s">
        <v>15556</v>
      </c>
      <c r="H1066" s="73" t="str">
        <f t="shared" si="16"/>
        <v>52.02.02 Искусство танца (по видам)</v>
      </c>
    </row>
    <row r="1067" spans="1:8" ht="15.75" x14ac:dyDescent="0.25">
      <c r="A1067" s="74">
        <v>1065</v>
      </c>
      <c r="B1067" s="80" t="s">
        <v>15341</v>
      </c>
      <c r="C1067" s="76" t="s">
        <v>15342</v>
      </c>
      <c r="D1067" s="76" t="s">
        <v>15343</v>
      </c>
      <c r="E1067" s="77" t="s">
        <v>13200</v>
      </c>
      <c r="F1067" s="78"/>
      <c r="G1067" s="73" t="s">
        <v>15556</v>
      </c>
      <c r="H1067" s="73" t="str">
        <f t="shared" si="16"/>
        <v>52.02.03 Цирковое искусство</v>
      </c>
    </row>
    <row r="1068" spans="1:8" ht="15.75" x14ac:dyDescent="0.25">
      <c r="A1068" s="74">
        <v>1066</v>
      </c>
      <c r="B1068" s="80" t="s">
        <v>15344</v>
      </c>
      <c r="C1068" s="76" t="s">
        <v>15345</v>
      </c>
      <c r="D1068" s="76" t="s">
        <v>15346</v>
      </c>
      <c r="E1068" s="77" t="s">
        <v>13200</v>
      </c>
      <c r="F1068" s="78"/>
      <c r="G1068" s="73" t="s">
        <v>15556</v>
      </c>
      <c r="H1068" s="73" t="str">
        <f t="shared" si="16"/>
        <v>52.02.04 Актерское искусство</v>
      </c>
    </row>
    <row r="1069" spans="1:8" ht="15.75" x14ac:dyDescent="0.25">
      <c r="A1069" s="74">
        <v>1067</v>
      </c>
      <c r="B1069" s="80" t="s">
        <v>15347</v>
      </c>
      <c r="C1069" s="76" t="s">
        <v>15348</v>
      </c>
      <c r="D1069" s="76" t="s">
        <v>15349</v>
      </c>
      <c r="E1069" s="77" t="s">
        <v>13200</v>
      </c>
      <c r="F1069" s="78"/>
      <c r="G1069" s="73" t="s">
        <v>15556</v>
      </c>
      <c r="H1069" s="73" t="str">
        <f t="shared" si="16"/>
        <v>52.02.05 Искусство эстрады</v>
      </c>
    </row>
    <row r="1070" spans="1:8" ht="15.75" x14ac:dyDescent="0.25">
      <c r="A1070" s="74">
        <v>1068</v>
      </c>
      <c r="B1070" s="77" t="s">
        <v>15350</v>
      </c>
      <c r="C1070" s="76" t="s">
        <v>15351</v>
      </c>
      <c r="D1070" s="76" t="s">
        <v>13140</v>
      </c>
      <c r="E1070" s="77" t="s">
        <v>13141</v>
      </c>
      <c r="G1070" s="73" t="s">
        <v>15556</v>
      </c>
      <c r="H1070" s="73" t="str">
        <f t="shared" si="16"/>
        <v>52.03.01 Хореографическое искусство</v>
      </c>
    </row>
    <row r="1071" spans="1:8" ht="15.75" x14ac:dyDescent="0.25">
      <c r="A1071" s="74">
        <v>1069</v>
      </c>
      <c r="B1071" s="77" t="s">
        <v>15352</v>
      </c>
      <c r="C1071" s="76" t="s">
        <v>15353</v>
      </c>
      <c r="D1071" s="76" t="s">
        <v>13140</v>
      </c>
      <c r="E1071" s="77" t="s">
        <v>13141</v>
      </c>
      <c r="G1071" s="73" t="s">
        <v>15556</v>
      </c>
      <c r="H1071" s="73" t="str">
        <f t="shared" si="16"/>
        <v>52.03.02 Хореографическое исполнительство</v>
      </c>
    </row>
    <row r="1072" spans="1:8" ht="15.75" x14ac:dyDescent="0.25">
      <c r="A1072" s="74">
        <v>1070</v>
      </c>
      <c r="B1072" s="75" t="s">
        <v>15354</v>
      </c>
      <c r="C1072" s="76" t="s">
        <v>15342</v>
      </c>
      <c r="D1072" s="76" t="s">
        <v>13140</v>
      </c>
      <c r="E1072" s="77" t="s">
        <v>13141</v>
      </c>
      <c r="G1072" s="73" t="s">
        <v>15556</v>
      </c>
      <c r="H1072" s="73" t="str">
        <f t="shared" si="16"/>
        <v>52.03.03 Цирковое искусство</v>
      </c>
    </row>
    <row r="1073" spans="1:8" ht="15.75" x14ac:dyDescent="0.25">
      <c r="A1073" s="74">
        <v>1071</v>
      </c>
      <c r="B1073" s="77" t="s">
        <v>15355</v>
      </c>
      <c r="C1073" s="76" t="s">
        <v>15356</v>
      </c>
      <c r="D1073" s="76" t="s">
        <v>13140</v>
      </c>
      <c r="E1073" s="77" t="s">
        <v>13141</v>
      </c>
      <c r="G1073" s="73" t="s">
        <v>15556</v>
      </c>
      <c r="H1073" s="73" t="str">
        <f t="shared" si="16"/>
        <v>52.03.04 Технология художественного оформления спектакля</v>
      </c>
    </row>
    <row r="1074" spans="1:8" ht="15.75" x14ac:dyDescent="0.25">
      <c r="A1074" s="74">
        <v>1072</v>
      </c>
      <c r="B1074" s="75" t="s">
        <v>15357</v>
      </c>
      <c r="C1074" s="76" t="s">
        <v>15358</v>
      </c>
      <c r="D1074" s="76" t="s">
        <v>13140</v>
      </c>
      <c r="E1074" s="77" t="s">
        <v>13141</v>
      </c>
      <c r="G1074" s="73" t="s">
        <v>15556</v>
      </c>
      <c r="H1074" s="73" t="str">
        <f t="shared" si="16"/>
        <v>52.03.05 Театроведение</v>
      </c>
    </row>
    <row r="1075" spans="1:8" ht="15.75" x14ac:dyDescent="0.25">
      <c r="A1075" s="74">
        <v>1073</v>
      </c>
      <c r="B1075" s="77" t="s">
        <v>15359</v>
      </c>
      <c r="C1075" s="76" t="s">
        <v>15360</v>
      </c>
      <c r="D1075" s="76" t="s">
        <v>13140</v>
      </c>
      <c r="E1075" s="77" t="s">
        <v>13141</v>
      </c>
      <c r="G1075" s="73" t="s">
        <v>15556</v>
      </c>
      <c r="H1075" s="73" t="str">
        <f t="shared" si="16"/>
        <v>52.03.06 Драматургия</v>
      </c>
    </row>
    <row r="1076" spans="1:8" ht="15.75" x14ac:dyDescent="0.25">
      <c r="A1076" s="74">
        <v>1074</v>
      </c>
      <c r="B1076" s="77" t="s">
        <v>15361</v>
      </c>
      <c r="C1076" s="76" t="s">
        <v>15351</v>
      </c>
      <c r="D1076" s="76" t="s">
        <v>13149</v>
      </c>
      <c r="E1076" s="77" t="s">
        <v>13141</v>
      </c>
      <c r="G1076" s="73" t="s">
        <v>15556</v>
      </c>
      <c r="H1076" s="73" t="str">
        <f t="shared" si="16"/>
        <v>52.04.01 Хореографическое искусство</v>
      </c>
    </row>
    <row r="1077" spans="1:8" ht="15.75" x14ac:dyDescent="0.25">
      <c r="A1077" s="74">
        <v>1075</v>
      </c>
      <c r="B1077" s="77" t="s">
        <v>15362</v>
      </c>
      <c r="C1077" s="76" t="s">
        <v>15360</v>
      </c>
      <c r="D1077" s="76" t="s">
        <v>13149</v>
      </c>
      <c r="E1077" s="77" t="s">
        <v>13141</v>
      </c>
      <c r="G1077" s="73" t="s">
        <v>15556</v>
      </c>
      <c r="H1077" s="73" t="str">
        <f t="shared" si="16"/>
        <v>52.04.02 Драматургия</v>
      </c>
    </row>
    <row r="1078" spans="1:8" ht="15.75" x14ac:dyDescent="0.25">
      <c r="A1078" s="74">
        <v>1076</v>
      </c>
      <c r="B1078" s="77" t="s">
        <v>15363</v>
      </c>
      <c r="C1078" s="76" t="s">
        <v>15364</v>
      </c>
      <c r="D1078" s="76" t="s">
        <v>13149</v>
      </c>
      <c r="E1078" s="77" t="s">
        <v>13141</v>
      </c>
      <c r="G1078" s="73" t="s">
        <v>15556</v>
      </c>
      <c r="H1078" s="73" t="str">
        <f t="shared" si="16"/>
        <v>52.04.03 Театральное искусство</v>
      </c>
    </row>
    <row r="1079" spans="1:8" ht="47.25" x14ac:dyDescent="0.25">
      <c r="A1079" s="74">
        <v>1077</v>
      </c>
      <c r="B1079" s="77" t="s">
        <v>15365</v>
      </c>
      <c r="C1079" s="76" t="s">
        <v>15345</v>
      </c>
      <c r="D1079" s="76" t="s">
        <v>15366</v>
      </c>
      <c r="E1079" s="77" t="s">
        <v>13141</v>
      </c>
      <c r="G1079" s="73" t="s">
        <v>15556</v>
      </c>
      <c r="H1079" s="73" t="str">
        <f t="shared" si="16"/>
        <v>52.05.01 Актерское искусство</v>
      </c>
    </row>
    <row r="1080" spans="1:8" ht="47.25" x14ac:dyDescent="0.25">
      <c r="A1080" s="74">
        <v>1078</v>
      </c>
      <c r="B1080" s="77" t="s">
        <v>15367</v>
      </c>
      <c r="C1080" s="76" t="s">
        <v>15368</v>
      </c>
      <c r="D1080" s="76" t="s">
        <v>15369</v>
      </c>
      <c r="E1080" s="77" t="s">
        <v>13141</v>
      </c>
      <c r="G1080" s="73" t="s">
        <v>15556</v>
      </c>
      <c r="H1080" s="73" t="str">
        <f t="shared" si="16"/>
        <v>52.05.02 Режиссура театра</v>
      </c>
    </row>
    <row r="1081" spans="1:8" ht="47.25" x14ac:dyDescent="0.25">
      <c r="A1081" s="74">
        <v>1079</v>
      </c>
      <c r="B1081" s="77" t="s">
        <v>15370</v>
      </c>
      <c r="C1081" s="76" t="s">
        <v>15371</v>
      </c>
      <c r="D1081" s="76" t="s">
        <v>15372</v>
      </c>
      <c r="E1081" s="77" t="s">
        <v>13141</v>
      </c>
      <c r="G1081" s="73" t="s">
        <v>15556</v>
      </c>
      <c r="H1081" s="73" t="str">
        <f t="shared" si="16"/>
        <v>52.05.03 Сценография</v>
      </c>
    </row>
    <row r="1082" spans="1:8" ht="31.5" x14ac:dyDescent="0.25">
      <c r="A1082" s="74">
        <v>1080</v>
      </c>
      <c r="B1082" s="77" t="s">
        <v>15373</v>
      </c>
      <c r="C1082" s="76" t="s">
        <v>15374</v>
      </c>
      <c r="D1082" s="76" t="s">
        <v>15375</v>
      </c>
      <c r="E1082" s="77" t="s">
        <v>13141</v>
      </c>
      <c r="G1082" s="73" t="s">
        <v>15556</v>
      </c>
      <c r="H1082" s="73" t="str">
        <f t="shared" si="16"/>
        <v>52.05.04 Литературное творчество</v>
      </c>
    </row>
    <row r="1083" spans="1:8" ht="15.75" x14ac:dyDescent="0.25">
      <c r="A1083" s="74">
        <v>1081</v>
      </c>
      <c r="B1083" s="80" t="s">
        <v>15376</v>
      </c>
      <c r="C1083" s="76" t="s">
        <v>15377</v>
      </c>
      <c r="D1083" s="76" t="s">
        <v>15378</v>
      </c>
      <c r="E1083" s="77" t="s">
        <v>13200</v>
      </c>
      <c r="F1083" s="78"/>
      <c r="G1083" s="73" t="s">
        <v>15556</v>
      </c>
      <c r="H1083" s="73" t="str">
        <f t="shared" si="16"/>
        <v>53.02.01 Музыкальное образование</v>
      </c>
    </row>
    <row r="1084" spans="1:8" ht="31.5" x14ac:dyDescent="0.25">
      <c r="A1084" s="74">
        <v>1082</v>
      </c>
      <c r="B1084" s="80" t="s">
        <v>15379</v>
      </c>
      <c r="C1084" s="76" t="s">
        <v>15380</v>
      </c>
      <c r="D1084" s="76" t="s">
        <v>15381</v>
      </c>
      <c r="E1084" s="77" t="s">
        <v>13200</v>
      </c>
      <c r="F1084" s="78"/>
      <c r="G1084" s="73" t="s">
        <v>15556</v>
      </c>
      <c r="H1084" s="73" t="str">
        <f t="shared" si="16"/>
        <v>53.02.02 Музыкальное искусство эстрады (по видам)</v>
      </c>
    </row>
    <row r="1085" spans="1:8" ht="31.5" x14ac:dyDescent="0.25">
      <c r="A1085" s="74">
        <v>1083</v>
      </c>
      <c r="B1085" s="77" t="s">
        <v>15382</v>
      </c>
      <c r="C1085" s="76" t="s">
        <v>15383</v>
      </c>
      <c r="D1085" s="76" t="s">
        <v>15384</v>
      </c>
      <c r="E1085" s="77" t="s">
        <v>13200</v>
      </c>
      <c r="F1085" s="78"/>
      <c r="G1085" s="73" t="s">
        <v>15556</v>
      </c>
      <c r="H1085" s="73" t="str">
        <f t="shared" si="16"/>
        <v>53.02.03 Инструментальное исполнительство (по видам инструментов)</v>
      </c>
    </row>
    <row r="1086" spans="1:8" ht="15.75" x14ac:dyDescent="0.25">
      <c r="A1086" s="74">
        <v>1084</v>
      </c>
      <c r="B1086" s="80" t="s">
        <v>15385</v>
      </c>
      <c r="C1086" s="76" t="s">
        <v>15386</v>
      </c>
      <c r="D1086" s="76" t="s">
        <v>15387</v>
      </c>
      <c r="E1086" s="77" t="s">
        <v>13200</v>
      </c>
      <c r="F1086" s="78"/>
      <c r="G1086" s="73" t="s">
        <v>15556</v>
      </c>
      <c r="H1086" s="73" t="str">
        <f t="shared" si="16"/>
        <v>53.02.04 Вокальное искусство</v>
      </c>
    </row>
    <row r="1087" spans="1:8" ht="31.5" x14ac:dyDescent="0.25">
      <c r="A1087" s="74">
        <v>1085</v>
      </c>
      <c r="B1087" s="80" t="s">
        <v>15388</v>
      </c>
      <c r="C1087" s="76" t="s">
        <v>15389</v>
      </c>
      <c r="D1087" s="76" t="s">
        <v>15390</v>
      </c>
      <c r="E1087" s="77" t="s">
        <v>13200</v>
      </c>
      <c r="F1087" s="78"/>
      <c r="G1087" s="73" t="s">
        <v>15556</v>
      </c>
      <c r="H1087" s="73" t="str">
        <f t="shared" si="16"/>
        <v>53.02.05 Сольное и хоровое народное пение</v>
      </c>
    </row>
    <row r="1088" spans="1:8" ht="31.5" x14ac:dyDescent="0.25">
      <c r="A1088" s="74">
        <v>1086</v>
      </c>
      <c r="B1088" s="77" t="s">
        <v>15391</v>
      </c>
      <c r="C1088" s="76" t="s">
        <v>15392</v>
      </c>
      <c r="D1088" s="76" t="s">
        <v>15393</v>
      </c>
      <c r="E1088" s="77" t="s">
        <v>13200</v>
      </c>
      <c r="F1088" s="78"/>
      <c r="G1088" s="73" t="s">
        <v>15556</v>
      </c>
      <c r="H1088" s="73" t="str">
        <f t="shared" si="16"/>
        <v>53.02.06 Хоровое дирижирование</v>
      </c>
    </row>
    <row r="1089" spans="1:8" ht="31.5" x14ac:dyDescent="0.25">
      <c r="A1089" s="74">
        <v>1087</v>
      </c>
      <c r="B1089" s="80" t="s">
        <v>15394</v>
      </c>
      <c r="C1089" s="76" t="s">
        <v>15395</v>
      </c>
      <c r="D1089" s="76" t="s">
        <v>15396</v>
      </c>
      <c r="E1089" s="77" t="s">
        <v>13200</v>
      </c>
      <c r="F1089" s="78"/>
      <c r="G1089" s="73" t="s">
        <v>15556</v>
      </c>
      <c r="H1089" s="73" t="str">
        <f t="shared" si="16"/>
        <v>53.02.07 Теория музыки</v>
      </c>
    </row>
    <row r="1090" spans="1:8" ht="15.75" x14ac:dyDescent="0.25">
      <c r="A1090" s="74">
        <v>1088</v>
      </c>
      <c r="B1090" s="80" t="s">
        <v>15397</v>
      </c>
      <c r="C1090" s="76" t="s">
        <v>15398</v>
      </c>
      <c r="D1090" s="76" t="s">
        <v>15399</v>
      </c>
      <c r="E1090" s="77" t="s">
        <v>13200</v>
      </c>
      <c r="F1090" s="78"/>
      <c r="G1090" s="73" t="s">
        <v>15556</v>
      </c>
      <c r="H1090" s="73" t="str">
        <f t="shared" si="16"/>
        <v>53.02.08 Музыкальное звукооператорское мастерство</v>
      </c>
    </row>
    <row r="1091" spans="1:8" ht="31.5" x14ac:dyDescent="0.25">
      <c r="A1091" s="74">
        <v>1089</v>
      </c>
      <c r="B1091" s="80" t="s">
        <v>15400</v>
      </c>
      <c r="C1091" s="76" t="s">
        <v>15401</v>
      </c>
      <c r="D1091" s="76" t="s">
        <v>15402</v>
      </c>
      <c r="E1091" s="77" t="s">
        <v>13200</v>
      </c>
      <c r="F1091" s="78"/>
      <c r="G1091" s="73" t="s">
        <v>15556</v>
      </c>
      <c r="H1091" s="73" t="str">
        <f t="shared" si="16"/>
        <v>53.02.09 Театрально-декорационное искусство (по видам)</v>
      </c>
    </row>
    <row r="1092" spans="1:8" ht="94.5" x14ac:dyDescent="0.25">
      <c r="A1092" s="74">
        <v>1090</v>
      </c>
      <c r="B1092" s="77" t="s">
        <v>15403</v>
      </c>
      <c r="C1092" s="76" t="s">
        <v>15404</v>
      </c>
      <c r="D1092" s="76" t="s">
        <v>15405</v>
      </c>
      <c r="E1092" s="77" t="s">
        <v>13141</v>
      </c>
      <c r="G1092" s="73" t="s">
        <v>15556</v>
      </c>
      <c r="H1092" s="73" t="str">
        <f t="shared" si="16"/>
        <v>53.03.01 Музыкальное искусство эстрады</v>
      </c>
    </row>
    <row r="1093" spans="1:8" ht="236.25" x14ac:dyDescent="0.25">
      <c r="A1093" s="74">
        <v>1091</v>
      </c>
      <c r="B1093" s="77" t="s">
        <v>15406</v>
      </c>
      <c r="C1093" s="76" t="s">
        <v>15407</v>
      </c>
      <c r="D1093" s="76" t="s">
        <v>15408</v>
      </c>
      <c r="E1093" s="77" t="s">
        <v>13141</v>
      </c>
      <c r="G1093" s="73" t="s">
        <v>15556</v>
      </c>
      <c r="H1093" s="73" t="str">
        <f t="shared" ref="H1093:H1156" si="17">CONCATENATE(B1093,G1093,C1093)</f>
        <v>53.03.02 Музыкально-инструментальное искусство</v>
      </c>
    </row>
    <row r="1094" spans="1:8" ht="47.25" x14ac:dyDescent="0.25">
      <c r="A1094" s="74">
        <v>1092</v>
      </c>
      <c r="B1094" s="77" t="s">
        <v>15409</v>
      </c>
      <c r="C1094" s="76" t="s">
        <v>15386</v>
      </c>
      <c r="D1094" s="76" t="s">
        <v>15410</v>
      </c>
      <c r="E1094" s="77" t="s">
        <v>13141</v>
      </c>
      <c r="G1094" s="73" t="s">
        <v>15556</v>
      </c>
      <c r="H1094" s="73" t="str">
        <f t="shared" si="17"/>
        <v>53.03.03 Вокальное искусство</v>
      </c>
    </row>
    <row r="1095" spans="1:8" ht="63" x14ac:dyDescent="0.25">
      <c r="A1095" s="74">
        <v>1093</v>
      </c>
      <c r="B1095" s="77" t="s">
        <v>15411</v>
      </c>
      <c r="C1095" s="76" t="s">
        <v>15412</v>
      </c>
      <c r="D1095" s="76" t="s">
        <v>15413</v>
      </c>
      <c r="E1095" s="77" t="s">
        <v>13141</v>
      </c>
      <c r="G1095" s="73" t="s">
        <v>15556</v>
      </c>
      <c r="H1095" s="73" t="str">
        <f t="shared" si="17"/>
        <v>53.03.04 Искусство народного пения</v>
      </c>
    </row>
    <row r="1096" spans="1:8" ht="173.25" x14ac:dyDescent="0.25">
      <c r="A1096" s="74">
        <v>1094</v>
      </c>
      <c r="B1096" s="77" t="s">
        <v>15414</v>
      </c>
      <c r="C1096" s="76" t="s">
        <v>15415</v>
      </c>
      <c r="D1096" s="76" t="s">
        <v>15416</v>
      </c>
      <c r="E1096" s="77" t="s">
        <v>13141</v>
      </c>
      <c r="G1096" s="73" t="s">
        <v>15556</v>
      </c>
      <c r="H1096" s="73" t="str">
        <f t="shared" si="17"/>
        <v>53.03.05 Дирижирование</v>
      </c>
    </row>
    <row r="1097" spans="1:8" s="78" customFormat="1" ht="220.5" x14ac:dyDescent="0.25">
      <c r="A1097" s="74">
        <v>1095</v>
      </c>
      <c r="B1097" s="77" t="s">
        <v>15417</v>
      </c>
      <c r="C1097" s="76" t="s">
        <v>15418</v>
      </c>
      <c r="D1097" s="76" t="s">
        <v>15419</v>
      </c>
      <c r="E1097" s="77" t="s">
        <v>13141</v>
      </c>
      <c r="F1097" s="73"/>
      <c r="G1097" s="73" t="s">
        <v>15556</v>
      </c>
      <c r="H1097" s="73" t="str">
        <f t="shared" si="17"/>
        <v>53.03.06 Музыкознание и музыкально-прикладное искусство</v>
      </c>
    </row>
    <row r="1098" spans="1:8" s="78" customFormat="1" ht="15.75" x14ac:dyDescent="0.25">
      <c r="A1098" s="74">
        <v>1096</v>
      </c>
      <c r="B1098" s="77" t="s">
        <v>15420</v>
      </c>
      <c r="C1098" s="76" t="s">
        <v>15407</v>
      </c>
      <c r="D1098" s="76" t="s">
        <v>13149</v>
      </c>
      <c r="E1098" s="77" t="s">
        <v>13141</v>
      </c>
      <c r="F1098" s="73"/>
      <c r="G1098" s="73" t="s">
        <v>15556</v>
      </c>
      <c r="H1098" s="73" t="str">
        <f t="shared" si="17"/>
        <v>53.04.01 Музыкально-инструментальное искусство</v>
      </c>
    </row>
    <row r="1099" spans="1:8" s="78" customFormat="1" ht="15.75" x14ac:dyDescent="0.25">
      <c r="A1099" s="74">
        <v>1097</v>
      </c>
      <c r="B1099" s="77" t="s">
        <v>15421</v>
      </c>
      <c r="C1099" s="76" t="s">
        <v>15386</v>
      </c>
      <c r="D1099" s="76" t="s">
        <v>13149</v>
      </c>
      <c r="E1099" s="77" t="s">
        <v>13141</v>
      </c>
      <c r="F1099" s="73"/>
      <c r="G1099" s="73" t="s">
        <v>15556</v>
      </c>
      <c r="H1099" s="73" t="str">
        <f t="shared" si="17"/>
        <v>53.04.02 Вокальное искусство</v>
      </c>
    </row>
    <row r="1100" spans="1:8" s="78" customFormat="1" ht="15.75" x14ac:dyDescent="0.25">
      <c r="A1100" s="74">
        <v>1098</v>
      </c>
      <c r="B1100" s="77" t="s">
        <v>15422</v>
      </c>
      <c r="C1100" s="76" t="s">
        <v>15412</v>
      </c>
      <c r="D1100" s="76" t="s">
        <v>13149</v>
      </c>
      <c r="E1100" s="77" t="s">
        <v>13141</v>
      </c>
      <c r="F1100" s="73"/>
      <c r="G1100" s="73" t="s">
        <v>15556</v>
      </c>
      <c r="H1100" s="73" t="str">
        <f t="shared" si="17"/>
        <v>53.04.03 Искусство народного пения</v>
      </c>
    </row>
    <row r="1101" spans="1:8" s="78" customFormat="1" ht="15.75" x14ac:dyDescent="0.25">
      <c r="A1101" s="74">
        <v>1099</v>
      </c>
      <c r="B1101" s="77" t="s">
        <v>15423</v>
      </c>
      <c r="C1101" s="76" t="s">
        <v>15415</v>
      </c>
      <c r="D1101" s="76" t="s">
        <v>13149</v>
      </c>
      <c r="E1101" s="77" t="s">
        <v>13141</v>
      </c>
      <c r="F1101" s="73"/>
      <c r="G1101" s="73" t="s">
        <v>15556</v>
      </c>
      <c r="H1101" s="73" t="str">
        <f t="shared" si="17"/>
        <v>53.04.04 Дирижирование</v>
      </c>
    </row>
    <row r="1102" spans="1:8" s="78" customFormat="1" ht="15.75" x14ac:dyDescent="0.25">
      <c r="A1102" s="74">
        <v>1100</v>
      </c>
      <c r="B1102" s="77" t="s">
        <v>15424</v>
      </c>
      <c r="C1102" s="76" t="s">
        <v>15425</v>
      </c>
      <c r="D1102" s="76" t="s">
        <v>13149</v>
      </c>
      <c r="E1102" s="77" t="s">
        <v>13141</v>
      </c>
      <c r="F1102" s="73"/>
      <c r="G1102" s="73" t="s">
        <v>15556</v>
      </c>
      <c r="H1102" s="73" t="str">
        <f t="shared" si="17"/>
        <v>53.04.05 Искусство</v>
      </c>
    </row>
    <row r="1103" spans="1:8" s="78" customFormat="1" ht="15.75" x14ac:dyDescent="0.25">
      <c r="A1103" s="74">
        <v>1101</v>
      </c>
      <c r="B1103" s="77" t="s">
        <v>15426</v>
      </c>
      <c r="C1103" s="76" t="s">
        <v>15418</v>
      </c>
      <c r="D1103" s="76" t="s">
        <v>13149</v>
      </c>
      <c r="E1103" s="77" t="s">
        <v>13141</v>
      </c>
      <c r="F1103" s="73"/>
      <c r="G1103" s="73" t="s">
        <v>15556</v>
      </c>
      <c r="H1103" s="73" t="str">
        <f t="shared" si="17"/>
        <v>53.04.06 Музыкознание и музыкально-прикладное искусство</v>
      </c>
    </row>
    <row r="1104" spans="1:8" s="78" customFormat="1" ht="15.75" x14ac:dyDescent="0.25">
      <c r="A1104" s="74">
        <v>1102</v>
      </c>
      <c r="B1104" s="77" t="s">
        <v>15427</v>
      </c>
      <c r="C1104" s="76" t="s">
        <v>15428</v>
      </c>
      <c r="D1104" s="76" t="s">
        <v>15429</v>
      </c>
      <c r="E1104" s="77" t="s">
        <v>13141</v>
      </c>
      <c r="F1104" s="73"/>
      <c r="G1104" s="73" t="s">
        <v>15556</v>
      </c>
      <c r="H1104" s="73" t="str">
        <f t="shared" si="17"/>
        <v>53.05.01 Искусство концертного исполнительства</v>
      </c>
    </row>
    <row r="1105" spans="1:8" s="78" customFormat="1" ht="47.25" x14ac:dyDescent="0.25">
      <c r="A1105" s="74">
        <v>1103</v>
      </c>
      <c r="B1105" s="77" t="s">
        <v>15430</v>
      </c>
      <c r="C1105" s="76" t="s">
        <v>15431</v>
      </c>
      <c r="D1105" s="76" t="s">
        <v>15432</v>
      </c>
      <c r="E1105" s="77" t="s">
        <v>13141</v>
      </c>
      <c r="F1105" s="73"/>
      <c r="G1105" s="73" t="s">
        <v>15556</v>
      </c>
      <c r="H1105" s="73" t="str">
        <f t="shared" si="17"/>
        <v>53.05.02 Художественное руководство оперно-симфоническим оркестром и академическим хором</v>
      </c>
    </row>
    <row r="1106" spans="1:8" s="78" customFormat="1" ht="15.75" x14ac:dyDescent="0.25">
      <c r="A1106" s="74">
        <v>1104</v>
      </c>
      <c r="B1106" s="77" t="s">
        <v>15433</v>
      </c>
      <c r="C1106" s="76" t="s">
        <v>15434</v>
      </c>
      <c r="D1106" s="76" t="s">
        <v>15435</v>
      </c>
      <c r="E1106" s="77" t="s">
        <v>13141</v>
      </c>
      <c r="F1106" s="73"/>
      <c r="G1106" s="73" t="s">
        <v>15556</v>
      </c>
      <c r="H1106" s="73" t="str">
        <f t="shared" si="17"/>
        <v>53.05.03 Музыкальная звукорежиссура</v>
      </c>
    </row>
    <row r="1107" spans="1:8" s="78" customFormat="1" ht="15.75" x14ac:dyDescent="0.25">
      <c r="A1107" s="74">
        <v>1105</v>
      </c>
      <c r="B1107" s="77" t="s">
        <v>15436</v>
      </c>
      <c r="C1107" s="76" t="s">
        <v>15437</v>
      </c>
      <c r="D1107" s="76" t="s">
        <v>15438</v>
      </c>
      <c r="E1107" s="77" t="s">
        <v>13141</v>
      </c>
      <c r="F1107" s="73"/>
      <c r="G1107" s="73" t="s">
        <v>15556</v>
      </c>
      <c r="H1107" s="73" t="str">
        <f t="shared" si="17"/>
        <v>53.05.04 Музыкально-театральное искусство</v>
      </c>
    </row>
    <row r="1108" spans="1:8" s="78" customFormat="1" ht="15.75" x14ac:dyDescent="0.25">
      <c r="A1108" s="74">
        <v>1106</v>
      </c>
      <c r="B1108" s="77" t="s">
        <v>15439</v>
      </c>
      <c r="C1108" s="76" t="s">
        <v>15440</v>
      </c>
      <c r="D1108" s="76" t="s">
        <v>15441</v>
      </c>
      <c r="E1108" s="77" t="s">
        <v>13141</v>
      </c>
      <c r="F1108" s="73"/>
      <c r="G1108" s="73" t="s">
        <v>15556</v>
      </c>
      <c r="H1108" s="73" t="str">
        <f t="shared" si="17"/>
        <v>53.05.05 Музыковедение</v>
      </c>
    </row>
    <row r="1109" spans="1:8" s="78" customFormat="1" ht="15.75" x14ac:dyDescent="0.25">
      <c r="A1109" s="74">
        <v>1107</v>
      </c>
      <c r="B1109" s="77" t="s">
        <v>15442</v>
      </c>
      <c r="C1109" s="76" t="s">
        <v>15443</v>
      </c>
      <c r="D1109" s="76" t="s">
        <v>15444</v>
      </c>
      <c r="E1109" s="77" t="s">
        <v>13141</v>
      </c>
      <c r="F1109" s="73"/>
      <c r="G1109" s="73" t="s">
        <v>15556</v>
      </c>
      <c r="H1109" s="73" t="str">
        <f t="shared" si="17"/>
        <v>53.05.06 Композиция</v>
      </c>
    </row>
    <row r="1110" spans="1:8" s="78" customFormat="1" ht="15.75" x14ac:dyDescent="0.25">
      <c r="A1110" s="74">
        <v>1108</v>
      </c>
      <c r="B1110" s="77" t="s">
        <v>15445</v>
      </c>
      <c r="C1110" s="76" t="s">
        <v>15446</v>
      </c>
      <c r="D1110" s="76" t="s">
        <v>15447</v>
      </c>
      <c r="E1110" s="77" t="s">
        <v>13141</v>
      </c>
      <c r="F1110" s="73"/>
      <c r="G1110" s="73" t="s">
        <v>15556</v>
      </c>
      <c r="H1110" s="73" t="str">
        <f t="shared" si="17"/>
        <v>53.05.07 Дирижирование военным духовым оркестром</v>
      </c>
    </row>
    <row r="1111" spans="1:8" s="78" customFormat="1" ht="15.75" x14ac:dyDescent="0.25">
      <c r="A1111" s="74">
        <v>1109</v>
      </c>
      <c r="B1111" s="77" t="s">
        <v>15448</v>
      </c>
      <c r="C1111" s="76" t="s">
        <v>589</v>
      </c>
      <c r="D1111" s="79" t="s">
        <v>589</v>
      </c>
      <c r="E1111" s="77" t="s">
        <v>13200</v>
      </c>
      <c r="F1111" s="73"/>
      <c r="G1111" s="73" t="s">
        <v>15556</v>
      </c>
      <c r="H1111" s="73" t="str">
        <f t="shared" si="17"/>
        <v>54.01.01 Исполнитель художественно-оформительских работ</v>
      </c>
    </row>
    <row r="1112" spans="1:8" s="78" customFormat="1" ht="31.5" x14ac:dyDescent="0.25">
      <c r="A1112" s="74">
        <v>1110</v>
      </c>
      <c r="B1112" s="77" t="s">
        <v>15449</v>
      </c>
      <c r="C1112" s="76" t="s">
        <v>15450</v>
      </c>
      <c r="D1112" s="79" t="s">
        <v>15451</v>
      </c>
      <c r="E1112" s="77" t="s">
        <v>13200</v>
      </c>
      <c r="F1112" s="73"/>
      <c r="G1112" s="73" t="s">
        <v>15556</v>
      </c>
      <c r="H1112" s="73" t="str">
        <f t="shared" si="17"/>
        <v>54.01.02 Ювелир</v>
      </c>
    </row>
    <row r="1113" spans="1:8" s="78" customFormat="1" ht="15.75" x14ac:dyDescent="0.25">
      <c r="A1113" s="74">
        <v>1111</v>
      </c>
      <c r="B1113" s="77" t="s">
        <v>15452</v>
      </c>
      <c r="C1113" s="76" t="s">
        <v>1789</v>
      </c>
      <c r="D1113" s="79" t="s">
        <v>15453</v>
      </c>
      <c r="E1113" s="77" t="s">
        <v>13200</v>
      </c>
      <c r="F1113" s="73"/>
      <c r="G1113" s="73" t="s">
        <v>15556</v>
      </c>
      <c r="H1113" s="73" t="str">
        <f t="shared" si="17"/>
        <v>54.01.03 Фотограф</v>
      </c>
    </row>
    <row r="1114" spans="1:8" s="78" customFormat="1" ht="15.75" x14ac:dyDescent="0.25">
      <c r="A1114" s="74">
        <v>1112</v>
      </c>
      <c r="B1114" s="77" t="s">
        <v>15454</v>
      </c>
      <c r="C1114" s="76" t="s">
        <v>15455</v>
      </c>
      <c r="D1114" s="79" t="s">
        <v>15456</v>
      </c>
      <c r="E1114" s="77" t="s">
        <v>13200</v>
      </c>
      <c r="F1114" s="73"/>
      <c r="G1114" s="73" t="s">
        <v>15556</v>
      </c>
      <c r="H1114" s="73" t="str">
        <f t="shared" si="17"/>
        <v>54.01.04 Мастер народных художественных промыслов</v>
      </c>
    </row>
    <row r="1115" spans="1:8" s="78" customFormat="1" ht="31.5" x14ac:dyDescent="0.25">
      <c r="A1115" s="74">
        <v>1113</v>
      </c>
      <c r="B1115" s="77" t="s">
        <v>15457</v>
      </c>
      <c r="C1115" s="76" t="s">
        <v>15458</v>
      </c>
      <c r="D1115" s="79" t="s">
        <v>15458</v>
      </c>
      <c r="E1115" s="77" t="s">
        <v>13200</v>
      </c>
      <c r="F1115" s="73"/>
      <c r="G1115" s="73" t="s">
        <v>15556</v>
      </c>
      <c r="H1115" s="73" t="str">
        <f t="shared" si="17"/>
        <v>54.01.05 Изготовитель художественных изделий из тканей с художественной росписью</v>
      </c>
    </row>
    <row r="1116" spans="1:8" s="78" customFormat="1" ht="63" x14ac:dyDescent="0.25">
      <c r="A1116" s="74">
        <v>1114</v>
      </c>
      <c r="B1116" s="77" t="s">
        <v>15459</v>
      </c>
      <c r="C1116" s="76" t="s">
        <v>1858</v>
      </c>
      <c r="D1116" s="79" t="s">
        <v>15460</v>
      </c>
      <c r="E1116" s="77" t="s">
        <v>13200</v>
      </c>
      <c r="F1116" s="73"/>
      <c r="G1116" s="73" t="s">
        <v>15556</v>
      </c>
      <c r="H1116" s="73" t="str">
        <f t="shared" si="17"/>
        <v>54.01.06 Изготовитель художественных изделий из металла</v>
      </c>
    </row>
    <row r="1117" spans="1:8" s="78" customFormat="1" ht="15.75" x14ac:dyDescent="0.25">
      <c r="A1117" s="74">
        <v>1115</v>
      </c>
      <c r="B1117" s="77" t="s">
        <v>15461</v>
      </c>
      <c r="C1117" s="76" t="s">
        <v>15462</v>
      </c>
      <c r="D1117" s="79" t="s">
        <v>15462</v>
      </c>
      <c r="E1117" s="77" t="s">
        <v>13200</v>
      </c>
      <c r="F1117" s="73"/>
      <c r="G1117" s="73" t="s">
        <v>15556</v>
      </c>
      <c r="H1117" s="73" t="str">
        <f t="shared" si="17"/>
        <v>54.01.07 Изготовитель художественных изделий из керамики</v>
      </c>
    </row>
    <row r="1118" spans="1:8" s="78" customFormat="1" ht="15.75" x14ac:dyDescent="0.25">
      <c r="A1118" s="74">
        <v>1116</v>
      </c>
      <c r="B1118" s="77" t="s">
        <v>15463</v>
      </c>
      <c r="C1118" s="76" t="s">
        <v>4817</v>
      </c>
      <c r="D1118" s="79" t="s">
        <v>4817</v>
      </c>
      <c r="E1118" s="77" t="s">
        <v>13200</v>
      </c>
      <c r="F1118" s="73"/>
      <c r="G1118" s="73" t="s">
        <v>15556</v>
      </c>
      <c r="H1118" s="73" t="str">
        <f t="shared" si="17"/>
        <v>54.01.08 Художник декоративной росписи по металлу</v>
      </c>
    </row>
    <row r="1119" spans="1:8" s="78" customFormat="1" ht="15.75" x14ac:dyDescent="0.25">
      <c r="A1119" s="74">
        <v>1117</v>
      </c>
      <c r="B1119" s="77" t="s">
        <v>15464</v>
      </c>
      <c r="C1119" s="76" t="s">
        <v>4820</v>
      </c>
      <c r="D1119" s="79" t="s">
        <v>4820</v>
      </c>
      <c r="E1119" s="77" t="s">
        <v>13200</v>
      </c>
      <c r="F1119" s="73"/>
      <c r="G1119" s="73" t="s">
        <v>15556</v>
      </c>
      <c r="H1119" s="73" t="str">
        <f t="shared" si="17"/>
        <v>54.01.09 Художник росписи по эмали</v>
      </c>
    </row>
    <row r="1120" spans="1:8" s="78" customFormat="1" ht="15.75" x14ac:dyDescent="0.25">
      <c r="A1120" s="74">
        <v>1118</v>
      </c>
      <c r="B1120" s="77" t="s">
        <v>15465</v>
      </c>
      <c r="C1120" s="76" t="s">
        <v>4819</v>
      </c>
      <c r="D1120" s="79" t="s">
        <v>4819</v>
      </c>
      <c r="E1120" s="77" t="s">
        <v>13200</v>
      </c>
      <c r="F1120" s="73"/>
      <c r="G1120" s="73" t="s">
        <v>15556</v>
      </c>
      <c r="H1120" s="73" t="str">
        <f t="shared" si="17"/>
        <v>54.01.10 Художник росписи по дереву</v>
      </c>
    </row>
    <row r="1121" spans="1:8" s="78" customFormat="1" ht="15.75" x14ac:dyDescent="0.25">
      <c r="A1121" s="74">
        <v>1119</v>
      </c>
      <c r="B1121" s="77" t="s">
        <v>15466</v>
      </c>
      <c r="C1121" s="76" t="s">
        <v>2381</v>
      </c>
      <c r="D1121" s="79" t="s">
        <v>2381</v>
      </c>
      <c r="E1121" s="77" t="s">
        <v>13200</v>
      </c>
      <c r="F1121" s="73"/>
      <c r="G1121" s="73" t="s">
        <v>15556</v>
      </c>
      <c r="H1121" s="73" t="str">
        <f t="shared" si="17"/>
        <v>54.01.11 Художник росписи по ткани</v>
      </c>
    </row>
    <row r="1122" spans="1:8" s="78" customFormat="1" ht="15.75" x14ac:dyDescent="0.25">
      <c r="A1122" s="74">
        <v>1120</v>
      </c>
      <c r="B1122" s="77" t="s">
        <v>15467</v>
      </c>
      <c r="C1122" s="76" t="s">
        <v>4818</v>
      </c>
      <c r="D1122" s="79" t="s">
        <v>4818</v>
      </c>
      <c r="E1122" s="77" t="s">
        <v>13200</v>
      </c>
      <c r="F1122" s="73"/>
      <c r="G1122" s="73" t="s">
        <v>15556</v>
      </c>
      <c r="H1122" s="73" t="str">
        <f t="shared" si="17"/>
        <v>54.01.12 Художник миниатюрной живописи</v>
      </c>
    </row>
    <row r="1123" spans="1:8" s="78" customFormat="1" ht="94.5" x14ac:dyDescent="0.25">
      <c r="A1123" s="74">
        <v>1121</v>
      </c>
      <c r="B1123" s="77" t="s">
        <v>15468</v>
      </c>
      <c r="C1123" s="76" t="s">
        <v>1854</v>
      </c>
      <c r="D1123" s="79" t="s">
        <v>15469</v>
      </c>
      <c r="E1123" s="77" t="s">
        <v>13200</v>
      </c>
      <c r="F1123" s="73"/>
      <c r="G1123" s="73" t="s">
        <v>15556</v>
      </c>
      <c r="H1123" s="73" t="str">
        <f t="shared" si="17"/>
        <v>54.01.13 Изготовитель художественных изделий из дерева</v>
      </c>
    </row>
    <row r="1124" spans="1:8" s="78" customFormat="1" ht="31.5" x14ac:dyDescent="0.25">
      <c r="A1124" s="74">
        <v>1122</v>
      </c>
      <c r="B1124" s="77" t="s">
        <v>15470</v>
      </c>
      <c r="C1124" s="76" t="s">
        <v>15471</v>
      </c>
      <c r="D1124" s="79" t="s">
        <v>15472</v>
      </c>
      <c r="E1124" s="77" t="s">
        <v>13200</v>
      </c>
      <c r="F1124" s="73"/>
      <c r="G1124" s="73" t="s">
        <v>15556</v>
      </c>
      <c r="H1124" s="73" t="str">
        <f t="shared" si="17"/>
        <v>54.01.14 Резчик</v>
      </c>
    </row>
    <row r="1125" spans="1:8" s="78" customFormat="1" ht="15.75" x14ac:dyDescent="0.25">
      <c r="A1125" s="74">
        <v>1123</v>
      </c>
      <c r="B1125" s="77" t="s">
        <v>15473</v>
      </c>
      <c r="C1125" s="76" t="s">
        <v>1887</v>
      </c>
      <c r="D1125" s="79" t="s">
        <v>1887</v>
      </c>
      <c r="E1125" s="77" t="s">
        <v>13200</v>
      </c>
      <c r="F1125" s="73"/>
      <c r="G1125" s="73" t="s">
        <v>15556</v>
      </c>
      <c r="H1125" s="73" t="str">
        <f t="shared" si="17"/>
        <v>54.01.15 Инкрустатор</v>
      </c>
    </row>
    <row r="1126" spans="1:8" s="78" customFormat="1" ht="31.5" x14ac:dyDescent="0.25">
      <c r="A1126" s="74">
        <v>1124</v>
      </c>
      <c r="B1126" s="77" t="s">
        <v>15474</v>
      </c>
      <c r="C1126" s="76" t="s">
        <v>15475</v>
      </c>
      <c r="D1126" s="79" t="s">
        <v>15476</v>
      </c>
      <c r="E1126" s="77" t="s">
        <v>13200</v>
      </c>
      <c r="F1126" s="73"/>
      <c r="G1126" s="73" t="s">
        <v>15556</v>
      </c>
      <c r="H1126" s="73" t="str">
        <f t="shared" si="17"/>
        <v>54.01.16 Лепщик-модельщих архитектурных деталей</v>
      </c>
    </row>
    <row r="1127" spans="1:8" s="83" customFormat="1" ht="47.25" x14ac:dyDescent="0.25">
      <c r="A1127" s="74">
        <v>1125</v>
      </c>
      <c r="B1127" s="77" t="s">
        <v>15477</v>
      </c>
      <c r="C1127" s="76" t="s">
        <v>15478</v>
      </c>
      <c r="D1127" s="79" t="s">
        <v>15479</v>
      </c>
      <c r="E1127" s="77" t="s">
        <v>13200</v>
      </c>
      <c r="F1127" s="73"/>
      <c r="G1127" s="73" t="s">
        <v>15556</v>
      </c>
      <c r="H1127" s="73" t="str">
        <f t="shared" si="17"/>
        <v>54.01.17 Реставратор строительный</v>
      </c>
    </row>
    <row r="1128" spans="1:8" s="83" customFormat="1" ht="15.75" x14ac:dyDescent="0.25">
      <c r="A1128" s="74">
        <v>1126</v>
      </c>
      <c r="B1128" s="77" t="s">
        <v>15480</v>
      </c>
      <c r="C1128" s="76" t="s">
        <v>4140</v>
      </c>
      <c r="D1128" s="79" t="s">
        <v>4140</v>
      </c>
      <c r="E1128" s="77" t="s">
        <v>13200</v>
      </c>
      <c r="F1128" s="73"/>
      <c r="G1128" s="73" t="s">
        <v>15556</v>
      </c>
      <c r="H1128" s="73" t="str">
        <f t="shared" si="17"/>
        <v>54.01.18 Реставратор тканей, гобеленов и ковров</v>
      </c>
    </row>
    <row r="1129" spans="1:8" s="83" customFormat="1" ht="31.5" x14ac:dyDescent="0.25">
      <c r="A1129" s="74">
        <v>1127</v>
      </c>
      <c r="B1129" s="77" t="s">
        <v>15481</v>
      </c>
      <c r="C1129" s="76" t="s">
        <v>15482</v>
      </c>
      <c r="D1129" s="79" t="s">
        <v>15483</v>
      </c>
      <c r="E1129" s="77" t="s">
        <v>13200</v>
      </c>
      <c r="F1129" s="73"/>
      <c r="G1129" s="73" t="s">
        <v>15556</v>
      </c>
      <c r="H1129" s="73" t="str">
        <f t="shared" si="17"/>
        <v>54.01.19 Реставратор памятников каменного и деревянного зодчества</v>
      </c>
    </row>
    <row r="1130" spans="1:8" s="83" customFormat="1" ht="15.75" x14ac:dyDescent="0.25">
      <c r="A1130" s="74">
        <v>1128</v>
      </c>
      <c r="B1130" s="80" t="s">
        <v>15484</v>
      </c>
      <c r="C1130" s="76" t="s">
        <v>15485</v>
      </c>
      <c r="D1130" s="76" t="s">
        <v>15486</v>
      </c>
      <c r="E1130" s="77" t="s">
        <v>13200</v>
      </c>
      <c r="F1130" s="78"/>
      <c r="G1130" s="73" t="s">
        <v>15556</v>
      </c>
      <c r="H1130" s="73" t="str">
        <f t="shared" si="17"/>
        <v>54.02.01 Дизайн (по отраслям)</v>
      </c>
    </row>
    <row r="1131" spans="1:8" s="83" customFormat="1" ht="31.5" x14ac:dyDescent="0.25">
      <c r="A1131" s="74">
        <v>1129</v>
      </c>
      <c r="B1131" s="80" t="s">
        <v>15487</v>
      </c>
      <c r="C1131" s="76" t="s">
        <v>15488</v>
      </c>
      <c r="D1131" s="76" t="s">
        <v>15489</v>
      </c>
      <c r="E1131" s="77" t="s">
        <v>13200</v>
      </c>
      <c r="F1131" s="78"/>
      <c r="G1131" s="73" t="s">
        <v>15556</v>
      </c>
      <c r="H1131" s="73" t="str">
        <f t="shared" si="17"/>
        <v>54.02.02 Декоративно-прикладное искусство и народные промыслы (по видам)</v>
      </c>
    </row>
    <row r="1132" spans="1:8" s="83" customFormat="1" ht="31.5" x14ac:dyDescent="0.25">
      <c r="A1132" s="74">
        <v>1130</v>
      </c>
      <c r="B1132" s="80" t="s">
        <v>15490</v>
      </c>
      <c r="C1132" s="85" t="s">
        <v>15491</v>
      </c>
      <c r="D1132" s="76" t="s">
        <v>15492</v>
      </c>
      <c r="E1132" s="77" t="s">
        <v>13200</v>
      </c>
      <c r="F1132" s="78"/>
      <c r="G1132" s="73" t="s">
        <v>15556</v>
      </c>
      <c r="H1132" s="73" t="str">
        <f t="shared" si="17"/>
        <v>54.02.03 Художественное оформление изделий текстильной и легкой промышленности</v>
      </c>
    </row>
    <row r="1133" spans="1:8" s="83" customFormat="1" ht="15.75" x14ac:dyDescent="0.25">
      <c r="A1133" s="74">
        <v>1131</v>
      </c>
      <c r="B1133" s="80" t="s">
        <v>15493</v>
      </c>
      <c r="C1133" s="76" t="s">
        <v>15494</v>
      </c>
      <c r="D1133" s="76" t="s">
        <v>7128</v>
      </c>
      <c r="E1133" s="77" t="s">
        <v>13200</v>
      </c>
      <c r="F1133" s="78"/>
      <c r="G1133" s="73" t="s">
        <v>15556</v>
      </c>
      <c r="H1133" s="73" t="str">
        <f t="shared" si="17"/>
        <v>54.02.04 Реставрация</v>
      </c>
    </row>
    <row r="1134" spans="1:8" s="83" customFormat="1" ht="15.75" x14ac:dyDescent="0.25">
      <c r="A1134" s="74">
        <v>1132</v>
      </c>
      <c r="B1134" s="80" t="s">
        <v>15495</v>
      </c>
      <c r="C1134" s="76" t="s">
        <v>15496</v>
      </c>
      <c r="D1134" s="76" t="s">
        <v>15497</v>
      </c>
      <c r="E1134" s="77" t="s">
        <v>13200</v>
      </c>
      <c r="F1134" s="78"/>
      <c r="G1134" s="73" t="s">
        <v>15556</v>
      </c>
      <c r="H1134" s="73" t="str">
        <f t="shared" si="17"/>
        <v>54.02.05 Живопись (по видам)</v>
      </c>
    </row>
    <row r="1135" spans="1:8" s="83" customFormat="1" ht="15.75" x14ac:dyDescent="0.25">
      <c r="A1135" s="74">
        <v>1133</v>
      </c>
      <c r="B1135" s="80" t="s">
        <v>15498</v>
      </c>
      <c r="C1135" s="76" t="s">
        <v>15499</v>
      </c>
      <c r="D1135" s="76" t="s">
        <v>15500</v>
      </c>
      <c r="E1135" s="77" t="s">
        <v>13200</v>
      </c>
      <c r="F1135" s="78"/>
      <c r="G1135" s="73" t="s">
        <v>15556</v>
      </c>
      <c r="H1135" s="73" t="str">
        <f t="shared" si="17"/>
        <v>54.02.06 Изобразительное искусство и черчение</v>
      </c>
    </row>
    <row r="1136" spans="1:8" s="83" customFormat="1" ht="15.75" x14ac:dyDescent="0.25">
      <c r="A1136" s="74">
        <v>1134</v>
      </c>
      <c r="B1136" s="80" t="s">
        <v>15501</v>
      </c>
      <c r="C1136" s="76" t="s">
        <v>15502</v>
      </c>
      <c r="D1136" s="76" t="s">
        <v>15503</v>
      </c>
      <c r="E1136" s="77" t="s">
        <v>13200</v>
      </c>
      <c r="F1136" s="78"/>
      <c r="G1136" s="73" t="s">
        <v>15556</v>
      </c>
      <c r="H1136" s="73" t="str">
        <f t="shared" si="17"/>
        <v>54.02.07 Скульптура</v>
      </c>
    </row>
    <row r="1137" spans="1:8" s="83" customFormat="1" ht="15.75" x14ac:dyDescent="0.25">
      <c r="A1137" s="74">
        <v>1135</v>
      </c>
      <c r="B1137" s="80" t="s">
        <v>15504</v>
      </c>
      <c r="C1137" s="76" t="s">
        <v>15505</v>
      </c>
      <c r="D1137" s="76" t="s">
        <v>15506</v>
      </c>
      <c r="E1137" s="77" t="s">
        <v>13200</v>
      </c>
      <c r="F1137" s="78"/>
      <c r="G1137" s="73" t="s">
        <v>15556</v>
      </c>
      <c r="H1137" s="73" t="str">
        <f t="shared" si="17"/>
        <v>54.02.08 Техника и искусство фотографии</v>
      </c>
    </row>
    <row r="1138" spans="1:8" s="83" customFormat="1" ht="15.75" x14ac:dyDescent="0.25">
      <c r="A1138" s="74">
        <v>1136</v>
      </c>
      <c r="B1138" s="77" t="s">
        <v>15507</v>
      </c>
      <c r="C1138" s="76" t="s">
        <v>15508</v>
      </c>
      <c r="D1138" s="76" t="s">
        <v>13140</v>
      </c>
      <c r="E1138" s="77" t="s">
        <v>13141</v>
      </c>
      <c r="F1138" s="73"/>
      <c r="G1138" s="73" t="s">
        <v>15556</v>
      </c>
      <c r="H1138" s="73" t="str">
        <f t="shared" si="17"/>
        <v>54.03.01 Дизайн</v>
      </c>
    </row>
    <row r="1139" spans="1:8" s="83" customFormat="1" ht="31.5" x14ac:dyDescent="0.25">
      <c r="A1139" s="74">
        <v>1137</v>
      </c>
      <c r="B1139" s="77" t="s">
        <v>15509</v>
      </c>
      <c r="C1139" s="76" t="s">
        <v>15510</v>
      </c>
      <c r="D1139" s="76" t="s">
        <v>13140</v>
      </c>
      <c r="E1139" s="77" t="s">
        <v>13141</v>
      </c>
      <c r="F1139" s="73"/>
      <c r="G1139" s="73" t="s">
        <v>15556</v>
      </c>
      <c r="H1139" s="73" t="str">
        <f t="shared" si="17"/>
        <v>54.03.02 Декоративно-прикладное искусство и народные промыслы</v>
      </c>
    </row>
    <row r="1140" spans="1:8" s="83" customFormat="1" ht="15.75" x14ac:dyDescent="0.25">
      <c r="A1140" s="74">
        <v>1138</v>
      </c>
      <c r="B1140" s="77" t="s">
        <v>15511</v>
      </c>
      <c r="C1140" s="76" t="s">
        <v>15512</v>
      </c>
      <c r="D1140" s="76" t="s">
        <v>13140</v>
      </c>
      <c r="E1140" s="77" t="s">
        <v>13141</v>
      </c>
      <c r="F1140" s="73"/>
      <c r="G1140" s="73" t="s">
        <v>15556</v>
      </c>
      <c r="H1140" s="73" t="str">
        <f t="shared" si="17"/>
        <v>54.03.03 Искусство костюма и текстиля</v>
      </c>
    </row>
    <row r="1141" spans="1:8" s="83" customFormat="1" ht="15.75" x14ac:dyDescent="0.25">
      <c r="A1141" s="74">
        <v>1139</v>
      </c>
      <c r="B1141" s="80" t="s">
        <v>15513</v>
      </c>
      <c r="C1141" s="76" t="s">
        <v>15494</v>
      </c>
      <c r="D1141" s="76" t="s">
        <v>13140</v>
      </c>
      <c r="E1141" s="77" t="s">
        <v>13141</v>
      </c>
      <c r="F1141" s="73"/>
      <c r="G1141" s="73" t="s">
        <v>15556</v>
      </c>
      <c r="H1141" s="73" t="str">
        <f t="shared" si="17"/>
        <v>54.03.04 Реставрация</v>
      </c>
    </row>
    <row r="1142" spans="1:8" s="83" customFormat="1" ht="15.75" x14ac:dyDescent="0.25">
      <c r="A1142" s="74">
        <v>1140</v>
      </c>
      <c r="B1142" s="77" t="s">
        <v>15514</v>
      </c>
      <c r="C1142" s="76" t="s">
        <v>15508</v>
      </c>
      <c r="D1142" s="76" t="s">
        <v>13149</v>
      </c>
      <c r="E1142" s="77" t="s">
        <v>13141</v>
      </c>
      <c r="F1142" s="73"/>
      <c r="G1142" s="73" t="s">
        <v>15556</v>
      </c>
      <c r="H1142" s="73" t="str">
        <f t="shared" si="17"/>
        <v>54.04.01 Дизайн</v>
      </c>
    </row>
    <row r="1143" spans="1:8" s="83" customFormat="1" ht="31.5" x14ac:dyDescent="0.25">
      <c r="A1143" s="74">
        <v>1141</v>
      </c>
      <c r="B1143" s="77" t="s">
        <v>15515</v>
      </c>
      <c r="C1143" s="76" t="s">
        <v>15510</v>
      </c>
      <c r="D1143" s="76" t="s">
        <v>13149</v>
      </c>
      <c r="E1143" s="77" t="s">
        <v>13141</v>
      </c>
      <c r="F1143" s="73"/>
      <c r="G1143" s="73" t="s">
        <v>15556</v>
      </c>
      <c r="H1143" s="73" t="str">
        <f t="shared" si="17"/>
        <v>54.04.02 Декоративно-прикладное искусство и народные промыслы</v>
      </c>
    </row>
    <row r="1144" spans="1:8" s="83" customFormat="1" ht="15.75" x14ac:dyDescent="0.25">
      <c r="A1144" s="74">
        <v>1142</v>
      </c>
      <c r="B1144" s="77" t="s">
        <v>15516</v>
      </c>
      <c r="C1144" s="76" t="s">
        <v>15512</v>
      </c>
      <c r="D1144" s="76" t="s">
        <v>13149</v>
      </c>
      <c r="E1144" s="77" t="s">
        <v>13141</v>
      </c>
      <c r="F1144" s="73"/>
      <c r="G1144" s="73" t="s">
        <v>15556</v>
      </c>
      <c r="H1144" s="73" t="str">
        <f t="shared" si="17"/>
        <v>54.04.03 Искусство костюма и текстиля</v>
      </c>
    </row>
    <row r="1145" spans="1:8" s="83" customFormat="1" ht="15.75" x14ac:dyDescent="0.25">
      <c r="A1145" s="74">
        <v>1143</v>
      </c>
      <c r="B1145" s="77" t="s">
        <v>15517</v>
      </c>
      <c r="C1145" s="76" t="s">
        <v>15494</v>
      </c>
      <c r="D1145" s="76" t="s">
        <v>13149</v>
      </c>
      <c r="E1145" s="77" t="s">
        <v>13141</v>
      </c>
      <c r="F1145" s="73"/>
      <c r="G1145" s="73" t="s">
        <v>15556</v>
      </c>
      <c r="H1145" s="73" t="str">
        <f t="shared" si="17"/>
        <v>54.04.04 Реставрация</v>
      </c>
    </row>
    <row r="1146" spans="1:8" s="83" customFormat="1" ht="63" x14ac:dyDescent="0.25">
      <c r="A1146" s="74">
        <v>1144</v>
      </c>
      <c r="B1146" s="77" t="s">
        <v>15518</v>
      </c>
      <c r="C1146" s="76" t="s">
        <v>15519</v>
      </c>
      <c r="D1146" s="76" t="s">
        <v>15520</v>
      </c>
      <c r="E1146" s="77" t="s">
        <v>13141</v>
      </c>
      <c r="F1146" s="73"/>
      <c r="G1146" s="73" t="s">
        <v>15556</v>
      </c>
      <c r="H1146" s="73" t="str">
        <f t="shared" si="17"/>
        <v>54.05.01 Монументально-декоративное искусство</v>
      </c>
    </row>
    <row r="1147" spans="1:8" s="83" customFormat="1" ht="173.25" x14ac:dyDescent="0.25">
      <c r="A1147" s="74">
        <v>1145</v>
      </c>
      <c r="B1147" s="77" t="s">
        <v>15521</v>
      </c>
      <c r="C1147" s="76" t="s">
        <v>15522</v>
      </c>
      <c r="D1147" s="76" t="s">
        <v>15523</v>
      </c>
      <c r="E1147" s="77" t="s">
        <v>13141</v>
      </c>
      <c r="F1147" s="73"/>
      <c r="G1147" s="73" t="s">
        <v>15556</v>
      </c>
      <c r="H1147" s="73" t="str">
        <f t="shared" si="17"/>
        <v>54.05.02 Живопись</v>
      </c>
    </row>
    <row r="1148" spans="1:8" s="83" customFormat="1" ht="94.5" x14ac:dyDescent="0.25">
      <c r="A1148" s="74">
        <v>1146</v>
      </c>
      <c r="B1148" s="77" t="s">
        <v>15524</v>
      </c>
      <c r="C1148" s="85" t="s">
        <v>15525</v>
      </c>
      <c r="D1148" s="76" t="s">
        <v>15526</v>
      </c>
      <c r="E1148" s="77" t="s">
        <v>13141</v>
      </c>
      <c r="F1148" s="73"/>
      <c r="G1148" s="73" t="s">
        <v>15556</v>
      </c>
      <c r="H1148" s="73" t="str">
        <f t="shared" si="17"/>
        <v>54.05.03 Графика</v>
      </c>
    </row>
    <row r="1149" spans="1:8" s="83" customFormat="1" ht="47.25" x14ac:dyDescent="0.25">
      <c r="A1149" s="74">
        <v>1147</v>
      </c>
      <c r="B1149" s="77" t="s">
        <v>15527</v>
      </c>
      <c r="C1149" s="76" t="s">
        <v>15502</v>
      </c>
      <c r="D1149" s="76" t="s">
        <v>15528</v>
      </c>
      <c r="E1149" s="77" t="s">
        <v>13141</v>
      </c>
      <c r="F1149" s="73"/>
      <c r="G1149" s="73" t="s">
        <v>15556</v>
      </c>
      <c r="H1149" s="73" t="str">
        <f t="shared" si="17"/>
        <v>54.05.04 Скульптура</v>
      </c>
    </row>
    <row r="1150" spans="1:8" s="83" customFormat="1" ht="15.75" x14ac:dyDescent="0.25">
      <c r="A1150" s="74">
        <v>1148</v>
      </c>
      <c r="B1150" s="77" t="s">
        <v>15529</v>
      </c>
      <c r="C1150" s="76" t="s">
        <v>15530</v>
      </c>
      <c r="D1150" s="76" t="s">
        <v>6903</v>
      </c>
      <c r="E1150" s="77" t="s">
        <v>13141</v>
      </c>
      <c r="F1150" s="73"/>
      <c r="G1150" s="73" t="s">
        <v>15556</v>
      </c>
      <c r="H1150" s="73" t="str">
        <f t="shared" si="17"/>
        <v>54.05.05 Живопись и изящные искусства</v>
      </c>
    </row>
    <row r="1151" spans="1:8" s="83" customFormat="1" ht="15.75" x14ac:dyDescent="0.25">
      <c r="A1151" s="74">
        <v>1149</v>
      </c>
      <c r="B1151" s="77" t="s">
        <v>15531</v>
      </c>
      <c r="C1151" s="76" t="s">
        <v>602</v>
      </c>
      <c r="D1151" s="79" t="s">
        <v>15532</v>
      </c>
      <c r="E1151" s="77" t="s">
        <v>13200</v>
      </c>
      <c r="F1151" s="73"/>
      <c r="G1151" s="73" t="s">
        <v>15556</v>
      </c>
      <c r="H1151" s="73" t="str">
        <f t="shared" si="17"/>
        <v>55.01.01 Киномеханик</v>
      </c>
    </row>
    <row r="1152" spans="1:8" s="83" customFormat="1" ht="15.75" x14ac:dyDescent="0.25">
      <c r="A1152" s="74">
        <v>1150</v>
      </c>
      <c r="B1152" s="80" t="s">
        <v>15533</v>
      </c>
      <c r="C1152" s="76" t="s">
        <v>15534</v>
      </c>
      <c r="D1152" s="76" t="s">
        <v>15535</v>
      </c>
      <c r="E1152" s="77" t="s">
        <v>13200</v>
      </c>
      <c r="F1152" s="78"/>
      <c r="G1152" s="73" t="s">
        <v>15556</v>
      </c>
      <c r="H1152" s="73" t="str">
        <f t="shared" si="17"/>
        <v>55.02.01 Театральная и аудиовизуальная техника (по видам)</v>
      </c>
    </row>
    <row r="1153" spans="1:8" s="83" customFormat="1" ht="15.75" x14ac:dyDescent="0.25">
      <c r="A1153" s="74">
        <v>1151</v>
      </c>
      <c r="B1153" s="80" t="s">
        <v>15536</v>
      </c>
      <c r="C1153" s="76" t="s">
        <v>15537</v>
      </c>
      <c r="D1153" s="76" t="s">
        <v>15538</v>
      </c>
      <c r="E1153" s="77" t="s">
        <v>13200</v>
      </c>
      <c r="F1153" s="78"/>
      <c r="G1153" s="73" t="s">
        <v>15556</v>
      </c>
      <c r="H1153" s="73" t="str">
        <f t="shared" si="17"/>
        <v>55.02.02 Анимация (по видам)</v>
      </c>
    </row>
    <row r="1154" spans="1:8" s="83" customFormat="1" ht="94.5" x14ac:dyDescent="0.25">
      <c r="A1154" s="74">
        <v>1152</v>
      </c>
      <c r="B1154" s="77" t="s">
        <v>15539</v>
      </c>
      <c r="C1154" s="76" t="s">
        <v>15540</v>
      </c>
      <c r="D1154" s="76" t="s">
        <v>15541</v>
      </c>
      <c r="E1154" s="77" t="s">
        <v>13141</v>
      </c>
      <c r="F1154" s="73"/>
      <c r="G1154" s="73" t="s">
        <v>15556</v>
      </c>
      <c r="H1154" s="73" t="str">
        <f t="shared" si="17"/>
        <v>55.05.01 Режиссура кино и телевидения</v>
      </c>
    </row>
    <row r="1155" spans="1:8" s="83" customFormat="1" ht="15.75" x14ac:dyDescent="0.25">
      <c r="A1155" s="74">
        <v>1153</v>
      </c>
      <c r="B1155" s="77" t="s">
        <v>15542</v>
      </c>
      <c r="C1155" s="76" t="s">
        <v>15543</v>
      </c>
      <c r="D1155" s="76" t="s">
        <v>15544</v>
      </c>
      <c r="E1155" s="77" t="s">
        <v>13141</v>
      </c>
      <c r="F1155" s="73"/>
      <c r="G1155" s="73" t="s">
        <v>15556</v>
      </c>
      <c r="H1155" s="73" t="str">
        <f t="shared" si="17"/>
        <v>55.05.02 Звукорежиссура аудиовизуальных искусств</v>
      </c>
    </row>
    <row r="1156" spans="1:8" s="83" customFormat="1" ht="15.75" x14ac:dyDescent="0.25">
      <c r="A1156" s="74">
        <v>1154</v>
      </c>
      <c r="B1156" s="77" t="s">
        <v>15545</v>
      </c>
      <c r="C1156" s="76" t="s">
        <v>15546</v>
      </c>
      <c r="D1156" s="76" t="s">
        <v>15547</v>
      </c>
      <c r="E1156" s="77" t="s">
        <v>13141</v>
      </c>
      <c r="F1156" s="73"/>
      <c r="G1156" s="73" t="s">
        <v>15556</v>
      </c>
      <c r="H1156" s="73" t="str">
        <f t="shared" si="17"/>
        <v>55.05.03 Кинооператорство</v>
      </c>
    </row>
    <row r="1157" spans="1:8" s="83" customFormat="1" ht="63" x14ac:dyDescent="0.25">
      <c r="A1157" s="74">
        <v>1155</v>
      </c>
      <c r="B1157" s="77" t="s">
        <v>15548</v>
      </c>
      <c r="C1157" s="76" t="s">
        <v>15549</v>
      </c>
      <c r="D1157" s="76" t="s">
        <v>15550</v>
      </c>
      <c r="E1157" s="77" t="s">
        <v>13141</v>
      </c>
      <c r="F1157" s="73"/>
      <c r="G1157" s="73" t="s">
        <v>15556</v>
      </c>
      <c r="H1157" s="73" t="str">
        <f>CONCATENATE(B1157,G1157,C1157)</f>
        <v>55.05.04 Продюсерство</v>
      </c>
    </row>
    <row r="1158" spans="1:8" s="83" customFormat="1" ht="15.75" x14ac:dyDescent="0.25">
      <c r="A1158" s="74">
        <v>1156</v>
      </c>
      <c r="B1158" s="77" t="s">
        <v>15551</v>
      </c>
      <c r="C1158" s="76" t="s">
        <v>15552</v>
      </c>
      <c r="D1158" s="76" t="s">
        <v>7965</v>
      </c>
      <c r="E1158" s="77" t="s">
        <v>13141</v>
      </c>
      <c r="F1158" s="73"/>
      <c r="G1158" s="73" t="s">
        <v>15556</v>
      </c>
      <c r="H1158" s="73" t="str">
        <f>CONCATENATE(B1158,G1158,C1158)</f>
        <v>55.05.05 Киноведение</v>
      </c>
    </row>
    <row r="1159" spans="1:8" s="83" customFormat="1" ht="15.75" x14ac:dyDescent="0.25">
      <c r="A1159" s="74">
        <v>1157</v>
      </c>
      <c r="B1159" s="72" t="s">
        <v>15553</v>
      </c>
      <c r="C1159" s="76" t="s">
        <v>15554</v>
      </c>
      <c r="D1159" s="76" t="s">
        <v>15555</v>
      </c>
      <c r="E1159" s="77" t="s">
        <v>13200</v>
      </c>
      <c r="F1159" s="78"/>
      <c r="G1159" s="73" t="s">
        <v>15556</v>
      </c>
      <c r="H1159" s="73" t="str">
        <f>CONCATENATE(B1159,G1159,C1159)</f>
        <v>57.02.01 Пограничная деятельность (по видам деятельности)</v>
      </c>
    </row>
  </sheetData>
  <sheetProtection password="82BC" sheet="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5</vt:i4>
      </vt:variant>
      <vt:variant>
        <vt:lpstr>Именованные диапазоны</vt:lpstr>
      </vt:variant>
      <vt:variant>
        <vt:i4>10</vt:i4>
      </vt:variant>
    </vt:vector>
  </HeadingPairs>
  <TitlesOfParts>
    <vt:vector size="15" baseType="lpstr">
      <vt:lpstr>Уровень образования</vt:lpstr>
      <vt:lpstr>1</vt:lpstr>
      <vt:lpstr>справочник</vt:lpstr>
      <vt:lpstr>справочник ОКВЭД</vt:lpstr>
      <vt:lpstr>Направления подготовки</vt:lpstr>
      <vt:lpstr>'1'!Заголовки_для_печати</vt:lpstr>
      <vt:lpstr>Направления_подготовки</vt:lpstr>
      <vt:lpstr>'1'!Область_печати</vt:lpstr>
      <vt:lpstr>ОКВЭД</vt:lpstr>
      <vt:lpstr>ОКФС</vt:lpstr>
      <vt:lpstr>ОПФ</vt:lpstr>
      <vt:lpstr>профессии</vt:lpstr>
      <vt:lpstr>районы</vt:lpstr>
      <vt:lpstr>справочник</vt:lpstr>
      <vt:lpstr>уровень_образования</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Андрей А. Мищериков</dc:creator>
  <cp:lastModifiedBy>Elena</cp:lastModifiedBy>
  <cp:lastPrinted>2016-04-12T14:49:16Z</cp:lastPrinted>
  <dcterms:created xsi:type="dcterms:W3CDTF">2011-01-28T10:43:49Z</dcterms:created>
  <dcterms:modified xsi:type="dcterms:W3CDTF">2016-04-13T10:41:15Z</dcterms:modified>
</cp:coreProperties>
</file>