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6B47A4-4FAC-4800-B523-69E22D382617}" xr6:coauthVersionLast="47" xr6:coauthVersionMax="47" xr10:uidLastSave="{00000000-0000-0000-0000-000000000000}"/>
  <bookViews>
    <workbookView xWindow="-120" yWindow="-120" windowWidth="29040" windowHeight="15840" activeTab="8" xr2:uid="{D7B9D993-0B1B-484D-A4D2-47607BDFA06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L14" i="8"/>
  <c r="D8" i="8"/>
  <c r="C8" i="8"/>
  <c r="B8" i="8"/>
  <c r="K9" i="8"/>
  <c r="J9" i="8"/>
  <c r="I9" i="8"/>
  <c r="H9" i="8"/>
  <c r="J12" i="8"/>
  <c r="J11" i="8"/>
  <c r="J10" i="8"/>
  <c r="J8" i="8"/>
  <c r="J7" i="8"/>
  <c r="J6" i="8"/>
  <c r="J5" i="8"/>
  <c r="J4" i="8"/>
  <c r="K6" i="8"/>
  <c r="I6" i="8"/>
  <c r="H6" i="8"/>
  <c r="G6" i="8"/>
  <c r="F6" i="8"/>
  <c r="D12" i="8"/>
  <c r="E12" i="8"/>
  <c r="I12" i="8"/>
  <c r="H12" i="8"/>
  <c r="G12" i="8"/>
  <c r="F12" i="8"/>
  <c r="E11" i="8"/>
  <c r="E10" i="8"/>
  <c r="E9" i="8"/>
  <c r="E8" i="8"/>
  <c r="E7" i="8"/>
  <c r="E6" i="8"/>
  <c r="E5" i="8"/>
  <c r="H4" i="8"/>
  <c r="G4" i="8"/>
  <c r="F4" i="8"/>
  <c r="E4" i="8"/>
  <c r="D4" i="8"/>
  <c r="C4" i="8"/>
  <c r="B4" i="8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6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<sst xmlns="http://schemas.openxmlformats.org/spreadsheetml/2006/main" count="199" uniqueCount="103">
  <si>
    <t>№</t>
  </si>
  <si>
    <t>Список класса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</si>
  <si>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</si>
  <si>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</si>
  <si>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</si>
  <si>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</si>
  <si>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</si>
  <si>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Малясов Артем</t>
  </si>
  <si>
    <t>Мунгалов Константин</t>
  </si>
  <si>
    <t>Шабаев Георгий</t>
  </si>
  <si>
    <t>Предмет</t>
  </si>
  <si>
    <t>Алгебра</t>
  </si>
  <si>
    <t>Геометрия</t>
  </si>
  <si>
    <t>Средний балл</t>
  </si>
  <si>
    <t>Результат</t>
  </si>
  <si>
    <t>Колосова Анастасия</t>
  </si>
  <si>
    <t>Куприянова анстасия</t>
  </si>
  <si>
    <t>Действие</t>
  </si>
  <si>
    <t>Сигнал сфетофора</t>
  </si>
  <si>
    <t>Красный</t>
  </si>
  <si>
    <t>Зеленый</t>
  </si>
  <si>
    <t>День недели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</si>
  <si>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</si>
  <si>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</si>
  <si>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</si>
  <si>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</si>
  <si>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</si>
  <si>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</si>
  <si>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</si>
  <si>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</si>
  <si>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</si>
  <si>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</si>
  <si>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</si>
  <si>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</si>
  <si>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</si>
  <si>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</si>
  <si>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</si>
  <si>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 xml:space="preserve"> К оплате</t>
  </si>
  <si>
    <t>Молочная прод.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</si>
  <si>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</si>
  <si>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</si>
  <si>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</si>
  <si>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</si>
  <si>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</si>
  <si>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</si>
  <si>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</si>
  <si>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</si>
  <si>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</si>
  <si>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Оценки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</si>
  <si>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</si>
  <si>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</si>
  <si>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</si>
  <si>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</si>
  <si>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</si>
  <si>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</si>
  <si>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средний балл</t>
  </si>
  <si>
    <t>Кол-во 2</t>
  </si>
  <si>
    <t>Перевод в след класс</t>
  </si>
  <si>
    <t>Иванов</t>
  </si>
  <si>
    <t>Петров</t>
  </si>
  <si>
    <t>Фамилия</t>
  </si>
  <si>
    <t>Сидоров</t>
  </si>
  <si>
    <t>Кашина</t>
  </si>
  <si>
    <t>Атабадзе</t>
  </si>
  <si>
    <t>Губницкий</t>
  </si>
  <si>
    <t>Иовенко</t>
  </si>
  <si>
    <t>Козелкова</t>
  </si>
  <si>
    <t>Милешин</t>
  </si>
  <si>
    <t>Мусалимов</t>
  </si>
  <si>
    <t>Румянцев</t>
  </si>
  <si>
    <t>Савчук</t>
  </si>
  <si>
    <t>Сотникова</t>
  </si>
  <si>
    <t>Тананыкин</t>
  </si>
  <si>
    <t>Ярослава</t>
  </si>
  <si>
    <t>Кросворд компьютер</t>
  </si>
  <si>
    <t>ПО ГОРИЗОНТАЛИ</t>
  </si>
  <si>
    <t>3.</t>
  </si>
  <si>
    <t>Гибкий магнитный диск</t>
  </si>
  <si>
    <t>Устройство вывода информации</t>
  </si>
  <si>
    <t>Устройство ввода информации</t>
  </si>
  <si>
    <t>Жесткий магнитный</t>
  </si>
  <si>
    <t>Устройство для вывода информации на бумажный носитель</t>
  </si>
  <si>
    <t>по вертикали</t>
  </si>
  <si>
    <t>Вычислительная система</t>
  </si>
  <si>
    <t>Устройство преобразующая информаци,и управляющая другими устройствами пк</t>
  </si>
  <si>
    <t>д</t>
  </si>
  <si>
    <t>и</t>
  </si>
  <si>
    <t>с</t>
  </si>
  <si>
    <t>к</t>
  </si>
  <si>
    <t>е</t>
  </si>
  <si>
    <t>т</t>
  </si>
  <si>
    <t>а</t>
  </si>
  <si>
    <t>о</t>
  </si>
  <si>
    <t>м</t>
  </si>
  <si>
    <t>п</t>
  </si>
  <si>
    <t>ь</t>
  </si>
  <si>
    <t>ю</t>
  </si>
  <si>
    <t>р</t>
  </si>
  <si>
    <t>н</t>
  </si>
  <si>
    <t>ц</t>
  </si>
  <si>
    <t>ы</t>
  </si>
  <si>
    <t>ш</t>
  </si>
  <si>
    <t>Обще число набранных баллов=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</si>
</sst>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shrinkToFit="1"/>
    </xf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Alignment="1">
      <alignment horizontal="center" shrinkToFit="1"/>
    </xf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23C-5E79-439B-88C2-0976C17DF781}">
  <dimension ref="A1:B10"/>
  <sheetViews>
    <sheetView zoomScale="250" zoomScaleNormal="250" workbookViewId="0">
      <selection activeCell="B1" sqref="B1:B10"/>
    </sheetView>
  </sheetViews>
  <sheetFormatPr defaultRowHeight="15" x14ac:dyDescent="0.25"/>
  <sheetData>
    <row r="1" spans="1:2" x14ac:dyDescent="0.25">
      <c r="A1">
        <v>-1</v>
      </c>
      <c r="B1">
        <f>IF(A1&gt;0,1,0)</f>
        <v>0</v>
      </c>
    </row>
    <row r="2" spans="1:2" x14ac:dyDescent="0.25">
      <c r="A2">
        <v>10</v>
      </c>
      <c r="B2">
        <f t="shared" ref="B2:B10" si="0">IF(A2&gt;0,1,0)</f>
        <v>1</v>
      </c>
    </row>
    <row r="3" spans="1:2" x14ac:dyDescent="0.25">
      <c r="A3">
        <v>-20</v>
      </c>
      <c r="B3">
        <f t="shared" si="0"/>
        <v>0</v>
      </c>
    </row>
    <row r="4" spans="1:2" x14ac:dyDescent="0.25">
      <c r="A4">
        <v>30</v>
      </c>
      <c r="B4">
        <f t="shared" si="0"/>
        <v>1</v>
      </c>
    </row>
    <row r="5" spans="1:2" x14ac:dyDescent="0.25">
      <c r="A5">
        <v>-50</v>
      </c>
      <c r="B5">
        <f t="shared" si="0"/>
        <v>0</v>
      </c>
    </row>
    <row r="6" spans="1:2" x14ac:dyDescent="0.25">
      <c r="A6">
        <v>-4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-6</v>
      </c>
      <c r="B8">
        <f t="shared" si="0"/>
        <v>0</v>
      </c>
    </row>
    <row r="9" spans="1:2" x14ac:dyDescent="0.25">
      <c r="A9">
        <v>30</v>
      </c>
      <c r="B9">
        <f t="shared" si="0"/>
        <v>1</v>
      </c>
    </row>
    <row r="10" spans="1:2" x14ac:dyDescent="0.25">
      <c r="A10">
        <v>-120</v>
      </c>
      <c r="B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DD79-558E-46C1-AA71-ADF4C0C4BAA6}">
  <dimension ref="A1:I15"/>
  <sheetViews>
    <sheetView workbookViewId="0">
      <selection activeCell="G5" sqref="G5"/>
    </sheetView>
  </sheetViews>
  <sheetFormatPr defaultRowHeight="15" x14ac:dyDescent="0.25"/>
  <cols>
    <col min="1" max="1" width="20.42578125" style="3" customWidth="1"/>
    <col min="4" max="4" width="13.5703125" customWidth="1"/>
    <col min="5" max="5" width="13.85546875" customWidth="1"/>
  </cols>
  <sheetData>
    <row r="1" spans="1:9" x14ac:dyDescent="0.25">
      <c r="A1" s="4" t="s">
        <v>1</v>
      </c>
      <c r="B1" s="1" t="s">
        <v>10</v>
      </c>
      <c r="C1" s="1"/>
      <c r="D1" s="1" t="s">
        <v>13</v>
      </c>
      <c r="E1" s="1" t="s">
        <v>14</v>
      </c>
    </row>
    <row r="2" spans="1:9" x14ac:dyDescent="0.25">
      <c r="A2" s="4"/>
      <c r="B2" t="s">
        <v>11</v>
      </c>
      <c r="C2" t="s">
        <v>12</v>
      </c>
      <c r="D2" s="1"/>
      <c r="E2" s="1"/>
    </row>
    <row r="3" spans="1:9" x14ac:dyDescent="0.25">
      <c r="A3" s="2" t="s">
        <v>2</v>
      </c>
      <c r="B3">
        <v>4</v>
      </c>
      <c r="C3">
        <v>4</v>
      </c>
      <c r="D3">
        <f>(B3+C3)/2</f>
        <v>4</v>
      </c>
      <c r="E3" t="str">
        <f>IF(D3&gt;=4,"Зачтено","Не зачтено")</f>
        <v>Зачтено</v>
      </c>
    </row>
    <row r="4" spans="1:9" x14ac:dyDescent="0.25">
      <c r="A4" s="3" t="s">
        <v>3</v>
      </c>
      <c r="B4">
        <v>3</v>
      </c>
      <c r="C4">
        <v>4</v>
      </c>
      <c r="D4">
        <f t="shared" ref="D4:D12" si="0">(B4+C4)/2</f>
        <v>3.5</v>
      </c>
      <c r="E4" t="str">
        <f t="shared" ref="E4:E12" si="1">IF(D4&gt;=4,"Зачтено","Не зачтено")</f>
        <v>Не зачтено</v>
      </c>
    </row>
    <row r="5" spans="1:9" x14ac:dyDescent="0.25">
      <c r="A5" s="3" t="s">
        <v>4</v>
      </c>
      <c r="B5">
        <v>4</v>
      </c>
      <c r="C5">
        <v>5</v>
      </c>
      <c r="D5">
        <f t="shared" si="0"/>
        <v>4.5</v>
      </c>
      <c r="E5" t="str">
        <f t="shared" si="1"/>
        <v>Зачтено</v>
      </c>
    </row>
    <row r="6" spans="1:9" x14ac:dyDescent="0.25">
      <c r="A6" s="3" t="s">
        <v>5</v>
      </c>
      <c r="B6">
        <v>5</v>
      </c>
      <c r="C6">
        <v>5</v>
      </c>
      <c r="D6">
        <f t="shared" si="0"/>
        <v>5</v>
      </c>
      <c r="E6" t="str">
        <f t="shared" si="1"/>
        <v>Зачтено</v>
      </c>
      <c r="G6" s="2"/>
      <c r="H6" s="1"/>
      <c r="I6" s="1"/>
    </row>
    <row r="7" spans="1:9" x14ac:dyDescent="0.25">
      <c r="A7" s="3" t="s">
        <v>6</v>
      </c>
      <c r="B7">
        <v>3</v>
      </c>
      <c r="C7">
        <v>3</v>
      </c>
      <c r="D7">
        <f t="shared" si="0"/>
        <v>3</v>
      </c>
      <c r="E7" t="str">
        <f t="shared" si="1"/>
        <v>Не зачтено</v>
      </c>
      <c r="G7" s="2"/>
    </row>
    <row r="8" spans="1:9" x14ac:dyDescent="0.25">
      <c r="A8" s="3" t="s">
        <v>15</v>
      </c>
      <c r="B8">
        <v>4</v>
      </c>
      <c r="C8">
        <v>3</v>
      </c>
      <c r="D8">
        <f t="shared" si="0"/>
        <v>3.5</v>
      </c>
      <c r="E8" t="str">
        <f t="shared" si="1"/>
        <v>Не зачтено</v>
      </c>
      <c r="G8" s="3"/>
    </row>
    <row r="9" spans="1:9" x14ac:dyDescent="0.25">
      <c r="A9" s="3" t="s">
        <v>16</v>
      </c>
      <c r="B9">
        <v>5</v>
      </c>
      <c r="C9">
        <v>5</v>
      </c>
      <c r="D9">
        <f t="shared" si="0"/>
        <v>5</v>
      </c>
      <c r="E9" t="str">
        <f t="shared" si="1"/>
        <v>Зачтено</v>
      </c>
      <c r="G9" s="3"/>
    </row>
    <row r="10" spans="1:9" x14ac:dyDescent="0.25">
      <c r="A10" s="3" t="s">
        <v>7</v>
      </c>
      <c r="B10">
        <v>4</v>
      </c>
      <c r="C10">
        <v>5</v>
      </c>
      <c r="D10">
        <f t="shared" si="0"/>
        <v>4.5</v>
      </c>
      <c r="E10" t="str">
        <f t="shared" si="1"/>
        <v>Зачтено</v>
      </c>
      <c r="G10" s="3"/>
    </row>
    <row r="11" spans="1:9" x14ac:dyDescent="0.25">
      <c r="A11" s="3" t="s">
        <v>8</v>
      </c>
      <c r="B11">
        <v>5</v>
      </c>
      <c r="C11">
        <v>3</v>
      </c>
      <c r="D11">
        <f t="shared" si="0"/>
        <v>4</v>
      </c>
      <c r="E11" t="str">
        <f t="shared" si="1"/>
        <v>Зачтено</v>
      </c>
      <c r="G11" s="3"/>
    </row>
    <row r="12" spans="1:9" x14ac:dyDescent="0.25">
      <c r="A12" s="3" t="s">
        <v>9</v>
      </c>
      <c r="B12">
        <v>3</v>
      </c>
      <c r="C12">
        <v>3</v>
      </c>
      <c r="D12">
        <f t="shared" si="0"/>
        <v>3</v>
      </c>
      <c r="E12" t="str">
        <f t="shared" si="1"/>
        <v>Не зачтено</v>
      </c>
      <c r="G12" s="3"/>
    </row>
    <row r="13" spans="1:9" x14ac:dyDescent="0.25">
      <c r="G13" s="3"/>
    </row>
    <row r="14" spans="1:9" x14ac:dyDescent="0.25">
      <c r="G14" s="3"/>
    </row>
    <row r="15" spans="1:9" x14ac:dyDescent="0.25">
      <c r="G15" s="3"/>
    </row>
  </sheetData>
  <mergeCells count="5">
    <mergeCell ref="A1:A2"/>
    <mergeCell ref="H6:I6"/>
    <mergeCell ref="B1:C1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406-0A72-4D73-B459-EDDC57C312F5}">
  <dimension ref="A1:B3"/>
  <sheetViews>
    <sheetView workbookViewId="0">
      <selection activeCell="B2" sqref="B2:B3"/>
    </sheetView>
  </sheetViews>
  <sheetFormatPr defaultRowHeight="15" x14ac:dyDescent="0.25"/>
  <cols>
    <col min="1" max="1" width="17.42578125" customWidth="1"/>
    <col min="2" max="2" width="11.42578125" customWidth="1"/>
  </cols>
  <sheetData>
    <row r="1" spans="1:2" x14ac:dyDescent="0.25">
      <c r="A1" s="5" t="s">
        <v>18</v>
      </c>
      <c r="B1" s="5" t="s">
        <v>17</v>
      </c>
    </row>
    <row r="2" spans="1:2" x14ac:dyDescent="0.25">
      <c r="A2" s="6" t="s">
        <v>19</v>
      </c>
      <c r="B2" t="str">
        <f>IF(A2="Красный","Стоим","Переходим")</f>
        <v>Стоим</v>
      </c>
    </row>
    <row r="3" spans="1:2" x14ac:dyDescent="0.25">
      <c r="A3" s="7" t="s">
        <v>20</v>
      </c>
      <c r="B3" t="str">
        <f>IF(A3="Красный","Стоим","Переходим")</f>
        <v>Переходим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4F4D-9881-4CEA-BAB9-575E1B581996}">
  <dimension ref="A1:C8"/>
  <sheetViews>
    <sheetView workbookViewId="0">
      <selection activeCell="D5" sqref="D5"/>
    </sheetView>
  </sheetViews>
  <sheetFormatPr defaultRowHeight="15" x14ac:dyDescent="0.25"/>
  <cols>
    <col min="1" max="1" width="11.42578125" style="3" customWidth="1"/>
    <col min="2" max="2" width="12.7109375" customWidth="1"/>
    <col min="3" max="3" width="23.42578125" customWidth="1"/>
  </cols>
  <sheetData>
    <row r="1" spans="1:3" x14ac:dyDescent="0.25">
      <c r="A1" s="3" t="s">
        <v>21</v>
      </c>
      <c r="B1" t="s">
        <v>21</v>
      </c>
      <c r="C1" t="s">
        <v>22</v>
      </c>
    </row>
    <row r="2" spans="1:3" x14ac:dyDescent="0.25">
      <c r="A2" s="3" t="s">
        <v>23</v>
      </c>
      <c r="B2" t="s">
        <v>30</v>
      </c>
      <c r="C2" t="str">
        <f>IF(B2="Пасмурно","Возьми зонт"," Посмотри температуру")</f>
        <v>Возьми зонт</v>
      </c>
    </row>
    <row r="3" spans="1:3" x14ac:dyDescent="0.25">
      <c r="A3" s="3" t="s">
        <v>24</v>
      </c>
      <c r="B3" t="s">
        <v>31</v>
      </c>
      <c r="C3" t="str">
        <f t="shared" ref="C3:C8" si="0">IF(B3="Пасмурно","Возьми зонт"," Посмотри температуру")</f>
        <v xml:space="preserve"> Посмотри температуру</v>
      </c>
    </row>
    <row r="4" spans="1:3" x14ac:dyDescent="0.25">
      <c r="A4" s="3" t="s">
        <v>25</v>
      </c>
      <c r="B4" t="s">
        <v>32</v>
      </c>
      <c r="C4" t="str">
        <f t="shared" si="0"/>
        <v xml:space="preserve"> Посмотри температуру</v>
      </c>
    </row>
    <row r="5" spans="1:3" x14ac:dyDescent="0.25">
      <c r="A5" s="3" t="s">
        <v>26</v>
      </c>
      <c r="B5" t="s">
        <v>30</v>
      </c>
      <c r="C5" t="str">
        <f t="shared" si="0"/>
        <v>Возьми зонт</v>
      </c>
    </row>
    <row r="6" spans="1:3" x14ac:dyDescent="0.25">
      <c r="A6" s="3" t="s">
        <v>27</v>
      </c>
      <c r="B6" t="s">
        <v>33</v>
      </c>
      <c r="C6" t="str">
        <f t="shared" si="0"/>
        <v xml:space="preserve"> Посмотри температуру</v>
      </c>
    </row>
    <row r="7" spans="1:3" x14ac:dyDescent="0.25">
      <c r="A7" s="3" t="s">
        <v>28</v>
      </c>
      <c r="B7" t="s">
        <v>30</v>
      </c>
      <c r="C7" t="str">
        <f t="shared" si="0"/>
        <v>Возьми зонт</v>
      </c>
    </row>
    <row r="8" spans="1:3" x14ac:dyDescent="0.25">
      <c r="A8" s="3" t="s">
        <v>29</v>
      </c>
      <c r="B8" t="s">
        <v>31</v>
      </c>
      <c r="C8" t="str">
        <f t="shared" si="0"/>
        <v xml:space="preserve"> 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4056-8EB2-4158-A403-AD0D4F2D4489}">
  <dimension ref="A1:D9"/>
  <sheetViews>
    <sheetView workbookViewId="0">
      <selection activeCell="F5" sqref="F5"/>
    </sheetView>
  </sheetViews>
  <sheetFormatPr defaultRowHeight="15" x14ac:dyDescent="0.25"/>
  <cols>
    <col min="1" max="1" width="21.42578125" customWidth="1"/>
    <col min="3" max="3" width="12.28515625" style="3" customWidth="1"/>
  </cols>
  <sheetData>
    <row r="1" spans="1:4" x14ac:dyDescent="0.25">
      <c r="A1" t="s">
        <v>34</v>
      </c>
      <c r="B1" t="s">
        <v>35</v>
      </c>
      <c r="C1" s="3" t="s">
        <v>36</v>
      </c>
      <c r="D1" t="s">
        <v>37</v>
      </c>
    </row>
    <row r="2" spans="1:4" x14ac:dyDescent="0.25">
      <c r="A2" t="s">
        <v>38</v>
      </c>
      <c r="B2">
        <v>25</v>
      </c>
      <c r="C2" s="3" t="s">
        <v>46</v>
      </c>
      <c r="D2">
        <f>IF(C2="да",B2-B2*0.05,B2)</f>
        <v>25</v>
      </c>
    </row>
    <row r="3" spans="1:4" x14ac:dyDescent="0.25">
      <c r="A3" t="s">
        <v>39</v>
      </c>
      <c r="B3">
        <v>255</v>
      </c>
      <c r="C3" s="3" t="s">
        <v>47</v>
      </c>
      <c r="D3">
        <f t="shared" ref="D3:D9" si="0">IF(C3="да",B3-B3*0.05,B3)</f>
        <v>242.25</v>
      </c>
    </row>
    <row r="4" spans="1:4" x14ac:dyDescent="0.25">
      <c r="A4" t="s">
        <v>40</v>
      </c>
      <c r="B4">
        <v>1100</v>
      </c>
      <c r="C4" s="3" t="s">
        <v>46</v>
      </c>
      <c r="D4">
        <f t="shared" si="0"/>
        <v>1100</v>
      </c>
    </row>
    <row r="5" spans="1:4" x14ac:dyDescent="0.25">
      <c r="A5" t="s">
        <v>41</v>
      </c>
      <c r="B5">
        <v>562</v>
      </c>
      <c r="C5" s="3" t="s">
        <v>47</v>
      </c>
      <c r="D5">
        <f t="shared" si="0"/>
        <v>533.9</v>
      </c>
    </row>
    <row r="6" spans="1:4" x14ac:dyDescent="0.25">
      <c r="A6" t="s">
        <v>42</v>
      </c>
      <c r="B6">
        <v>123</v>
      </c>
      <c r="C6" s="3" t="s">
        <v>47</v>
      </c>
      <c r="D6">
        <f t="shared" si="0"/>
        <v>116.85</v>
      </c>
    </row>
    <row r="7" spans="1:4" x14ac:dyDescent="0.25">
      <c r="A7" t="s">
        <v>43</v>
      </c>
      <c r="B7">
        <v>95.3</v>
      </c>
      <c r="C7" s="3" t="s">
        <v>46</v>
      </c>
      <c r="D7">
        <f t="shared" si="0"/>
        <v>95.3</v>
      </c>
    </row>
    <row r="8" spans="1:4" x14ac:dyDescent="0.25">
      <c r="A8" t="s">
        <v>44</v>
      </c>
      <c r="B8">
        <v>12.3</v>
      </c>
      <c r="C8" s="3" t="s">
        <v>46</v>
      </c>
      <c r="D8">
        <f t="shared" si="0"/>
        <v>12.3</v>
      </c>
    </row>
    <row r="9" spans="1:4" x14ac:dyDescent="0.25">
      <c r="A9" t="s">
        <v>45</v>
      </c>
      <c r="B9">
        <v>250</v>
      </c>
      <c r="C9" s="3" t="s">
        <v>47</v>
      </c>
      <c r="D9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E597-667E-4E59-82F6-8B8A685703FF}">
  <dimension ref="A1:L17"/>
  <sheetViews>
    <sheetView workbookViewId="0">
      <selection activeCell="L3" sqref="L3:L17"/>
    </sheetView>
  </sheetViews>
  <sheetFormatPr defaultRowHeight="15" x14ac:dyDescent="0.25"/>
  <cols>
    <col min="2" max="2" width="13.85546875" style="9" customWidth="1"/>
    <col min="10" max="10" width="13" customWidth="1"/>
    <col min="12" max="12" width="12.7109375" style="8" customWidth="1"/>
  </cols>
  <sheetData>
    <row r="1" spans="1:12" ht="32.25" customHeight="1" x14ac:dyDescent="0.25">
      <c r="A1" s="1" t="s">
        <v>0</v>
      </c>
      <c r="B1" s="10" t="s">
        <v>60</v>
      </c>
      <c r="C1" s="1" t="s">
        <v>48</v>
      </c>
      <c r="D1" s="1"/>
      <c r="E1" s="1"/>
      <c r="F1" s="1"/>
      <c r="G1" s="1"/>
      <c r="H1" s="1"/>
      <c r="I1" s="1"/>
    </row>
    <row r="2" spans="1:12" ht="87" x14ac:dyDescent="0.25">
      <c r="A2" s="1"/>
      <c r="B2" s="10"/>
      <c r="C2" s="11" t="s">
        <v>11</v>
      </c>
      <c r="D2" s="11" t="s">
        <v>49</v>
      </c>
      <c r="E2" s="11" t="s">
        <v>50</v>
      </c>
      <c r="F2" s="11" t="s">
        <v>51</v>
      </c>
      <c r="G2" s="11" t="s">
        <v>52</v>
      </c>
      <c r="H2" s="11" t="s">
        <v>53</v>
      </c>
      <c r="I2" s="12" t="s">
        <v>54</v>
      </c>
      <c r="J2" s="9" t="s">
        <v>55</v>
      </c>
      <c r="K2" s="9" t="s">
        <v>56</v>
      </c>
      <c r="L2" s="8" t="s">
        <v>57</v>
      </c>
    </row>
    <row r="3" spans="1:12" x14ac:dyDescent="0.25">
      <c r="A3">
        <v>1</v>
      </c>
      <c r="B3" s="9" t="s">
        <v>58</v>
      </c>
      <c r="C3" s="9">
        <v>2</v>
      </c>
      <c r="D3">
        <v>4</v>
      </c>
      <c r="E3">
        <v>5</v>
      </c>
      <c r="F3">
        <v>5</v>
      </c>
      <c r="G3">
        <v>3</v>
      </c>
      <c r="H3">
        <v>4</v>
      </c>
      <c r="I3">
        <v>3</v>
      </c>
      <c r="J3">
        <f>(C3+D3+E3+F3+G3+H3+I3)/7</f>
        <v>3.7142857142857144</v>
      </c>
      <c r="K3">
        <f>COUNTIF(C3:I3,2)</f>
        <v>1</v>
      </c>
      <c r="L3" s="8" t="str">
        <f>IF(L19=0,"Переведен", IF(L19&gt;2, "Оставлен на второй год", "Оставлен на осень"))</f>
        <v>Переведен</v>
      </c>
    </row>
    <row r="4" spans="1:12" ht="30" x14ac:dyDescent="0.25">
      <c r="A4">
        <v>2</v>
      </c>
      <c r="B4" s="9" t="s">
        <v>59</v>
      </c>
      <c r="C4">
        <v>5</v>
      </c>
      <c r="D4">
        <v>2</v>
      </c>
      <c r="E4">
        <v>3</v>
      </c>
      <c r="F4">
        <v>4</v>
      </c>
      <c r="G4">
        <v>2</v>
      </c>
      <c r="H4">
        <v>3</v>
      </c>
      <c r="I4">
        <v>2</v>
      </c>
      <c r="J4">
        <f t="shared" ref="J4:J17" si="0">(C4+D4+E4+F4+G4+H4+I4)/7</f>
        <v>3</v>
      </c>
      <c r="K4">
        <f t="shared" ref="K4:K17" si="1">COUNTIF(C4:I4,2)</f>
        <v>3</v>
      </c>
      <c r="L4" s="8" t="str">
        <f t="shared" ref="L4:L17" si="2">IF(L20=0,"Переведен", IF(L20&gt;2, "Оставлен на второй год", "Оставлен на осень"))</f>
        <v>Переведен</v>
      </c>
    </row>
    <row r="5" spans="1:12" ht="30" x14ac:dyDescent="0.25">
      <c r="A5">
        <v>3</v>
      </c>
      <c r="B5" s="9" t="s">
        <v>61</v>
      </c>
      <c r="C5">
        <v>3</v>
      </c>
      <c r="D5">
        <v>4</v>
      </c>
      <c r="E5">
        <v>2</v>
      </c>
      <c r="F5">
        <v>2</v>
      </c>
      <c r="G5">
        <v>4</v>
      </c>
      <c r="H5">
        <v>4</v>
      </c>
      <c r="I5">
        <v>3</v>
      </c>
      <c r="J5">
        <f t="shared" si="0"/>
        <v>3.1428571428571428</v>
      </c>
      <c r="K5">
        <f t="shared" si="1"/>
        <v>2</v>
      </c>
      <c r="L5" s="8" t="str">
        <f t="shared" si="2"/>
        <v>Переведен</v>
      </c>
    </row>
    <row r="6" spans="1:12" ht="30" x14ac:dyDescent="0.25">
      <c r="A6">
        <v>4</v>
      </c>
      <c r="B6" s="9" t="s">
        <v>62</v>
      </c>
      <c r="C6">
        <v>4</v>
      </c>
      <c r="D6">
        <v>3</v>
      </c>
      <c r="E6">
        <v>5</v>
      </c>
      <c r="F6">
        <v>5</v>
      </c>
      <c r="G6">
        <v>4</v>
      </c>
      <c r="H6">
        <v>5</v>
      </c>
      <c r="I6">
        <v>4</v>
      </c>
      <c r="J6">
        <f t="shared" si="0"/>
        <v>4.2857142857142856</v>
      </c>
      <c r="K6">
        <f t="shared" si="1"/>
        <v>0</v>
      </c>
      <c r="L6" s="8" t="str">
        <f t="shared" si="2"/>
        <v>Переведен</v>
      </c>
    </row>
    <row r="7" spans="1:12" ht="30" x14ac:dyDescent="0.25">
      <c r="A7">
        <v>5</v>
      </c>
      <c r="B7" s="9" t="s">
        <v>63</v>
      </c>
      <c r="C7">
        <v>3</v>
      </c>
      <c r="D7">
        <v>4</v>
      </c>
      <c r="E7">
        <v>4</v>
      </c>
      <c r="F7">
        <v>4</v>
      </c>
      <c r="G7">
        <v>5</v>
      </c>
      <c r="H7">
        <v>4</v>
      </c>
      <c r="I7">
        <v>3</v>
      </c>
      <c r="J7">
        <f t="shared" si="0"/>
        <v>3.8571428571428572</v>
      </c>
      <c r="K7">
        <f t="shared" si="1"/>
        <v>0</v>
      </c>
      <c r="L7" s="8" t="str">
        <f t="shared" si="2"/>
        <v>Переведен</v>
      </c>
    </row>
    <row r="8" spans="1:12" ht="30" x14ac:dyDescent="0.25">
      <c r="A8">
        <v>6</v>
      </c>
      <c r="B8" s="9" t="s">
        <v>64</v>
      </c>
      <c r="C8">
        <v>5</v>
      </c>
      <c r="D8">
        <v>4</v>
      </c>
      <c r="E8">
        <v>5</v>
      </c>
      <c r="F8">
        <v>5</v>
      </c>
      <c r="G8">
        <v>4</v>
      </c>
      <c r="H8">
        <v>5</v>
      </c>
      <c r="I8">
        <v>4</v>
      </c>
      <c r="J8">
        <f t="shared" si="0"/>
        <v>4.5714285714285712</v>
      </c>
      <c r="K8">
        <f t="shared" si="1"/>
        <v>0</v>
      </c>
      <c r="L8" s="8" t="str">
        <f t="shared" si="2"/>
        <v>Переведен</v>
      </c>
    </row>
    <row r="9" spans="1:12" ht="30" x14ac:dyDescent="0.25">
      <c r="A9">
        <v>7</v>
      </c>
      <c r="B9" s="9" t="s">
        <v>65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f t="shared" si="0"/>
        <v>5</v>
      </c>
      <c r="K9">
        <f t="shared" si="1"/>
        <v>0</v>
      </c>
      <c r="L9" s="8" t="str">
        <f t="shared" si="2"/>
        <v>Переведен</v>
      </c>
    </row>
    <row r="10" spans="1:12" ht="30" x14ac:dyDescent="0.25">
      <c r="A10">
        <v>8</v>
      </c>
      <c r="B10" s="9" t="s">
        <v>66</v>
      </c>
      <c r="C10">
        <v>5</v>
      </c>
      <c r="D10">
        <v>4</v>
      </c>
      <c r="E10">
        <v>3</v>
      </c>
      <c r="F10">
        <v>5</v>
      </c>
      <c r="G10">
        <v>5</v>
      </c>
      <c r="H10">
        <v>4</v>
      </c>
      <c r="I10">
        <v>4</v>
      </c>
      <c r="J10">
        <f t="shared" si="0"/>
        <v>4.2857142857142856</v>
      </c>
      <c r="K10">
        <f t="shared" si="1"/>
        <v>0</v>
      </c>
      <c r="L10" s="8" t="str">
        <f t="shared" si="2"/>
        <v>Переведен</v>
      </c>
    </row>
    <row r="11" spans="1:12" ht="30" x14ac:dyDescent="0.25">
      <c r="A11">
        <v>9</v>
      </c>
      <c r="B11" s="9" t="s">
        <v>67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f t="shared" si="0"/>
        <v>5</v>
      </c>
      <c r="K11">
        <f t="shared" si="1"/>
        <v>0</v>
      </c>
      <c r="L11" s="8" t="str">
        <f t="shared" si="2"/>
        <v>Переведен</v>
      </c>
    </row>
    <row r="12" spans="1:12" ht="30" x14ac:dyDescent="0.25">
      <c r="A12">
        <v>10</v>
      </c>
      <c r="B12" s="9" t="s">
        <v>68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f t="shared" si="0"/>
        <v>5</v>
      </c>
      <c r="K12">
        <f t="shared" si="1"/>
        <v>0</v>
      </c>
      <c r="L12" s="8" t="str">
        <f t="shared" si="2"/>
        <v>Переведен</v>
      </c>
    </row>
    <row r="13" spans="1:12" ht="30" x14ac:dyDescent="0.25">
      <c r="A13">
        <v>11</v>
      </c>
      <c r="B13" s="9" t="s">
        <v>69</v>
      </c>
      <c r="C13">
        <v>3</v>
      </c>
      <c r="D13">
        <v>2</v>
      </c>
      <c r="E13">
        <v>3</v>
      </c>
      <c r="F13">
        <v>4</v>
      </c>
      <c r="G13">
        <v>3</v>
      </c>
      <c r="H13">
        <v>4</v>
      </c>
      <c r="I13">
        <v>2</v>
      </c>
      <c r="J13">
        <f t="shared" si="0"/>
        <v>3</v>
      </c>
      <c r="K13">
        <f t="shared" si="1"/>
        <v>2</v>
      </c>
      <c r="L13" s="8" t="str">
        <f t="shared" si="2"/>
        <v>Переведен</v>
      </c>
    </row>
    <row r="14" spans="1:12" ht="30" x14ac:dyDescent="0.25">
      <c r="A14">
        <v>12</v>
      </c>
      <c r="B14" s="9" t="s">
        <v>70</v>
      </c>
      <c r="C14">
        <v>3</v>
      </c>
      <c r="D14">
        <v>4</v>
      </c>
      <c r="E14">
        <v>4</v>
      </c>
      <c r="F14">
        <v>5</v>
      </c>
      <c r="G14">
        <v>5</v>
      </c>
      <c r="H14">
        <v>4</v>
      </c>
      <c r="I14">
        <v>3</v>
      </c>
      <c r="J14">
        <f t="shared" si="0"/>
        <v>4</v>
      </c>
      <c r="K14">
        <f t="shared" si="1"/>
        <v>0</v>
      </c>
      <c r="L14" s="8" t="str">
        <f t="shared" si="2"/>
        <v>Переведен</v>
      </c>
    </row>
    <row r="15" spans="1:12" ht="30" x14ac:dyDescent="0.25">
      <c r="A15">
        <v>13</v>
      </c>
      <c r="B15" s="9" t="s">
        <v>71</v>
      </c>
      <c r="C15">
        <v>2</v>
      </c>
      <c r="D15">
        <v>3</v>
      </c>
      <c r="E15">
        <v>2</v>
      </c>
      <c r="F15">
        <v>3</v>
      </c>
      <c r="G15">
        <v>2</v>
      </c>
      <c r="H15">
        <v>4</v>
      </c>
      <c r="I15">
        <v>3</v>
      </c>
      <c r="J15">
        <f t="shared" si="0"/>
        <v>2.7142857142857144</v>
      </c>
      <c r="K15">
        <f t="shared" si="1"/>
        <v>3</v>
      </c>
      <c r="L15" s="8" t="str">
        <f t="shared" si="2"/>
        <v>Переведен</v>
      </c>
    </row>
    <row r="16" spans="1:12" ht="30" x14ac:dyDescent="0.25">
      <c r="A16">
        <v>14</v>
      </c>
      <c r="B16" s="9" t="s">
        <v>72</v>
      </c>
      <c r="C16">
        <v>5</v>
      </c>
      <c r="D16">
        <v>4</v>
      </c>
      <c r="E16">
        <v>5</v>
      </c>
      <c r="F16">
        <v>4</v>
      </c>
      <c r="G16">
        <v>5</v>
      </c>
      <c r="H16">
        <v>5</v>
      </c>
      <c r="I16">
        <v>4</v>
      </c>
      <c r="J16">
        <f t="shared" si="0"/>
        <v>4.5714285714285712</v>
      </c>
      <c r="K16">
        <f t="shared" si="1"/>
        <v>0</v>
      </c>
      <c r="L16" s="8" t="str">
        <f t="shared" si="2"/>
        <v>Переведен</v>
      </c>
    </row>
    <row r="17" spans="1:12" ht="30" x14ac:dyDescent="0.25">
      <c r="A17">
        <v>15</v>
      </c>
      <c r="B17" s="9" t="s">
        <v>73</v>
      </c>
      <c r="C17">
        <v>5</v>
      </c>
      <c r="D17">
        <v>5</v>
      </c>
      <c r="E17">
        <v>4</v>
      </c>
      <c r="F17">
        <v>5</v>
      </c>
      <c r="G17">
        <v>5</v>
      </c>
      <c r="H17">
        <v>4</v>
      </c>
      <c r="I17">
        <v>5</v>
      </c>
      <c r="J17">
        <f t="shared" si="0"/>
        <v>4.7142857142857144</v>
      </c>
      <c r="K17">
        <f t="shared" si="1"/>
        <v>0</v>
      </c>
      <c r="L17" s="8" t="str">
        <f t="shared" si="2"/>
        <v>Переведен</v>
      </c>
    </row>
  </sheetData>
  <mergeCells count="3">
    <mergeCell ref="C1:I1"/>
    <mergeCell ref="A1:A2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1D07-80D5-462F-A420-FB59D16AD98D}">
  <dimension ref="A1:O15"/>
  <sheetViews>
    <sheetView zoomScale="175" zoomScaleNormal="175" workbookViewId="0">
      <selection activeCell="D14" sqref="D14"/>
    </sheetView>
  </sheetViews>
  <sheetFormatPr defaultRowHeight="15" x14ac:dyDescent="0.25"/>
  <cols>
    <col min="1" max="25" width="3.28515625" customWidth="1"/>
  </cols>
  <sheetData>
    <row r="1" spans="1:15" x14ac:dyDescent="0.25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M2" s="13" t="s">
        <v>75</v>
      </c>
      <c r="N2" s="13"/>
      <c r="O2" s="13"/>
    </row>
    <row r="3" spans="1:15" x14ac:dyDescent="0.25">
      <c r="M3" t="s">
        <v>76</v>
      </c>
      <c r="N3" t="s">
        <v>77</v>
      </c>
    </row>
    <row r="4" spans="1:15" x14ac:dyDescent="0.25">
      <c r="B4" s="14" t="s">
        <v>85</v>
      </c>
      <c r="C4" s="14" t="s">
        <v>86</v>
      </c>
      <c r="D4" s="14" t="s">
        <v>87</v>
      </c>
      <c r="E4" s="14" t="s">
        <v>88</v>
      </c>
      <c r="F4" s="14" t="s">
        <v>89</v>
      </c>
      <c r="G4" s="14" t="s">
        <v>90</v>
      </c>
      <c r="H4" s="14" t="s">
        <v>91</v>
      </c>
      <c r="J4" s="14" t="s">
        <v>94</v>
      </c>
      <c r="M4">
        <v>4</v>
      </c>
      <c r="N4" t="s">
        <v>78</v>
      </c>
    </row>
    <row r="5" spans="1:15" x14ac:dyDescent="0.25">
      <c r="E5" s="16" t="s">
        <v>92</v>
      </c>
      <c r="J5" s="14" t="s">
        <v>97</v>
      </c>
      <c r="M5">
        <v>5</v>
      </c>
      <c r="N5" t="s">
        <v>79</v>
      </c>
    </row>
    <row r="6" spans="1:15" x14ac:dyDescent="0.25">
      <c r="E6" s="14" t="s">
        <v>93</v>
      </c>
      <c r="F6" s="14" t="s">
        <v>92</v>
      </c>
      <c r="G6" s="14" t="s">
        <v>98</v>
      </c>
      <c r="H6" s="14" t="s">
        <v>86</v>
      </c>
      <c r="I6" s="17" t="s">
        <v>90</v>
      </c>
      <c r="J6" s="14" t="s">
        <v>92</v>
      </c>
      <c r="K6" s="18" t="s">
        <v>97</v>
      </c>
      <c r="M6">
        <v>6</v>
      </c>
      <c r="N6" t="s">
        <v>80</v>
      </c>
    </row>
    <row r="7" spans="1:15" x14ac:dyDescent="0.25">
      <c r="E7" s="19" t="s">
        <v>94</v>
      </c>
      <c r="J7" s="14" t="s">
        <v>99</v>
      </c>
      <c r="M7">
        <v>7</v>
      </c>
      <c r="N7" t="s">
        <v>81</v>
      </c>
    </row>
    <row r="8" spans="1:15" x14ac:dyDescent="0.25">
      <c r="B8" s="14" t="s">
        <v>93</v>
      </c>
      <c r="C8" s="14" t="s">
        <v>100</v>
      </c>
      <c r="D8" s="14" t="s">
        <v>101</v>
      </c>
      <c r="E8" s="14" t="s">
        <v>95</v>
      </c>
      <c r="J8" s="16" t="s">
        <v>89</v>
      </c>
      <c r="M8" s="13" t="s">
        <v>82</v>
      </c>
      <c r="N8" s="13"/>
      <c r="O8" s="13"/>
    </row>
    <row r="9" spans="1:15" x14ac:dyDescent="0.25">
      <c r="E9" s="15" t="s">
        <v>96</v>
      </c>
      <c r="H9" s="14" t="s">
        <v>85</v>
      </c>
      <c r="I9" s="14" t="s">
        <v>86</v>
      </c>
      <c r="J9" s="14" t="s">
        <v>87</v>
      </c>
      <c r="K9" s="14" t="s">
        <v>88</v>
      </c>
      <c r="M9">
        <v>1</v>
      </c>
      <c r="N9" t="s">
        <v>83</v>
      </c>
    </row>
    <row r="10" spans="1:15" x14ac:dyDescent="0.25">
      <c r="E10" s="14" t="s">
        <v>90</v>
      </c>
      <c r="J10" s="15" t="s">
        <v>87</v>
      </c>
      <c r="M10">
        <v>2</v>
      </c>
      <c r="N10" t="s">
        <v>84</v>
      </c>
    </row>
    <row r="11" spans="1:15" x14ac:dyDescent="0.25">
      <c r="E11" s="16" t="s">
        <v>89</v>
      </c>
      <c r="J11" s="16" t="s">
        <v>92</v>
      </c>
    </row>
    <row r="12" spans="1:15" x14ac:dyDescent="0.25">
      <c r="D12" s="14" t="s">
        <v>94</v>
      </c>
      <c r="E12" s="14" t="s">
        <v>97</v>
      </c>
      <c r="F12" s="14" t="s">
        <v>86</v>
      </c>
      <c r="G12" s="14" t="s">
        <v>98</v>
      </c>
      <c r="H12" s="14" t="s">
        <v>90</v>
      </c>
      <c r="I12" s="14" t="s">
        <v>89</v>
      </c>
      <c r="J12" s="14" t="s">
        <v>97</v>
      </c>
    </row>
    <row r="15" spans="1:15" x14ac:dyDescent="0.25">
      <c r="B15" t="str">
        <f>IF(Лист8!L14=40,"Молодец","Попробуй еще")</f>
        <v>Молодец</v>
      </c>
    </row>
  </sheetData>
  <mergeCells count="3">
    <mergeCell ref="A1:K1"/>
    <mergeCell ref="M2:O2"/>
    <mergeCell ref="M8:O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D83-689E-43C7-9CC6-3F750BE43390}">
  <dimension ref="A1:O14"/>
  <sheetViews>
    <sheetView workbookViewId="0">
      <selection activeCell="L14" sqref="L14"/>
    </sheetView>
  </sheetViews>
  <sheetFormatPr defaultRowHeight="15" x14ac:dyDescent="0.25"/>
  <cols>
    <col min="1" max="25" width="3.28515625" customWidth="1"/>
  </cols>
  <sheetData>
    <row r="1" spans="1:15" x14ac:dyDescent="0.25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M2" s="13" t="s">
        <v>75</v>
      </c>
      <c r="N2" s="13"/>
      <c r="O2" s="13"/>
    </row>
    <row r="3" spans="1:15" x14ac:dyDescent="0.25">
      <c r="M3" t="s">
        <v>76</v>
      </c>
      <c r="N3" t="s">
        <v>77</v>
      </c>
    </row>
    <row r="4" spans="1:15" x14ac:dyDescent="0.25">
      <c r="B4" s="14">
        <f>IF(Лист7!B4="д",1,0)</f>
        <v>1</v>
      </c>
      <c r="C4" s="14">
        <f>IF(Лист7!C4="и",1,0)</f>
        <v>1</v>
      </c>
      <c r="D4" s="14">
        <f>IF(Лист7!D4="с",1,0)</f>
        <v>1</v>
      </c>
      <c r="E4" s="14">
        <f>IF(Лист7!E4="к",1,0)</f>
        <v>1</v>
      </c>
      <c r="F4" s="14">
        <f>IF(Лист7!F4="е",1,0)</f>
        <v>1</v>
      </c>
      <c r="G4" s="14">
        <f>IF(Лист7!G4="т",1,0)</f>
        <v>1</v>
      </c>
      <c r="H4" s="14">
        <f>IF(Лист7!H4="а",1,0)</f>
        <v>1</v>
      </c>
      <c r="J4" s="14">
        <f>IF(Лист7!J4="п",1,0)</f>
        <v>1</v>
      </c>
      <c r="M4">
        <v>4</v>
      </c>
      <c r="N4" t="s">
        <v>78</v>
      </c>
    </row>
    <row r="5" spans="1:15" x14ac:dyDescent="0.25">
      <c r="E5" s="14">
        <f>IF(Лист7!E5="о",1,0)</f>
        <v>1</v>
      </c>
      <c r="J5" s="14">
        <f>IF(Лист7!J5="р",1,0)</f>
        <v>1</v>
      </c>
      <c r="M5">
        <v>5</v>
      </c>
      <c r="N5" t="s">
        <v>79</v>
      </c>
    </row>
    <row r="6" spans="1:15" x14ac:dyDescent="0.25">
      <c r="E6" s="14">
        <f>IF(Лист7!E6="м",1,0)</f>
        <v>1</v>
      </c>
      <c r="F6" s="14">
        <f>IF(Лист7!F6="о",1,0)</f>
        <v>1</v>
      </c>
      <c r="G6" s="14">
        <f>IF(Лист7!G6="н",1,0)</f>
        <v>1</v>
      </c>
      <c r="H6" s="14">
        <f>IF(Лист7!H6="и",1,0)</f>
        <v>1</v>
      </c>
      <c r="I6" s="14">
        <f>IF(Лист7!I6="т",1,0)</f>
        <v>1</v>
      </c>
      <c r="J6" s="14">
        <f>IF(Лист7!J6="о",1,0)</f>
        <v>1</v>
      </c>
      <c r="K6" s="14">
        <f>IF(Лист7!K6="р",1,0)</f>
        <v>1</v>
      </c>
      <c r="M6">
        <v>6</v>
      </c>
      <c r="N6" t="s">
        <v>80</v>
      </c>
    </row>
    <row r="7" spans="1:15" x14ac:dyDescent="0.25">
      <c r="E7" s="14">
        <f>IF(Лист7!E7="п",1,0)</f>
        <v>1</v>
      </c>
      <c r="J7" s="14">
        <f>IF(Лист7!J7="ц",1,0)</f>
        <v>1</v>
      </c>
      <c r="M7">
        <v>7</v>
      </c>
      <c r="N7" t="s">
        <v>81</v>
      </c>
    </row>
    <row r="8" spans="1:15" x14ac:dyDescent="0.25">
      <c r="B8" s="14">
        <f>IF(Лист7!B8="м",1,0)</f>
        <v>1</v>
      </c>
      <c r="C8" s="14">
        <f>IF(Лист7!C8="ы",1,0)</f>
        <v>1</v>
      </c>
      <c r="D8" s="14">
        <f>IF(Лист7!D8="ш",1,0)</f>
        <v>1</v>
      </c>
      <c r="E8" s="14">
        <f>IF(Лист7!E8="ь",1,0)</f>
        <v>1</v>
      </c>
      <c r="J8" s="14">
        <f>IF(Лист7!J8="е",1,0)</f>
        <v>1</v>
      </c>
      <c r="M8" s="13" t="s">
        <v>82</v>
      </c>
      <c r="N8" s="13"/>
      <c r="O8" s="13"/>
    </row>
    <row r="9" spans="1:15" x14ac:dyDescent="0.25">
      <c r="E9" s="14">
        <f>IF(Лист7!E9="ю",1,0)</f>
        <v>1</v>
      </c>
      <c r="H9" s="14">
        <f>IF(Лист7!H9="д",1,0)</f>
        <v>1</v>
      </c>
      <c r="I9" s="14">
        <f>IF(Лист7!I9="и",1,0)</f>
        <v>1</v>
      </c>
      <c r="J9" s="14">
        <f>IF(Лист7!J9="с",1,0)</f>
        <v>1</v>
      </c>
      <c r="K9" s="14">
        <f>IF(Лист7!K9="к",1,0)</f>
        <v>1</v>
      </c>
      <c r="M9">
        <v>1</v>
      </c>
      <c r="N9" t="s">
        <v>83</v>
      </c>
    </row>
    <row r="10" spans="1:15" x14ac:dyDescent="0.25">
      <c r="E10" s="14">
        <f>IF(Лист7!E10="т",1,0)</f>
        <v>1</v>
      </c>
      <c r="J10" s="14">
        <f>IF(Лист7!J10="с",1,0)</f>
        <v>1</v>
      </c>
      <c r="M10">
        <v>2</v>
      </c>
      <c r="N10" t="s">
        <v>84</v>
      </c>
    </row>
    <row r="11" spans="1:15" x14ac:dyDescent="0.25">
      <c r="E11" s="14">
        <f>IF(Лист7!E11="е",1,0)</f>
        <v>1</v>
      </c>
      <c r="J11" s="14">
        <f>IF(Лист7!J11="о",1,0)</f>
        <v>1</v>
      </c>
    </row>
    <row r="12" spans="1:15" x14ac:dyDescent="0.25">
      <c r="D12" s="14">
        <f>IF(Лист7!D12="п",1,0)</f>
        <v>1</v>
      </c>
      <c r="E12" s="14">
        <f>IF(Лист7!E12="р",1,0)</f>
        <v>1</v>
      </c>
      <c r="F12" s="14">
        <f>IF(Лист7!F12="и",1,0)</f>
        <v>1</v>
      </c>
      <c r="G12" s="14">
        <f>IF(Лист7!G12="н",1,0)</f>
        <v>1</v>
      </c>
      <c r="H12" s="14">
        <f>IF(Лист7!H12="т",1,0)</f>
        <v>1</v>
      </c>
      <c r="I12" s="14">
        <f>IF(Лист7!I12="е",1,0)</f>
        <v>1</v>
      </c>
      <c r="J12" s="14">
        <f>IF(Лист7!J12="р",1,0)</f>
        <v>1</v>
      </c>
    </row>
    <row r="14" spans="1:15" x14ac:dyDescent="0.25">
      <c r="A14" s="1" t="s">
        <v>102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>
        <f>SUM(B4:K12)</f>
        <v>40</v>
      </c>
    </row>
  </sheetData>
  <mergeCells count="4">
    <mergeCell ref="A1:K1"/>
    <mergeCell ref="M2:O2"/>
    <mergeCell ref="M8:O8"/>
    <mergeCell ref="A14:K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31A5-249B-4A92-B38C-BE7C5097A956}">
  <dimension ref="A1:O12"/>
  <sheetViews>
    <sheetView tabSelected="1" workbookViewId="0">
      <selection activeCell="S20" sqref="S20"/>
    </sheetView>
  </sheetViews>
  <sheetFormatPr defaultRowHeight="15" x14ac:dyDescent="0.25"/>
  <cols>
    <col min="1" max="25" width="3.28515625" customWidth="1"/>
  </cols>
  <sheetData>
    <row r="1" spans="1:15" x14ac:dyDescent="0.25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M2" s="13" t="s">
        <v>75</v>
      </c>
      <c r="N2" s="13"/>
      <c r="O2" s="13"/>
    </row>
    <row r="3" spans="1:15" x14ac:dyDescent="0.25">
      <c r="E3">
        <v>1</v>
      </c>
      <c r="J3">
        <v>2</v>
      </c>
      <c r="M3" t="s">
        <v>76</v>
      </c>
      <c r="N3" t="s">
        <v>77</v>
      </c>
    </row>
    <row r="4" spans="1:15" x14ac:dyDescent="0.25">
      <c r="A4">
        <v>3</v>
      </c>
      <c r="B4" s="14" t="s">
        <v>85</v>
      </c>
      <c r="C4" s="14" t="s">
        <v>86</v>
      </c>
      <c r="D4" s="14" t="s">
        <v>87</v>
      </c>
      <c r="E4" s="14" t="s">
        <v>88</v>
      </c>
      <c r="F4" s="14" t="s">
        <v>89</v>
      </c>
      <c r="G4" s="14" t="s">
        <v>90</v>
      </c>
      <c r="H4" s="14" t="s">
        <v>91</v>
      </c>
      <c r="J4" s="14" t="s">
        <v>94</v>
      </c>
      <c r="M4">
        <v>4</v>
      </c>
      <c r="N4" t="s">
        <v>78</v>
      </c>
    </row>
    <row r="5" spans="1:15" x14ac:dyDescent="0.25">
      <c r="E5" s="16" t="s">
        <v>92</v>
      </c>
      <c r="J5" s="14" t="s">
        <v>97</v>
      </c>
      <c r="M5">
        <v>5</v>
      </c>
      <c r="N5" t="s">
        <v>79</v>
      </c>
    </row>
    <row r="6" spans="1:15" x14ac:dyDescent="0.25">
      <c r="D6">
        <v>4</v>
      </c>
      <c r="E6" s="14" t="s">
        <v>93</v>
      </c>
      <c r="F6" s="14" t="s">
        <v>92</v>
      </c>
      <c r="G6" s="14" t="s">
        <v>98</v>
      </c>
      <c r="H6" s="14" t="s">
        <v>86</v>
      </c>
      <c r="I6" s="17" t="s">
        <v>90</v>
      </c>
      <c r="J6" s="14" t="s">
        <v>92</v>
      </c>
      <c r="K6" s="18" t="s">
        <v>97</v>
      </c>
      <c r="M6">
        <v>6</v>
      </c>
      <c r="N6" t="s">
        <v>80</v>
      </c>
    </row>
    <row r="7" spans="1:15" x14ac:dyDescent="0.25">
      <c r="E7" s="19" t="s">
        <v>94</v>
      </c>
      <c r="J7" s="14" t="s">
        <v>99</v>
      </c>
      <c r="M7">
        <v>7</v>
      </c>
      <c r="N7" t="s">
        <v>81</v>
      </c>
    </row>
    <row r="8" spans="1:15" x14ac:dyDescent="0.25">
      <c r="A8">
        <v>5</v>
      </c>
      <c r="B8" s="14" t="s">
        <v>93</v>
      </c>
      <c r="C8" s="14" t="s">
        <v>100</v>
      </c>
      <c r="D8" s="14" t="s">
        <v>101</v>
      </c>
      <c r="E8" s="14" t="s">
        <v>95</v>
      </c>
      <c r="J8" s="16" t="s">
        <v>89</v>
      </c>
      <c r="M8" s="13" t="s">
        <v>82</v>
      </c>
      <c r="N8" s="13"/>
      <c r="O8" s="13"/>
    </row>
    <row r="9" spans="1:15" x14ac:dyDescent="0.25">
      <c r="E9" s="15" t="s">
        <v>96</v>
      </c>
      <c r="G9">
        <v>6</v>
      </c>
      <c r="H9" s="14" t="s">
        <v>85</v>
      </c>
      <c r="I9" s="14" t="s">
        <v>86</v>
      </c>
      <c r="J9" s="14" t="s">
        <v>87</v>
      </c>
      <c r="K9" s="14" t="s">
        <v>88</v>
      </c>
      <c r="M9">
        <v>1</v>
      </c>
      <c r="N9" t="s">
        <v>83</v>
      </c>
    </row>
    <row r="10" spans="1:15" x14ac:dyDescent="0.25">
      <c r="E10" s="14" t="s">
        <v>90</v>
      </c>
      <c r="J10" s="15" t="s">
        <v>87</v>
      </c>
      <c r="M10">
        <v>2</v>
      </c>
      <c r="N10" t="s">
        <v>84</v>
      </c>
    </row>
    <row r="11" spans="1:15" x14ac:dyDescent="0.25">
      <c r="E11" s="16" t="s">
        <v>89</v>
      </c>
      <c r="J11" s="16" t="s">
        <v>92</v>
      </c>
    </row>
    <row r="12" spans="1:15" x14ac:dyDescent="0.25">
      <c r="C12">
        <v>7</v>
      </c>
      <c r="D12" s="14" t="s">
        <v>94</v>
      </c>
      <c r="E12" s="14" t="s">
        <v>97</v>
      </c>
      <c r="F12" s="14" t="s">
        <v>86</v>
      </c>
      <c r="G12" s="14" t="s">
        <v>98</v>
      </c>
      <c r="H12" s="14" t="s">
        <v>90</v>
      </c>
      <c r="I12" s="14" t="s">
        <v>89</v>
      </c>
      <c r="J12" s="14" t="s">
        <v>97</v>
      </c>
    </row>
  </sheetData>
  <mergeCells count="3">
    <mergeCell ref="A1:K1"/>
    <mergeCell ref="M2:O2"/>
    <mergeCell ref="M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Lucky-Buy.md</dc:creator>
  <cp:lastModifiedBy>Lucky-Buy.md</cp:lastModifiedBy>
  <dcterms:created xsi:type="dcterms:W3CDTF">2024-02-13T15:04:10Z</dcterms:created>
  <dcterms:modified xsi:type="dcterms:W3CDTF">2024-02-13T19:40:01Z</dcterms:modified>
</cp:coreProperties>
</file>