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iar9001\Downloads\"/>
    </mc:Choice>
  </mc:AlternateContent>
  <xr:revisionPtr revIDLastSave="0" documentId="13_ncr:1_{21AB437A-0B15-4F0E-BF49-D14AC6B473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tacts" sheetId="1" r:id="rId1"/>
    <sheet name="Women Premier" sheetId="2" r:id="rId2"/>
    <sheet name="Women 1st Division" sheetId="3" r:id="rId3"/>
    <sheet name="Men Premier" sheetId="4" r:id="rId4"/>
    <sheet name="Men 1st Division" sheetId="5" r:id="rId5"/>
    <sheet name="Scores" sheetId="6" r:id="rId6"/>
    <sheet name="Womens Kukri Cup" sheetId="7" r:id="rId7"/>
    <sheet name="Mens Kukri Cup" sheetId="8" r:id="rId8"/>
    <sheet name="Relegation" sheetId="9" r:id="rId9"/>
    <sheet name="Playoff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6" l="1"/>
  <c r="L13" i="6"/>
  <c r="L14" i="6"/>
  <c r="L15" i="6"/>
  <c r="L16" i="6"/>
  <c r="L11" i="6"/>
  <c r="N12" i="6"/>
  <c r="N13" i="6"/>
  <c r="N14" i="6"/>
  <c r="N15" i="6"/>
  <c r="N16" i="6"/>
  <c r="N11" i="6"/>
  <c r="M12" i="6"/>
  <c r="M13" i="6"/>
  <c r="M14" i="6"/>
  <c r="M15" i="6"/>
  <c r="M16" i="6"/>
  <c r="M11" i="6"/>
  <c r="Q7" i="6"/>
  <c r="R7" i="6" s="1"/>
  <c r="P7" i="6"/>
  <c r="Q6" i="6"/>
  <c r="P6" i="6"/>
  <c r="P5" i="6"/>
  <c r="R5" i="6"/>
  <c r="Q3" i="6"/>
  <c r="R3" i="6"/>
  <c r="Q35" i="6"/>
  <c r="P35" i="6"/>
  <c r="R35" i="6" s="1"/>
  <c r="O35" i="6"/>
  <c r="N35" i="6"/>
  <c r="M35" i="6"/>
  <c r="L35" i="6"/>
  <c r="Q34" i="6"/>
  <c r="P34" i="6"/>
  <c r="R34" i="6" s="1"/>
  <c r="N34" i="6"/>
  <c r="M34" i="6"/>
  <c r="O34" i="6" s="1"/>
  <c r="L34" i="6"/>
  <c r="Q33" i="6"/>
  <c r="P33" i="6"/>
  <c r="R33" i="6" s="1"/>
  <c r="N33" i="6"/>
  <c r="M33" i="6"/>
  <c r="O33" i="6" s="1"/>
  <c r="L33" i="6"/>
  <c r="R32" i="6"/>
  <c r="Q32" i="6"/>
  <c r="P32" i="6"/>
  <c r="N32" i="6"/>
  <c r="M32" i="6"/>
  <c r="O32" i="6" s="1"/>
  <c r="L32" i="6"/>
  <c r="R31" i="6"/>
  <c r="Q31" i="6"/>
  <c r="P31" i="6"/>
  <c r="N31" i="6"/>
  <c r="M31" i="6"/>
  <c r="O31" i="6" s="1"/>
  <c r="L31" i="6"/>
  <c r="Q30" i="6"/>
  <c r="P30" i="6"/>
  <c r="R30" i="6" s="1"/>
  <c r="N30" i="6"/>
  <c r="M30" i="6"/>
  <c r="O30" i="6" s="1"/>
  <c r="L30" i="6"/>
  <c r="Q26" i="6"/>
  <c r="P26" i="6"/>
  <c r="R26" i="6" s="1"/>
  <c r="O26" i="6"/>
  <c r="N26" i="6"/>
  <c r="M26" i="6"/>
  <c r="L26" i="6"/>
  <c r="Q25" i="6"/>
  <c r="P25" i="6"/>
  <c r="R25" i="6" s="1"/>
  <c r="O25" i="6"/>
  <c r="N25" i="6"/>
  <c r="M25" i="6"/>
  <c r="L25" i="6"/>
  <c r="Q24" i="6"/>
  <c r="R24" i="6" s="1"/>
  <c r="P24" i="6"/>
  <c r="O24" i="6"/>
  <c r="N24" i="6"/>
  <c r="M24" i="6"/>
  <c r="L24" i="6"/>
  <c r="Q23" i="6"/>
  <c r="R23" i="6" s="1"/>
  <c r="P23" i="6"/>
  <c r="N23" i="6"/>
  <c r="M23" i="6"/>
  <c r="O23" i="6" s="1"/>
  <c r="L23" i="6"/>
  <c r="Q22" i="6"/>
  <c r="R22" i="6" s="1"/>
  <c r="P22" i="6"/>
  <c r="N22" i="6"/>
  <c r="M22" i="6"/>
  <c r="O22" i="6" s="1"/>
  <c r="L22" i="6"/>
  <c r="R16" i="6"/>
  <c r="Q15" i="6"/>
  <c r="P15" i="6"/>
  <c r="R15" i="6" s="1"/>
  <c r="R14" i="6"/>
  <c r="P13" i="6"/>
  <c r="R13" i="6" s="1"/>
  <c r="R12" i="6"/>
  <c r="R11" i="6"/>
  <c r="M7" i="6"/>
  <c r="O7" i="6" s="1"/>
  <c r="L7" i="6"/>
  <c r="R6" i="6"/>
  <c r="M6" i="6"/>
  <c r="O6" i="6" s="1"/>
  <c r="L6" i="6"/>
  <c r="Q5" i="6"/>
  <c r="O5" i="6"/>
  <c r="N5" i="6"/>
  <c r="M5" i="6"/>
  <c r="L5" i="6"/>
  <c r="Q4" i="6"/>
  <c r="R4" i="6" s="1"/>
  <c r="P4" i="6"/>
  <c r="O4" i="6"/>
  <c r="L4" i="6"/>
  <c r="P3" i="6"/>
  <c r="N3" i="6"/>
  <c r="M3" i="6"/>
  <c r="O3" i="6" s="1"/>
  <c r="L3" i="6"/>
  <c r="O11" i="6" l="1"/>
  <c r="O16" i="6"/>
  <c r="O13" i="6"/>
  <c r="O12" i="6"/>
  <c r="O14" i="6"/>
  <c r="O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600-000001000000}">
      <text>
        <r>
          <rPr>
            <sz val="11"/>
            <rFont val="Aptos Narrow"/>
            <family val="2"/>
            <scheme val="minor"/>
          </rPr>
          <t>manik:
3 (19 20 25 25 15)
Z Avelar</t>
        </r>
      </text>
    </comment>
    <comment ref="F4" authorId="0" shapeId="0" xr:uid="{00000000-0006-0000-0600-000002000000}">
      <text>
        <r>
          <rPr>
            <sz val="11"/>
            <rFont val="Aptos Narrow"/>
            <family val="2"/>
            <scheme val="minor"/>
          </rPr>
          <t>manik:
0 (7 9 15) M Markowska</t>
        </r>
      </text>
    </comment>
    <comment ref="B5" authorId="0" shapeId="0" xr:uid="{00000000-0006-0000-0600-000003000000}">
      <text>
        <r>
          <rPr>
            <sz val="11"/>
            <rFont val="Aptos Narrow"/>
            <family val="2"/>
            <scheme val="minor"/>
          </rPr>
          <t>manik:
2 (25 25 15 15 8)
C Smyth</t>
        </r>
      </text>
    </comment>
    <comment ref="F5" authorId="0" shapeId="0" xr:uid="{00000000-0006-0000-0600-000004000000}">
      <text>
        <r>
          <rPr>
            <sz val="11"/>
            <rFont val="Aptos Narrow"/>
            <family val="2"/>
            <scheme val="minor"/>
          </rPr>
          <t>manik:
3 (25 25 25) S Scott</t>
        </r>
      </text>
    </comment>
    <comment ref="G6" authorId="0" shapeId="0" xr:uid="{00000000-0006-0000-0600-000005000000}">
      <text>
        <r>
          <rPr>
            <sz val="11"/>
            <rFont val="Aptos Narrow"/>
            <family val="2"/>
            <scheme val="minor"/>
          </rPr>
          <t>Irena Manik:
approved</t>
        </r>
      </text>
    </comment>
    <comment ref="F7" authorId="0" shapeId="0" xr:uid="{00000000-0006-0000-0600-000006000000}">
      <text>
        <r>
          <rPr>
            <sz val="11"/>
            <rFont val="Aptos Narrow"/>
            <family val="2"/>
            <scheme val="minor"/>
          </rPr>
          <t>manik:
0 (17 10 18) M Paul</t>
        </r>
      </text>
    </comment>
    <comment ref="F8" authorId="0" shapeId="0" xr:uid="{00000000-0006-0000-0600-000007000000}">
      <text>
        <r>
          <rPr>
            <sz val="11"/>
            <rFont val="Aptos Narrow"/>
            <family val="2"/>
            <scheme val="minor"/>
          </rPr>
          <t>manik:
3 (25 25 25) J Calvin</t>
        </r>
      </text>
    </comment>
    <comment ref="A10" authorId="0" shapeId="0" xr:uid="{00000000-0006-0000-0600-000008000000}">
      <text>
        <r>
          <rPr>
            <sz val="11"/>
            <rFont val="Aptos Narrow"/>
            <family val="2"/>
            <scheme val="minor"/>
          </rPr>
          <t>manik:
allowed exception</t>
        </r>
      </text>
    </comment>
    <comment ref="C10" authorId="0" shapeId="0" xr:uid="{00000000-0006-0000-0600-000009000000}">
      <text>
        <r>
          <rPr>
            <sz val="11"/>
            <rFont val="Aptos Narrow"/>
            <family val="2"/>
            <scheme val="minor"/>
          </rPr>
          <t>manik:
1 (25 4 19 11) E Hart</t>
        </r>
      </text>
    </comment>
    <comment ref="F10" authorId="0" shapeId="0" xr:uid="{00000000-0006-0000-0600-00000A000000}">
      <text>
        <r>
          <rPr>
            <sz val="11"/>
            <rFont val="Aptos Narrow"/>
            <family val="2"/>
            <scheme val="minor"/>
          </rPr>
          <t>manik:
3 (25 25 25) L Ross</t>
        </r>
      </text>
    </comment>
    <comment ref="C11" authorId="0" shapeId="0" xr:uid="{00000000-0006-0000-0600-00000B000000}">
      <text>
        <r>
          <rPr>
            <sz val="11"/>
            <rFont val="Aptos Narrow"/>
            <family val="2"/>
            <scheme val="minor"/>
          </rPr>
          <t>manik:
3 (18 25 25 25) J Clarke</t>
        </r>
      </text>
    </comment>
    <comment ref="F11" authorId="0" shapeId="0" xr:uid="{00000000-0006-0000-0600-00000C000000}">
      <text>
        <r>
          <rPr>
            <sz val="11"/>
            <rFont val="Aptos Narrow"/>
            <family val="2"/>
            <scheme val="minor"/>
          </rPr>
          <t>manik:
0 (14 11 12) L King</t>
        </r>
      </text>
    </comment>
    <comment ref="F13" authorId="0" shapeId="0" xr:uid="{00000000-0006-0000-0600-00000D000000}">
      <text>
        <r>
          <rPr>
            <sz val="11"/>
            <rFont val="Aptos Narrow"/>
            <family val="2"/>
            <scheme val="minor"/>
          </rPr>
          <t>manik:
0 (14 13 11) L Becker</t>
        </r>
      </text>
    </comment>
    <comment ref="F14" authorId="0" shapeId="0" xr:uid="{00000000-0006-0000-0600-00000E000000}">
      <text>
        <r>
          <rPr>
            <sz val="11"/>
            <rFont val="Aptos Narrow"/>
            <family val="2"/>
            <scheme val="minor"/>
          </rPr>
          <t>manik:
3 (25 25 25) G Allen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700-000001000000}">
      <text>
        <r>
          <rPr>
            <sz val="11"/>
            <rFont val="Aptos Narrow"/>
            <family val="2"/>
            <scheme val="minor"/>
          </rPr>
          <t>manik:
3 (19 25 25 25) D Eyre</t>
        </r>
      </text>
    </comment>
    <comment ref="F4" authorId="0" shapeId="0" xr:uid="{00000000-0006-0000-0700-000002000000}">
      <text>
        <r>
          <rPr>
            <sz val="11"/>
            <rFont val="Aptos Narrow"/>
            <family val="2"/>
            <scheme val="minor"/>
          </rPr>
          <t xml:space="preserve">manik:
0 (16 12 21) </t>
        </r>
      </text>
    </comment>
    <comment ref="C5" authorId="0" shapeId="0" xr:uid="{00000000-0006-0000-0700-000003000000}">
      <text>
        <r>
          <rPr>
            <sz val="11"/>
            <rFont val="Aptos Narrow"/>
            <family val="2"/>
            <scheme val="minor"/>
          </rPr>
          <t>manik:
1 (25 16 17 19) R Tsang</t>
        </r>
      </text>
    </comment>
    <comment ref="F5" authorId="0" shapeId="0" xr:uid="{00000000-0006-0000-0700-000004000000}">
      <text>
        <r>
          <rPr>
            <sz val="11"/>
            <rFont val="Aptos Narrow"/>
            <family val="2"/>
            <scheme val="minor"/>
          </rPr>
          <t>manik:
3 (25 25 25)</t>
        </r>
      </text>
    </comment>
    <comment ref="I5" authorId="0" shapeId="0" xr:uid="{00000000-0006-0000-0700-000005000000}">
      <text>
        <r>
          <rPr>
            <sz val="11"/>
            <rFont val="Aptos Narrow"/>
            <family val="2"/>
            <scheme val="minor"/>
          </rPr>
          <t>Irena Manik:
0 (23 21 19) G Ford</t>
        </r>
      </text>
    </comment>
    <comment ref="I6" authorId="0" shapeId="0" xr:uid="{00000000-0006-0000-0700-000006000000}">
      <text>
        <r>
          <rPr>
            <sz val="11"/>
            <rFont val="Aptos Narrow"/>
            <family val="2"/>
            <scheme val="minor"/>
          </rPr>
          <t>Irena Manik:
3 (25 25 25) P Stewart</t>
        </r>
      </text>
    </comment>
    <comment ref="A7" authorId="0" shapeId="0" xr:uid="{00000000-0006-0000-0700-000007000000}">
      <text>
        <r>
          <rPr>
            <sz val="11"/>
            <rFont val="Aptos Narrow"/>
            <family val="2"/>
            <scheme val="minor"/>
          </rPr>
          <t>manik:
exception IM</t>
        </r>
      </text>
    </comment>
    <comment ref="C7" authorId="0" shapeId="0" xr:uid="{00000000-0006-0000-0700-000008000000}">
      <text>
        <r>
          <rPr>
            <sz val="11"/>
            <rFont val="Aptos Narrow"/>
            <family val="2"/>
            <scheme val="minor"/>
          </rPr>
          <t>manik:
3 (25 25 25) A Hall</t>
        </r>
      </text>
    </comment>
    <comment ref="F7" authorId="0" shapeId="0" xr:uid="{00000000-0006-0000-0700-000009000000}">
      <text>
        <r>
          <rPr>
            <sz val="11"/>
            <rFont val="Aptos Narrow"/>
            <family val="2"/>
            <scheme val="minor"/>
          </rPr>
          <t>manik:
3 (25 25 25) M Reilly</t>
        </r>
      </text>
    </comment>
    <comment ref="C8" authorId="0" shapeId="0" xr:uid="{00000000-0006-0000-0700-00000A000000}">
      <text>
        <r>
          <rPr>
            <sz val="11"/>
            <rFont val="Aptos Narrow"/>
            <family val="2"/>
            <scheme val="minor"/>
          </rPr>
          <t>manik:
0 (16 19 16) J Craig</t>
        </r>
      </text>
    </comment>
    <comment ref="F8" authorId="0" shapeId="0" xr:uid="{00000000-0006-0000-0700-00000B000000}">
      <text>
        <r>
          <rPr>
            <sz val="11"/>
            <rFont val="Aptos Narrow"/>
            <family val="2"/>
            <scheme val="minor"/>
          </rPr>
          <t>manik:
0 (17 14 13) A Muraska</t>
        </r>
      </text>
    </comment>
    <comment ref="C10" authorId="0" shapeId="0" xr:uid="{00000000-0006-0000-0700-00000C000000}">
      <text>
        <r>
          <rPr>
            <sz val="11"/>
            <rFont val="Aptos Narrow"/>
            <family val="2"/>
            <scheme val="minor"/>
          </rPr>
          <t>manik:
3 (25 25 25) J Hanna</t>
        </r>
      </text>
    </comment>
    <comment ref="F10" authorId="0" shapeId="0" xr:uid="{00000000-0006-0000-0700-00000D000000}">
      <text>
        <r>
          <rPr>
            <sz val="11"/>
            <rFont val="Aptos Narrow"/>
            <family val="2"/>
            <scheme val="minor"/>
          </rPr>
          <t>manik:
3 (25 25 25) J Morris</t>
        </r>
      </text>
    </comment>
    <comment ref="C11" authorId="0" shapeId="0" xr:uid="{00000000-0006-0000-0700-00000E000000}">
      <text>
        <r>
          <rPr>
            <sz val="11"/>
            <rFont val="Aptos Narrow"/>
            <family val="2"/>
            <scheme val="minor"/>
          </rPr>
          <t>manik:
0 (18 14 16) S White</t>
        </r>
      </text>
    </comment>
    <comment ref="F11" authorId="0" shapeId="0" xr:uid="{00000000-0006-0000-0700-00000F000000}">
      <text>
        <r>
          <rPr>
            <sz val="11"/>
            <rFont val="Aptos Narrow"/>
            <family val="2"/>
            <scheme val="minor"/>
          </rPr>
          <t>manik:
0 (22 18 12) J Green</t>
        </r>
      </text>
    </comment>
    <comment ref="I11" authorId="0" shapeId="0" xr:uid="{00000000-0006-0000-0700-000010000000}">
      <text>
        <r>
          <rPr>
            <sz val="11"/>
            <rFont val="Aptos Narrow"/>
            <family val="2"/>
            <scheme val="minor"/>
          </rPr>
          <t>Irena Manik:
A Radu 3 (25 27 25)</t>
        </r>
      </text>
    </comment>
    <comment ref="I12" authorId="0" shapeId="0" xr:uid="{00000000-0006-0000-0700-000011000000}">
      <text>
        <r>
          <rPr>
            <sz val="11"/>
            <rFont val="Aptos Narrow"/>
            <family val="2"/>
            <scheme val="minor"/>
          </rPr>
          <t>Irena Manik:
G McCaughern 0 (18 25 23)</t>
        </r>
      </text>
    </comment>
    <comment ref="C13" authorId="0" shapeId="0" xr:uid="{00000000-0006-0000-0700-000012000000}">
      <text>
        <r>
          <rPr>
            <sz val="11"/>
            <rFont val="Aptos Narrow"/>
            <family val="2"/>
            <scheme val="minor"/>
          </rPr>
          <t>manik:
0 (14 8 19) R Moody</t>
        </r>
      </text>
    </comment>
    <comment ref="F13" authorId="0" shapeId="0" xr:uid="{00000000-0006-0000-0700-000013000000}">
      <text>
        <r>
          <rPr>
            <sz val="11"/>
            <rFont val="Aptos Narrow"/>
            <family val="2"/>
            <scheme val="minor"/>
          </rPr>
          <t>Irena Manik:
3 (25 25 26 23 17) S Neill</t>
        </r>
      </text>
    </comment>
    <comment ref="C14" authorId="0" shapeId="0" xr:uid="{00000000-0006-0000-0700-000014000000}">
      <text>
        <r>
          <rPr>
            <sz val="11"/>
            <rFont val="Aptos Narrow"/>
            <family val="2"/>
            <scheme val="minor"/>
          </rPr>
          <t>manik:
3 (25 25 25) G McCaughern</t>
        </r>
      </text>
    </comment>
    <comment ref="D14" authorId="0" shapeId="0" xr:uid="{00000000-0006-0000-0700-000015000000}">
      <text>
        <r>
          <rPr>
            <sz val="11"/>
            <rFont val="Aptos Narrow"/>
            <family val="2"/>
            <scheme val="minor"/>
          </rPr>
          <t>manik:
exception approved</t>
        </r>
      </text>
    </comment>
    <comment ref="F14" authorId="0" shapeId="0" xr:uid="{00000000-0006-0000-0700-000016000000}">
      <text>
        <r>
          <rPr>
            <sz val="11"/>
            <rFont val="Aptos Narrow"/>
            <family val="2"/>
            <scheme val="minor"/>
          </rPr>
          <t>Irena Manik:
2 (12 23 28 25 15 ) A McMullan</t>
        </r>
      </text>
    </comment>
    <comment ref="A16" authorId="0" shapeId="0" xr:uid="{00000000-0006-0000-0700-000017000000}">
      <text>
        <r>
          <rPr>
            <sz val="11"/>
            <rFont val="Aptos Narrow"/>
            <family val="2"/>
            <scheme val="minor"/>
          </rPr>
          <t xml:space="preserve">manik:
exception IM
</t>
        </r>
      </text>
    </comment>
    <comment ref="C16" authorId="0" shapeId="0" xr:uid="{00000000-0006-0000-0700-000018000000}">
      <text>
        <r>
          <rPr>
            <sz val="11"/>
            <rFont val="Aptos Narrow"/>
            <family val="2"/>
            <scheme val="minor"/>
          </rPr>
          <t>manik:
1 (25 23 23 21) V Kuligk</t>
        </r>
      </text>
    </comment>
    <comment ref="C17" authorId="0" shapeId="0" xr:uid="{00000000-0006-0000-0700-000019000000}">
      <text>
        <r>
          <rPr>
            <sz val="11"/>
            <rFont val="Aptos Narrow"/>
            <family val="2"/>
            <scheme val="minor"/>
          </rPr>
          <t>manik:
3 (19 25 25 25)           D Pendleton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800-000001000000}">
      <text>
        <r>
          <rPr>
            <sz val="11"/>
            <rFont val="Aptos Narrow"/>
            <family val="2"/>
            <scheme val="minor"/>
          </rPr>
          <t>Irena Manik:
L Kane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9" authorId="0" shapeId="0" xr:uid="{00000000-0006-0000-0900-000001000000}">
      <text>
        <r>
          <rPr>
            <sz val="11"/>
            <rFont val="Aptos Narrow"/>
            <family val="2"/>
            <scheme val="minor"/>
          </rPr>
          <t>Irena Manik:
C Walkingshaw</t>
        </r>
      </text>
    </comment>
    <comment ref="O9" authorId="0" shapeId="0" xr:uid="{00000000-0006-0000-0900-000002000000}">
      <text>
        <r>
          <rPr>
            <sz val="11"/>
            <rFont val="Aptos Narrow"/>
            <family val="2"/>
            <scheme val="minor"/>
          </rPr>
          <t>Irena Manik:
L O'Donnell</t>
        </r>
      </text>
    </comment>
    <comment ref="B13" authorId="0" shapeId="0" xr:uid="{00000000-0006-0000-0900-000003000000}">
      <text>
        <r>
          <rPr>
            <sz val="11"/>
            <rFont val="Aptos Narrow"/>
            <family val="2"/>
            <scheme val="minor"/>
          </rPr>
          <t xml:space="preserve">Irena Manik:
G McCaughern
</t>
        </r>
      </text>
    </comment>
    <comment ref="D13" authorId="0" shapeId="0" xr:uid="{00000000-0006-0000-0900-000004000000}">
      <text>
        <r>
          <rPr>
            <sz val="11"/>
            <rFont val="Aptos Narrow"/>
            <family val="2"/>
            <scheme val="minor"/>
          </rPr>
          <t>Irena Manik:
R Upton</t>
        </r>
      </text>
    </comment>
    <comment ref="M13" authorId="0" shapeId="0" xr:uid="{00000000-0006-0000-0900-000005000000}">
      <text>
        <r>
          <rPr>
            <sz val="11"/>
            <rFont val="Aptos Narrow"/>
            <family val="2"/>
            <scheme val="minor"/>
          </rPr>
          <t>Irena Manik:
W Szygiel</t>
        </r>
      </text>
    </comment>
    <comment ref="O13" authorId="0" shapeId="0" xr:uid="{00000000-0006-0000-0900-000006000000}">
      <text>
        <r>
          <rPr>
            <sz val="11"/>
            <rFont val="Aptos Narrow"/>
            <family val="2"/>
            <scheme val="minor"/>
          </rPr>
          <t>Irena Manik:
O Cuthbert</t>
        </r>
      </text>
    </comment>
  </commentList>
</comments>
</file>

<file path=xl/sharedStrings.xml><?xml version="1.0" encoding="utf-8"?>
<sst xmlns="http://schemas.openxmlformats.org/spreadsheetml/2006/main" count="1717" uniqueCount="494">
  <si>
    <t>MEN</t>
  </si>
  <si>
    <t>Team</t>
  </si>
  <si>
    <t>Secretary</t>
  </si>
  <si>
    <t>Email</t>
  </si>
  <si>
    <t>Telephone</t>
  </si>
  <si>
    <t>Paid</t>
  </si>
  <si>
    <t>Affiliations</t>
  </si>
  <si>
    <t>Players</t>
  </si>
  <si>
    <t>Fines</t>
  </si>
  <si>
    <t>PR</t>
  </si>
  <si>
    <t>Aztecs Eagles</t>
  </si>
  <si>
    <t>Alex Mulligan</t>
  </si>
  <si>
    <t>amcmullan718@gmail.com</t>
  </si>
  <si>
    <t>07912988544</t>
  </si>
  <si>
    <t>Ballymoney Blaze 1</t>
  </si>
  <si>
    <t>Jeff Scott, Tom Stewart</t>
  </si>
  <si>
    <t>jeffscott869@gmail.com; tomstewart187@gmail.com</t>
  </si>
  <si>
    <t>07731976107; 07394212358</t>
  </si>
  <si>
    <t>Queens Aces</t>
  </si>
  <si>
    <t>Alex Radu</t>
  </si>
  <si>
    <t>mens-volleyball@qub.ac.uk</t>
  </si>
  <si>
    <t>07828098829</t>
  </si>
  <si>
    <t>Belfast Wolves 1</t>
  </si>
  <si>
    <t>Callum Grieve/Ben White</t>
  </si>
  <si>
    <t>callum@giantleapsports.co.uk; bwhi318@gmail.com</t>
  </si>
  <si>
    <t>07590750433; 07889841442</t>
  </si>
  <si>
    <t>Queens Knights</t>
  </si>
  <si>
    <t>Stephen McCloskey</t>
  </si>
  <si>
    <t>07429255484</t>
  </si>
  <si>
    <t>1st</t>
  </si>
  <si>
    <t>Ballymoney Blaze 2</t>
  </si>
  <si>
    <t>David McLean</t>
  </si>
  <si>
    <t>david_mcclean@hotmail.com</t>
  </si>
  <si>
    <t>07715664782</t>
  </si>
  <si>
    <t>Aztecs Warriors</t>
  </si>
  <si>
    <t>Chris Hamilton</t>
  </si>
  <si>
    <t>chrishamilton1@rocketmail.com</t>
  </si>
  <si>
    <t>07541077054</t>
  </si>
  <si>
    <t>Belfast Wolves 2</t>
  </si>
  <si>
    <t>Garvagh Phoenix</t>
  </si>
  <si>
    <t>Jonny McFadden</t>
  </si>
  <si>
    <t>pulse72pt@yahoo.co.uk</t>
  </si>
  <si>
    <t>07754724124</t>
  </si>
  <si>
    <t>Aztecs Cadets</t>
  </si>
  <si>
    <t>Alex Mulligan/Chris Hamilton</t>
  </si>
  <si>
    <t>amcmullan718@gmail.com; chrishamilton1@rocketmail.com</t>
  </si>
  <si>
    <t>07596752212</t>
  </si>
  <si>
    <t>Queens Rooks</t>
  </si>
  <si>
    <t>Daniel Connaghan</t>
  </si>
  <si>
    <t>07305416864</t>
  </si>
  <si>
    <t>£20 illegal player 24/10/24</t>
  </si>
  <si>
    <t>WOMEN</t>
  </si>
  <si>
    <t>Amy Wethers</t>
  </si>
  <si>
    <t>amy.wethers@btinternet.com</t>
  </si>
  <si>
    <t>Fireblades</t>
  </si>
  <si>
    <t>Andrea Sugar</t>
  </si>
  <si>
    <t>kotu08@yahoo.com</t>
  </si>
  <si>
    <t>07400260866</t>
  </si>
  <si>
    <t>Queens</t>
  </si>
  <si>
    <t>Lydia Kane</t>
  </si>
  <si>
    <t>ladies-volleyball@qub.ac.uk</t>
  </si>
  <si>
    <t>07752511699</t>
  </si>
  <si>
    <t>UUC 1</t>
  </si>
  <si>
    <t>Catherine Murphy</t>
  </si>
  <si>
    <t>cmurf13@live.co.uk</t>
  </si>
  <si>
    <t>07592943320</t>
  </si>
  <si>
    <t>Karl Gale</t>
  </si>
  <si>
    <t>kgale435@googlemail.com</t>
  </si>
  <si>
    <t>0799711690</t>
  </si>
  <si>
    <t>Matt Proctor</t>
  </si>
  <si>
    <t>matt3proctor@gmail.com</t>
  </si>
  <si>
    <t>07923357474</t>
  </si>
  <si>
    <t>Ewan McElhinney</t>
  </si>
  <si>
    <t>ewanmce123@gmail.com</t>
  </si>
  <si>
    <t>07388608083</t>
  </si>
  <si>
    <t>National teams training dates 2024/2025</t>
  </si>
  <si>
    <t>01/03/2025 last day for registrations</t>
  </si>
  <si>
    <t>7-8 Dec-24</t>
  </si>
  <si>
    <t>18-19 Jan-25</t>
  </si>
  <si>
    <t>15-16 Feb-25</t>
  </si>
  <si>
    <t>1-2 Mar-25</t>
  </si>
  <si>
    <t>19-20 Apr-25</t>
  </si>
  <si>
    <t>17-18 May-25</t>
  </si>
  <si>
    <t>NI VOLLEYBALL WOMEN'S PREMIER LEAGUE FIXTURES 2024-2025</t>
  </si>
  <si>
    <t>Week 30/09/2024</t>
  </si>
  <si>
    <t>Date</t>
  </si>
  <si>
    <t>Time</t>
  </si>
  <si>
    <t>Home Team</t>
  </si>
  <si>
    <t>MVP</t>
  </si>
  <si>
    <t>Sets/points</t>
  </si>
  <si>
    <t>Away Team</t>
  </si>
  <si>
    <t>Venue</t>
  </si>
  <si>
    <t>8pm</t>
  </si>
  <si>
    <t>Jemma Calvin</t>
  </si>
  <si>
    <t>0 (19 21 25)</t>
  </si>
  <si>
    <t>3 (25 25 27)</t>
  </si>
  <si>
    <t>Olivia Cuthbert</t>
  </si>
  <si>
    <t>South Lakes Leisure Centre</t>
  </si>
  <si>
    <t>7.30pm</t>
  </si>
  <si>
    <t>UUC</t>
  </si>
  <si>
    <t>Alys Cowdy</t>
  </si>
  <si>
    <t>3 (25 25 25)</t>
  </si>
  <si>
    <t>0 (20 20 13)</t>
  </si>
  <si>
    <t>Lauren King</t>
  </si>
  <si>
    <t>Queens University</t>
  </si>
  <si>
    <t>University of Ulster, Coleraine</t>
  </si>
  <si>
    <t>Week 14/10/2024</t>
  </si>
  <si>
    <t>7.45pm</t>
  </si>
  <si>
    <t>Tara Mooney</t>
  </si>
  <si>
    <t>3 (25 23 25 25)</t>
  </si>
  <si>
    <t>1 (23 25 12 21)</t>
  </si>
  <si>
    <t>Jenna Clarke</t>
  </si>
  <si>
    <t>Grosvenor Community Centre, Belfast</t>
  </si>
  <si>
    <t>Sarah Scott</t>
  </si>
  <si>
    <t>0 (26 21 15)</t>
  </si>
  <si>
    <t>3 (28 25 25)</t>
  </si>
  <si>
    <t>Week 28/10/2024</t>
  </si>
  <si>
    <t>Caitlin McNally</t>
  </si>
  <si>
    <t>0 (2 14 18)</t>
  </si>
  <si>
    <t>Kerry Kirkpatrick</t>
  </si>
  <si>
    <t>Firebaldes</t>
  </si>
  <si>
    <t>Queens PEC, Belfast</t>
  </si>
  <si>
    <t>Alex Kincaid</t>
  </si>
  <si>
    <t>0 (23 16 16)</t>
  </si>
  <si>
    <t>Week 11/11/2024</t>
  </si>
  <si>
    <t>Rebecca Parkhill</t>
  </si>
  <si>
    <t>2 (24 27 25 17 9)</t>
  </si>
  <si>
    <t>3 (26 25 22 25 15)</t>
  </si>
  <si>
    <t>Chloe Walkingshaw</t>
  </si>
  <si>
    <t>0 (14 17 19)</t>
  </si>
  <si>
    <t>Maria Aparicio</t>
  </si>
  <si>
    <t>Week 25/11/2024</t>
  </si>
  <si>
    <t>Katherine Boyle</t>
  </si>
  <si>
    <t>0 (18 14 11)</t>
  </si>
  <si>
    <t>Grace Allen</t>
  </si>
  <si>
    <t>1 (25 17 19 10)</t>
  </si>
  <si>
    <t>3 (22 25 25 25)</t>
  </si>
  <si>
    <t>Sarah Orr</t>
  </si>
  <si>
    <t>Week 09/12/2024</t>
  </si>
  <si>
    <t>4pm</t>
  </si>
  <si>
    <t>Roisin Stewart</t>
  </si>
  <si>
    <t>0 (25 12 14)</t>
  </si>
  <si>
    <t>3 (27 25 25 )</t>
  </si>
  <si>
    <t>Sullivan Upper School, Belfast</t>
  </si>
  <si>
    <t>2 (17 25 17 25 9)</t>
  </si>
  <si>
    <t>3 (25 23 25 21 15)</t>
  </si>
  <si>
    <t>Week 27/01/2025</t>
  </si>
  <si>
    <t>Rebecca Connor</t>
  </si>
  <si>
    <t>1 (23 27 25 21)</t>
  </si>
  <si>
    <t>3 (25 29 18 25)</t>
  </si>
  <si>
    <t>7.30om</t>
  </si>
  <si>
    <t>3 (25 25 18 26)</t>
  </si>
  <si>
    <t>1 (18 19 25 24)</t>
  </si>
  <si>
    <t>Week 10/02/2025</t>
  </si>
  <si>
    <t>Kerry Kirkpatrcik</t>
  </si>
  <si>
    <t>0 (23 20 20)</t>
  </si>
  <si>
    <t>2 (22  25 23 25 12)</t>
  </si>
  <si>
    <t>3 (25 20 25 15 15)</t>
  </si>
  <si>
    <t>Week 24/02/2025</t>
  </si>
  <si>
    <t>Shannon Kelly</t>
  </si>
  <si>
    <t>2 (25 25 23 15 14)</t>
  </si>
  <si>
    <t>3 (20 19 25 25 16)</t>
  </si>
  <si>
    <t>0 (20 17 14)</t>
  </si>
  <si>
    <t>Week 10/03/2025</t>
  </si>
  <si>
    <t>Jamilah Toriola</t>
  </si>
  <si>
    <t>0 (13 17 16)</t>
  </si>
  <si>
    <t>Rufina Yu Sook Chi</t>
  </si>
  <si>
    <t>Shannin McKee</t>
  </si>
  <si>
    <t>3 (25 25 22 25)</t>
  </si>
  <si>
    <t>1 (18 21 25 18)</t>
  </si>
  <si>
    <t>Zara McFarland</t>
  </si>
  <si>
    <t>TOP FOUR QUALIFY FOR PLAYOFFS</t>
  </si>
  <si>
    <t>Semi Finals</t>
  </si>
  <si>
    <t>M1</t>
  </si>
  <si>
    <t>0 (18 13 21)</t>
  </si>
  <si>
    <t>Lindsey O'Donnell</t>
  </si>
  <si>
    <t>South Lake Leisure Centre, Craigavon</t>
  </si>
  <si>
    <t>M2</t>
  </si>
  <si>
    <t>Weronika Szygiel</t>
  </si>
  <si>
    <t>2 (25 22 20 25 11)</t>
  </si>
  <si>
    <t>3 (18 25 25 20 15)</t>
  </si>
  <si>
    <t>Grosvenor, Belfast</t>
  </si>
  <si>
    <t>Final</t>
  </si>
  <si>
    <t>NI VOLLEYBALL WOMEN'S  LEAGUE 1 FIXTURES 2024-2025</t>
  </si>
  <si>
    <t>Amy Chapman</t>
  </si>
  <si>
    <t>0 (15 22 20 )</t>
  </si>
  <si>
    <t>Mara Blackford</t>
  </si>
  <si>
    <t>Craigavon Senior High School</t>
  </si>
  <si>
    <t>Hannah Thompson</t>
  </si>
  <si>
    <t>0 (10 11 8)</t>
  </si>
  <si>
    <t>N/A</t>
  </si>
  <si>
    <t>Dalriada, Ballymoney</t>
  </si>
  <si>
    <t>Eva Price</t>
  </si>
  <si>
    <t>0 (24 19 24)</t>
  </si>
  <si>
    <t>3 (26 25 26)</t>
  </si>
  <si>
    <t>Sara Thiphavong</t>
  </si>
  <si>
    <t>Coleraine Leisure Centre</t>
  </si>
  <si>
    <t>Erin Hart</t>
  </si>
  <si>
    <t>2 (26 22 21 25 12)</t>
  </si>
  <si>
    <t>3 (24 25 25 23 15)</t>
  </si>
  <si>
    <t xml:space="preserve">Aztecs Cadets </t>
  </si>
  <si>
    <t>Maria Joice</t>
  </si>
  <si>
    <t>0 (5 9 10)</t>
  </si>
  <si>
    <t>Rebecca McClean</t>
  </si>
  <si>
    <t>Ellen McFetridge</t>
  </si>
  <si>
    <t>1 (25 23 20 19)</t>
  </si>
  <si>
    <t>3 (23 25 25 25)</t>
  </si>
  <si>
    <t>Laura McGuinness</t>
  </si>
  <si>
    <t>Muireann Paul</t>
  </si>
  <si>
    <t>3 (25 22 25 25)</t>
  </si>
  <si>
    <t>1 (13 25 15 13)</t>
  </si>
  <si>
    <t>Sarah Gale</t>
  </si>
  <si>
    <t>2pm</t>
  </si>
  <si>
    <t>0 (21 14 17)</t>
  </si>
  <si>
    <t>Brooke McCalmont</t>
  </si>
  <si>
    <t>3(23 25 21 25 15)</t>
  </si>
  <si>
    <t>2(25 22 25 14 7)</t>
  </si>
  <si>
    <t>Claire Smyth</t>
  </si>
  <si>
    <t>Myah Rice</t>
  </si>
  <si>
    <t>3 (22 25 18 25 15)</t>
  </si>
  <si>
    <t>2 (25 12 25 20 7)</t>
  </si>
  <si>
    <t>0 (10 13 23)</t>
  </si>
  <si>
    <t>Graclyn Becker</t>
  </si>
  <si>
    <t>0 (15 15 13)</t>
  </si>
  <si>
    <t>0 (13 16 15)</t>
  </si>
  <si>
    <t>Katie Boyd</t>
  </si>
  <si>
    <t>3 (25 30 25)</t>
  </si>
  <si>
    <t>0 (23 28 16)</t>
  </si>
  <si>
    <t>Kyleen Kelly</t>
  </si>
  <si>
    <t>Grace Patterson</t>
  </si>
  <si>
    <t>3 (25 24 25 25)</t>
  </si>
  <si>
    <t>1 (13 26 10 18)</t>
  </si>
  <si>
    <t>Alana Farlow</t>
  </si>
  <si>
    <t>0 (11 25 12)</t>
  </si>
  <si>
    <t>3 (25 27 25)</t>
  </si>
  <si>
    <t>0 (14 21 16)</t>
  </si>
  <si>
    <t>Jamillah Toriola</t>
  </si>
  <si>
    <t>3 (25 25 25 25)</t>
  </si>
  <si>
    <t>1 (19 18 27 12)</t>
  </si>
  <si>
    <t>L Barr</t>
  </si>
  <si>
    <t>3 (25 25 20 25)</t>
  </si>
  <si>
    <t>1 (18 21 25 21)</t>
  </si>
  <si>
    <t>Beth Evans</t>
  </si>
  <si>
    <t>1 (15 25 19 14)</t>
  </si>
  <si>
    <t>3 (25 13 25 25 )</t>
  </si>
  <si>
    <t>3 (25 25 21 26)</t>
  </si>
  <si>
    <t>1 (11 21 25 24)</t>
  </si>
  <si>
    <t>0 (0 0 0)</t>
  </si>
  <si>
    <t>0 (21 13 12)</t>
  </si>
  <si>
    <t>0 (16 18 21)</t>
  </si>
  <si>
    <t>Clare Smyth</t>
  </si>
  <si>
    <t>0 (19 9 7)</t>
  </si>
  <si>
    <t>1 (25 16 17 21)</t>
  </si>
  <si>
    <t>3 (15 25 25 25)</t>
  </si>
  <si>
    <t>Katie McCaw</t>
  </si>
  <si>
    <t>Sophia Armstrong</t>
  </si>
  <si>
    <t>2 (26 25 15 12 11)</t>
  </si>
  <si>
    <t>3 (24 21 25 25 15)</t>
  </si>
  <si>
    <t>Erika Kuznecova</t>
  </si>
  <si>
    <t>3 (25 25 23 20 15)</t>
  </si>
  <si>
    <t>2 (17 21 25 25 11)</t>
  </si>
  <si>
    <t>Week 24/03/2025</t>
  </si>
  <si>
    <t>PROMOTION AND RELGRATION PLAYOFF</t>
  </si>
  <si>
    <t>NI VOLLEYBALL MEN'S PREMIER LEAGUE FIXTURES 2024-2025</t>
  </si>
  <si>
    <t>Week 07/10/2024</t>
  </si>
  <si>
    <t>Andrii Marynchenko</t>
  </si>
  <si>
    <t>3 (20 25 1826 15)</t>
  </si>
  <si>
    <t>2(25 17 25 24 13)</t>
  </si>
  <si>
    <t>Zak Kincaid</t>
  </si>
  <si>
    <t>Dylan Eyre</t>
  </si>
  <si>
    <t>0 (17 18 22)</t>
  </si>
  <si>
    <t>Jeff Scott</t>
  </si>
  <si>
    <t>Week 21/10/2024</t>
  </si>
  <si>
    <t>1 (19 18 25 23)</t>
  </si>
  <si>
    <t>George (Junior) Morris</t>
  </si>
  <si>
    <t>Louis Van Der Feltz</t>
  </si>
  <si>
    <t>0 (23 19 17)</t>
  </si>
  <si>
    <t>Tom Napier</t>
  </si>
  <si>
    <t>Week 04/11/2024</t>
  </si>
  <si>
    <t>Junior Morris</t>
  </si>
  <si>
    <t>1 (25 22 16 14)</t>
  </si>
  <si>
    <t>3 (21 25 25 25)</t>
  </si>
  <si>
    <t>Ryan Upton</t>
  </si>
  <si>
    <t>Peter Stewart</t>
  </si>
  <si>
    <t>0 (20 21 18)</t>
  </si>
  <si>
    <t>Jonathan Workman</t>
  </si>
  <si>
    <t>Week 18/11/2024</t>
  </si>
  <si>
    <t>1 (18 18 25 20)</t>
  </si>
  <si>
    <t>Adam Hall</t>
  </si>
  <si>
    <t>3 (22 15 25 25 15)</t>
  </si>
  <si>
    <t>2 (25 25 11 18 10)</t>
  </si>
  <si>
    <t>Kei Sadohara</t>
  </si>
  <si>
    <t>Week 02/12/2024</t>
  </si>
  <si>
    <t>0 (22 22 22)</t>
  </si>
  <si>
    <t>3 (25 29 25)</t>
  </si>
  <si>
    <t>0 (12 27 18)</t>
  </si>
  <si>
    <t>Glen Lee</t>
  </si>
  <si>
    <t>Week 20/01/2025</t>
  </si>
  <si>
    <t>Myles Reilly</t>
  </si>
  <si>
    <t>3 (25 25 21 25)</t>
  </si>
  <si>
    <t>1 (14 19 25 15)</t>
  </si>
  <si>
    <t>1 (27 16 23 18)</t>
  </si>
  <si>
    <t>Week 03/02/2025</t>
  </si>
  <si>
    <t>Aaron McGee</t>
  </si>
  <si>
    <t>0 (19 16 13)</t>
  </si>
  <si>
    <t>Sam Neill</t>
  </si>
  <si>
    <t>Renzo Sison</t>
  </si>
  <si>
    <t>1 (22 27 22 17)</t>
  </si>
  <si>
    <t>Week 17/02/2025</t>
  </si>
  <si>
    <t>Gavin McCaughern</t>
  </si>
  <si>
    <t>0 (20 18 23)</t>
  </si>
  <si>
    <t>Louis van der Feltz</t>
  </si>
  <si>
    <t>Week 03/03/2025</t>
  </si>
  <si>
    <t>Charlie O'Carroll</t>
  </si>
  <si>
    <t>0 (18 13 13)</t>
  </si>
  <si>
    <t>3 (20 25 25 25)</t>
  </si>
  <si>
    <t>1 (25 20 23 21)</t>
  </si>
  <si>
    <t>Alasdair McGuinness</t>
  </si>
  <si>
    <t>Week 17/03/2025</t>
  </si>
  <si>
    <t>3 (25 19 25 25)</t>
  </si>
  <si>
    <t>1 (21 25 22 17)</t>
  </si>
  <si>
    <t>Luke Jeffrey</t>
  </si>
  <si>
    <t>0 (15 23 18)</t>
  </si>
  <si>
    <t>0 (18 19 19)</t>
  </si>
  <si>
    <t>NI VOLLEYBALL MEN'S LEAGUE 1 FIXTURES 2024-2025</t>
  </si>
  <si>
    <t>Charlie Poole</t>
  </si>
  <si>
    <t>1 (17 25 24 8)</t>
  </si>
  <si>
    <t>3 (25 13 26 25)</t>
  </si>
  <si>
    <t>Kyle Ruddock</t>
  </si>
  <si>
    <t>Portadown college</t>
  </si>
  <si>
    <t>Ian Walker</t>
  </si>
  <si>
    <t>1 (25 22 19 17)</t>
  </si>
  <si>
    <t>Muqim Qadamshoev</t>
  </si>
  <si>
    <t>0 (18 15 19)</t>
  </si>
  <si>
    <t>Corey Dickson</t>
  </si>
  <si>
    <t>0 (18 22 18)</t>
  </si>
  <si>
    <t>Valentin Kuligk</t>
  </si>
  <si>
    <t>Milosz Wojtkowiak</t>
  </si>
  <si>
    <t>Michal Wisniewski</t>
  </si>
  <si>
    <t>0 (11 14 23)</t>
  </si>
  <si>
    <t>Josh Opolo</t>
  </si>
  <si>
    <t>Calum Tierney</t>
  </si>
  <si>
    <t>3 (25 25 24 20 15)</t>
  </si>
  <si>
    <t>2 (23 21 26 25 7)</t>
  </si>
  <si>
    <t>Alan Shelsher</t>
  </si>
  <si>
    <t>Harry McBride</t>
  </si>
  <si>
    <t>0 (13 15 8)</t>
  </si>
  <si>
    <t>Tim Hamilton</t>
  </si>
  <si>
    <t>James Green</t>
  </si>
  <si>
    <t>1 (13 26 19 14)</t>
  </si>
  <si>
    <t>0 (19 12 21)</t>
  </si>
  <si>
    <t>Jan Hopfer</t>
  </si>
  <si>
    <t>1 (16 25 21 12)</t>
  </si>
  <si>
    <t>3 (25 17 25 25)</t>
  </si>
  <si>
    <t>Simon White</t>
  </si>
  <si>
    <t>2 (26 26 23 6 0)</t>
  </si>
  <si>
    <t>3 (24 24 25 25 15)</t>
  </si>
  <si>
    <t>3 (25 21 25 25)</t>
  </si>
  <si>
    <t>1 (17 25 18 18)</t>
  </si>
  <si>
    <t>Denis Oliveira</t>
  </si>
  <si>
    <t>Adam Cooper</t>
  </si>
  <si>
    <t>1 (12 15 25 21)</t>
  </si>
  <si>
    <t>Armandas Maslobjev</t>
  </si>
  <si>
    <t>0 (20 19 15)</t>
  </si>
  <si>
    <t>Glen Armstrong</t>
  </si>
  <si>
    <t xml:space="preserve">Christmas Break		</t>
  </si>
  <si>
    <t>3 (21 17 25 27 15)</t>
  </si>
  <si>
    <t>2 (24 25 21 25 11)</t>
  </si>
  <si>
    <t>Eoin Watt</t>
  </si>
  <si>
    <t>Benediktas Pavliucenka</t>
  </si>
  <si>
    <t>0 (18 19 21)</t>
  </si>
  <si>
    <t>Tom Aldworth</t>
  </si>
  <si>
    <t>3 (25 25 15 22 15)</t>
  </si>
  <si>
    <t>2 (12 23 25 25 9)</t>
  </si>
  <si>
    <t>Isaac Duddy</t>
  </si>
  <si>
    <t>0 ( 19 18 19)</t>
  </si>
  <si>
    <t xml:space="preserve">Charlie Poole </t>
  </si>
  <si>
    <t>Theo Milligan</t>
  </si>
  <si>
    <t>0 (22 13 23)</t>
  </si>
  <si>
    <t>Stephen Coulter</t>
  </si>
  <si>
    <t>Max Blackford</t>
  </si>
  <si>
    <t>1 (26 14 16 14)</t>
  </si>
  <si>
    <t>3 (24 25 25 25)</t>
  </si>
  <si>
    <t>0 (19 17 12)</t>
  </si>
  <si>
    <t>0 (13 19 16)</t>
  </si>
  <si>
    <t>3 (18 25 25 29)</t>
  </si>
  <si>
    <t>1 (25 19 21 27)</t>
  </si>
  <si>
    <t>Rodney Moody</t>
  </si>
  <si>
    <t>3 (25 25 19 18 15)</t>
  </si>
  <si>
    <t>2 (20 21 25 25 8)</t>
  </si>
  <si>
    <t>0 (24 22 22)</t>
  </si>
  <si>
    <t>3 (26 25 25)</t>
  </si>
  <si>
    <t>0 (14 14 13)</t>
  </si>
  <si>
    <t>0 (22 20 15)</t>
  </si>
  <si>
    <t>Week 31/03/2025</t>
  </si>
  <si>
    <t>0 (15 23 25)</t>
  </si>
  <si>
    <t>1 (19 25 17 23)</t>
  </si>
  <si>
    <t>3 (25 20 25 25)</t>
  </si>
  <si>
    <t>PREMIER LEAGUE Men 2024-25</t>
  </si>
  <si>
    <t>Matches</t>
  </si>
  <si>
    <t>Results details</t>
  </si>
  <si>
    <t>Sets</t>
  </si>
  <si>
    <t>Points</t>
  </si>
  <si>
    <t>Rank</t>
  </si>
  <si>
    <t xml:space="preserve">Total </t>
  </si>
  <si>
    <t xml:space="preserve">Won </t>
  </si>
  <si>
    <t>Lost</t>
  </si>
  <si>
    <t>3-0</t>
  </si>
  <si>
    <t>3-1</t>
  </si>
  <si>
    <t>3-2</t>
  </si>
  <si>
    <t>2-3</t>
  </si>
  <si>
    <t>1-3</t>
  </si>
  <si>
    <t>0-3</t>
  </si>
  <si>
    <t>Won</t>
  </si>
  <si>
    <t>Ratio</t>
  </si>
  <si>
    <t>DIVISION I Men 2024-25</t>
  </si>
  <si>
    <t>PREMIER LEAGUE Women 2024-25</t>
  </si>
  <si>
    <t>DIVISION I Women 2024-25</t>
  </si>
  <si>
    <t>PRELIMINARY ROUND</t>
  </si>
  <si>
    <t>QUARTER FINALS</t>
  </si>
  <si>
    <t>SEMI FINALS</t>
  </si>
  <si>
    <t>FINAL</t>
  </si>
  <si>
    <t>(play by 09/03/2025)</t>
  </si>
  <si>
    <t>(play by 06/04/2025)</t>
  </si>
  <si>
    <t>(play by 04/05/2025)</t>
  </si>
  <si>
    <t>10:30 warm up South Lakes LC, Craigavon</t>
  </si>
  <si>
    <t>Match 1           20/02/25 7.30pm</t>
  </si>
  <si>
    <t>UUC2 (Home)</t>
  </si>
  <si>
    <t xml:space="preserve">      Match 3</t>
  </si>
  <si>
    <t>UUC 2 (Home)</t>
  </si>
  <si>
    <t>03/04/2025 7.30pm</t>
  </si>
  <si>
    <t xml:space="preserve">UUC 1 </t>
  </si>
  <si>
    <t xml:space="preserve">       Match 7</t>
  </si>
  <si>
    <t>UUC 1 (Home)</t>
  </si>
  <si>
    <t>06/05/25 7.30pm</t>
  </si>
  <si>
    <t>Winner Match 7</t>
  </si>
  <si>
    <t xml:space="preserve">      Match 4</t>
  </si>
  <si>
    <t>Ballymoney Blaze 1 (Home)</t>
  </si>
  <si>
    <t>02/04/2025 8pm</t>
  </si>
  <si>
    <t>Match 9</t>
  </si>
  <si>
    <t>Winner Match 8</t>
  </si>
  <si>
    <t>Match 2           12/03/25 8pm</t>
  </si>
  <si>
    <t>Ballymoney Blaze 2 (Home)</t>
  </si>
  <si>
    <t xml:space="preserve">             Match 5</t>
  </si>
  <si>
    <t>Belfast Wolves 1 (Home)</t>
  </si>
  <si>
    <t xml:space="preserve">31/03/25 8pm </t>
  </si>
  <si>
    <t xml:space="preserve">      Match 8</t>
  </si>
  <si>
    <t>28/04/25 8pm</t>
  </si>
  <si>
    <t xml:space="preserve">            Match 6</t>
  </si>
  <si>
    <t>Belfast Wolves 2 (Home)</t>
  </si>
  <si>
    <t>22/02/25 4pm</t>
  </si>
  <si>
    <t>13:30 warm up South Lakes LC, Craigavon</t>
  </si>
  <si>
    <t>Match 1        05/03/25 8pm</t>
  </si>
  <si>
    <t>Queens Knights (Home)</t>
  </si>
  <si>
    <t xml:space="preserve">     Match 6</t>
  </si>
  <si>
    <t>12/03/25 8pm</t>
  </si>
  <si>
    <t>Queens Masters</t>
  </si>
  <si>
    <t xml:space="preserve">       Match 10</t>
  </si>
  <si>
    <t>Queens Masters (Home)</t>
  </si>
  <si>
    <t>07/04/25 8pm</t>
  </si>
  <si>
    <t>Match 2        24/03/25 8.30pm</t>
  </si>
  <si>
    <t xml:space="preserve">     Match 7</t>
  </si>
  <si>
    <t>31/03/25 8pm</t>
  </si>
  <si>
    <t>Match 12</t>
  </si>
  <si>
    <t>Match 3             26/02/25 8pm</t>
  </si>
  <si>
    <t>Queens Aces (Home)</t>
  </si>
  <si>
    <t>Match 8</t>
  </si>
  <si>
    <t xml:space="preserve">     Match 11</t>
  </si>
  <si>
    <t>Garvagh Phoenix (Home)</t>
  </si>
  <si>
    <t>16/04/25 8pm</t>
  </si>
  <si>
    <t>Match 5        24/03/25 7pm</t>
  </si>
  <si>
    <t>WOMEN 2024-25 RELEGATION MATCH</t>
  </si>
  <si>
    <t>MEN 2024-25 RELEGATION MATCH</t>
  </si>
  <si>
    <t>Bottom team Premier League</t>
  </si>
  <si>
    <t>Top team Division I</t>
  </si>
  <si>
    <t>Queens (Home)</t>
  </si>
  <si>
    <t>vs</t>
  </si>
  <si>
    <t>0 (17 15 17)</t>
  </si>
  <si>
    <t xml:space="preserve">UUC </t>
  </si>
  <si>
    <t>26/04/2024 SLLC 13:30 warm up</t>
  </si>
  <si>
    <t>26/04/2024 SLLC 10:30 warm up</t>
  </si>
  <si>
    <t xml:space="preserve">vs </t>
  </si>
  <si>
    <t>14/04/25 8pm</t>
  </si>
  <si>
    <t>15/04/25 7.45pm</t>
  </si>
  <si>
    <t xml:space="preserve">WINNER - </t>
  </si>
  <si>
    <t>Team 1 (Home) vs Team 4</t>
  </si>
  <si>
    <t>1 game</t>
  </si>
  <si>
    <t>Team 2 (Home) vs Team 3</t>
  </si>
  <si>
    <t xml:space="preserve">1 game </t>
  </si>
  <si>
    <t>3 (20 25 19 25 15)</t>
  </si>
  <si>
    <t>2 (25 22 25 15 9)</t>
  </si>
  <si>
    <t>WINNER - Belfast Wolves 1</t>
  </si>
  <si>
    <t>Match 4        18/02/25 7.30pm</t>
  </si>
  <si>
    <t>0 (23, 17,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</si>
</sst>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#,##0_);\-#,##0_);0_)"/>
    <numFmt numFmtId="166" formatCode="[$-F400]h:mm:ss\ AM/PM"/>
    <numFmt numFmtId="167" formatCode="#,##0;#,##0;0"/>
    <numFmt numFmtId="168" formatCode="dd\ mmm\ yy"/>
  </numFmts>
  <fonts count="24">
    <font>
      <sz val="11"/>
      <name val="Aptos Narrow"/>
      <scheme val="minor"/>
    </font>
    <font>
      <b/>
      <u/>
      <sz val="11"/>
      <name val="Aptos Narrow"/>
      <family val="2"/>
    </font>
    <font>
      <b/>
      <sz val="11"/>
      <name val="Aptos Narrow"/>
      <family val="2"/>
    </font>
    <font>
      <sz val="11"/>
      <name val="Aptos Narrow"/>
      <family val="2"/>
    </font>
    <font>
      <sz val="11"/>
      <name val="Aptos Narrow"/>
      <family val="2"/>
    </font>
    <font>
      <u/>
      <sz val="11"/>
      <name val="Aptos Narrow"/>
      <family val="2"/>
    </font>
    <font>
      <sz val="11"/>
      <name val="Noto Sans Symbols"/>
    </font>
    <font>
      <b/>
      <sz val="18"/>
      <name val="Aptos Narrow"/>
      <family val="2"/>
    </font>
    <font>
      <sz val="11"/>
      <name val="Aptos Narrow"/>
      <family val="2"/>
    </font>
    <font>
      <b/>
      <sz val="18"/>
      <name val="Noto Sans Symbols"/>
    </font>
    <font>
      <b/>
      <sz val="12"/>
      <name val="Aptos Narrow"/>
      <family val="2"/>
    </font>
    <font>
      <b/>
      <sz val="11"/>
      <color rgb="FFFF0000"/>
      <name val="Aptos Narrow"/>
      <family val="2"/>
    </font>
    <font>
      <sz val="11"/>
      <color rgb="FFFF0000"/>
      <name val="Aptos Narrow"/>
      <family val="2"/>
    </font>
    <font>
      <sz val="11"/>
      <color rgb="FFFF0000"/>
      <name val="Noto Sans Symbols"/>
    </font>
    <font>
      <sz val="12"/>
      <name val="Aptos Narrow"/>
      <family val="2"/>
    </font>
    <font>
      <sz val="12"/>
      <name val="Aptos Narrow"/>
      <family val="2"/>
    </font>
    <font>
      <b/>
      <sz val="14"/>
      <name val="Aptos Narrow"/>
      <family val="2"/>
    </font>
    <font>
      <b/>
      <sz val="11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sz val="12"/>
      <color rgb="FFFF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FAE2D5"/>
        <bgColor rgb="FFFAE2D5"/>
      </patternFill>
    </fill>
    <fill>
      <patternFill patternType="solid">
        <fgColor rgb="FFF1CEEE"/>
        <bgColor rgb="FFF1CEEE"/>
      </patternFill>
    </fill>
    <fill>
      <patternFill patternType="solid">
        <fgColor rgb="FF275317"/>
        <bgColor rgb="FF275317"/>
      </patternFill>
    </fill>
    <fill>
      <patternFill patternType="solid">
        <fgColor rgb="FFD9F2D0"/>
        <bgColor rgb="FFD9F2D0"/>
      </patternFill>
    </fill>
    <fill>
      <patternFill patternType="solid">
        <fgColor rgb="FFB3E5A1"/>
        <bgColor rgb="FFB3E5A1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49" fontId="4" fillId="2" borderId="4" xfId="0" applyNumberFormat="1" applyFont="1" applyFill="1" applyBorder="1"/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2" xfId="0" applyFont="1" applyFill="1" applyBorder="1"/>
    <xf numFmtId="49" fontId="4" fillId="3" borderId="4" xfId="0" applyNumberFormat="1" applyFont="1" applyFill="1" applyBorder="1"/>
    <xf numFmtId="0" fontId="3" fillId="3" borderId="4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2" xfId="0" applyFont="1" applyFill="1" applyBorder="1"/>
    <xf numFmtId="0" fontId="3" fillId="4" borderId="4" xfId="0" applyFont="1" applyFill="1" applyBorder="1"/>
    <xf numFmtId="49" fontId="4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14" fontId="3" fillId="0" borderId="0" xfId="0" applyNumberFormat="1" applyFont="1"/>
    <xf numFmtId="0" fontId="5" fillId="4" borderId="4" xfId="0" applyFont="1" applyFill="1" applyBorder="1"/>
    <xf numFmtId="0" fontId="4" fillId="0" borderId="0" xfId="0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67" fontId="3" fillId="0" borderId="0" xfId="0" applyNumberFormat="1" applyFont="1"/>
    <xf numFmtId="165" fontId="7" fillId="0" borderId="0" xfId="0" applyNumberFormat="1" applyFont="1" applyAlignment="1">
      <alignment horizontal="left"/>
    </xf>
    <xf numFmtId="165" fontId="7" fillId="0" borderId="0" xfId="0" applyNumberFormat="1" applyFont="1"/>
    <xf numFmtId="165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167" fontId="7" fillId="0" borderId="0" xfId="0" applyNumberFormat="1" applyFont="1"/>
    <xf numFmtId="165" fontId="7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left"/>
    </xf>
    <xf numFmtId="165" fontId="12" fillId="0" borderId="0" xfId="0" applyNumberFormat="1" applyFont="1"/>
    <xf numFmtId="165" fontId="11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167" fontId="12" fillId="0" borderId="0" xfId="0" applyNumberFormat="1" applyFont="1"/>
    <xf numFmtId="165" fontId="12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10" fillId="0" borderId="4" xfId="0" applyFont="1" applyBorder="1"/>
    <xf numFmtId="14" fontId="14" fillId="0" borderId="4" xfId="0" applyNumberFormat="1" applyFont="1" applyBorder="1" applyAlignment="1">
      <alignment horizontal="right"/>
    </xf>
    <xf numFmtId="168" fontId="14" fillId="0" borderId="4" xfId="0" applyNumberFormat="1" applyFont="1" applyBorder="1" applyAlignment="1">
      <alignment horizontal="center"/>
    </xf>
    <xf numFmtId="0" fontId="14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166" fontId="14" fillId="0" borderId="4" xfId="0" applyNumberFormat="1" applyFont="1" applyBorder="1" applyAlignment="1">
      <alignment horizontal="center"/>
    </xf>
    <xf numFmtId="18" fontId="14" fillId="0" borderId="4" xfId="0" applyNumberFormat="1" applyFont="1" applyBorder="1" applyAlignment="1">
      <alignment horizontal="center"/>
    </xf>
    <xf numFmtId="165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right"/>
    </xf>
    <xf numFmtId="0" fontId="14" fillId="0" borderId="11" xfId="0" applyFont="1" applyBorder="1"/>
    <xf numFmtId="14" fontId="15" fillId="0" borderId="4" xfId="0" applyNumberFormat="1" applyFont="1" applyBorder="1" applyAlignment="1">
      <alignment horizontal="right"/>
    </xf>
    <xf numFmtId="49" fontId="14" fillId="0" borderId="4" xfId="0" applyNumberFormat="1" applyFont="1" applyBorder="1" applyAlignment="1">
      <alignment horizontal="center"/>
    </xf>
    <xf numFmtId="49" fontId="12" fillId="0" borderId="0" xfId="0" applyNumberFormat="1" applyFont="1"/>
    <xf numFmtId="14" fontId="14" fillId="0" borderId="4" xfId="0" applyNumberFormat="1" applyFont="1" applyBorder="1"/>
    <xf numFmtId="18" fontId="3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165" fontId="13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165" fontId="16" fillId="0" borderId="0" xfId="0" applyNumberFormat="1" applyFont="1"/>
    <xf numFmtId="14" fontId="15" fillId="0" borderId="4" xfId="0" applyNumberFormat="1" applyFont="1" applyBorder="1"/>
    <xf numFmtId="0" fontId="14" fillId="0" borderId="4" xfId="0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165" fontId="11" fillId="6" borderId="4" xfId="0" applyNumberFormat="1" applyFont="1" applyFill="1" applyBorder="1"/>
    <xf numFmtId="165" fontId="11" fillId="6" borderId="4" xfId="0" applyNumberFormat="1" applyFont="1" applyFill="1" applyBorder="1" applyAlignment="1">
      <alignment horizontal="right"/>
    </xf>
    <xf numFmtId="165" fontId="12" fillId="6" borderId="4" xfId="0" applyNumberFormat="1" applyFont="1" applyFill="1" applyBorder="1" applyAlignment="1">
      <alignment horizontal="center"/>
    </xf>
    <xf numFmtId="0" fontId="10" fillId="0" borderId="17" xfId="0" applyFont="1" applyBorder="1" applyAlignment="1">
      <alignment horizontal="center"/>
    </xf>
    <xf numFmtId="166" fontId="10" fillId="0" borderId="17" xfId="0" applyNumberFormat="1" applyFont="1" applyBorder="1" applyAlignment="1">
      <alignment horizontal="center"/>
    </xf>
    <xf numFmtId="0" fontId="10" fillId="0" borderId="17" xfId="0" applyFont="1" applyBorder="1"/>
    <xf numFmtId="14" fontId="14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left"/>
    </xf>
    <xf numFmtId="165" fontId="4" fillId="0" borderId="4" xfId="0" applyNumberFormat="1" applyFont="1" applyBorder="1"/>
    <xf numFmtId="0" fontId="18" fillId="0" borderId="4" xfId="0" applyFont="1" applyBorder="1"/>
    <xf numFmtId="165" fontId="3" fillId="0" borderId="4" xfId="0" applyNumberFormat="1" applyFont="1" applyBorder="1"/>
    <xf numFmtId="165" fontId="3" fillId="0" borderId="4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center"/>
    </xf>
    <xf numFmtId="165" fontId="3" fillId="6" borderId="4" xfId="0" applyNumberFormat="1" applyFont="1" applyFill="1" applyBorder="1"/>
    <xf numFmtId="165" fontId="3" fillId="6" borderId="4" xfId="0" applyNumberFormat="1" applyFont="1" applyFill="1" applyBorder="1" applyAlignment="1">
      <alignment horizontal="right"/>
    </xf>
    <xf numFmtId="165" fontId="3" fillId="6" borderId="4" xfId="0" applyNumberFormat="1" applyFont="1" applyFill="1" applyBorder="1" applyAlignment="1">
      <alignment horizontal="center"/>
    </xf>
    <xf numFmtId="0" fontId="14" fillId="0" borderId="0" xfId="0" applyFont="1"/>
    <xf numFmtId="1" fontId="17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left"/>
    </xf>
    <xf numFmtId="165" fontId="4" fillId="0" borderId="0" xfId="0" applyNumberFormat="1" applyFont="1"/>
    <xf numFmtId="0" fontId="14" fillId="0" borderId="8" xfId="0" applyFont="1" applyBorder="1"/>
    <xf numFmtId="0" fontId="14" fillId="0" borderId="18" xfId="0" applyFont="1" applyBorder="1"/>
    <xf numFmtId="166" fontId="15" fillId="0" borderId="4" xfId="0" applyNumberFormat="1" applyFont="1" applyBorder="1" applyAlignment="1">
      <alignment horizontal="center"/>
    </xf>
    <xf numFmtId="0" fontId="19" fillId="0" borderId="4" xfId="0" applyFont="1" applyBorder="1"/>
    <xf numFmtId="0" fontId="15" fillId="0" borderId="4" xfId="0" applyFont="1" applyBorder="1"/>
    <xf numFmtId="18" fontId="15" fillId="0" borderId="4" xfId="0" applyNumberFormat="1" applyFont="1" applyBorder="1" applyAlignment="1">
      <alignment horizontal="center"/>
    </xf>
    <xf numFmtId="0" fontId="3" fillId="0" borderId="11" xfId="0" applyFont="1" applyBorder="1"/>
    <xf numFmtId="14" fontId="20" fillId="0" borderId="4" xfId="0" applyNumberFormat="1" applyFont="1" applyBorder="1" applyAlignment="1">
      <alignment horizontal="right"/>
    </xf>
    <xf numFmtId="18" fontId="20" fillId="0" borderId="4" xfId="0" applyNumberFormat="1" applyFont="1" applyBorder="1" applyAlignment="1">
      <alignment horizontal="center"/>
    </xf>
    <xf numFmtId="0" fontId="20" fillId="0" borderId="4" xfId="0" applyFont="1" applyBorder="1"/>
    <xf numFmtId="0" fontId="14" fillId="0" borderId="0" xfId="0" applyFont="1" applyAlignment="1">
      <alignment horizontal="right"/>
    </xf>
    <xf numFmtId="166" fontId="14" fillId="0" borderId="0" xfId="0" applyNumberFormat="1" applyFont="1" applyAlignment="1">
      <alignment horizontal="center"/>
    </xf>
    <xf numFmtId="0" fontId="14" fillId="0" borderId="19" xfId="0" applyFont="1" applyBorder="1"/>
    <xf numFmtId="166" fontId="14" fillId="0" borderId="4" xfId="0" applyNumberFormat="1" applyFont="1" applyBorder="1" applyAlignment="1">
      <alignment horizontal="left"/>
    </xf>
    <xf numFmtId="14" fontId="14" fillId="0" borderId="0" xfId="0" applyNumberFormat="1" applyFont="1" applyAlignment="1">
      <alignment horizontal="right"/>
    </xf>
    <xf numFmtId="165" fontId="12" fillId="0" borderId="19" xfId="0" applyNumberFormat="1" applyFont="1" applyBorder="1" applyAlignment="1">
      <alignment horizontal="center"/>
    </xf>
    <xf numFmtId="165" fontId="11" fillId="0" borderId="4" xfId="0" applyNumberFormat="1" applyFont="1" applyBorder="1"/>
    <xf numFmtId="3" fontId="17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165" fontId="11" fillId="0" borderId="0" xfId="0" applyNumberFormat="1" applyFont="1"/>
    <xf numFmtId="0" fontId="15" fillId="0" borderId="0" xfId="0" applyFont="1"/>
    <xf numFmtId="1" fontId="3" fillId="0" borderId="0" xfId="0" applyNumberFormat="1" applyFont="1" applyAlignment="1">
      <alignment horizontal="center"/>
    </xf>
    <xf numFmtId="0" fontId="3" fillId="0" borderId="17" xfId="0" applyFont="1" applyBorder="1" applyAlignment="1">
      <alignment horizontal="center"/>
    </xf>
    <xf numFmtId="49" fontId="3" fillId="0" borderId="4" xfId="0" applyNumberFormat="1" applyFont="1" applyBorder="1"/>
    <xf numFmtId="49" fontId="3" fillId="7" borderId="4" xfId="0" applyNumberFormat="1" applyFont="1" applyFill="1" applyBorder="1"/>
    <xf numFmtId="0" fontId="3" fillId="7" borderId="4" xfId="0" applyFont="1" applyFill="1" applyBorder="1"/>
    <xf numFmtId="2" fontId="3" fillId="0" borderId="4" xfId="0" applyNumberFormat="1" applyFont="1" applyBorder="1"/>
    <xf numFmtId="0" fontId="4" fillId="0" borderId="4" xfId="0" applyFont="1" applyBorder="1"/>
    <xf numFmtId="0" fontId="3" fillId="0" borderId="17" xfId="0" applyFont="1" applyBorder="1"/>
    <xf numFmtId="0" fontId="3" fillId="7" borderId="2" xfId="0" applyFont="1" applyFill="1" applyBorder="1"/>
    <xf numFmtId="2" fontId="3" fillId="0" borderId="0" xfId="0" applyNumberFormat="1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3" fillId="8" borderId="20" xfId="0" applyFont="1" applyFill="1" applyBorder="1"/>
    <xf numFmtId="0" fontId="3" fillId="8" borderId="21" xfId="0" applyFont="1" applyFill="1" applyBorder="1"/>
    <xf numFmtId="0" fontId="3" fillId="0" borderId="0" xfId="0" applyFont="1" applyAlignment="1">
      <alignment horizontal="right"/>
    </xf>
    <xf numFmtId="0" fontId="3" fillId="0" borderId="22" xfId="0" applyFont="1" applyBorder="1"/>
    <xf numFmtId="0" fontId="3" fillId="0" borderId="23" xfId="0" applyFont="1" applyBorder="1"/>
    <xf numFmtId="0" fontId="3" fillId="0" borderId="0" xfId="0" applyFont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14" fontId="3" fillId="0" borderId="13" xfId="0" applyNumberFormat="1" applyFont="1" applyBorder="1" applyAlignment="1">
      <alignment horizontal="right"/>
    </xf>
    <xf numFmtId="0" fontId="3" fillId="8" borderId="26" xfId="0" applyFont="1" applyFill="1" applyBorder="1"/>
    <xf numFmtId="0" fontId="3" fillId="8" borderId="27" xfId="0" applyFont="1" applyFill="1" applyBorder="1"/>
    <xf numFmtId="14" fontId="3" fillId="0" borderId="0" xfId="0" applyNumberFormat="1" applyFont="1" applyAlignment="1">
      <alignment horizontal="right"/>
    </xf>
    <xf numFmtId="0" fontId="3" fillId="0" borderId="13" xfId="0" applyFont="1" applyBorder="1" applyAlignment="1">
      <alignment horizontal="left"/>
    </xf>
    <xf numFmtId="14" fontId="3" fillId="0" borderId="1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49" fontId="3" fillId="0" borderId="13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3" fillId="0" borderId="0" xfId="0" applyNumberFormat="1" applyFont="1" applyAlignment="1">
      <alignment horizontal="left"/>
    </xf>
    <xf numFmtId="0" fontId="3" fillId="8" borderId="4" xfId="0" applyFont="1" applyFill="1" applyBorder="1"/>
    <xf numFmtId="0" fontId="3" fillId="0" borderId="1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49" fontId="3" fillId="0" borderId="0" xfId="0" applyNumberFormat="1" applyFont="1"/>
    <xf numFmtId="0" fontId="2" fillId="0" borderId="30" xfId="0" applyFont="1" applyBorder="1" applyAlignment="1">
      <alignment horizontal="center"/>
    </xf>
    <xf numFmtId="14" fontId="4" fillId="0" borderId="0" xfId="0" applyNumberFormat="1" applyFont="1"/>
    <xf numFmtId="0" fontId="4" fillId="8" borderId="4" xfId="0" applyFont="1" applyFill="1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9" borderId="4" xfId="0" applyFont="1" applyFill="1" applyBorder="1"/>
    <xf numFmtId="165" fontId="21" fillId="0" borderId="4" xfId="0" applyNumberFormat="1" applyFont="1" applyBorder="1" applyAlignment="1">
      <alignment horizontal="left"/>
    </xf>
    <xf numFmtId="0" fontId="22" fillId="9" borderId="4" xfId="0" applyFont="1" applyFill="1" applyBorder="1"/>
    <xf numFmtId="0" fontId="23" fillId="0" borderId="0" xfId="0" applyFont="1"/>
    <xf numFmtId="0" fontId="10" fillId="6" borderId="8" xfId="0" applyFont="1" applyFill="1" applyBorder="1" applyAlignment="1">
      <alignment horizontal="left"/>
    </xf>
    <xf numFmtId="0" fontId="8" fillId="0" borderId="9" xfId="0" applyFont="1" applyBorder="1"/>
    <xf numFmtId="0" fontId="8" fillId="0" borderId="10" xfId="0" applyFont="1" applyBorder="1"/>
    <xf numFmtId="165" fontId="7" fillId="5" borderId="5" xfId="0" applyNumberFormat="1" applyFont="1" applyFill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165" fontId="17" fillId="0" borderId="12" xfId="0" applyNumberFormat="1" applyFont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" xfId="0" applyFont="1" applyBorder="1"/>
    <xf numFmtId="0" fontId="8" fillId="0" borderId="16" xfId="0" applyFont="1" applyBorder="1"/>
    <xf numFmtId="0" fontId="10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22" xfId="0" applyFont="1" applyBorder="1" applyAlignment="1">
      <alignment horizontal="center"/>
    </xf>
    <xf numFmtId="0" fontId="8" fillId="0" borderId="23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24" xfId="0" applyFont="1" applyBorder="1"/>
    <xf numFmtId="0" fontId="8" fillId="0" borderId="25" xfId="0" applyFont="1" applyBorder="1"/>
    <xf numFmtId="0" fontId="3" fillId="0" borderId="28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49" fontId="3" fillId="0" borderId="22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31" xfId="0" applyFont="1" applyBorder="1" applyAlignment="1">
      <alignment horizontal="center"/>
    </xf>
    <xf numFmtId="0" fontId="8" fillId="0" borderId="32" xfId="0" applyFont="1" applyBorder="1"/>
    <xf numFmtId="0" fontId="8" fillId="0" borderId="33" xfId="0" applyFont="1" applyBorder="1"/>
    <xf numFmtId="0" fontId="2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49" fontId="4" fillId="9" borderId="22" xfId="0" applyNumberFormat="1" applyFont="1" applyFill="1" applyBorder="1" applyAlignment="1">
      <alignment horizontal="center" wrapText="1"/>
    </xf>
    <xf numFmtId="0" fontId="8" fillId="9" borderId="23" xfId="0" applyFont="1" applyFill="1" applyBorder="1"/>
    <xf numFmtId="0" fontId="8" fillId="9" borderId="28" xfId="0" applyFont="1" applyFill="1" applyBorder="1"/>
    <xf numFmtId="0" fontId="8" fillId="9" borderId="29" xfId="0" applyFont="1" applyFill="1" applyBorder="1"/>
    <xf numFmtId="0" fontId="8" fillId="9" borderId="24" xfId="0" applyFont="1" applyFill="1" applyBorder="1"/>
    <xf numFmtId="0" fontId="8" fillId="9" borderId="25" xfId="0" applyFont="1" applyFill="1" applyBorder="1"/>
  </cellXfs>
  <cellStyles count="1">
    <cellStyle name="Normal" xfId="0" builtinId="0"/>
  </cellStyles>
  <dxfs count="16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1057275</xdr:colOff>
      <xdr:row>13</xdr:row>
      <xdr:rowOff>180975</xdr:rowOff>
    </xdr:from>
    <xdr:ext cx="885825" cy="457200"/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flipV="1">
          <a:off x="2911475" y="2644775"/>
          <a:ext cx="939800" cy="4794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murf13@live.co.uk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/>
  </sheetViews>
  <sheetFormatPr defaultColWidth="14.453125" defaultRowHeight="15" customHeight="1"/>
  <cols>
    <col min="1" max="1" width="4.7265625" customWidth="1"/>
    <col min="2" max="2" width="18.26953125" customWidth="1"/>
    <col min="3" max="3" width="27.54296875" customWidth="1"/>
    <col min="4" max="4" width="56" customWidth="1"/>
    <col min="5" max="5" width="47" customWidth="1"/>
    <col min="6" max="6" width="8.7265625" hidden="1" customWidth="1"/>
    <col min="7" max="7" width="11" hidden="1" customWidth="1"/>
    <col min="8" max="8" width="11" customWidth="1"/>
    <col min="9" max="10" width="8.7265625" customWidth="1"/>
    <col min="11" max="11" width="10.7265625" customWidth="1"/>
  </cols>
  <sheetData>
    <row r="1" spans="1:10" ht="14.25" customHeight="1">
      <c r="B1" s="1" t="s">
        <v>0</v>
      </c>
    </row>
    <row r="2" spans="1:10" ht="14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J2" s="3" t="s">
        <v>8</v>
      </c>
    </row>
    <row r="3" spans="1:10" ht="14.25" customHeight="1">
      <c r="A3" s="4" t="s">
        <v>9</v>
      </c>
      <c r="B3" s="5" t="s">
        <v>10</v>
      </c>
      <c r="C3" s="6" t="s">
        <v>11</v>
      </c>
      <c r="D3" s="4" t="s">
        <v>12</v>
      </c>
      <c r="E3" s="7" t="s">
        <v>13</v>
      </c>
      <c r="F3" s="8"/>
      <c r="G3" s="8"/>
      <c r="H3" s="8"/>
    </row>
    <row r="4" spans="1:10" ht="14.25" customHeight="1">
      <c r="A4" s="4" t="s">
        <v>9</v>
      </c>
      <c r="B4" s="6" t="s">
        <v>14</v>
      </c>
      <c r="C4" s="6" t="s">
        <v>15</v>
      </c>
      <c r="D4" s="6" t="s">
        <v>16</v>
      </c>
      <c r="E4" s="7" t="s">
        <v>17</v>
      </c>
      <c r="F4" s="8"/>
      <c r="G4" s="8"/>
      <c r="H4" s="8"/>
    </row>
    <row r="5" spans="1:10" ht="14.25" customHeight="1">
      <c r="A5" s="4" t="s">
        <v>9</v>
      </c>
      <c r="B5" s="6" t="s">
        <v>18</v>
      </c>
      <c r="C5" s="6" t="s">
        <v>19</v>
      </c>
      <c r="D5" s="6" t="s">
        <v>20</v>
      </c>
      <c r="E5" s="7" t="s">
        <v>21</v>
      </c>
      <c r="F5" s="8"/>
      <c r="G5" s="8"/>
      <c r="H5" s="8"/>
    </row>
    <row r="6" spans="1:10" ht="14.25" customHeight="1">
      <c r="A6" s="4" t="s">
        <v>9</v>
      </c>
      <c r="B6" s="6" t="s">
        <v>22</v>
      </c>
      <c r="C6" s="6" t="s">
        <v>23</v>
      </c>
      <c r="D6" s="4" t="s">
        <v>24</v>
      </c>
      <c r="E6" s="7" t="s">
        <v>25</v>
      </c>
      <c r="F6" s="8"/>
      <c r="G6" s="8"/>
      <c r="H6" s="8"/>
    </row>
    <row r="7" spans="1:10" ht="14.25" customHeight="1">
      <c r="A7" s="4" t="s">
        <v>9</v>
      </c>
      <c r="B7" s="6" t="s">
        <v>26</v>
      </c>
      <c r="C7" s="6" t="s">
        <v>27</v>
      </c>
      <c r="D7" s="6" t="s">
        <v>20</v>
      </c>
      <c r="E7" s="7" t="s">
        <v>28</v>
      </c>
      <c r="F7" s="8"/>
      <c r="G7" s="8"/>
      <c r="H7" s="8"/>
    </row>
    <row r="8" spans="1:10" ht="14.25" customHeight="1">
      <c r="A8" t="s">
        <v>29</v>
      </c>
      <c r="B8" s="9" t="s">
        <v>30</v>
      </c>
      <c r="C8" s="9" t="s">
        <v>31</v>
      </c>
      <c r="D8" s="10" t="s">
        <v>32</v>
      </c>
      <c r="E8" s="11" t="s">
        <v>33</v>
      </c>
      <c r="F8" s="12"/>
      <c r="G8" s="12"/>
      <c r="H8" s="12"/>
    </row>
    <row r="9" spans="1:10" ht="14.25" customHeight="1">
      <c r="A9" t="s">
        <v>29</v>
      </c>
      <c r="B9" s="9" t="s">
        <v>34</v>
      </c>
      <c r="C9" s="9" t="s">
        <v>35</v>
      </c>
      <c r="D9" s="9" t="s">
        <v>36</v>
      </c>
      <c r="E9" s="11" t="s">
        <v>37</v>
      </c>
      <c r="F9" s="12"/>
      <c r="G9" s="12"/>
      <c r="H9" s="12"/>
    </row>
    <row r="10" spans="1:10" ht="14.25" customHeight="1">
      <c r="A10" t="s">
        <v>29</v>
      </c>
      <c r="B10" s="9" t="s">
        <v>38</v>
      </c>
      <c r="C10" s="9" t="s">
        <v>23</v>
      </c>
      <c r="D10" s="9" t="s">
        <v>24</v>
      </c>
      <c r="E10" s="11" t="s">
        <v>25</v>
      </c>
      <c r="F10" s="12"/>
      <c r="G10" s="12"/>
      <c r="H10" s="12"/>
      <c r="J10" s="13"/>
    </row>
    <row r="11" spans="1:10" ht="14.25" customHeight="1">
      <c r="A11" t="s">
        <v>29</v>
      </c>
      <c r="B11" s="9" t="s">
        <v>39</v>
      </c>
      <c r="C11" s="9" t="s">
        <v>40</v>
      </c>
      <c r="D11" s="9" t="s">
        <v>41</v>
      </c>
      <c r="E11" s="11" t="s">
        <v>42</v>
      </c>
      <c r="F11" s="12"/>
      <c r="G11" s="12"/>
      <c r="H11" s="12"/>
      <c r="J11" s="14"/>
    </row>
    <row r="12" spans="1:10" ht="14.25" customHeight="1">
      <c r="A12" t="s">
        <v>29</v>
      </c>
      <c r="B12" s="9" t="s">
        <v>43</v>
      </c>
      <c r="C12" s="9" t="s">
        <v>44</v>
      </c>
      <c r="D12" s="10" t="s">
        <v>45</v>
      </c>
      <c r="E12" s="11" t="s">
        <v>46</v>
      </c>
      <c r="F12" s="12"/>
      <c r="G12" s="12"/>
      <c r="H12" s="12"/>
      <c r="J12" s="14"/>
    </row>
    <row r="13" spans="1:10" ht="14.25" customHeight="1">
      <c r="A13" t="s">
        <v>29</v>
      </c>
      <c r="B13" s="9" t="s">
        <v>47</v>
      </c>
      <c r="C13" s="9" t="s">
        <v>48</v>
      </c>
      <c r="D13" s="9" t="s">
        <v>20</v>
      </c>
      <c r="E13" s="11" t="s">
        <v>49</v>
      </c>
      <c r="F13" s="12"/>
      <c r="G13" s="12"/>
      <c r="H13" s="12"/>
      <c r="J13" s="13" t="s">
        <v>50</v>
      </c>
    </row>
    <row r="14" spans="1:10" ht="14.25" customHeight="1"/>
    <row r="15" spans="1:10" ht="14.25" customHeight="1">
      <c r="B15" s="1" t="s">
        <v>51</v>
      </c>
    </row>
    <row r="16" spans="1:10" ht="14.25" customHeight="1"/>
    <row r="17" spans="1:11" ht="14.25" customHeight="1">
      <c r="A17" s="15" t="s">
        <v>9</v>
      </c>
      <c r="B17" s="16" t="s">
        <v>10</v>
      </c>
      <c r="C17" s="16" t="s">
        <v>52</v>
      </c>
      <c r="D17" s="16" t="s">
        <v>53</v>
      </c>
      <c r="E17" s="17" t="s">
        <v>46</v>
      </c>
      <c r="F17" s="18"/>
      <c r="G17" s="18"/>
      <c r="H17" s="18"/>
      <c r="J17" s="14"/>
    </row>
    <row r="18" spans="1:11" ht="14.25" customHeight="1">
      <c r="A18" s="15" t="s">
        <v>9</v>
      </c>
      <c r="B18" s="16" t="s">
        <v>22</v>
      </c>
      <c r="C18" s="16" t="s">
        <v>23</v>
      </c>
      <c r="D18" s="16" t="s">
        <v>24</v>
      </c>
      <c r="E18" s="17" t="s">
        <v>25</v>
      </c>
      <c r="F18" s="18"/>
      <c r="G18" s="18"/>
      <c r="H18" s="18"/>
      <c r="J18" s="13"/>
    </row>
    <row r="19" spans="1:11" ht="14.25" customHeight="1">
      <c r="A19" s="15" t="s">
        <v>9</v>
      </c>
      <c r="B19" s="16" t="s">
        <v>54</v>
      </c>
      <c r="C19" s="16" t="s">
        <v>55</v>
      </c>
      <c r="D19" s="16" t="s">
        <v>56</v>
      </c>
      <c r="E19" s="17" t="s">
        <v>57</v>
      </c>
      <c r="F19" s="18"/>
      <c r="G19" s="18"/>
      <c r="H19" s="18"/>
      <c r="J19" s="14"/>
    </row>
    <row r="20" spans="1:11" ht="14.25" customHeight="1">
      <c r="A20" s="15" t="s">
        <v>9</v>
      </c>
      <c r="B20" s="16" t="s">
        <v>58</v>
      </c>
      <c r="C20" s="16" t="s">
        <v>59</v>
      </c>
      <c r="D20" s="16" t="s">
        <v>60</v>
      </c>
      <c r="E20" s="17" t="s">
        <v>61</v>
      </c>
      <c r="F20" s="18"/>
      <c r="G20" s="18"/>
      <c r="H20" s="18"/>
      <c r="J20" s="14"/>
      <c r="K20" s="19"/>
    </row>
    <row r="21" spans="1:11" ht="14.25" customHeight="1">
      <c r="A21" s="15" t="s">
        <v>9</v>
      </c>
      <c r="B21" s="16" t="s">
        <v>62</v>
      </c>
      <c r="C21" s="16" t="s">
        <v>63</v>
      </c>
      <c r="D21" s="20" t="s">
        <v>64</v>
      </c>
      <c r="E21" s="17" t="s">
        <v>65</v>
      </c>
      <c r="F21" s="18"/>
      <c r="G21" s="18"/>
      <c r="H21" s="18"/>
      <c r="J21" s="14"/>
    </row>
    <row r="22" spans="1:11" ht="14.25" customHeight="1">
      <c r="A22" s="10" t="s">
        <v>29</v>
      </c>
      <c r="B22" s="9" t="s">
        <v>34</v>
      </c>
      <c r="C22" s="9" t="s">
        <v>66</v>
      </c>
      <c r="D22" s="9" t="s">
        <v>67</v>
      </c>
      <c r="E22" s="11" t="s">
        <v>68</v>
      </c>
      <c r="F22" s="12"/>
      <c r="G22" s="12"/>
      <c r="H22" s="12"/>
      <c r="J22" s="14"/>
    </row>
    <row r="23" spans="1:11" ht="14.25" customHeight="1">
      <c r="A23" s="10" t="s">
        <v>29</v>
      </c>
      <c r="B23" s="9" t="s">
        <v>43</v>
      </c>
      <c r="C23" s="9" t="s">
        <v>66</v>
      </c>
      <c r="D23" s="9" t="s">
        <v>67</v>
      </c>
      <c r="E23" s="11" t="s">
        <v>68</v>
      </c>
      <c r="F23" s="12"/>
      <c r="G23" s="9"/>
      <c r="H23" s="12"/>
      <c r="J23" s="14"/>
    </row>
    <row r="24" spans="1:11" ht="14.25" customHeight="1">
      <c r="A24" s="10" t="s">
        <v>29</v>
      </c>
      <c r="B24" s="9" t="s">
        <v>14</v>
      </c>
      <c r="C24" s="9" t="s">
        <v>69</v>
      </c>
      <c r="D24" s="9" t="s">
        <v>70</v>
      </c>
      <c r="E24" s="11" t="s">
        <v>71</v>
      </c>
      <c r="F24" s="12"/>
      <c r="G24" s="12"/>
      <c r="H24" s="12"/>
      <c r="J24" s="14"/>
    </row>
    <row r="25" spans="1:11" ht="14.25" customHeight="1">
      <c r="A25" s="10" t="s">
        <v>29</v>
      </c>
      <c r="B25" s="9" t="s">
        <v>30</v>
      </c>
      <c r="C25" s="9" t="s">
        <v>72</v>
      </c>
      <c r="D25" s="9" t="s">
        <v>73</v>
      </c>
      <c r="E25" s="11" t="s">
        <v>74</v>
      </c>
      <c r="F25" s="12"/>
      <c r="G25" s="12"/>
      <c r="H25" s="12"/>
      <c r="J25" s="13"/>
    </row>
    <row r="26" spans="1:11" ht="14.25" customHeight="1">
      <c r="A26" s="10" t="s">
        <v>29</v>
      </c>
      <c r="B26" s="9" t="s">
        <v>38</v>
      </c>
      <c r="C26" s="9" t="s">
        <v>23</v>
      </c>
      <c r="D26" s="10" t="s">
        <v>24</v>
      </c>
      <c r="E26" s="11" t="s">
        <v>25</v>
      </c>
      <c r="F26" s="12"/>
      <c r="G26" s="12"/>
      <c r="H26" s="12"/>
      <c r="J26" s="14"/>
    </row>
    <row r="27" spans="1:11" ht="14.25" customHeight="1">
      <c r="A27" s="10" t="s">
        <v>29</v>
      </c>
      <c r="B27" s="9" t="s">
        <v>39</v>
      </c>
      <c r="C27" s="9" t="s">
        <v>40</v>
      </c>
      <c r="D27" s="9" t="s">
        <v>41</v>
      </c>
      <c r="E27" s="11" t="s">
        <v>42</v>
      </c>
      <c r="F27" s="12"/>
      <c r="G27" s="12"/>
      <c r="H27" s="12"/>
      <c r="J27" s="14"/>
    </row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>
      <c r="D32" t="s">
        <v>75</v>
      </c>
      <c r="E32" s="21" t="s">
        <v>76</v>
      </c>
    </row>
    <row r="33" spans="4:4" ht="14.25" customHeight="1">
      <c r="D33" t="s">
        <v>77</v>
      </c>
    </row>
    <row r="34" spans="4:4" ht="14.25" customHeight="1">
      <c r="D34" t="s">
        <v>78</v>
      </c>
    </row>
    <row r="35" spans="4:4" ht="14.25" customHeight="1">
      <c r="D35" t="s">
        <v>79</v>
      </c>
    </row>
    <row r="36" spans="4:4" ht="14.25" customHeight="1">
      <c r="D36" t="s">
        <v>80</v>
      </c>
    </row>
    <row r="37" spans="4:4" ht="14.25" customHeight="1">
      <c r="D37" t="s">
        <v>81</v>
      </c>
    </row>
    <row r="38" spans="4:4" ht="14.25" customHeight="1">
      <c r="D38" t="s">
        <v>82</v>
      </c>
    </row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hyperlinks>
    <hyperlink ref="D21" r:id="rId1" xr:uid="{00000000-0004-0000-0000-000000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00"/>
  <sheetViews>
    <sheetView workbookViewId="0">
      <selection activeCell="D16" sqref="D16"/>
    </sheetView>
  </sheetViews>
  <sheetFormatPr defaultColWidth="14.453125" defaultRowHeight="15" customHeight="1"/>
  <cols>
    <col min="1" max="1" width="13.08984375" customWidth="1"/>
    <col min="2" max="2" width="26.81640625" customWidth="1"/>
    <col min="3" max="3" width="8.7265625" customWidth="1"/>
    <col min="4" max="4" width="24.54296875" customWidth="1"/>
    <col min="5" max="5" width="8.7265625" customWidth="1"/>
    <col min="6" max="6" width="11.26953125" customWidth="1"/>
    <col min="7" max="7" width="21.81640625" customWidth="1"/>
    <col min="8" max="8" width="12.7265625" customWidth="1"/>
    <col min="9" max="9" width="19.08984375" customWidth="1"/>
    <col min="10" max="11" width="8.7265625" customWidth="1"/>
    <col min="12" max="12" width="15.7265625" customWidth="1"/>
    <col min="13" max="13" width="22.54296875" customWidth="1"/>
    <col min="14" max="14" width="8.7265625" customWidth="1"/>
    <col min="15" max="15" width="22" customWidth="1"/>
    <col min="16" max="16" width="8.7265625" customWidth="1"/>
    <col min="17" max="17" width="11.7265625" customWidth="1"/>
    <col min="18" max="18" width="18.7265625" customWidth="1"/>
    <col min="19" max="19" width="8.7265625" customWidth="1"/>
    <col min="20" max="20" width="18.81640625" customWidth="1"/>
    <col min="21" max="21" width="8.7265625" customWidth="1"/>
  </cols>
  <sheetData>
    <row r="1" spans="1:21" ht="14.25" customHeight="1">
      <c r="A1" s="169" t="s">
        <v>398</v>
      </c>
      <c r="B1" s="166"/>
      <c r="L1" s="169" t="s">
        <v>416</v>
      </c>
      <c r="M1" s="166"/>
    </row>
    <row r="2" spans="1:21" ht="14.25" customHeight="1">
      <c r="A2" s="111" t="s">
        <v>403</v>
      </c>
      <c r="B2" s="111" t="s">
        <v>1</v>
      </c>
      <c r="L2" s="111" t="s">
        <v>403</v>
      </c>
      <c r="M2" s="111" t="s">
        <v>1</v>
      </c>
    </row>
    <row r="3" spans="1:21" ht="14.25" customHeight="1">
      <c r="A3" s="142">
        <v>1</v>
      </c>
      <c r="B3" s="48" t="s">
        <v>22</v>
      </c>
      <c r="L3" s="47">
        <v>1</v>
      </c>
      <c r="M3" s="48" t="s">
        <v>10</v>
      </c>
    </row>
    <row r="4" spans="1:21" ht="14.25" customHeight="1">
      <c r="A4" s="143">
        <v>2</v>
      </c>
      <c r="B4" s="48" t="s">
        <v>14</v>
      </c>
      <c r="L4" s="47">
        <v>2</v>
      </c>
      <c r="M4" s="48" t="s">
        <v>54</v>
      </c>
    </row>
    <row r="5" spans="1:21" ht="14.25" customHeight="1">
      <c r="A5" s="143">
        <v>3</v>
      </c>
      <c r="B5" s="116" t="s">
        <v>10</v>
      </c>
      <c r="L5" s="47">
        <v>3</v>
      </c>
      <c r="M5" s="48" t="s">
        <v>22</v>
      </c>
    </row>
    <row r="6" spans="1:21" ht="14.25" customHeight="1">
      <c r="A6" s="143">
        <v>4</v>
      </c>
      <c r="B6" s="116" t="s">
        <v>18</v>
      </c>
      <c r="L6" s="47">
        <v>4</v>
      </c>
      <c r="M6" s="48" t="s">
        <v>478</v>
      </c>
    </row>
    <row r="7" spans="1:21" ht="14.25" customHeight="1">
      <c r="G7" s="188" t="s">
        <v>479</v>
      </c>
      <c r="H7" s="171"/>
      <c r="I7" s="171"/>
      <c r="R7" s="188" t="s">
        <v>480</v>
      </c>
      <c r="S7" s="171"/>
      <c r="T7" s="171"/>
    </row>
    <row r="8" spans="1:21" ht="14.25" customHeight="1">
      <c r="A8" s="19" t="s">
        <v>173</v>
      </c>
      <c r="B8" s="151" t="s">
        <v>22</v>
      </c>
      <c r="C8" s="14" t="s">
        <v>481</v>
      </c>
      <c r="D8" s="48" t="s">
        <v>18</v>
      </c>
      <c r="E8" s="127"/>
      <c r="F8" s="127"/>
      <c r="G8" s="182" t="s">
        <v>421</v>
      </c>
      <c r="H8" s="171"/>
      <c r="I8" s="171"/>
      <c r="J8" s="127"/>
      <c r="L8" s="19" t="s">
        <v>173</v>
      </c>
      <c r="M8" s="144" t="s">
        <v>10</v>
      </c>
      <c r="N8" s="14"/>
      <c r="O8" s="47" t="s">
        <v>478</v>
      </c>
      <c r="P8" s="145"/>
      <c r="R8" s="182" t="s">
        <v>421</v>
      </c>
      <c r="S8" s="171"/>
      <c r="T8" s="171"/>
    </row>
    <row r="9" spans="1:21" ht="14.25" customHeight="1">
      <c r="B9" s="149">
        <v>3</v>
      </c>
      <c r="D9" s="150">
        <v>1</v>
      </c>
      <c r="E9" s="127"/>
      <c r="J9" s="127"/>
      <c r="L9" t="s">
        <v>482</v>
      </c>
      <c r="M9" t="s">
        <v>101</v>
      </c>
      <c r="O9" t="s">
        <v>174</v>
      </c>
      <c r="P9" s="145"/>
    </row>
    <row r="10" spans="1:21" ht="14.25" customHeight="1">
      <c r="F10" s="19"/>
      <c r="G10" s="153" t="s">
        <v>22</v>
      </c>
      <c r="H10" s="14" t="s">
        <v>476</v>
      </c>
      <c r="I10" s="146" t="s">
        <v>10</v>
      </c>
      <c r="P10" s="145"/>
      <c r="Q10" s="19"/>
      <c r="R10" s="146" t="s">
        <v>10</v>
      </c>
      <c r="S10" s="14"/>
      <c r="T10" s="146" t="s">
        <v>22</v>
      </c>
      <c r="U10" s="145"/>
    </row>
    <row r="11" spans="1:21" ht="14.25" customHeight="1">
      <c r="G11" s="46" t="s">
        <v>489</v>
      </c>
      <c r="H11" s="14"/>
      <c r="I11" s="79" t="s">
        <v>490</v>
      </c>
      <c r="P11" s="145"/>
      <c r="S11" s="14"/>
    </row>
    <row r="12" spans="1:21" ht="14.25" customHeight="1">
      <c r="A12" s="147" t="s">
        <v>177</v>
      </c>
      <c r="B12" s="48" t="s">
        <v>14</v>
      </c>
      <c r="C12" s="14" t="s">
        <v>481</v>
      </c>
      <c r="D12" s="148" t="s">
        <v>10</v>
      </c>
      <c r="E12" s="145"/>
      <c r="L12" s="19" t="s">
        <v>177</v>
      </c>
      <c r="M12" s="47" t="s">
        <v>54</v>
      </c>
      <c r="N12" s="14"/>
      <c r="O12" s="144" t="s">
        <v>22</v>
      </c>
      <c r="P12" s="145"/>
    </row>
    <row r="13" spans="1:21" ht="14.25" customHeight="1">
      <c r="A13" t="s">
        <v>482</v>
      </c>
      <c r="B13" t="s">
        <v>323</v>
      </c>
      <c r="D13" t="s">
        <v>101</v>
      </c>
      <c r="G13" s="183"/>
      <c r="H13" s="171"/>
      <c r="I13" s="171"/>
      <c r="L13" t="s">
        <v>483</v>
      </c>
      <c r="M13" t="s">
        <v>179</v>
      </c>
      <c r="O13" t="s">
        <v>180</v>
      </c>
      <c r="P13" s="145"/>
      <c r="R13" s="183"/>
      <c r="S13" s="171"/>
      <c r="T13" s="171"/>
    </row>
    <row r="14" spans="1:21" ht="14.25" customHeight="1">
      <c r="G14" s="184" t="s">
        <v>491</v>
      </c>
      <c r="H14" s="185"/>
      <c r="I14" s="186"/>
      <c r="P14" s="145"/>
      <c r="R14" s="187" t="s">
        <v>484</v>
      </c>
      <c r="S14" s="185"/>
      <c r="T14" s="186"/>
    </row>
    <row r="15" spans="1:21" ht="14.25" customHeight="1"/>
    <row r="16" spans="1:21" ht="14.25" customHeight="1">
      <c r="A16" t="s">
        <v>485</v>
      </c>
      <c r="C16" t="s">
        <v>486</v>
      </c>
      <c r="L16" t="s">
        <v>485</v>
      </c>
      <c r="N16" t="s">
        <v>486</v>
      </c>
    </row>
    <row r="17" spans="1:14" ht="14.25" customHeight="1"/>
    <row r="18" spans="1:14" ht="14.25" customHeight="1">
      <c r="A18" t="s">
        <v>487</v>
      </c>
      <c r="C18" t="s">
        <v>488</v>
      </c>
      <c r="L18" t="s">
        <v>487</v>
      </c>
      <c r="N18" t="s">
        <v>488</v>
      </c>
    </row>
    <row r="19" spans="1:14" ht="14.25" customHeight="1"/>
    <row r="20" spans="1:14" ht="14.25" customHeight="1"/>
    <row r="21" spans="1:14" ht="14.25" customHeight="1"/>
    <row r="22" spans="1:14" ht="14.25" customHeight="1">
      <c r="B22" s="120"/>
    </row>
    <row r="23" spans="1:14" ht="14.25" customHeight="1"/>
    <row r="24" spans="1:14" ht="14.25" customHeight="1"/>
    <row r="25" spans="1:14" ht="14.25" customHeight="1"/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0">
    <mergeCell ref="G13:I13"/>
    <mergeCell ref="R13:T13"/>
    <mergeCell ref="G14:I14"/>
    <mergeCell ref="R14:T14"/>
    <mergeCell ref="A1:B1"/>
    <mergeCell ref="L1:M1"/>
    <mergeCell ref="R7:T7"/>
    <mergeCell ref="R8:T8"/>
    <mergeCell ref="G7:I7"/>
    <mergeCell ref="G8:I8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68"/>
  <sheetViews>
    <sheetView workbookViewId="0"/>
  </sheetViews>
  <sheetFormatPr defaultColWidth="14.453125" defaultRowHeight="15" customHeight="1"/>
  <cols>
    <col min="1" max="1" width="19.08984375" customWidth="1"/>
    <col min="2" max="2" width="20.08984375" customWidth="1"/>
    <col min="3" max="3" width="15.26953125" customWidth="1"/>
    <col min="4" max="4" width="23.26953125" customWidth="1"/>
    <col min="5" max="5" width="24" customWidth="1"/>
    <col min="6" max="8" width="23.26953125" customWidth="1"/>
    <col min="9" max="9" width="29.81640625" customWidth="1"/>
    <col min="10" max="10" width="54.08984375" customWidth="1"/>
    <col min="11" max="11" width="23.54296875" customWidth="1"/>
    <col min="12" max="12" width="11" customWidth="1"/>
    <col min="13" max="13" width="4.81640625" customWidth="1"/>
    <col min="14" max="14" width="3" customWidth="1"/>
    <col min="15" max="15" width="23.5429687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B2" s="158" t="s">
        <v>83</v>
      </c>
      <c r="C2" s="159"/>
      <c r="D2" s="159"/>
      <c r="E2" s="159"/>
      <c r="F2" s="159"/>
      <c r="G2" s="159"/>
      <c r="H2" s="159"/>
      <c r="I2" s="159"/>
      <c r="J2" s="160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55" t="s">
        <v>84</v>
      </c>
      <c r="C4" s="156"/>
      <c r="D4" s="156"/>
      <c r="E4" s="156"/>
      <c r="F4" s="156"/>
      <c r="G4" s="156"/>
      <c r="H4" s="156"/>
      <c r="I4" s="156"/>
      <c r="J4" s="157"/>
      <c r="K4" s="35"/>
      <c r="L4" s="36"/>
      <c r="M4" s="36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45565</v>
      </c>
      <c r="C6" s="45" t="s">
        <v>92</v>
      </c>
      <c r="D6" s="46" t="s">
        <v>10</v>
      </c>
      <c r="E6" s="46" t="s">
        <v>93</v>
      </c>
      <c r="F6" s="46" t="s">
        <v>94</v>
      </c>
      <c r="G6" s="46" t="s">
        <v>95</v>
      </c>
      <c r="H6" s="46" t="s">
        <v>96</v>
      </c>
      <c r="I6" s="46" t="s">
        <v>22</v>
      </c>
      <c r="J6" s="46" t="s">
        <v>97</v>
      </c>
      <c r="K6" s="26"/>
      <c r="L6" s="22"/>
      <c r="M6" s="22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45692</v>
      </c>
      <c r="C7" s="47" t="s">
        <v>98</v>
      </c>
      <c r="D7" s="46" t="s">
        <v>99</v>
      </c>
      <c r="E7" s="46" t="s">
        <v>100</v>
      </c>
      <c r="F7" s="46" t="s">
        <v>101</v>
      </c>
      <c r="G7" s="46" t="s">
        <v>102</v>
      </c>
      <c r="H7" s="46" t="s">
        <v>103</v>
      </c>
      <c r="I7" s="46" t="s">
        <v>104</v>
      </c>
      <c r="J7" s="46" t="s">
        <v>105</v>
      </c>
      <c r="K7" s="26"/>
      <c r="L7" s="22"/>
      <c r="M7" s="22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/>
      <c r="C8" s="47"/>
      <c r="D8" s="46"/>
      <c r="E8" s="46"/>
      <c r="F8" s="46"/>
      <c r="G8" s="46"/>
      <c r="H8" s="46"/>
      <c r="I8" s="46"/>
      <c r="J8" s="46"/>
      <c r="K8" s="26"/>
      <c r="L8" s="22"/>
      <c r="M8" s="22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155" t="s">
        <v>106</v>
      </c>
      <c r="C9" s="156"/>
      <c r="D9" s="156"/>
      <c r="E9" s="156"/>
      <c r="F9" s="156"/>
      <c r="G9" s="156"/>
      <c r="H9" s="156"/>
      <c r="I9" s="156"/>
      <c r="J9" s="157"/>
      <c r="K9" s="26"/>
      <c r="L9" s="22"/>
      <c r="M9" s="22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41" t="s">
        <v>85</v>
      </c>
      <c r="C10" s="42" t="s">
        <v>86</v>
      </c>
      <c r="D10" s="43" t="s">
        <v>87</v>
      </c>
      <c r="E10" s="43" t="s">
        <v>88</v>
      </c>
      <c r="F10" s="43" t="s">
        <v>89</v>
      </c>
      <c r="G10" s="43" t="s">
        <v>89</v>
      </c>
      <c r="H10" s="43" t="s">
        <v>88</v>
      </c>
      <c r="I10" s="43" t="s">
        <v>90</v>
      </c>
      <c r="J10" s="43" t="s">
        <v>91</v>
      </c>
      <c r="K10" s="26"/>
      <c r="L10" s="22"/>
      <c r="M10" s="22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4">
        <v>45629</v>
      </c>
      <c r="C11" s="47" t="s">
        <v>107</v>
      </c>
      <c r="D11" s="46" t="s">
        <v>54</v>
      </c>
      <c r="E11" s="46" t="s">
        <v>108</v>
      </c>
      <c r="F11" s="46" t="s">
        <v>109</v>
      </c>
      <c r="G11" s="46" t="s">
        <v>110</v>
      </c>
      <c r="H11" s="46" t="s">
        <v>111</v>
      </c>
      <c r="I11" s="46" t="s">
        <v>22</v>
      </c>
      <c r="J11" s="48" t="s">
        <v>112</v>
      </c>
      <c r="K11" s="26"/>
      <c r="L11" s="22"/>
      <c r="M11" s="22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45580</v>
      </c>
      <c r="C12" s="49" t="s">
        <v>98</v>
      </c>
      <c r="D12" s="46" t="s">
        <v>99</v>
      </c>
      <c r="E12" s="46" t="s">
        <v>113</v>
      </c>
      <c r="F12" s="46" t="s">
        <v>114</v>
      </c>
      <c r="G12" s="46" t="s">
        <v>115</v>
      </c>
      <c r="H12" s="46" t="s">
        <v>93</v>
      </c>
      <c r="I12" s="46" t="s">
        <v>10</v>
      </c>
      <c r="J12" s="46" t="s">
        <v>105</v>
      </c>
      <c r="K12" s="26"/>
      <c r="L12" s="22"/>
      <c r="M12" s="22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/>
      <c r="C13" s="50"/>
      <c r="D13" s="46"/>
      <c r="E13" s="46"/>
      <c r="F13" s="46"/>
      <c r="G13" s="46"/>
      <c r="H13" s="46"/>
      <c r="I13" s="46"/>
      <c r="J13" s="46"/>
      <c r="K13" s="36"/>
      <c r="L13" s="36"/>
      <c r="M13" s="36"/>
      <c r="N13" s="36"/>
      <c r="O13" s="51"/>
      <c r="P13" s="52"/>
      <c r="Q13" s="52"/>
      <c r="R13" s="52"/>
      <c r="S13" s="52"/>
      <c r="T13" s="52"/>
      <c r="U13" s="52"/>
      <c r="V13" s="52"/>
      <c r="W13" s="52"/>
      <c r="X13" s="36"/>
      <c r="Y13" s="38"/>
      <c r="Z13" s="39"/>
      <c r="AA13" s="36"/>
      <c r="AB13" s="36"/>
      <c r="AC13" s="36"/>
      <c r="AD13" s="40"/>
    </row>
    <row r="14" spans="1:30" ht="14.25" customHeight="1">
      <c r="A14" s="22"/>
      <c r="B14" s="155" t="s">
        <v>116</v>
      </c>
      <c r="C14" s="156"/>
      <c r="D14" s="156"/>
      <c r="E14" s="156"/>
      <c r="F14" s="156"/>
      <c r="G14" s="156"/>
      <c r="H14" s="156"/>
      <c r="I14" s="156"/>
      <c r="J14" s="157"/>
      <c r="K14" s="51"/>
      <c r="L14" s="36"/>
      <c r="M14" s="36"/>
      <c r="N14" s="36"/>
      <c r="O14" s="51"/>
      <c r="P14" s="52"/>
      <c r="Q14" s="52"/>
      <c r="R14" s="52"/>
      <c r="S14" s="52"/>
      <c r="T14" s="52"/>
      <c r="U14" s="52"/>
      <c r="V14" s="52"/>
      <c r="W14" s="52"/>
      <c r="X14" s="36"/>
      <c r="Y14" s="38"/>
      <c r="Z14" s="39"/>
      <c r="AA14" s="36"/>
      <c r="AB14" s="36"/>
      <c r="AC14" s="36"/>
      <c r="AD14" s="40"/>
    </row>
    <row r="15" spans="1:30" ht="15.75" customHeight="1">
      <c r="A15" s="22"/>
      <c r="B15" s="41" t="s">
        <v>85</v>
      </c>
      <c r="C15" s="42" t="s">
        <v>86</v>
      </c>
      <c r="D15" s="43" t="s">
        <v>87</v>
      </c>
      <c r="E15" s="43" t="s">
        <v>88</v>
      </c>
      <c r="F15" s="43" t="s">
        <v>89</v>
      </c>
      <c r="G15" s="43" t="s">
        <v>89</v>
      </c>
      <c r="H15" s="43" t="s">
        <v>88</v>
      </c>
      <c r="I15" s="43" t="s">
        <v>90</v>
      </c>
      <c r="J15" s="43" t="s">
        <v>91</v>
      </c>
      <c r="K15" s="51"/>
      <c r="L15" s="36"/>
      <c r="M15" s="36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5.75" customHeight="1">
      <c r="A16" s="22"/>
      <c r="B16" s="44">
        <v>45602</v>
      </c>
      <c r="C16" s="50" t="s">
        <v>107</v>
      </c>
      <c r="D16" s="46" t="s">
        <v>104</v>
      </c>
      <c r="E16" s="46" t="s">
        <v>117</v>
      </c>
      <c r="F16" s="46" t="s">
        <v>118</v>
      </c>
      <c r="G16" s="53" t="s">
        <v>101</v>
      </c>
      <c r="H16" s="46" t="s">
        <v>119</v>
      </c>
      <c r="I16" s="46" t="s">
        <v>120</v>
      </c>
      <c r="J16" s="46" t="s">
        <v>121</v>
      </c>
      <c r="K16" s="22"/>
      <c r="L16" s="36"/>
      <c r="M16" s="36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54">
        <v>45601</v>
      </c>
      <c r="C17" s="49" t="s">
        <v>98</v>
      </c>
      <c r="D17" s="46" t="s">
        <v>99</v>
      </c>
      <c r="E17" s="53" t="s">
        <v>122</v>
      </c>
      <c r="F17" s="53" t="s">
        <v>123</v>
      </c>
      <c r="G17" s="53" t="s">
        <v>101</v>
      </c>
      <c r="H17" s="53" t="s">
        <v>111</v>
      </c>
      <c r="I17" s="46" t="s">
        <v>22</v>
      </c>
      <c r="J17" s="46" t="s">
        <v>105</v>
      </c>
      <c r="K17" s="22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/>
      <c r="C18" s="50"/>
      <c r="D18" s="46"/>
      <c r="E18" s="46"/>
      <c r="F18" s="46"/>
      <c r="G18" s="46"/>
      <c r="H18" s="46"/>
      <c r="I18" s="46"/>
      <c r="J18" s="46"/>
      <c r="K18" s="22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155" t="s">
        <v>124</v>
      </c>
      <c r="C19" s="156"/>
      <c r="D19" s="156"/>
      <c r="E19" s="156"/>
      <c r="F19" s="156"/>
      <c r="G19" s="156"/>
      <c r="H19" s="156"/>
      <c r="I19" s="156"/>
      <c r="J19" s="157"/>
      <c r="K19" s="51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1" t="s">
        <v>85</v>
      </c>
      <c r="C20" s="42" t="s">
        <v>86</v>
      </c>
      <c r="D20" s="43" t="s">
        <v>87</v>
      </c>
      <c r="E20" s="43" t="s">
        <v>88</v>
      </c>
      <c r="F20" s="43" t="s">
        <v>89</v>
      </c>
      <c r="G20" s="43" t="s">
        <v>89</v>
      </c>
      <c r="H20" s="43" t="s">
        <v>88</v>
      </c>
      <c r="I20" s="43" t="s">
        <v>90</v>
      </c>
      <c r="J20" s="43" t="s">
        <v>91</v>
      </c>
      <c r="K20" s="51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44">
        <v>45615</v>
      </c>
      <c r="C21" s="49" t="s">
        <v>98</v>
      </c>
      <c r="D21" s="46" t="s">
        <v>99</v>
      </c>
      <c r="E21" s="46" t="s">
        <v>125</v>
      </c>
      <c r="F21" s="46" t="s">
        <v>126</v>
      </c>
      <c r="G21" s="46" t="s">
        <v>127</v>
      </c>
      <c r="H21" s="46" t="s">
        <v>119</v>
      </c>
      <c r="I21" s="46" t="s">
        <v>54</v>
      </c>
      <c r="J21" s="46" t="s">
        <v>105</v>
      </c>
      <c r="K21" s="51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44">
        <v>45607</v>
      </c>
      <c r="C22" s="55" t="s">
        <v>92</v>
      </c>
      <c r="D22" s="46" t="s">
        <v>10</v>
      </c>
      <c r="E22" s="46" t="s">
        <v>128</v>
      </c>
      <c r="F22" s="46" t="s">
        <v>101</v>
      </c>
      <c r="G22" s="46" t="s">
        <v>129</v>
      </c>
      <c r="H22" s="53" t="s">
        <v>130</v>
      </c>
      <c r="I22" s="46" t="s">
        <v>104</v>
      </c>
      <c r="J22" s="46" t="s">
        <v>97</v>
      </c>
      <c r="K22" s="51"/>
      <c r="L22" s="36"/>
      <c r="M22" s="36"/>
      <c r="N22" s="36"/>
      <c r="O22" s="51"/>
      <c r="P22" s="52"/>
      <c r="Q22" s="52"/>
      <c r="R22" s="52"/>
      <c r="S22" s="52"/>
      <c r="T22" s="52"/>
      <c r="U22" s="52"/>
      <c r="V22" s="52"/>
      <c r="W22" s="52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4"/>
      <c r="C23" s="55"/>
      <c r="D23" s="46"/>
      <c r="E23" s="46"/>
      <c r="F23" s="46"/>
      <c r="G23" s="46"/>
      <c r="H23" s="46"/>
      <c r="I23" s="46"/>
      <c r="J23" s="46"/>
      <c r="K23" s="51"/>
      <c r="L23" s="56"/>
      <c r="M23" s="36"/>
      <c r="N23" s="36"/>
      <c r="O23" s="51"/>
      <c r="P23" s="52"/>
      <c r="Q23" s="52"/>
      <c r="R23" s="52"/>
      <c r="S23" s="52"/>
      <c r="T23" s="52"/>
      <c r="U23" s="52"/>
      <c r="V23" s="52"/>
      <c r="W23" s="52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155" t="s">
        <v>131</v>
      </c>
      <c r="C24" s="156"/>
      <c r="D24" s="156"/>
      <c r="E24" s="156"/>
      <c r="F24" s="156"/>
      <c r="G24" s="156"/>
      <c r="H24" s="156"/>
      <c r="I24" s="156"/>
      <c r="J24" s="157"/>
      <c r="K24" s="26"/>
      <c r="L24" s="56"/>
      <c r="M24" s="22"/>
      <c r="N24" s="22"/>
      <c r="O24" s="26"/>
      <c r="P24" s="23"/>
      <c r="Q24" s="23"/>
      <c r="R24" s="23"/>
      <c r="S24" s="23"/>
      <c r="T24" s="23"/>
      <c r="U24" s="23"/>
      <c r="V24" s="23"/>
      <c r="W24" s="23"/>
      <c r="X24" s="22"/>
      <c r="Y24" s="27"/>
      <c r="Z24" s="28"/>
      <c r="AA24" s="22"/>
      <c r="AB24" s="22"/>
      <c r="AC24" s="22"/>
      <c r="AD24" s="25"/>
    </row>
    <row r="25" spans="1:30" ht="15.75" customHeight="1">
      <c r="A25" s="22"/>
      <c r="B25" s="41" t="s">
        <v>85</v>
      </c>
      <c r="C25" s="42" t="s">
        <v>86</v>
      </c>
      <c r="D25" s="43" t="s">
        <v>87</v>
      </c>
      <c r="E25" s="43" t="s">
        <v>88</v>
      </c>
      <c r="F25" s="43" t="s">
        <v>89</v>
      </c>
      <c r="G25" s="43" t="s">
        <v>89</v>
      </c>
      <c r="H25" s="43" t="s">
        <v>88</v>
      </c>
      <c r="I25" s="43" t="s">
        <v>90</v>
      </c>
      <c r="J25" s="43" t="s">
        <v>91</v>
      </c>
      <c r="K25" s="26"/>
      <c r="L25" s="56"/>
      <c r="M25" s="22"/>
      <c r="N25" s="22"/>
      <c r="O25" s="26"/>
      <c r="P25" s="23"/>
      <c r="Q25" s="23"/>
      <c r="R25" s="23"/>
      <c r="S25" s="23"/>
      <c r="T25" s="23"/>
      <c r="U25" s="23"/>
      <c r="V25" s="23"/>
      <c r="W25" s="23"/>
      <c r="X25" s="22"/>
      <c r="Y25" s="27"/>
      <c r="Z25" s="28"/>
      <c r="AA25" s="22"/>
      <c r="AB25" s="22"/>
      <c r="AC25" s="22"/>
      <c r="AD25" s="25"/>
    </row>
    <row r="26" spans="1:30" ht="15.75" customHeight="1">
      <c r="A26" s="22"/>
      <c r="B26" s="44">
        <v>45623</v>
      </c>
      <c r="C26" s="50" t="s">
        <v>107</v>
      </c>
      <c r="D26" s="46" t="s">
        <v>104</v>
      </c>
      <c r="E26" s="53" t="s">
        <v>132</v>
      </c>
      <c r="F26" s="46" t="s">
        <v>133</v>
      </c>
      <c r="G26" s="46" t="s">
        <v>101</v>
      </c>
      <c r="H26" s="46" t="s">
        <v>96</v>
      </c>
      <c r="I26" s="46" t="s">
        <v>22</v>
      </c>
      <c r="J26" s="46" t="s">
        <v>121</v>
      </c>
      <c r="K26" s="26"/>
      <c r="L26" s="56"/>
      <c r="M26" s="22"/>
      <c r="N26" s="22"/>
      <c r="O26" s="26"/>
      <c r="P26" s="23"/>
      <c r="Q26" s="23"/>
      <c r="R26" s="23"/>
      <c r="S26" s="23"/>
      <c r="T26" s="23"/>
      <c r="U26" s="23"/>
      <c r="V26" s="23"/>
      <c r="W26" s="23"/>
      <c r="X26" s="22"/>
      <c r="Y26" s="27"/>
      <c r="Z26" s="28"/>
      <c r="AA26" s="22"/>
      <c r="AB26" s="22"/>
      <c r="AC26" s="22"/>
      <c r="AD26" s="25"/>
    </row>
    <row r="27" spans="1:30" ht="15.75" customHeight="1">
      <c r="A27" s="22"/>
      <c r="B27" s="57">
        <v>45622</v>
      </c>
      <c r="C27" s="50" t="s">
        <v>107</v>
      </c>
      <c r="D27" s="46" t="s">
        <v>54</v>
      </c>
      <c r="E27" s="46" t="s">
        <v>134</v>
      </c>
      <c r="F27" s="46" t="s">
        <v>135</v>
      </c>
      <c r="G27" s="46" t="s">
        <v>136</v>
      </c>
      <c r="H27" s="46" t="s">
        <v>137</v>
      </c>
      <c r="I27" s="46" t="s">
        <v>10</v>
      </c>
      <c r="J27" s="48" t="s">
        <v>112</v>
      </c>
      <c r="K27" s="26"/>
      <c r="L27" s="56"/>
      <c r="M27" s="22"/>
      <c r="N27" s="22"/>
      <c r="O27" s="26"/>
      <c r="P27" s="23"/>
      <c r="Q27" s="23"/>
      <c r="R27" s="23"/>
      <c r="S27" s="23"/>
      <c r="T27" s="23"/>
      <c r="U27" s="23"/>
      <c r="V27" s="23"/>
      <c r="W27" s="23"/>
      <c r="X27" s="22"/>
      <c r="Y27" s="27"/>
      <c r="Z27" s="28"/>
      <c r="AA27" s="22"/>
      <c r="AB27" s="22"/>
      <c r="AC27" s="22"/>
      <c r="AD27" s="25"/>
    </row>
    <row r="28" spans="1:30" ht="15.75" customHeight="1">
      <c r="A28" s="22"/>
      <c r="B28" s="44"/>
      <c r="C28" s="49"/>
      <c r="D28" s="46"/>
      <c r="E28" s="46"/>
      <c r="F28" s="46"/>
      <c r="G28" s="46"/>
      <c r="H28" s="46"/>
      <c r="I28" s="46"/>
      <c r="J28" s="46"/>
      <c r="K28" s="26"/>
      <c r="L28" s="56"/>
      <c r="M28" s="22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155" t="s">
        <v>138</v>
      </c>
      <c r="C29" s="156"/>
      <c r="D29" s="156"/>
      <c r="E29" s="156"/>
      <c r="F29" s="156"/>
      <c r="G29" s="156"/>
      <c r="H29" s="156"/>
      <c r="I29" s="156"/>
      <c r="J29" s="157"/>
      <c r="K29" s="26"/>
      <c r="L29" s="56"/>
      <c r="M29" s="22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1" t="s">
        <v>85</v>
      </c>
      <c r="C30" s="42" t="s">
        <v>86</v>
      </c>
      <c r="D30" s="43" t="s">
        <v>87</v>
      </c>
      <c r="E30" s="43" t="s">
        <v>88</v>
      </c>
      <c r="F30" s="43" t="s">
        <v>89</v>
      </c>
      <c r="G30" s="43" t="s">
        <v>89</v>
      </c>
      <c r="H30" s="43" t="s">
        <v>88</v>
      </c>
      <c r="I30" s="43" t="s">
        <v>90</v>
      </c>
      <c r="J30" s="43" t="s">
        <v>91</v>
      </c>
      <c r="K30" s="26"/>
      <c r="L30" s="56"/>
      <c r="M30" s="22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44">
        <v>45738</v>
      </c>
      <c r="C31" s="49" t="s">
        <v>139</v>
      </c>
      <c r="D31" s="46" t="s">
        <v>22</v>
      </c>
      <c r="E31" s="46" t="s">
        <v>140</v>
      </c>
      <c r="F31" s="46" t="s">
        <v>141</v>
      </c>
      <c r="G31" s="46" t="s">
        <v>142</v>
      </c>
      <c r="H31" s="46" t="s">
        <v>93</v>
      </c>
      <c r="I31" s="46" t="s">
        <v>10</v>
      </c>
      <c r="J31" s="46" t="s">
        <v>143</v>
      </c>
      <c r="K31" s="26"/>
      <c r="L31" s="56"/>
      <c r="M31" s="22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54">
        <v>45635</v>
      </c>
      <c r="C32" s="50" t="s">
        <v>107</v>
      </c>
      <c r="D32" s="46" t="s">
        <v>104</v>
      </c>
      <c r="E32" s="46" t="s">
        <v>130</v>
      </c>
      <c r="F32" s="46" t="s">
        <v>144</v>
      </c>
      <c r="G32" s="46" t="s">
        <v>145</v>
      </c>
      <c r="H32" s="46" t="s">
        <v>113</v>
      </c>
      <c r="I32" s="46" t="s">
        <v>99</v>
      </c>
      <c r="J32" s="46" t="s">
        <v>121</v>
      </c>
      <c r="K32" s="51"/>
      <c r="L32" s="56"/>
      <c r="M32" s="36"/>
      <c r="N32" s="36"/>
      <c r="O32" s="51"/>
      <c r="P32" s="52"/>
      <c r="Q32" s="52"/>
      <c r="R32" s="52"/>
      <c r="S32" s="52"/>
      <c r="T32" s="52"/>
      <c r="U32" s="52"/>
      <c r="V32" s="52"/>
      <c r="W32" s="52"/>
      <c r="X32" s="36"/>
      <c r="Y32" s="38"/>
      <c r="Z32" s="39"/>
      <c r="AA32" s="36"/>
      <c r="AB32" s="36"/>
      <c r="AC32" s="36"/>
      <c r="AD32" s="40"/>
    </row>
    <row r="33" spans="1:30" ht="15.75" customHeight="1">
      <c r="A33" s="22"/>
      <c r="B33" s="44"/>
      <c r="C33" s="58"/>
      <c r="D33" s="46"/>
      <c r="E33" s="46"/>
      <c r="F33" s="59"/>
      <c r="G33" s="59"/>
      <c r="H33" s="46"/>
      <c r="I33" s="46"/>
      <c r="J33" s="48"/>
      <c r="K33" s="51"/>
      <c r="L33" s="56"/>
      <c r="M33" s="36"/>
      <c r="N33" s="36"/>
      <c r="O33" s="51"/>
      <c r="P33" s="52"/>
      <c r="Q33" s="52"/>
      <c r="R33" s="52"/>
      <c r="S33" s="52"/>
      <c r="T33" s="52"/>
      <c r="U33" s="52"/>
      <c r="V33" s="52"/>
      <c r="W33" s="52"/>
      <c r="X33" s="36"/>
      <c r="Y33" s="38"/>
      <c r="Z33" s="39"/>
      <c r="AA33" s="36"/>
      <c r="AB33" s="36"/>
      <c r="AC33" s="36"/>
      <c r="AD33" s="40"/>
    </row>
    <row r="34" spans="1:30" ht="15.75" customHeight="1">
      <c r="A34" s="22"/>
      <c r="B34" s="155" t="s">
        <v>146</v>
      </c>
      <c r="C34" s="156"/>
      <c r="D34" s="156"/>
      <c r="E34" s="156"/>
      <c r="F34" s="156"/>
      <c r="G34" s="156"/>
      <c r="H34" s="156"/>
      <c r="I34" s="156"/>
      <c r="J34" s="157"/>
      <c r="K34" s="51"/>
      <c r="L34" s="56"/>
      <c r="M34" s="36"/>
      <c r="N34" s="36"/>
      <c r="O34" s="51"/>
      <c r="P34" s="52"/>
      <c r="Q34" s="52"/>
      <c r="R34" s="52"/>
      <c r="S34" s="52"/>
      <c r="T34" s="52"/>
      <c r="U34" s="52"/>
      <c r="V34" s="52"/>
      <c r="W34" s="52"/>
      <c r="X34" s="36"/>
      <c r="Y34" s="60"/>
      <c r="Z34" s="61"/>
      <c r="AA34" s="36"/>
      <c r="AB34" s="36"/>
      <c r="AC34" s="36"/>
      <c r="AD34" s="40"/>
    </row>
    <row r="35" spans="1:30" ht="15.75" customHeight="1">
      <c r="A35" s="62"/>
      <c r="B35" s="41" t="s">
        <v>85</v>
      </c>
      <c r="C35" s="42" t="s">
        <v>86</v>
      </c>
      <c r="D35" s="43" t="s">
        <v>87</v>
      </c>
      <c r="E35" s="43" t="s">
        <v>88</v>
      </c>
      <c r="F35" s="43" t="s">
        <v>89</v>
      </c>
      <c r="G35" s="43" t="s">
        <v>89</v>
      </c>
      <c r="H35" s="43" t="s">
        <v>88</v>
      </c>
      <c r="I35" s="43" t="s">
        <v>90</v>
      </c>
      <c r="J35" s="43" t="s">
        <v>91</v>
      </c>
      <c r="K35" s="51"/>
      <c r="L35" s="56"/>
      <c r="M35" s="36"/>
      <c r="N35" s="36"/>
      <c r="O35" s="51"/>
      <c r="P35" s="52"/>
      <c r="Q35" s="52"/>
      <c r="R35" s="52"/>
      <c r="S35" s="52"/>
      <c r="T35" s="52"/>
      <c r="U35" s="52"/>
      <c r="V35" s="52"/>
      <c r="W35" s="52"/>
      <c r="X35" s="36"/>
      <c r="Y35" s="60"/>
      <c r="Z35" s="61"/>
      <c r="AA35" s="36"/>
      <c r="AB35" s="36"/>
      <c r="AC35" s="36"/>
      <c r="AD35" s="40"/>
    </row>
    <row r="36" spans="1:30" ht="15.75" customHeight="1">
      <c r="A36" s="22"/>
      <c r="B36" s="63">
        <v>45719</v>
      </c>
      <c r="C36" s="50" t="s">
        <v>92</v>
      </c>
      <c r="D36" s="46" t="s">
        <v>22</v>
      </c>
      <c r="E36" s="48" t="s">
        <v>147</v>
      </c>
      <c r="F36" s="48" t="s">
        <v>148</v>
      </c>
      <c r="G36" s="48" t="s">
        <v>149</v>
      </c>
      <c r="H36" s="48" t="s">
        <v>119</v>
      </c>
      <c r="I36" s="46" t="s">
        <v>54</v>
      </c>
      <c r="J36" s="46" t="s">
        <v>143</v>
      </c>
      <c r="K36" s="51"/>
      <c r="L36" s="56"/>
      <c r="M36" s="36"/>
      <c r="N36" s="36"/>
      <c r="O36" s="51"/>
      <c r="P36" s="52"/>
      <c r="Q36" s="52"/>
      <c r="R36" s="52"/>
      <c r="S36" s="52"/>
      <c r="T36" s="52"/>
      <c r="U36" s="52"/>
      <c r="V36" s="52"/>
      <c r="W36" s="52"/>
      <c r="X36" s="36"/>
      <c r="Y36" s="60"/>
      <c r="Z36" s="61"/>
      <c r="AA36" s="36"/>
      <c r="AB36" s="36"/>
      <c r="AC36" s="36"/>
      <c r="AD36" s="40"/>
    </row>
    <row r="37" spans="1:30" ht="15.75" customHeight="1">
      <c r="A37" s="22"/>
      <c r="B37" s="57">
        <v>45741</v>
      </c>
      <c r="C37" s="50" t="s">
        <v>150</v>
      </c>
      <c r="D37" s="46" t="s">
        <v>10</v>
      </c>
      <c r="E37" s="46" t="s">
        <v>93</v>
      </c>
      <c r="F37" s="46" t="s">
        <v>151</v>
      </c>
      <c r="G37" s="46" t="s">
        <v>152</v>
      </c>
      <c r="H37" s="46" t="s">
        <v>113</v>
      </c>
      <c r="I37" s="46" t="s">
        <v>99</v>
      </c>
      <c r="J37" s="46" t="s">
        <v>105</v>
      </c>
      <c r="K37" s="51"/>
      <c r="L37" s="56"/>
      <c r="M37" s="36"/>
      <c r="N37" s="36"/>
      <c r="O37" s="51"/>
      <c r="P37" s="52"/>
      <c r="Q37" s="52"/>
      <c r="R37" s="52"/>
      <c r="S37" s="52"/>
      <c r="T37" s="52"/>
      <c r="U37" s="52"/>
      <c r="V37" s="52"/>
      <c r="W37" s="52"/>
      <c r="X37" s="36"/>
      <c r="Y37" s="60"/>
      <c r="Z37" s="61"/>
      <c r="AA37" s="36"/>
      <c r="AB37" s="36"/>
      <c r="AC37" s="36"/>
      <c r="AD37" s="40"/>
    </row>
    <row r="38" spans="1:30" ht="15.75" customHeight="1">
      <c r="A38" s="22"/>
      <c r="B38" s="44"/>
      <c r="C38" s="50"/>
      <c r="D38" s="46"/>
      <c r="E38" s="46"/>
      <c r="F38" s="59"/>
      <c r="G38" s="59"/>
      <c r="H38" s="46"/>
      <c r="I38" s="46"/>
      <c r="J38" s="46"/>
      <c r="K38" s="51"/>
      <c r="L38" s="36"/>
      <c r="M38" s="36"/>
      <c r="N38" s="36"/>
      <c r="O38" s="51"/>
      <c r="P38" s="52"/>
      <c r="Q38" s="52"/>
      <c r="R38" s="52"/>
      <c r="S38" s="52"/>
      <c r="T38" s="52"/>
      <c r="U38" s="52"/>
      <c r="V38" s="52"/>
      <c r="W38" s="52"/>
      <c r="X38" s="36"/>
      <c r="Y38" s="60"/>
      <c r="Z38" s="61"/>
      <c r="AA38" s="36"/>
      <c r="AB38" s="36"/>
      <c r="AC38" s="36"/>
      <c r="AD38" s="40"/>
    </row>
    <row r="39" spans="1:30" ht="15.75" customHeight="1">
      <c r="A39" s="22"/>
      <c r="B39" s="155" t="s">
        <v>153</v>
      </c>
      <c r="C39" s="156"/>
      <c r="D39" s="156"/>
      <c r="E39" s="156"/>
      <c r="F39" s="156"/>
      <c r="G39" s="156"/>
      <c r="H39" s="156"/>
      <c r="I39" s="156"/>
      <c r="J39" s="157"/>
      <c r="K39" s="36"/>
      <c r="L39" s="36"/>
      <c r="M39" s="36"/>
      <c r="N39" s="36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41" t="s">
        <v>85</v>
      </c>
      <c r="C40" s="42" t="s">
        <v>86</v>
      </c>
      <c r="D40" s="43" t="s">
        <v>87</v>
      </c>
      <c r="E40" s="43" t="s">
        <v>88</v>
      </c>
      <c r="F40" s="43" t="s">
        <v>89</v>
      </c>
      <c r="G40" s="43" t="s">
        <v>89</v>
      </c>
      <c r="H40" s="43" t="s">
        <v>88</v>
      </c>
      <c r="I40" s="43" t="s">
        <v>90</v>
      </c>
      <c r="J40" s="43" t="s">
        <v>91</v>
      </c>
      <c r="K40" s="51"/>
      <c r="L40" s="36"/>
      <c r="M40" s="36"/>
      <c r="N40" s="36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38"/>
      <c r="Z40" s="39"/>
      <c r="AA40" s="36"/>
      <c r="AB40" s="36"/>
      <c r="AC40" s="36"/>
      <c r="AD40" s="40"/>
    </row>
    <row r="41" spans="1:30" ht="15.75" customHeight="1">
      <c r="A41" s="22"/>
      <c r="B41" s="44">
        <v>45699</v>
      </c>
      <c r="C41" s="50" t="s">
        <v>107</v>
      </c>
      <c r="D41" s="46" t="s">
        <v>54</v>
      </c>
      <c r="E41" s="46" t="s">
        <v>154</v>
      </c>
      <c r="F41" s="46" t="s">
        <v>101</v>
      </c>
      <c r="G41" s="46" t="s">
        <v>155</v>
      </c>
      <c r="H41" s="46" t="s">
        <v>130</v>
      </c>
      <c r="I41" s="46" t="s">
        <v>104</v>
      </c>
      <c r="J41" s="48" t="s">
        <v>112</v>
      </c>
      <c r="K41" s="51"/>
      <c r="L41" s="36"/>
      <c r="M41" s="36"/>
      <c r="N41" s="36"/>
      <c r="O41" s="51"/>
      <c r="P41" s="52"/>
      <c r="Q41" s="52"/>
      <c r="R41" s="52"/>
      <c r="S41" s="52"/>
      <c r="T41" s="52"/>
      <c r="U41" s="52"/>
      <c r="V41" s="52"/>
      <c r="W41" s="52"/>
      <c r="X41" s="36"/>
      <c r="Y41" s="38"/>
      <c r="Z41" s="39"/>
      <c r="AA41" s="36"/>
      <c r="AB41" s="36"/>
      <c r="AC41" s="36"/>
      <c r="AD41" s="40"/>
    </row>
    <row r="42" spans="1:30" ht="15.75" customHeight="1">
      <c r="A42" s="22"/>
      <c r="B42" s="54">
        <v>45726</v>
      </c>
      <c r="C42" s="49" t="s">
        <v>92</v>
      </c>
      <c r="D42" s="46" t="s">
        <v>22</v>
      </c>
      <c r="E42" s="46" t="s">
        <v>111</v>
      </c>
      <c r="F42" s="46" t="s">
        <v>156</v>
      </c>
      <c r="G42" s="46" t="s">
        <v>157</v>
      </c>
      <c r="H42" s="46" t="s">
        <v>63</v>
      </c>
      <c r="I42" s="46" t="s">
        <v>99</v>
      </c>
      <c r="J42" s="46" t="s">
        <v>143</v>
      </c>
      <c r="K42" s="51"/>
      <c r="L42" s="36"/>
      <c r="M42" s="36"/>
      <c r="N42" s="36"/>
      <c r="O42" s="51"/>
      <c r="P42" s="52"/>
      <c r="Q42" s="52"/>
      <c r="R42" s="52"/>
      <c r="S42" s="52"/>
      <c r="T42" s="52"/>
      <c r="U42" s="52"/>
      <c r="V42" s="52"/>
      <c r="W42" s="52"/>
      <c r="X42" s="36"/>
      <c r="Y42" s="38"/>
      <c r="Z42" s="39"/>
      <c r="AA42" s="36"/>
      <c r="AB42" s="36"/>
      <c r="AC42" s="36"/>
      <c r="AD42" s="40"/>
    </row>
    <row r="43" spans="1:30" ht="15.75" customHeight="1">
      <c r="A43" s="22"/>
      <c r="B43" s="44"/>
      <c r="C43" s="50"/>
      <c r="D43" s="46"/>
      <c r="E43" s="46"/>
      <c r="F43" s="46"/>
      <c r="G43" s="46"/>
      <c r="H43" s="46"/>
      <c r="I43" s="46"/>
      <c r="J43" s="46"/>
      <c r="K43" s="51"/>
      <c r="L43" s="36"/>
      <c r="M43" s="36"/>
      <c r="N43" s="36"/>
      <c r="O43" s="51"/>
      <c r="P43" s="52"/>
      <c r="Q43" s="52"/>
      <c r="R43" s="52"/>
      <c r="S43" s="52"/>
      <c r="T43" s="52"/>
      <c r="U43" s="52"/>
      <c r="V43" s="52"/>
      <c r="W43" s="52"/>
      <c r="X43" s="36"/>
      <c r="Y43" s="38"/>
      <c r="Z43" s="39"/>
      <c r="AA43" s="36"/>
      <c r="AB43" s="36"/>
      <c r="AC43" s="36"/>
      <c r="AD43" s="40"/>
    </row>
    <row r="44" spans="1:30" ht="15.75" customHeight="1">
      <c r="A44" s="22"/>
      <c r="B44" s="155" t="s">
        <v>158</v>
      </c>
      <c r="C44" s="156"/>
      <c r="D44" s="156"/>
      <c r="E44" s="156"/>
      <c r="F44" s="156"/>
      <c r="G44" s="156"/>
      <c r="H44" s="156"/>
      <c r="I44" s="156"/>
      <c r="J44" s="157"/>
      <c r="K44" s="51"/>
      <c r="L44" s="36"/>
      <c r="M44" s="36"/>
      <c r="N44" s="36"/>
      <c r="O44" s="51"/>
      <c r="P44" s="52"/>
      <c r="Q44" s="52"/>
      <c r="R44" s="52"/>
      <c r="S44" s="52"/>
      <c r="T44" s="52"/>
      <c r="U44" s="52"/>
      <c r="V44" s="52"/>
      <c r="W44" s="52"/>
      <c r="X44" s="36"/>
      <c r="Y44" s="38"/>
      <c r="Z44" s="39"/>
      <c r="AA44" s="36"/>
      <c r="AB44" s="36"/>
      <c r="AC44" s="36"/>
      <c r="AD44" s="40"/>
    </row>
    <row r="45" spans="1:30" ht="15.75" customHeight="1">
      <c r="A45" s="22"/>
      <c r="B45" s="41" t="s">
        <v>85</v>
      </c>
      <c r="C45" s="42" t="s">
        <v>86</v>
      </c>
      <c r="D45" s="43" t="s">
        <v>87</v>
      </c>
      <c r="E45" s="43" t="s">
        <v>88</v>
      </c>
      <c r="F45" s="43" t="s">
        <v>89</v>
      </c>
      <c r="G45" s="43" t="s">
        <v>89</v>
      </c>
      <c r="H45" s="43" t="s">
        <v>88</v>
      </c>
      <c r="I45" s="43" t="s">
        <v>90</v>
      </c>
      <c r="J45" s="43" t="s">
        <v>91</v>
      </c>
      <c r="K45" s="36"/>
      <c r="L45" s="36"/>
      <c r="M45" s="36"/>
      <c r="N45" s="36"/>
      <c r="O45" s="51"/>
      <c r="P45" s="52"/>
      <c r="Q45" s="52"/>
      <c r="R45" s="52"/>
      <c r="S45" s="52"/>
      <c r="T45" s="52"/>
      <c r="U45" s="52"/>
      <c r="V45" s="52"/>
      <c r="W45" s="52"/>
      <c r="X45" s="36"/>
      <c r="Y45" s="38"/>
      <c r="Z45" s="39"/>
      <c r="AA45" s="36"/>
      <c r="AB45" s="36"/>
      <c r="AC45" s="36"/>
      <c r="AD45" s="40"/>
    </row>
    <row r="46" spans="1:30" ht="15.75" customHeight="1">
      <c r="A46" s="22"/>
      <c r="B46" s="44">
        <v>45713</v>
      </c>
      <c r="C46" s="50" t="s">
        <v>107</v>
      </c>
      <c r="D46" s="46" t="s">
        <v>54</v>
      </c>
      <c r="E46" s="46" t="s">
        <v>159</v>
      </c>
      <c r="F46" s="46" t="s">
        <v>160</v>
      </c>
      <c r="G46" s="46" t="s">
        <v>161</v>
      </c>
      <c r="H46" s="46" t="s">
        <v>125</v>
      </c>
      <c r="I46" s="46" t="s">
        <v>99</v>
      </c>
      <c r="J46" s="48" t="s">
        <v>112</v>
      </c>
      <c r="K46" s="51"/>
      <c r="L46" s="36"/>
      <c r="M46" s="36"/>
      <c r="N46" s="36"/>
      <c r="O46" s="51"/>
      <c r="P46" s="52"/>
      <c r="Q46" s="52"/>
      <c r="R46" s="52"/>
      <c r="S46" s="52"/>
      <c r="T46" s="52"/>
      <c r="U46" s="52"/>
      <c r="V46" s="52"/>
      <c r="W46" s="52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57">
        <v>45714</v>
      </c>
      <c r="C47" s="50" t="s">
        <v>107</v>
      </c>
      <c r="D47" s="46" t="s">
        <v>104</v>
      </c>
      <c r="E47" s="46" t="s">
        <v>130</v>
      </c>
      <c r="F47" s="46" t="s">
        <v>162</v>
      </c>
      <c r="G47" s="46" t="s">
        <v>101</v>
      </c>
      <c r="H47" s="46" t="s">
        <v>128</v>
      </c>
      <c r="I47" s="46" t="s">
        <v>10</v>
      </c>
      <c r="J47" s="46" t="s">
        <v>121</v>
      </c>
      <c r="K47" s="51"/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44"/>
      <c r="C48" s="50"/>
      <c r="D48" s="46"/>
      <c r="E48" s="46"/>
      <c r="F48" s="64"/>
      <c r="G48" s="64"/>
      <c r="H48" s="46"/>
      <c r="I48" s="46"/>
      <c r="J48" s="46"/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155" t="s">
        <v>163</v>
      </c>
      <c r="C49" s="156"/>
      <c r="D49" s="156"/>
      <c r="E49" s="156"/>
      <c r="F49" s="156"/>
      <c r="G49" s="156"/>
      <c r="H49" s="156"/>
      <c r="I49" s="156"/>
      <c r="J49" s="157"/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41" t="s">
        <v>85</v>
      </c>
      <c r="C50" s="42" t="s">
        <v>86</v>
      </c>
      <c r="D50" s="43" t="s">
        <v>87</v>
      </c>
      <c r="E50" s="43" t="s">
        <v>88</v>
      </c>
      <c r="F50" s="43" t="s">
        <v>89</v>
      </c>
      <c r="G50" s="43" t="s">
        <v>89</v>
      </c>
      <c r="H50" s="43" t="s">
        <v>88</v>
      </c>
      <c r="I50" s="43" t="s">
        <v>90</v>
      </c>
      <c r="J50" s="43" t="s">
        <v>91</v>
      </c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44">
        <v>45721</v>
      </c>
      <c r="C51" s="50" t="s">
        <v>92</v>
      </c>
      <c r="D51" s="46" t="s">
        <v>22</v>
      </c>
      <c r="E51" s="46" t="s">
        <v>164</v>
      </c>
      <c r="F51" s="46" t="s">
        <v>101</v>
      </c>
      <c r="G51" s="46" t="s">
        <v>165</v>
      </c>
      <c r="H51" s="46" t="s">
        <v>166</v>
      </c>
      <c r="I51" s="46" t="s">
        <v>104</v>
      </c>
      <c r="J51" s="46" t="s">
        <v>121</v>
      </c>
      <c r="K51" s="36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44">
        <v>45726</v>
      </c>
      <c r="C52" s="50" t="s">
        <v>92</v>
      </c>
      <c r="D52" s="46" t="s">
        <v>10</v>
      </c>
      <c r="E52" s="46" t="s">
        <v>167</v>
      </c>
      <c r="F52" s="46" t="s">
        <v>168</v>
      </c>
      <c r="G52" s="46" t="s">
        <v>169</v>
      </c>
      <c r="H52" s="46" t="s">
        <v>170</v>
      </c>
      <c r="I52" s="46" t="s">
        <v>54</v>
      </c>
      <c r="J52" s="46" t="s">
        <v>97</v>
      </c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44"/>
      <c r="C53" s="49"/>
      <c r="D53" s="46"/>
      <c r="E53" s="46"/>
      <c r="F53" s="59"/>
      <c r="G53" s="59"/>
      <c r="H53" s="46"/>
      <c r="I53" s="46"/>
      <c r="J53" s="46"/>
      <c r="K53" s="51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37"/>
      <c r="C54" s="65"/>
      <c r="D54" s="36"/>
      <c r="E54" s="36"/>
      <c r="F54" s="36"/>
      <c r="G54" s="36"/>
      <c r="H54" s="36"/>
      <c r="I54" s="52"/>
      <c r="J54" s="40"/>
      <c r="K54" s="51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161" t="s">
        <v>171</v>
      </c>
      <c r="C55" s="162"/>
      <c r="D55" s="162"/>
      <c r="E55" s="162"/>
      <c r="F55" s="162"/>
      <c r="G55" s="162"/>
      <c r="H55" s="162"/>
      <c r="I55" s="162"/>
      <c r="J55" s="163"/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164"/>
      <c r="C56" s="165"/>
      <c r="D56" s="165"/>
      <c r="E56" s="165"/>
      <c r="F56" s="165"/>
      <c r="G56" s="165"/>
      <c r="H56" s="165"/>
      <c r="I56" s="165"/>
      <c r="J56" s="166"/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52"/>
      <c r="C57" s="66"/>
      <c r="D57" s="36"/>
      <c r="E57" s="36"/>
      <c r="F57" s="36"/>
      <c r="G57" s="36"/>
      <c r="H57" s="36"/>
      <c r="I57" s="52"/>
      <c r="J57" s="40"/>
      <c r="K57" s="51"/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22"/>
      <c r="B58" s="67"/>
      <c r="C58" s="68"/>
      <c r="D58" s="36"/>
      <c r="E58" s="36"/>
      <c r="F58" s="36"/>
      <c r="G58" s="36"/>
      <c r="H58" s="36"/>
      <c r="I58" s="52"/>
      <c r="J58" s="40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155" t="s">
        <v>172</v>
      </c>
      <c r="C59" s="156"/>
      <c r="D59" s="156"/>
      <c r="E59" s="156"/>
      <c r="F59" s="157"/>
      <c r="G59" s="69"/>
      <c r="H59" s="69"/>
      <c r="I59" s="70"/>
      <c r="J59" s="71"/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72" t="s">
        <v>85</v>
      </c>
      <c r="C60" s="73" t="s">
        <v>86</v>
      </c>
      <c r="D60" s="74" t="s">
        <v>87</v>
      </c>
      <c r="E60" s="74" t="s">
        <v>88</v>
      </c>
      <c r="F60" s="74" t="s">
        <v>89</v>
      </c>
      <c r="G60" s="74" t="s">
        <v>89</v>
      </c>
      <c r="H60" s="74" t="s">
        <v>88</v>
      </c>
      <c r="I60" s="74" t="s">
        <v>90</v>
      </c>
      <c r="J60" s="74" t="s">
        <v>91</v>
      </c>
      <c r="K60" s="51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3" t="s">
        <v>173</v>
      </c>
      <c r="B61" s="75">
        <v>45761</v>
      </c>
      <c r="C61" s="50" t="s">
        <v>92</v>
      </c>
      <c r="D61" s="46" t="s">
        <v>10</v>
      </c>
      <c r="E61" t="s">
        <v>128</v>
      </c>
      <c r="F61" s="46" t="s">
        <v>101</v>
      </c>
      <c r="G61" s="46" t="s">
        <v>174</v>
      </c>
      <c r="H61" s="48" t="s">
        <v>175</v>
      </c>
      <c r="I61" s="46" t="s">
        <v>99</v>
      </c>
      <c r="J61" s="76" t="s">
        <v>176</v>
      </c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3" t="s">
        <v>177</v>
      </c>
      <c r="B62" s="75">
        <v>45762</v>
      </c>
      <c r="C62" s="50" t="s">
        <v>107</v>
      </c>
      <c r="D62" s="46" t="s">
        <v>54</v>
      </c>
      <c r="E62" s="48" t="s">
        <v>178</v>
      </c>
      <c r="F62" s="46" t="s">
        <v>179</v>
      </c>
      <c r="G62" s="77" t="s">
        <v>180</v>
      </c>
      <c r="H62" s="77" t="s">
        <v>96</v>
      </c>
      <c r="I62" s="46" t="s">
        <v>22</v>
      </c>
      <c r="J62" s="48" t="s">
        <v>181</v>
      </c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75"/>
      <c r="C63" s="55"/>
      <c r="D63" s="78"/>
      <c r="E63" s="46"/>
      <c r="F63" s="46"/>
      <c r="G63" s="79"/>
      <c r="H63" s="79"/>
      <c r="I63" s="80"/>
      <c r="J63" s="81"/>
      <c r="K63" s="26"/>
      <c r="L63" s="22"/>
      <c r="M63" s="22"/>
      <c r="N63" s="22"/>
      <c r="O63" s="26"/>
      <c r="P63" s="23"/>
      <c r="Q63" s="23"/>
      <c r="R63" s="23"/>
      <c r="S63" s="23"/>
      <c r="T63" s="23"/>
      <c r="U63" s="23"/>
      <c r="V63" s="23"/>
      <c r="W63" s="23"/>
      <c r="X63" s="22"/>
      <c r="Y63" s="27"/>
      <c r="Z63" s="28"/>
      <c r="AA63" s="22"/>
      <c r="AB63" s="22"/>
      <c r="AC63" s="22"/>
      <c r="AD63" s="25"/>
    </row>
    <row r="64" spans="1:30" ht="15.75" customHeight="1">
      <c r="A64" s="22"/>
      <c r="B64" s="25"/>
      <c r="C64" s="24"/>
      <c r="D64" s="22"/>
      <c r="E64" s="23"/>
      <c r="F64" s="25"/>
      <c r="G64" s="22"/>
      <c r="H64" s="22"/>
      <c r="I64" s="23"/>
      <c r="J64" s="25"/>
      <c r="K64" s="26"/>
      <c r="L64" s="22"/>
      <c r="M64" s="22"/>
      <c r="N64" s="22"/>
      <c r="O64" s="26"/>
      <c r="P64" s="23"/>
      <c r="Q64" s="23"/>
      <c r="R64" s="23"/>
      <c r="S64" s="23"/>
      <c r="T64" s="23"/>
      <c r="U64" s="23"/>
      <c r="V64" s="23"/>
      <c r="W64" s="23"/>
      <c r="X64" s="22"/>
      <c r="Y64" s="27"/>
      <c r="Z64" s="28"/>
      <c r="AA64" s="22"/>
      <c r="AB64" s="22"/>
      <c r="AC64" s="22"/>
      <c r="AD64" s="25"/>
    </row>
    <row r="65" spans="1:30" ht="15.75" customHeight="1">
      <c r="A65" s="22"/>
      <c r="B65" s="25"/>
      <c r="C65" s="24"/>
      <c r="D65" s="22"/>
      <c r="E65" s="23"/>
      <c r="F65" s="25"/>
      <c r="G65" s="22"/>
      <c r="H65" s="22"/>
      <c r="I65" s="23"/>
      <c r="J65" s="25"/>
      <c r="K65" s="26"/>
      <c r="L65" s="22"/>
      <c r="M65" s="22"/>
      <c r="N65" s="22"/>
      <c r="O65" s="26"/>
      <c r="P65" s="23"/>
      <c r="Q65" s="23"/>
      <c r="R65" s="23"/>
      <c r="S65" s="23"/>
      <c r="T65" s="23"/>
      <c r="U65" s="23"/>
      <c r="V65" s="23"/>
      <c r="W65" s="23"/>
      <c r="X65" s="22"/>
      <c r="Y65" s="27"/>
      <c r="Z65" s="28"/>
      <c r="AA65" s="22"/>
      <c r="AB65" s="22"/>
      <c r="AC65" s="22"/>
      <c r="AD65" s="25"/>
    </row>
    <row r="66" spans="1:30" ht="15.75" customHeight="1">
      <c r="A66" s="22"/>
      <c r="B66" s="155" t="s">
        <v>182</v>
      </c>
      <c r="C66" s="156"/>
      <c r="D66" s="156"/>
      <c r="E66" s="156"/>
      <c r="F66" s="157"/>
      <c r="G66" s="82"/>
      <c r="H66" s="82"/>
      <c r="I66" s="83"/>
      <c r="J66" s="84"/>
      <c r="K66" s="26"/>
      <c r="L66" s="22"/>
      <c r="M66" s="22"/>
      <c r="N66" s="22"/>
      <c r="O66" s="26"/>
      <c r="P66" s="23"/>
      <c r="Q66" s="23"/>
      <c r="R66" s="23"/>
      <c r="S66" s="23"/>
      <c r="T66" s="23"/>
      <c r="U66" s="23"/>
      <c r="V66" s="23"/>
      <c r="W66" s="23"/>
      <c r="X66" s="22"/>
      <c r="Y66" s="27"/>
      <c r="Z66" s="28"/>
      <c r="AA66" s="22"/>
      <c r="AB66" s="22"/>
      <c r="AC66" s="22"/>
      <c r="AD66" s="25"/>
    </row>
    <row r="67" spans="1:30" ht="15.75" customHeight="1">
      <c r="A67" s="22"/>
      <c r="B67" s="41" t="s">
        <v>85</v>
      </c>
      <c r="C67" s="42" t="s">
        <v>86</v>
      </c>
      <c r="D67" s="43" t="s">
        <v>87</v>
      </c>
      <c r="E67" s="43" t="s">
        <v>88</v>
      </c>
      <c r="F67" s="43" t="s">
        <v>89</v>
      </c>
      <c r="G67" s="43" t="s">
        <v>89</v>
      </c>
      <c r="H67" s="43" t="s">
        <v>88</v>
      </c>
      <c r="I67" s="43" t="s">
        <v>90</v>
      </c>
      <c r="J67" s="43" t="s">
        <v>91</v>
      </c>
      <c r="K67" s="26"/>
      <c r="L67" s="22"/>
      <c r="M67" s="22"/>
      <c r="N67" s="22"/>
      <c r="O67" s="26"/>
      <c r="P67" s="23"/>
      <c r="Q67" s="23"/>
      <c r="R67" s="23"/>
      <c r="S67" s="23"/>
      <c r="T67" s="23"/>
      <c r="U67" s="23"/>
      <c r="V67" s="23"/>
      <c r="W67" s="23"/>
      <c r="X67" s="22"/>
      <c r="Y67" s="27"/>
      <c r="Z67" s="28"/>
      <c r="AA67" s="22"/>
      <c r="AB67" s="22"/>
      <c r="AC67" s="22"/>
      <c r="AD67" s="25"/>
    </row>
    <row r="68" spans="1:30" ht="15.75" customHeight="1">
      <c r="A68" s="22"/>
      <c r="B68" s="75">
        <v>45773</v>
      </c>
      <c r="C68" s="50">
        <v>0.4375</v>
      </c>
      <c r="D68" s="46" t="s">
        <v>10</v>
      </c>
      <c r="E68" s="48"/>
      <c r="F68" s="46"/>
      <c r="G68" s="79"/>
      <c r="H68" s="79"/>
      <c r="I68" s="46" t="s">
        <v>22</v>
      </c>
      <c r="J68" s="76" t="s">
        <v>176</v>
      </c>
      <c r="K68" s="26"/>
      <c r="L68" s="22"/>
      <c r="M68" s="22"/>
      <c r="N68" s="22"/>
      <c r="O68" s="26"/>
      <c r="P68" s="23"/>
      <c r="Q68" s="23"/>
      <c r="R68" s="23"/>
      <c r="S68" s="23"/>
      <c r="T68" s="23"/>
      <c r="U68" s="23"/>
      <c r="V68" s="23"/>
      <c r="W68" s="23"/>
      <c r="X68" s="22"/>
      <c r="Y68" s="27"/>
      <c r="Z68" s="28"/>
      <c r="AA68" s="22"/>
      <c r="AB68" s="22"/>
      <c r="AC68" s="22"/>
      <c r="AD68" s="25"/>
    </row>
    <row r="69" spans="1:30" ht="15.75" customHeight="1">
      <c r="A69" s="22"/>
      <c r="B69" s="75"/>
      <c r="C69" s="55"/>
      <c r="D69" s="78"/>
      <c r="E69" s="46"/>
      <c r="F69" s="46"/>
      <c r="G69" s="79"/>
      <c r="H69" s="79"/>
      <c r="I69" s="80"/>
      <c r="J69" s="81"/>
      <c r="K69" s="26"/>
      <c r="L69" s="22"/>
      <c r="M69" s="22"/>
      <c r="N69" s="22"/>
      <c r="O69" s="26"/>
      <c r="P69" s="23"/>
      <c r="Q69" s="23"/>
      <c r="R69" s="23"/>
      <c r="S69" s="23"/>
      <c r="T69" s="23"/>
      <c r="U69" s="23"/>
      <c r="V69" s="23"/>
      <c r="W69" s="23"/>
      <c r="X69" s="22"/>
      <c r="Y69" s="27"/>
      <c r="Z69" s="28"/>
      <c r="AA69" s="22"/>
      <c r="AB69" s="22"/>
      <c r="AC69" s="22"/>
      <c r="AD69" s="25"/>
    </row>
    <row r="70" spans="1:30" ht="15.75" customHeight="1">
      <c r="A70" s="22"/>
      <c r="B70" s="85"/>
      <c r="C70" s="86"/>
      <c r="D70" s="22"/>
      <c r="E70" s="22"/>
      <c r="F70" s="22"/>
      <c r="G70" s="22"/>
      <c r="H70" s="22"/>
      <c r="I70" s="23"/>
      <c r="J70" s="25"/>
      <c r="K70" s="26"/>
      <c r="L70" s="22"/>
      <c r="M70" s="22"/>
      <c r="N70" s="22"/>
      <c r="O70" s="26"/>
      <c r="P70" s="23"/>
      <c r="Q70" s="23"/>
      <c r="R70" s="23"/>
      <c r="S70" s="23"/>
      <c r="T70" s="23"/>
      <c r="U70" s="23"/>
      <c r="V70" s="23"/>
      <c r="W70" s="23"/>
      <c r="X70" s="22"/>
      <c r="Y70" s="27"/>
      <c r="Z70" s="28"/>
      <c r="AA70" s="22"/>
      <c r="AB70" s="22"/>
      <c r="AC70" s="22"/>
      <c r="AD70" s="25"/>
    </row>
    <row r="71" spans="1:30" ht="15.75" customHeight="1">
      <c r="A71" s="22"/>
      <c r="B71" s="85"/>
      <c r="C71" s="86"/>
      <c r="D71" s="22"/>
      <c r="E71" s="22"/>
      <c r="F71" s="22"/>
      <c r="G71" s="22"/>
      <c r="H71" s="22"/>
      <c r="I71" s="23"/>
      <c r="J71" s="25"/>
      <c r="K71" s="26"/>
      <c r="L71" s="22"/>
      <c r="M71" s="22"/>
      <c r="N71" s="22"/>
      <c r="O71" s="26"/>
      <c r="P71" s="23"/>
      <c r="Q71" s="23"/>
      <c r="R71" s="23"/>
      <c r="S71" s="23"/>
      <c r="T71" s="23"/>
      <c r="U71" s="23"/>
      <c r="V71" s="23"/>
      <c r="W71" s="23"/>
      <c r="X71" s="22"/>
      <c r="Y71" s="27"/>
      <c r="Z71" s="28"/>
      <c r="AA71" s="22"/>
      <c r="AB71" s="22"/>
      <c r="AC71" s="22"/>
      <c r="AD71" s="25"/>
    </row>
    <row r="72" spans="1:30" ht="15.75" customHeight="1">
      <c r="A72" s="22"/>
      <c r="B72" s="85"/>
      <c r="C72" s="86"/>
      <c r="D72" s="22"/>
      <c r="E72" s="22"/>
      <c r="F72" s="22"/>
      <c r="G72" s="22"/>
      <c r="H72" s="22"/>
      <c r="I72" s="23"/>
      <c r="J72" s="25"/>
      <c r="K72" s="26"/>
      <c r="L72" s="22"/>
      <c r="M72" s="22"/>
      <c r="N72" s="22"/>
      <c r="O72" s="26"/>
      <c r="P72" s="23"/>
      <c r="Q72" s="23"/>
      <c r="R72" s="23"/>
      <c r="S72" s="23"/>
      <c r="T72" s="23"/>
      <c r="U72" s="23"/>
      <c r="V72" s="23"/>
      <c r="W72" s="23"/>
      <c r="X72" s="22"/>
      <c r="Y72" s="27"/>
      <c r="Z72" s="28"/>
      <c r="AA72" s="22"/>
      <c r="AB72" s="22"/>
      <c r="AC72" s="22"/>
      <c r="AD72" s="25"/>
    </row>
    <row r="73" spans="1:30" ht="15.75" customHeight="1">
      <c r="A73" s="22"/>
      <c r="B73" s="85"/>
      <c r="C73" s="86"/>
      <c r="D73" s="22"/>
      <c r="E73" s="22"/>
      <c r="F73" s="22"/>
      <c r="G73" s="22"/>
      <c r="H73" s="22"/>
      <c r="I73" s="23"/>
      <c r="J73" s="25"/>
      <c r="K73" s="26"/>
      <c r="L73" s="22"/>
      <c r="M73" s="22"/>
      <c r="N73" s="22"/>
      <c r="O73" s="26"/>
      <c r="P73" s="23"/>
      <c r="Q73" s="23"/>
      <c r="R73" s="23"/>
      <c r="S73" s="23"/>
      <c r="T73" s="23"/>
      <c r="U73" s="23"/>
      <c r="V73" s="23"/>
      <c r="W73" s="23"/>
      <c r="X73" s="22"/>
      <c r="Y73" s="27"/>
      <c r="Z73" s="28"/>
      <c r="AA73" s="22"/>
      <c r="AB73" s="22"/>
      <c r="AC73" s="22"/>
      <c r="AD73" s="25"/>
    </row>
    <row r="74" spans="1:30" ht="15.75" customHeight="1">
      <c r="A74" s="22"/>
      <c r="B74" s="85"/>
      <c r="C74" s="86"/>
      <c r="D74" s="22"/>
      <c r="E74" s="22"/>
      <c r="F74" s="22"/>
      <c r="G74" s="22"/>
      <c r="H74" s="22"/>
      <c r="I74" s="23"/>
      <c r="J74" s="25"/>
      <c r="K74" s="26"/>
      <c r="L74" s="22"/>
      <c r="M74" s="22"/>
      <c r="N74" s="22"/>
      <c r="O74" s="26"/>
      <c r="P74" s="23"/>
      <c r="Q74" s="23"/>
      <c r="R74" s="23"/>
      <c r="S74" s="23"/>
      <c r="T74" s="23"/>
      <c r="U74" s="23"/>
      <c r="V74" s="23"/>
      <c r="W74" s="23"/>
      <c r="X74" s="22"/>
      <c r="Y74" s="27"/>
      <c r="Z74" s="28"/>
      <c r="AA74" s="22"/>
      <c r="AB74" s="22"/>
      <c r="AC74" s="22"/>
      <c r="AD74" s="25"/>
    </row>
    <row r="75" spans="1:30" ht="15.75" customHeight="1">
      <c r="A75" s="22"/>
      <c r="B75" s="85"/>
      <c r="C75" s="86"/>
      <c r="D75" s="22"/>
      <c r="E75" s="22"/>
      <c r="F75" s="22"/>
      <c r="G75" s="22"/>
      <c r="H75" s="22"/>
      <c r="I75" s="23"/>
      <c r="J75" s="25"/>
      <c r="K75" s="26"/>
      <c r="L75" s="22"/>
      <c r="M75" s="22"/>
      <c r="N75" s="22"/>
      <c r="O75" s="26"/>
      <c r="P75" s="23"/>
      <c r="Q75" s="23"/>
      <c r="R75" s="23"/>
      <c r="S75" s="23"/>
      <c r="T75" s="23"/>
      <c r="U75" s="23"/>
      <c r="V75" s="23"/>
      <c r="W75" s="23"/>
      <c r="X75" s="22"/>
      <c r="Y75" s="27"/>
      <c r="Z75" s="28"/>
      <c r="AA75" s="22"/>
      <c r="AB75" s="22"/>
      <c r="AC75" s="22"/>
      <c r="AD75" s="25"/>
    </row>
    <row r="76" spans="1:30" ht="15.75" customHeight="1">
      <c r="A76" s="22"/>
      <c r="B76" s="85"/>
      <c r="C76" s="86"/>
      <c r="D76" s="22"/>
      <c r="E76" s="22"/>
      <c r="F76" s="22"/>
      <c r="G76" s="22"/>
      <c r="H76" s="22"/>
      <c r="I76" s="23"/>
      <c r="J76" s="25"/>
      <c r="K76" s="26"/>
      <c r="L76" s="22"/>
      <c r="M76" s="22"/>
      <c r="N76" s="22"/>
      <c r="O76" s="26"/>
      <c r="P76" s="23"/>
      <c r="Q76" s="23"/>
      <c r="R76" s="23"/>
      <c r="S76" s="23"/>
      <c r="T76" s="23"/>
      <c r="U76" s="23"/>
      <c r="V76" s="23"/>
      <c r="W76" s="23"/>
      <c r="X76" s="22"/>
      <c r="Y76" s="27"/>
      <c r="Z76" s="28"/>
      <c r="AA76" s="22"/>
      <c r="AB76" s="22"/>
      <c r="AC76" s="22"/>
      <c r="AD76" s="25"/>
    </row>
    <row r="77" spans="1:30" ht="15.75" customHeight="1">
      <c r="A77" s="22"/>
      <c r="B77" s="85"/>
      <c r="C77" s="86"/>
      <c r="D77" s="22"/>
      <c r="E77" s="22"/>
      <c r="F77" s="22"/>
      <c r="G77" s="22"/>
      <c r="H77" s="22"/>
      <c r="I77" s="23"/>
      <c r="J77" s="25"/>
      <c r="K77" s="26"/>
      <c r="L77" s="22"/>
      <c r="M77" s="22"/>
      <c r="N77" s="22"/>
      <c r="O77" s="26"/>
      <c r="P77" s="23"/>
      <c r="Q77" s="23"/>
      <c r="R77" s="23"/>
      <c r="S77" s="23"/>
      <c r="T77" s="23"/>
      <c r="U77" s="23"/>
      <c r="V77" s="23"/>
      <c r="W77" s="23"/>
      <c r="X77" s="22"/>
      <c r="Y77" s="27"/>
      <c r="Z77" s="28"/>
      <c r="AA77" s="22"/>
      <c r="AB77" s="22"/>
      <c r="AC77" s="22"/>
      <c r="AD77" s="25"/>
    </row>
    <row r="78" spans="1:30" ht="15.75" customHeight="1">
      <c r="A78" s="22"/>
      <c r="B78" s="85"/>
      <c r="C78" s="86"/>
      <c r="D78" s="22"/>
      <c r="E78" s="22"/>
      <c r="F78" s="22"/>
      <c r="G78" s="22"/>
      <c r="H78" s="22"/>
      <c r="I78" s="23"/>
      <c r="J78" s="25"/>
      <c r="K78" s="26"/>
      <c r="L78" s="22"/>
      <c r="M78" s="22"/>
      <c r="N78" s="22"/>
      <c r="O78" s="26"/>
      <c r="P78" s="23"/>
      <c r="Q78" s="23"/>
      <c r="R78" s="23"/>
      <c r="S78" s="23"/>
      <c r="T78" s="23"/>
      <c r="U78" s="23"/>
      <c r="V78" s="23"/>
      <c r="W78" s="23"/>
      <c r="X78" s="22"/>
      <c r="Y78" s="27"/>
      <c r="Z78" s="28"/>
      <c r="AA78" s="22"/>
      <c r="AB78" s="22"/>
      <c r="AC78" s="22"/>
      <c r="AD78" s="25"/>
    </row>
    <row r="79" spans="1:30" ht="15.75" customHeight="1">
      <c r="A79" s="22"/>
      <c r="B79" s="85"/>
      <c r="C79" s="86"/>
      <c r="D79" s="22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86"/>
      <c r="D80" s="22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8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8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23"/>
      <c r="C83" s="24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23"/>
      <c r="C84" s="24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23"/>
      <c r="C85" s="24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23"/>
      <c r="C86" s="24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23"/>
      <c r="C87" s="24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23"/>
      <c r="C88" s="24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23"/>
      <c r="C89" s="24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23"/>
      <c r="C90" s="24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23"/>
      <c r="C91" s="24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23"/>
      <c r="C92" s="24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23"/>
      <c r="C93" s="24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23"/>
      <c r="C94" s="24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23"/>
      <c r="C95" s="24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24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24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  <row r="261" spans="1:30" ht="15.75" customHeight="1">
      <c r="A261" s="22"/>
      <c r="B261" s="23"/>
      <c r="C261" s="24"/>
      <c r="D261" s="22"/>
      <c r="E261" s="22"/>
      <c r="F261" s="22"/>
      <c r="G261" s="22"/>
      <c r="H261" s="22"/>
      <c r="I261" s="23"/>
      <c r="J261" s="25"/>
      <c r="K261" s="26"/>
      <c r="L261" s="22"/>
      <c r="M261" s="22"/>
      <c r="N261" s="22"/>
      <c r="O261" s="26"/>
      <c r="P261" s="23"/>
      <c r="Q261" s="23"/>
      <c r="R261" s="23"/>
      <c r="S261" s="23"/>
      <c r="T261" s="23"/>
      <c r="U261" s="23"/>
      <c r="V261" s="23"/>
      <c r="W261" s="23"/>
      <c r="X261" s="22"/>
      <c r="Y261" s="27"/>
      <c r="Z261" s="28"/>
      <c r="AA261" s="22"/>
      <c r="AB261" s="22"/>
      <c r="AC261" s="22"/>
      <c r="AD261" s="25"/>
    </row>
    <row r="262" spans="1:30" ht="15.75" customHeight="1">
      <c r="A262" s="22"/>
      <c r="B262" s="23"/>
      <c r="C262" s="24"/>
      <c r="D262" s="22"/>
      <c r="E262" s="22"/>
      <c r="F262" s="22"/>
      <c r="G262" s="22"/>
      <c r="H262" s="22"/>
      <c r="I262" s="23"/>
      <c r="J262" s="25"/>
      <c r="K262" s="26"/>
      <c r="L262" s="22"/>
      <c r="M262" s="22"/>
      <c r="N262" s="22"/>
      <c r="O262" s="26"/>
      <c r="P262" s="23"/>
      <c r="Q262" s="23"/>
      <c r="R262" s="23"/>
      <c r="S262" s="23"/>
      <c r="T262" s="23"/>
      <c r="U262" s="23"/>
      <c r="V262" s="23"/>
      <c r="W262" s="23"/>
      <c r="X262" s="22"/>
      <c r="Y262" s="27"/>
      <c r="Z262" s="28"/>
      <c r="AA262" s="22"/>
      <c r="AB262" s="22"/>
      <c r="AC262" s="22"/>
      <c r="AD262" s="25"/>
    </row>
    <row r="263" spans="1:30" ht="15.75" customHeight="1">
      <c r="A263" s="22"/>
      <c r="B263" s="23"/>
      <c r="C263" s="24"/>
      <c r="D263" s="22"/>
      <c r="E263" s="22"/>
      <c r="F263" s="22"/>
      <c r="G263" s="22"/>
      <c r="H263" s="22"/>
      <c r="I263" s="23"/>
      <c r="J263" s="25"/>
      <c r="K263" s="26"/>
      <c r="L263" s="22"/>
      <c r="M263" s="22"/>
      <c r="N263" s="22"/>
      <c r="O263" s="26"/>
      <c r="P263" s="23"/>
      <c r="Q263" s="23"/>
      <c r="R263" s="23"/>
      <c r="S263" s="23"/>
      <c r="T263" s="23"/>
      <c r="U263" s="23"/>
      <c r="V263" s="23"/>
      <c r="W263" s="23"/>
      <c r="X263" s="22"/>
      <c r="Y263" s="27"/>
      <c r="Z263" s="28"/>
      <c r="AA263" s="22"/>
      <c r="AB263" s="22"/>
      <c r="AC263" s="22"/>
      <c r="AD263" s="25"/>
    </row>
    <row r="264" spans="1:30" ht="15.75" customHeight="1">
      <c r="A264" s="22"/>
      <c r="B264" s="23"/>
      <c r="C264" s="24"/>
      <c r="D264" s="22"/>
      <c r="E264" s="22"/>
      <c r="F264" s="22"/>
      <c r="G264" s="22"/>
      <c r="H264" s="22"/>
      <c r="I264" s="23"/>
      <c r="J264" s="25"/>
      <c r="K264" s="26"/>
      <c r="L264" s="22"/>
      <c r="M264" s="22"/>
      <c r="N264" s="22"/>
      <c r="O264" s="26"/>
      <c r="P264" s="23"/>
      <c r="Q264" s="23"/>
      <c r="R264" s="23"/>
      <c r="S264" s="23"/>
      <c r="T264" s="23"/>
      <c r="U264" s="23"/>
      <c r="V264" s="23"/>
      <c r="W264" s="23"/>
      <c r="X264" s="22"/>
      <c r="Y264" s="27"/>
      <c r="Z264" s="28"/>
      <c r="AA264" s="22"/>
      <c r="AB264" s="22"/>
      <c r="AC264" s="22"/>
      <c r="AD264" s="25"/>
    </row>
    <row r="265" spans="1:30" ht="15.75" customHeight="1">
      <c r="A265" s="22"/>
      <c r="B265" s="23"/>
      <c r="C265" s="24"/>
      <c r="D265" s="22"/>
      <c r="E265" s="22"/>
      <c r="F265" s="22"/>
      <c r="G265" s="22"/>
      <c r="H265" s="22"/>
      <c r="I265" s="23"/>
      <c r="J265" s="25"/>
      <c r="K265" s="26"/>
      <c r="L265" s="22"/>
      <c r="M265" s="22"/>
      <c r="N265" s="22"/>
      <c r="O265" s="26"/>
      <c r="P265" s="23"/>
      <c r="Q265" s="23"/>
      <c r="R265" s="23"/>
      <c r="S265" s="23"/>
      <c r="T265" s="23"/>
      <c r="U265" s="23"/>
      <c r="V265" s="23"/>
      <c r="W265" s="23"/>
      <c r="X265" s="22"/>
      <c r="Y265" s="27"/>
      <c r="Z265" s="28"/>
      <c r="AA265" s="22"/>
      <c r="AB265" s="22"/>
      <c r="AC265" s="22"/>
      <c r="AD265" s="25"/>
    </row>
    <row r="266" spans="1:30" ht="15.75" customHeight="1">
      <c r="A266" s="22"/>
      <c r="B266" s="23"/>
      <c r="C266" s="24"/>
      <c r="D266" s="22"/>
      <c r="E266" s="22"/>
      <c r="F266" s="22"/>
      <c r="G266" s="22"/>
      <c r="H266" s="22"/>
      <c r="I266" s="23"/>
      <c r="J266" s="25"/>
      <c r="K266" s="26"/>
      <c r="L266" s="22"/>
      <c r="M266" s="22"/>
      <c r="N266" s="22"/>
      <c r="O266" s="26"/>
      <c r="P266" s="23"/>
      <c r="Q266" s="23"/>
      <c r="R266" s="23"/>
      <c r="S266" s="23"/>
      <c r="T266" s="23"/>
      <c r="U266" s="23"/>
      <c r="V266" s="23"/>
      <c r="W266" s="23"/>
      <c r="X266" s="22"/>
      <c r="Y266" s="27"/>
      <c r="Z266" s="28"/>
      <c r="AA266" s="22"/>
      <c r="AB266" s="22"/>
      <c r="AC266" s="22"/>
      <c r="AD266" s="25"/>
    </row>
    <row r="267" spans="1:30" ht="15.75" customHeight="1">
      <c r="A267" s="22"/>
      <c r="B267" s="23"/>
      <c r="C267" s="24"/>
      <c r="D267" s="22"/>
      <c r="E267" s="22"/>
      <c r="F267" s="22"/>
      <c r="G267" s="22"/>
      <c r="H267" s="22"/>
      <c r="I267" s="23"/>
      <c r="J267" s="25"/>
      <c r="K267" s="26"/>
      <c r="L267" s="22"/>
      <c r="M267" s="22"/>
      <c r="N267" s="22"/>
      <c r="O267" s="26"/>
      <c r="P267" s="23"/>
      <c r="Q267" s="23"/>
      <c r="R267" s="23"/>
      <c r="S267" s="23"/>
      <c r="T267" s="23"/>
      <c r="U267" s="23"/>
      <c r="V267" s="23"/>
      <c r="W267" s="23"/>
      <c r="X267" s="22"/>
      <c r="Y267" s="27"/>
      <c r="Z267" s="28"/>
      <c r="AA267" s="22"/>
      <c r="AB267" s="22"/>
      <c r="AC267" s="22"/>
      <c r="AD267" s="25"/>
    </row>
    <row r="268" spans="1:30" ht="15.75" customHeight="1">
      <c r="A268" s="22"/>
      <c r="B268" s="23"/>
      <c r="C268" s="24"/>
      <c r="D268" s="22"/>
      <c r="E268" s="22"/>
      <c r="F268" s="22"/>
      <c r="G268" s="22"/>
      <c r="H268" s="22"/>
      <c r="I268" s="23"/>
      <c r="J268" s="25"/>
      <c r="K268" s="26"/>
      <c r="L268" s="22"/>
      <c r="M268" s="22"/>
      <c r="N268" s="22"/>
      <c r="O268" s="26"/>
      <c r="P268" s="23"/>
      <c r="Q268" s="23"/>
      <c r="R268" s="23"/>
      <c r="S268" s="23"/>
      <c r="T268" s="23"/>
      <c r="U268" s="23"/>
      <c r="V268" s="23"/>
      <c r="W268" s="23"/>
      <c r="X268" s="22"/>
      <c r="Y268" s="27"/>
      <c r="Z268" s="28"/>
      <c r="AA268" s="22"/>
      <c r="AB268" s="22"/>
      <c r="AC268" s="22"/>
      <c r="AD268" s="25"/>
    </row>
  </sheetData>
  <mergeCells count="14">
    <mergeCell ref="B59:F59"/>
    <mergeCell ref="B66:F66"/>
    <mergeCell ref="B34:J34"/>
    <mergeCell ref="B39:J39"/>
    <mergeCell ref="B44:J44"/>
    <mergeCell ref="B49:J49"/>
    <mergeCell ref="B55:J56"/>
    <mergeCell ref="B29:J29"/>
    <mergeCell ref="B24:J24"/>
    <mergeCell ref="B2:J2"/>
    <mergeCell ref="B4:J4"/>
    <mergeCell ref="B9:J9"/>
    <mergeCell ref="B14:J14"/>
    <mergeCell ref="B19:J19"/>
  </mergeCells>
  <conditionalFormatting sqref="Y34:Y38">
    <cfRule type="expression" dxfId="15" priority="1">
      <formula>Z34&lt;0</formula>
    </cfRule>
    <cfRule type="expression" dxfId="14" priority="2">
      <formula>Z34&gt;0</formula>
    </cfRule>
  </conditionalFormatting>
  <conditionalFormatting sqref="Z34:Z38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60"/>
  <sheetViews>
    <sheetView workbookViewId="0"/>
  </sheetViews>
  <sheetFormatPr defaultColWidth="14.453125" defaultRowHeight="15" customHeight="1"/>
  <cols>
    <col min="1" max="1" width="17.08984375" customWidth="1"/>
    <col min="2" max="2" width="17.54296875" customWidth="1"/>
    <col min="3" max="3" width="15.26953125" customWidth="1"/>
    <col min="4" max="9" width="23.26953125" customWidth="1"/>
    <col min="10" max="10" width="54.08984375" customWidth="1"/>
    <col min="11" max="11" width="23.54296875" customWidth="1"/>
    <col min="12" max="13" width="10.54296875" customWidth="1"/>
    <col min="14" max="14" width="5.453125" customWidth="1"/>
    <col min="15" max="15" width="6.726562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A2" s="30"/>
      <c r="B2" s="158" t="s">
        <v>183</v>
      </c>
      <c r="C2" s="159"/>
      <c r="D2" s="159"/>
      <c r="E2" s="159"/>
      <c r="F2" s="159"/>
      <c r="G2" s="159"/>
      <c r="H2" s="159"/>
      <c r="I2" s="159"/>
      <c r="J2" s="160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55" t="s">
        <v>84</v>
      </c>
      <c r="C4" s="156"/>
      <c r="D4" s="156"/>
      <c r="E4" s="156"/>
      <c r="F4" s="156"/>
      <c r="G4" s="156"/>
      <c r="H4" s="156"/>
      <c r="I4" s="156"/>
      <c r="J4" s="157"/>
      <c r="K4" s="87"/>
      <c r="L4" s="88"/>
      <c r="M4" s="88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45566</v>
      </c>
      <c r="C6" s="45" t="s">
        <v>92</v>
      </c>
      <c r="D6" s="46" t="s">
        <v>34</v>
      </c>
      <c r="E6" s="46" t="s">
        <v>184</v>
      </c>
      <c r="F6" s="46" t="s">
        <v>185</v>
      </c>
      <c r="G6" s="46" t="s">
        <v>101</v>
      </c>
      <c r="H6" s="46" t="s">
        <v>186</v>
      </c>
      <c r="I6" s="46" t="s">
        <v>38</v>
      </c>
      <c r="J6" s="46" t="s">
        <v>187</v>
      </c>
      <c r="K6" s="26"/>
      <c r="L6" s="88"/>
      <c r="M6" s="88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45567</v>
      </c>
      <c r="C7" s="49" t="s">
        <v>92</v>
      </c>
      <c r="D7" s="46" t="s">
        <v>30</v>
      </c>
      <c r="E7" s="46" t="s">
        <v>188</v>
      </c>
      <c r="F7" s="46" t="s">
        <v>189</v>
      </c>
      <c r="G7" s="46" t="s">
        <v>101</v>
      </c>
      <c r="H7" s="46" t="s">
        <v>190</v>
      </c>
      <c r="I7" s="46" t="s">
        <v>14</v>
      </c>
      <c r="J7" s="46" t="s">
        <v>191</v>
      </c>
      <c r="K7" s="26"/>
      <c r="L7" s="88"/>
      <c r="M7" s="88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>
        <v>45631</v>
      </c>
      <c r="C8" s="49" t="s">
        <v>98</v>
      </c>
      <c r="D8" s="46" t="s">
        <v>39</v>
      </c>
      <c r="E8" s="46" t="s">
        <v>192</v>
      </c>
      <c r="F8" s="46" t="s">
        <v>193</v>
      </c>
      <c r="G8" s="46" t="s">
        <v>194</v>
      </c>
      <c r="H8" s="46" t="s">
        <v>195</v>
      </c>
      <c r="I8" s="46" t="s">
        <v>43</v>
      </c>
      <c r="J8" s="46" t="s">
        <v>196</v>
      </c>
      <c r="K8" s="26"/>
      <c r="L8" s="88"/>
      <c r="M8" s="88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155" t="s">
        <v>106</v>
      </c>
      <c r="C9" s="156"/>
      <c r="D9" s="156"/>
      <c r="E9" s="156"/>
      <c r="F9" s="156"/>
      <c r="G9" s="156"/>
      <c r="H9" s="156"/>
      <c r="I9" s="156"/>
      <c r="J9" s="157"/>
      <c r="K9" s="26"/>
      <c r="L9" s="88"/>
      <c r="M9" s="88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41" t="s">
        <v>85</v>
      </c>
      <c r="C10" s="42" t="s">
        <v>86</v>
      </c>
      <c r="D10" s="43" t="s">
        <v>87</v>
      </c>
      <c r="E10" s="43" t="s">
        <v>88</v>
      </c>
      <c r="F10" s="43" t="s">
        <v>89</v>
      </c>
      <c r="G10" s="43" t="s">
        <v>89</v>
      </c>
      <c r="H10" s="43" t="s">
        <v>88</v>
      </c>
      <c r="I10" s="43" t="s">
        <v>90</v>
      </c>
      <c r="J10" s="43" t="s">
        <v>91</v>
      </c>
      <c r="K10" s="26"/>
      <c r="L10" s="88"/>
      <c r="M10" s="88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4">
        <v>45581</v>
      </c>
      <c r="C11" s="64" t="s">
        <v>92</v>
      </c>
      <c r="D11" s="46" t="s">
        <v>30</v>
      </c>
      <c r="E11" s="46" t="s">
        <v>197</v>
      </c>
      <c r="F11" s="46" t="s">
        <v>198</v>
      </c>
      <c r="G11" s="46" t="s">
        <v>199</v>
      </c>
      <c r="H11" s="46" t="s">
        <v>186</v>
      </c>
      <c r="I11" s="46" t="s">
        <v>38</v>
      </c>
      <c r="J11" s="46" t="s">
        <v>191</v>
      </c>
      <c r="K11" s="26"/>
      <c r="L11" s="88"/>
      <c r="M11" s="88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45580</v>
      </c>
      <c r="C12" s="55" t="s">
        <v>92</v>
      </c>
      <c r="D12" s="53" t="s">
        <v>200</v>
      </c>
      <c r="E12" s="46" t="s">
        <v>201</v>
      </c>
      <c r="F12" s="46" t="s">
        <v>202</v>
      </c>
      <c r="G12" s="46" t="s">
        <v>101</v>
      </c>
      <c r="H12" s="46" t="s">
        <v>203</v>
      </c>
      <c r="I12" s="46" t="s">
        <v>14</v>
      </c>
      <c r="J12" s="46" t="s">
        <v>187</v>
      </c>
      <c r="K12" s="26"/>
      <c r="L12" s="88"/>
      <c r="M12" s="88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>
        <v>45615</v>
      </c>
      <c r="C13" s="55" t="s">
        <v>92</v>
      </c>
      <c r="D13" s="46" t="s">
        <v>39</v>
      </c>
      <c r="E13" s="46" t="s">
        <v>204</v>
      </c>
      <c r="F13" s="46" t="s">
        <v>205</v>
      </c>
      <c r="G13" s="46" t="s">
        <v>206</v>
      </c>
      <c r="H13" s="46" t="s">
        <v>207</v>
      </c>
      <c r="I13" s="46" t="s">
        <v>34</v>
      </c>
      <c r="J13" s="46" t="s">
        <v>187</v>
      </c>
      <c r="K13" s="88"/>
      <c r="L13" s="88"/>
      <c r="M13" s="88"/>
      <c r="N13" s="36"/>
      <c r="O13" s="51"/>
      <c r="P13" s="52"/>
      <c r="Q13" s="52"/>
      <c r="R13" s="52"/>
      <c r="S13" s="52"/>
      <c r="T13" s="52"/>
      <c r="U13" s="52"/>
      <c r="V13" s="52"/>
      <c r="W13" s="52"/>
      <c r="X13" s="36"/>
      <c r="Y13" s="38"/>
      <c r="Z13" s="39"/>
      <c r="AA13" s="36"/>
      <c r="AB13" s="36"/>
      <c r="AC13" s="36"/>
      <c r="AD13" s="40"/>
    </row>
    <row r="14" spans="1:30" ht="14.25" customHeight="1">
      <c r="A14" s="22"/>
      <c r="B14" s="155" t="s">
        <v>116</v>
      </c>
      <c r="C14" s="156"/>
      <c r="D14" s="156"/>
      <c r="E14" s="156"/>
      <c r="F14" s="156"/>
      <c r="G14" s="156"/>
      <c r="H14" s="156"/>
      <c r="I14" s="156"/>
      <c r="J14" s="157"/>
      <c r="K14" s="87"/>
      <c r="L14" s="88"/>
      <c r="M14" s="88"/>
      <c r="N14" s="36"/>
      <c r="O14" s="51"/>
      <c r="P14" s="52"/>
      <c r="Q14" s="52"/>
      <c r="R14" s="52"/>
      <c r="S14" s="52"/>
      <c r="T14" s="52"/>
      <c r="U14" s="52"/>
      <c r="V14" s="52"/>
      <c r="W14" s="52"/>
      <c r="X14" s="36"/>
      <c r="Y14" s="38"/>
      <c r="Z14" s="39"/>
      <c r="AA14" s="36"/>
      <c r="AB14" s="36"/>
      <c r="AC14" s="36"/>
      <c r="AD14" s="40"/>
    </row>
    <row r="15" spans="1:30" ht="15.75" customHeight="1">
      <c r="A15" s="22"/>
      <c r="B15" s="41" t="s">
        <v>85</v>
      </c>
      <c r="C15" s="42" t="s">
        <v>86</v>
      </c>
      <c r="D15" s="43" t="s">
        <v>87</v>
      </c>
      <c r="E15" s="43" t="s">
        <v>88</v>
      </c>
      <c r="F15" s="43" t="s">
        <v>89</v>
      </c>
      <c r="G15" s="43" t="s">
        <v>89</v>
      </c>
      <c r="H15" s="43" t="s">
        <v>88</v>
      </c>
      <c r="I15" s="43" t="s">
        <v>90</v>
      </c>
      <c r="J15" s="43" t="s">
        <v>91</v>
      </c>
      <c r="K15" s="87"/>
      <c r="L15" s="88"/>
      <c r="M15" s="88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5.75" customHeight="1">
      <c r="A16" s="22"/>
      <c r="B16" s="44">
        <v>45616</v>
      </c>
      <c r="C16" s="64" t="s">
        <v>92</v>
      </c>
      <c r="D16" s="46" t="s">
        <v>14</v>
      </c>
      <c r="E16" s="46" t="s">
        <v>208</v>
      </c>
      <c r="F16" s="46" t="s">
        <v>209</v>
      </c>
      <c r="G16" s="46" t="s">
        <v>210</v>
      </c>
      <c r="H16" s="46" t="s">
        <v>211</v>
      </c>
      <c r="I16" s="46" t="s">
        <v>34</v>
      </c>
      <c r="J16" s="46" t="s">
        <v>191</v>
      </c>
      <c r="K16" s="88"/>
      <c r="L16" s="88"/>
      <c r="M16" s="88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44">
        <v>45738</v>
      </c>
      <c r="C17" s="50" t="s">
        <v>212</v>
      </c>
      <c r="D17" s="46" t="s">
        <v>38</v>
      </c>
      <c r="E17" s="46" t="s">
        <v>190</v>
      </c>
      <c r="F17" s="46" t="s">
        <v>101</v>
      </c>
      <c r="G17" s="46" t="s">
        <v>213</v>
      </c>
      <c r="H17" s="46" t="s">
        <v>195</v>
      </c>
      <c r="I17" s="46" t="s">
        <v>43</v>
      </c>
      <c r="J17" s="46" t="s">
        <v>143</v>
      </c>
      <c r="K17" s="88"/>
      <c r="L17" s="88"/>
      <c r="M17" s="88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>
        <v>45574</v>
      </c>
      <c r="C18" s="64" t="s">
        <v>92</v>
      </c>
      <c r="D18" s="46" t="s">
        <v>30</v>
      </c>
      <c r="E18" s="46" t="s">
        <v>214</v>
      </c>
      <c r="F18" s="46" t="s">
        <v>215</v>
      </c>
      <c r="G18" s="46" t="s">
        <v>216</v>
      </c>
      <c r="H18" s="46" t="s">
        <v>217</v>
      </c>
      <c r="I18" s="46" t="s">
        <v>39</v>
      </c>
      <c r="J18" s="46" t="s">
        <v>191</v>
      </c>
      <c r="K18" s="88"/>
      <c r="L18" s="88"/>
      <c r="M18" s="88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155" t="s">
        <v>124</v>
      </c>
      <c r="C19" s="156"/>
      <c r="D19" s="156"/>
      <c r="E19" s="156"/>
      <c r="F19" s="156"/>
      <c r="G19" s="156"/>
      <c r="H19" s="156"/>
      <c r="I19" s="156"/>
      <c r="J19" s="157"/>
      <c r="K19" s="87"/>
      <c r="L19" s="88"/>
      <c r="M19" s="8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1" t="s">
        <v>85</v>
      </c>
      <c r="C20" s="42" t="s">
        <v>86</v>
      </c>
      <c r="D20" s="43" t="s">
        <v>87</v>
      </c>
      <c r="E20" s="43" t="s">
        <v>88</v>
      </c>
      <c r="F20" s="43" t="s">
        <v>89</v>
      </c>
      <c r="G20" s="43" t="s">
        <v>89</v>
      </c>
      <c r="H20" s="43" t="s">
        <v>88</v>
      </c>
      <c r="I20" s="43" t="s">
        <v>90</v>
      </c>
      <c r="J20" s="43" t="s">
        <v>91</v>
      </c>
      <c r="K20" s="87"/>
      <c r="L20" s="88"/>
      <c r="M20" s="88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54">
        <v>45671</v>
      </c>
      <c r="C21" s="45" t="s">
        <v>92</v>
      </c>
      <c r="D21" s="46" t="s">
        <v>34</v>
      </c>
      <c r="E21" s="46" t="s">
        <v>218</v>
      </c>
      <c r="F21" s="46" t="s">
        <v>219</v>
      </c>
      <c r="G21" s="46" t="s">
        <v>220</v>
      </c>
      <c r="H21" s="46" t="s">
        <v>201</v>
      </c>
      <c r="I21" s="46" t="s">
        <v>43</v>
      </c>
      <c r="J21" s="46" t="s">
        <v>187</v>
      </c>
      <c r="K21" s="87"/>
      <c r="L21" s="88"/>
      <c r="M21" s="88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44">
        <v>45610</v>
      </c>
      <c r="C22" s="50" t="s">
        <v>98</v>
      </c>
      <c r="D22" s="46" t="s">
        <v>39</v>
      </c>
      <c r="E22" s="46" t="s">
        <v>192</v>
      </c>
      <c r="F22" s="46" t="s">
        <v>221</v>
      </c>
      <c r="G22" s="46" t="s">
        <v>101</v>
      </c>
      <c r="H22" s="53" t="s">
        <v>222</v>
      </c>
      <c r="I22" s="46" t="s">
        <v>38</v>
      </c>
      <c r="J22" s="46" t="s">
        <v>196</v>
      </c>
      <c r="K22" s="87"/>
      <c r="L22" s="88"/>
      <c r="M22" s="88"/>
      <c r="N22" s="36"/>
      <c r="O22" s="51"/>
      <c r="P22" s="52"/>
      <c r="Q22" s="52"/>
      <c r="R22" s="52"/>
      <c r="S22" s="52"/>
      <c r="T22" s="52"/>
      <c r="U22" s="52"/>
      <c r="V22" s="52"/>
      <c r="W22" s="52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4">
        <v>45742</v>
      </c>
      <c r="C23" s="64" t="s">
        <v>92</v>
      </c>
      <c r="D23" s="46" t="s">
        <v>14</v>
      </c>
      <c r="E23" s="46" t="s">
        <v>188</v>
      </c>
      <c r="F23" s="46" t="s">
        <v>101</v>
      </c>
      <c r="G23" s="46" t="s">
        <v>223</v>
      </c>
      <c r="H23" s="46" t="s">
        <v>208</v>
      </c>
      <c r="I23" s="46" t="s">
        <v>30</v>
      </c>
      <c r="J23" s="46" t="s">
        <v>191</v>
      </c>
      <c r="K23" s="87"/>
      <c r="L23" s="88"/>
      <c r="M23" s="88"/>
      <c r="N23" s="36"/>
      <c r="O23" s="51"/>
      <c r="P23" s="52"/>
      <c r="Q23" s="52"/>
      <c r="R23" s="52"/>
      <c r="S23" s="52"/>
      <c r="T23" s="52"/>
      <c r="U23" s="52"/>
      <c r="V23" s="52"/>
      <c r="W23" s="52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155" t="s">
        <v>131</v>
      </c>
      <c r="C24" s="156"/>
      <c r="D24" s="156"/>
      <c r="E24" s="156"/>
      <c r="F24" s="156"/>
      <c r="G24" s="156"/>
      <c r="H24" s="156"/>
      <c r="I24" s="156"/>
      <c r="J24" s="157"/>
      <c r="K24" s="87"/>
      <c r="L24" s="88"/>
      <c r="M24" s="88"/>
      <c r="N24" s="22"/>
      <c r="O24" s="26"/>
      <c r="P24" s="23"/>
      <c r="Q24" s="23"/>
      <c r="R24" s="23"/>
      <c r="S24" s="23"/>
      <c r="T24" s="23"/>
      <c r="U24" s="23"/>
      <c r="V24" s="23"/>
      <c r="W24" s="23"/>
      <c r="X24" s="22"/>
      <c r="Y24" s="27"/>
      <c r="Z24" s="28"/>
      <c r="AA24" s="22"/>
      <c r="AB24" s="22"/>
      <c r="AC24" s="22"/>
      <c r="AD24" s="25"/>
    </row>
    <row r="25" spans="1:30" ht="15.75" customHeight="1">
      <c r="A25" s="22"/>
      <c r="B25" s="41" t="s">
        <v>85</v>
      </c>
      <c r="C25" s="42" t="s">
        <v>86</v>
      </c>
      <c r="D25" s="43" t="s">
        <v>87</v>
      </c>
      <c r="E25" s="43" t="s">
        <v>88</v>
      </c>
      <c r="F25" s="43" t="s">
        <v>89</v>
      </c>
      <c r="G25" s="43" t="s">
        <v>89</v>
      </c>
      <c r="H25" s="43" t="s">
        <v>88</v>
      </c>
      <c r="I25" s="43" t="s">
        <v>90</v>
      </c>
      <c r="J25" s="43" t="s">
        <v>91</v>
      </c>
      <c r="K25" s="87"/>
      <c r="L25" s="88"/>
      <c r="M25" s="88"/>
      <c r="N25" s="22"/>
      <c r="O25" s="26"/>
      <c r="P25" s="23"/>
      <c r="Q25" s="23"/>
      <c r="R25" s="23"/>
      <c r="S25" s="23"/>
      <c r="T25" s="23"/>
      <c r="U25" s="23"/>
      <c r="V25" s="23"/>
      <c r="W25" s="23"/>
      <c r="X25" s="22"/>
      <c r="Y25" s="27"/>
      <c r="Z25" s="28"/>
      <c r="AA25" s="22"/>
      <c r="AB25" s="22"/>
      <c r="AC25" s="22"/>
      <c r="AD25" s="25"/>
    </row>
    <row r="26" spans="1:30" ht="15.75" customHeight="1">
      <c r="A26" s="22"/>
      <c r="B26" s="44">
        <v>45735</v>
      </c>
      <c r="C26" s="50" t="s">
        <v>92</v>
      </c>
      <c r="D26" s="46" t="s">
        <v>38</v>
      </c>
      <c r="E26" s="53" t="s">
        <v>164</v>
      </c>
      <c r="F26" s="46" t="s">
        <v>101</v>
      </c>
      <c r="G26" s="46" t="s">
        <v>224</v>
      </c>
      <c r="H26" s="46" t="s">
        <v>207</v>
      </c>
      <c r="I26" s="46" t="s">
        <v>34</v>
      </c>
      <c r="J26" s="46" t="s">
        <v>187</v>
      </c>
      <c r="K26" s="87"/>
      <c r="L26" s="88"/>
      <c r="M26" s="88"/>
      <c r="N26" s="22"/>
      <c r="O26" s="26"/>
      <c r="P26" s="23"/>
      <c r="Q26" s="23"/>
      <c r="R26" s="23"/>
      <c r="S26" s="23"/>
      <c r="T26" s="23"/>
      <c r="U26" s="23"/>
      <c r="V26" s="23"/>
      <c r="W26" s="23"/>
      <c r="X26" s="22"/>
      <c r="Y26" s="27"/>
      <c r="Z26" s="28"/>
      <c r="AA26" s="22"/>
      <c r="AB26" s="22"/>
      <c r="AC26" s="22"/>
      <c r="AD26" s="25"/>
    </row>
    <row r="27" spans="1:30" ht="15.75" customHeight="1">
      <c r="A27" s="22"/>
      <c r="B27" s="57">
        <v>45609</v>
      </c>
      <c r="C27" s="64" t="s">
        <v>92</v>
      </c>
      <c r="D27" s="46" t="s">
        <v>30</v>
      </c>
      <c r="E27" s="46" t="s">
        <v>225</v>
      </c>
      <c r="F27" s="46" t="s">
        <v>226</v>
      </c>
      <c r="G27" s="46" t="s">
        <v>227</v>
      </c>
      <c r="H27" s="46" t="s">
        <v>228</v>
      </c>
      <c r="I27" s="46" t="s">
        <v>43</v>
      </c>
      <c r="J27" s="46" t="s">
        <v>191</v>
      </c>
      <c r="K27" s="87"/>
      <c r="L27" s="88"/>
      <c r="M27" s="88"/>
      <c r="N27" s="22"/>
      <c r="O27" s="26"/>
      <c r="P27" s="23"/>
      <c r="Q27" s="23"/>
      <c r="R27" s="23"/>
      <c r="S27" s="23"/>
      <c r="T27" s="23"/>
      <c r="U27" s="23"/>
      <c r="V27" s="23"/>
      <c r="W27" s="23"/>
      <c r="X27" s="22"/>
      <c r="Y27" s="27"/>
      <c r="Z27" s="28"/>
      <c r="AA27" s="22"/>
      <c r="AB27" s="22"/>
      <c r="AC27" s="22"/>
      <c r="AD27" s="25"/>
    </row>
    <row r="28" spans="1:30" ht="15.75" customHeight="1">
      <c r="A28" s="22"/>
      <c r="B28" s="54">
        <v>45630</v>
      </c>
      <c r="C28" s="64" t="s">
        <v>92</v>
      </c>
      <c r="D28" s="46" t="s">
        <v>14</v>
      </c>
      <c r="E28" s="46" t="s">
        <v>229</v>
      </c>
      <c r="F28" s="46" t="s">
        <v>230</v>
      </c>
      <c r="G28" s="46" t="s">
        <v>231</v>
      </c>
      <c r="H28" s="46" t="s">
        <v>232</v>
      </c>
      <c r="I28" s="46" t="s">
        <v>39</v>
      </c>
      <c r="J28" s="46" t="s">
        <v>191</v>
      </c>
      <c r="K28" s="87"/>
      <c r="L28" s="88"/>
      <c r="M28" s="88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155" t="s">
        <v>138</v>
      </c>
      <c r="C29" s="156"/>
      <c r="D29" s="156"/>
      <c r="E29" s="156"/>
      <c r="F29" s="156"/>
      <c r="G29" s="156"/>
      <c r="H29" s="156"/>
      <c r="I29" s="156"/>
      <c r="J29" s="157"/>
      <c r="K29" s="87"/>
      <c r="L29" s="88"/>
      <c r="M29" s="88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1" t="s">
        <v>85</v>
      </c>
      <c r="C30" s="42" t="s">
        <v>86</v>
      </c>
      <c r="D30" s="43" t="s">
        <v>87</v>
      </c>
      <c r="E30" s="43" t="s">
        <v>88</v>
      </c>
      <c r="F30" s="43" t="s">
        <v>89</v>
      </c>
      <c r="G30" s="43" t="s">
        <v>89</v>
      </c>
      <c r="H30" s="43" t="s">
        <v>88</v>
      </c>
      <c r="I30" s="43" t="s">
        <v>90</v>
      </c>
      <c r="J30" s="43" t="s">
        <v>91</v>
      </c>
      <c r="K30" s="87"/>
      <c r="L30" s="88"/>
      <c r="M30" s="88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57">
        <v>45636</v>
      </c>
      <c r="C31" s="64" t="s">
        <v>92</v>
      </c>
      <c r="D31" s="46" t="s">
        <v>34</v>
      </c>
      <c r="E31" s="46" t="s">
        <v>207</v>
      </c>
      <c r="F31" s="46" t="s">
        <v>233</v>
      </c>
      <c r="G31" s="46" t="s">
        <v>234</v>
      </c>
      <c r="H31" s="46" t="s">
        <v>208</v>
      </c>
      <c r="I31" s="46" t="s">
        <v>14</v>
      </c>
      <c r="J31" s="46" t="s">
        <v>187</v>
      </c>
      <c r="K31" s="87"/>
      <c r="L31" s="88"/>
      <c r="M31" s="88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54">
        <v>45638</v>
      </c>
      <c r="C32" s="64" t="s">
        <v>92</v>
      </c>
      <c r="D32" s="46" t="s">
        <v>200</v>
      </c>
      <c r="E32" s="46" t="s">
        <v>195</v>
      </c>
      <c r="F32" s="46" t="s">
        <v>235</v>
      </c>
      <c r="G32" s="46" t="s">
        <v>101</v>
      </c>
      <c r="H32" s="46" t="s">
        <v>236</v>
      </c>
      <c r="I32" s="46" t="s">
        <v>38</v>
      </c>
      <c r="J32" s="46" t="s">
        <v>187</v>
      </c>
      <c r="K32" s="87"/>
      <c r="L32" s="88"/>
      <c r="M32" s="88"/>
      <c r="N32" s="36"/>
      <c r="O32" s="51"/>
      <c r="P32" s="52"/>
      <c r="Q32" s="52"/>
      <c r="R32" s="52"/>
      <c r="S32" s="52"/>
      <c r="T32" s="52"/>
      <c r="U32" s="52"/>
      <c r="V32" s="52"/>
      <c r="W32" s="52"/>
      <c r="X32" s="36"/>
      <c r="Y32" s="38"/>
      <c r="Z32" s="39"/>
      <c r="AA32" s="36"/>
      <c r="AB32" s="36"/>
      <c r="AC32" s="36"/>
      <c r="AD32" s="40"/>
    </row>
    <row r="33" spans="1:30" ht="15.75" customHeight="1">
      <c r="A33" s="22"/>
      <c r="B33" s="44">
        <v>45757</v>
      </c>
      <c r="C33" s="50" t="s">
        <v>98</v>
      </c>
      <c r="D33" s="46" t="s">
        <v>39</v>
      </c>
      <c r="E33" s="46" t="s">
        <v>204</v>
      </c>
      <c r="F33" s="46" t="s">
        <v>237</v>
      </c>
      <c r="G33" s="46" t="s">
        <v>238</v>
      </c>
      <c r="H33" s="46" t="s">
        <v>239</v>
      </c>
      <c r="I33" s="46" t="s">
        <v>30</v>
      </c>
      <c r="J33" s="46" t="s">
        <v>196</v>
      </c>
      <c r="K33" s="87"/>
      <c r="L33" s="88"/>
      <c r="M33" s="88"/>
      <c r="N33" s="36"/>
      <c r="O33" s="51"/>
      <c r="P33" s="52"/>
      <c r="Q33" s="52"/>
      <c r="R33" s="52"/>
      <c r="S33" s="52"/>
      <c r="T33" s="52"/>
      <c r="U33" s="52"/>
      <c r="V33" s="52"/>
      <c r="W33" s="52"/>
      <c r="X33" s="36"/>
      <c r="Y33" s="38"/>
      <c r="Z33" s="39"/>
      <c r="AA33" s="36"/>
      <c r="AB33" s="36"/>
      <c r="AC33" s="36"/>
      <c r="AD33" s="40"/>
    </row>
    <row r="34" spans="1:30" ht="15.75" customHeight="1">
      <c r="A34" s="22"/>
      <c r="B34" s="155" t="s">
        <v>146</v>
      </c>
      <c r="C34" s="156"/>
      <c r="D34" s="156"/>
      <c r="E34" s="156"/>
      <c r="F34" s="156"/>
      <c r="G34" s="156"/>
      <c r="H34" s="156"/>
      <c r="I34" s="156"/>
      <c r="J34" s="157"/>
      <c r="K34" s="87"/>
      <c r="L34" s="88"/>
      <c r="M34" s="88"/>
      <c r="N34" s="36"/>
      <c r="O34" s="51"/>
      <c r="P34" s="52"/>
      <c r="Q34" s="52"/>
      <c r="R34" s="52"/>
      <c r="S34" s="52"/>
      <c r="T34" s="52"/>
      <c r="U34" s="52"/>
      <c r="V34" s="52"/>
      <c r="W34" s="52"/>
      <c r="X34" s="36"/>
      <c r="Y34" s="60"/>
      <c r="Z34" s="61"/>
      <c r="AA34" s="36"/>
      <c r="AB34" s="36"/>
      <c r="AC34" s="36"/>
      <c r="AD34" s="40"/>
    </row>
    <row r="35" spans="1:30" ht="15.75" customHeight="1">
      <c r="A35" s="62"/>
      <c r="B35" s="41" t="s">
        <v>85</v>
      </c>
      <c r="C35" s="42" t="s">
        <v>86</v>
      </c>
      <c r="D35" s="43" t="s">
        <v>87</v>
      </c>
      <c r="E35" s="43" t="s">
        <v>88</v>
      </c>
      <c r="F35" s="43" t="s">
        <v>89</v>
      </c>
      <c r="G35" s="43" t="s">
        <v>89</v>
      </c>
      <c r="H35" s="43" t="s">
        <v>88</v>
      </c>
      <c r="I35" s="43" t="s">
        <v>90</v>
      </c>
      <c r="J35" s="43" t="s">
        <v>91</v>
      </c>
      <c r="K35" s="87"/>
      <c r="L35" s="88"/>
      <c r="M35" s="88"/>
      <c r="N35" s="36"/>
      <c r="O35" s="51"/>
      <c r="P35" s="52"/>
      <c r="Q35" s="52"/>
      <c r="R35" s="52"/>
      <c r="S35" s="52"/>
      <c r="T35" s="52"/>
      <c r="U35" s="52"/>
      <c r="V35" s="52"/>
      <c r="W35" s="52"/>
      <c r="X35" s="36"/>
      <c r="Y35" s="60"/>
      <c r="Z35" s="61"/>
      <c r="AA35" s="36"/>
      <c r="AB35" s="36"/>
      <c r="AC35" s="36"/>
      <c r="AD35" s="40"/>
    </row>
    <row r="36" spans="1:30" ht="15.75" customHeight="1">
      <c r="A36" s="22"/>
      <c r="B36" s="54">
        <v>45686</v>
      </c>
      <c r="C36" s="64" t="s">
        <v>92</v>
      </c>
      <c r="D36" s="46" t="s">
        <v>30</v>
      </c>
      <c r="E36" s="46" t="s">
        <v>188</v>
      </c>
      <c r="F36" s="89" t="s">
        <v>240</v>
      </c>
      <c r="G36" s="90" t="s">
        <v>241</v>
      </c>
      <c r="H36" s="46" t="s">
        <v>211</v>
      </c>
      <c r="I36" s="46" t="s">
        <v>34</v>
      </c>
      <c r="J36" s="46" t="s">
        <v>191</v>
      </c>
      <c r="K36" s="51"/>
      <c r="L36" s="36"/>
      <c r="M36" s="36"/>
      <c r="N36" s="36"/>
      <c r="O36" s="51"/>
      <c r="P36" s="52"/>
      <c r="Q36" s="52"/>
      <c r="R36" s="52"/>
      <c r="S36" s="52"/>
      <c r="T36" s="52"/>
      <c r="U36" s="52"/>
      <c r="V36" s="52"/>
      <c r="W36" s="52"/>
      <c r="X36" s="36"/>
      <c r="Y36" s="60"/>
      <c r="Z36" s="61"/>
      <c r="AA36" s="36"/>
      <c r="AB36" s="36"/>
      <c r="AC36" s="36"/>
      <c r="AD36" s="40"/>
    </row>
    <row r="37" spans="1:30" ht="15.75" customHeight="1">
      <c r="A37" s="36"/>
      <c r="B37" s="54">
        <v>45720</v>
      </c>
      <c r="C37" s="91" t="s">
        <v>92</v>
      </c>
      <c r="D37" s="46" t="s">
        <v>200</v>
      </c>
      <c r="E37" s="46" t="s">
        <v>242</v>
      </c>
      <c r="F37" s="46" t="s">
        <v>243</v>
      </c>
      <c r="G37" s="46" t="s">
        <v>244</v>
      </c>
      <c r="H37" s="46" t="s">
        <v>217</v>
      </c>
      <c r="I37" s="46" t="s">
        <v>39</v>
      </c>
      <c r="J37" s="46" t="s">
        <v>187</v>
      </c>
      <c r="K37" s="87"/>
      <c r="L37" s="88"/>
      <c r="M37" s="88"/>
      <c r="N37" s="36"/>
      <c r="O37" s="51"/>
      <c r="P37" s="52"/>
      <c r="Q37" s="52"/>
      <c r="R37" s="52"/>
      <c r="S37" s="52"/>
      <c r="T37" s="52"/>
      <c r="U37" s="52"/>
      <c r="V37" s="52"/>
      <c r="W37" s="52"/>
      <c r="X37" s="36"/>
      <c r="Y37" s="60"/>
      <c r="Z37" s="61"/>
      <c r="AA37" s="36"/>
      <c r="AB37" s="36"/>
      <c r="AC37" s="36"/>
      <c r="AD37" s="40"/>
    </row>
    <row r="38" spans="1:30" ht="15.75" customHeight="1">
      <c r="A38" s="22"/>
      <c r="B38" s="44">
        <v>45693</v>
      </c>
      <c r="C38" s="64" t="s">
        <v>92</v>
      </c>
      <c r="D38" s="46" t="s">
        <v>14</v>
      </c>
      <c r="E38" s="92" t="s">
        <v>208</v>
      </c>
      <c r="F38" s="46" t="s">
        <v>245</v>
      </c>
      <c r="G38" s="46" t="s">
        <v>246</v>
      </c>
      <c r="H38" s="46" t="s">
        <v>222</v>
      </c>
      <c r="I38" s="46" t="s">
        <v>38</v>
      </c>
      <c r="J38" s="46" t="s">
        <v>191</v>
      </c>
      <c r="K38" s="51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8"/>
      <c r="Z38" s="39"/>
      <c r="AA38" s="36"/>
      <c r="AB38" s="36"/>
      <c r="AC38" s="36"/>
      <c r="AD38" s="40"/>
    </row>
    <row r="39" spans="1:30" ht="15.75" customHeight="1">
      <c r="A39" s="22"/>
      <c r="B39" s="155" t="s">
        <v>153</v>
      </c>
      <c r="C39" s="156"/>
      <c r="D39" s="156"/>
      <c r="E39" s="156"/>
      <c r="F39" s="156"/>
      <c r="G39" s="156"/>
      <c r="H39" s="156"/>
      <c r="I39" s="156"/>
      <c r="J39" s="157"/>
      <c r="K39" s="85"/>
      <c r="L39" s="36"/>
      <c r="M39" s="36"/>
      <c r="N39" s="88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41" t="s">
        <v>85</v>
      </c>
      <c r="C40" s="42" t="s">
        <v>86</v>
      </c>
      <c r="D40" s="43" t="s">
        <v>87</v>
      </c>
      <c r="E40" s="43" t="s">
        <v>88</v>
      </c>
      <c r="F40" s="43" t="s">
        <v>89</v>
      </c>
      <c r="G40" s="43" t="s">
        <v>89</v>
      </c>
      <c r="H40" s="43" t="s">
        <v>88</v>
      </c>
      <c r="I40" s="43" t="s">
        <v>90</v>
      </c>
      <c r="J40" s="43" t="s">
        <v>91</v>
      </c>
      <c r="K40" s="85"/>
      <c r="M40" s="36"/>
      <c r="N40" s="88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38"/>
      <c r="Z40" s="39"/>
      <c r="AA40" s="36"/>
      <c r="AB40" s="36"/>
      <c r="AC40" s="36"/>
      <c r="AD40" s="40"/>
    </row>
    <row r="41" spans="1:30" ht="15.75" customHeight="1">
      <c r="A41" s="22"/>
      <c r="B41" s="54">
        <v>45745</v>
      </c>
      <c r="C41" s="50" t="s">
        <v>139</v>
      </c>
      <c r="D41" s="46" t="s">
        <v>38</v>
      </c>
      <c r="E41" s="46" t="s">
        <v>190</v>
      </c>
      <c r="F41" s="46" t="s">
        <v>101</v>
      </c>
      <c r="G41" s="46" t="s">
        <v>247</v>
      </c>
      <c r="H41" s="46" t="s">
        <v>190</v>
      </c>
      <c r="I41" s="46" t="s">
        <v>30</v>
      </c>
      <c r="J41" s="46" t="s">
        <v>143</v>
      </c>
      <c r="K41" s="85"/>
      <c r="L41" s="36"/>
      <c r="M41" s="36"/>
      <c r="N41" s="36"/>
      <c r="O41" s="87"/>
      <c r="P41" s="52"/>
      <c r="Q41" s="52"/>
      <c r="R41" s="52"/>
      <c r="S41" s="52"/>
      <c r="T41" s="52"/>
      <c r="U41" s="52"/>
      <c r="V41" s="52"/>
      <c r="W41" s="52"/>
      <c r="X41" s="36"/>
      <c r="Y41" s="38"/>
      <c r="Z41" s="39"/>
      <c r="AA41" s="36"/>
      <c r="AB41" s="36"/>
      <c r="AC41" s="36"/>
      <c r="AD41" s="40"/>
    </row>
    <row r="42" spans="1:30" ht="15.75" customHeight="1">
      <c r="A42" s="22"/>
      <c r="B42" s="44">
        <v>45707</v>
      </c>
      <c r="C42" s="64" t="s">
        <v>92</v>
      </c>
      <c r="D42" s="46" t="s">
        <v>14</v>
      </c>
      <c r="E42" s="46" t="s">
        <v>203</v>
      </c>
      <c r="F42" s="46" t="s">
        <v>101</v>
      </c>
      <c r="G42" s="46" t="s">
        <v>248</v>
      </c>
      <c r="H42" s="46" t="s">
        <v>242</v>
      </c>
      <c r="I42" s="46" t="s">
        <v>43</v>
      </c>
      <c r="J42" s="46" t="s">
        <v>191</v>
      </c>
      <c r="K42" s="85"/>
      <c r="L42" s="36"/>
      <c r="M42" s="88"/>
      <c r="N42" s="36"/>
      <c r="O42" s="87"/>
      <c r="P42" s="52"/>
      <c r="Q42" s="52"/>
      <c r="R42" s="52"/>
      <c r="S42" s="52"/>
      <c r="T42" s="52"/>
      <c r="U42" s="52"/>
      <c r="V42" s="52"/>
      <c r="W42" s="52"/>
      <c r="X42" s="36"/>
      <c r="Y42" s="38"/>
      <c r="Z42" s="39"/>
      <c r="AA42" s="36"/>
      <c r="AB42" s="36"/>
      <c r="AC42" s="36"/>
      <c r="AD42" s="40"/>
    </row>
    <row r="43" spans="1:30" ht="15.75" customHeight="1">
      <c r="A43" s="22"/>
      <c r="B43" s="54">
        <v>45335</v>
      </c>
      <c r="C43" s="50" t="s">
        <v>98</v>
      </c>
      <c r="D43" s="93" t="s">
        <v>34</v>
      </c>
      <c r="E43" s="46" t="s">
        <v>184</v>
      </c>
      <c r="F43" s="93" t="s">
        <v>101</v>
      </c>
      <c r="G43" s="77" t="s">
        <v>249</v>
      </c>
      <c r="H43" s="46" t="s">
        <v>192</v>
      </c>
      <c r="I43" s="93" t="s">
        <v>39</v>
      </c>
      <c r="J43" s="46" t="s">
        <v>196</v>
      </c>
      <c r="K43" s="85"/>
      <c r="L43" s="88"/>
      <c r="M43" s="36"/>
      <c r="N43" s="36"/>
      <c r="O43" s="87"/>
      <c r="P43" s="52"/>
      <c r="Q43" s="52"/>
      <c r="R43" s="52"/>
      <c r="S43" s="52"/>
      <c r="T43" s="52"/>
      <c r="U43" s="52"/>
      <c r="V43" s="52"/>
      <c r="W43" s="52"/>
      <c r="X43" s="36"/>
      <c r="Y43" s="38"/>
      <c r="Z43" s="39"/>
      <c r="AA43" s="36"/>
      <c r="AB43" s="36"/>
      <c r="AC43" s="36"/>
      <c r="AD43" s="40"/>
    </row>
    <row r="44" spans="1:30" ht="15.75" customHeight="1">
      <c r="A44" s="22"/>
      <c r="B44" s="155" t="s">
        <v>158</v>
      </c>
      <c r="C44" s="156"/>
      <c r="D44" s="156"/>
      <c r="E44" s="156"/>
      <c r="F44" s="156"/>
      <c r="G44" s="156"/>
      <c r="H44" s="156"/>
      <c r="I44" s="156"/>
      <c r="J44" s="157"/>
      <c r="K44" s="85"/>
      <c r="L44" s="36"/>
      <c r="M44" s="88"/>
      <c r="N44" s="36"/>
      <c r="O44" s="87"/>
      <c r="P44" s="52"/>
      <c r="Q44" s="52"/>
      <c r="R44" s="52"/>
      <c r="S44" s="52"/>
      <c r="T44" s="52"/>
      <c r="U44" s="52"/>
      <c r="V44" s="52"/>
      <c r="W44" s="52"/>
      <c r="X44" s="36"/>
      <c r="Y44" s="38"/>
      <c r="Z44" s="39"/>
      <c r="AA44" s="36"/>
      <c r="AB44" s="36"/>
      <c r="AC44" s="36"/>
      <c r="AD44" s="40"/>
    </row>
    <row r="45" spans="1:30" ht="15.75" customHeight="1">
      <c r="A45" s="22"/>
      <c r="B45" s="41" t="s">
        <v>85</v>
      </c>
      <c r="C45" s="42" t="s">
        <v>86</v>
      </c>
      <c r="D45" s="43" t="s">
        <v>87</v>
      </c>
      <c r="E45" s="43" t="s">
        <v>88</v>
      </c>
      <c r="F45" s="43" t="s">
        <v>89</v>
      </c>
      <c r="G45" s="43" t="s">
        <v>89</v>
      </c>
      <c r="H45" s="43" t="s">
        <v>88</v>
      </c>
      <c r="I45" s="43" t="s">
        <v>90</v>
      </c>
      <c r="J45" s="43" t="s">
        <v>91</v>
      </c>
      <c r="K45" s="36"/>
      <c r="L45" s="36"/>
      <c r="M45" s="36"/>
      <c r="N45" s="36"/>
      <c r="O45" s="51"/>
      <c r="P45" s="52"/>
      <c r="Q45" s="52"/>
      <c r="R45" s="52"/>
      <c r="S45" s="52"/>
      <c r="T45" s="52"/>
      <c r="U45" s="52"/>
      <c r="V45" s="52"/>
      <c r="W45" s="52"/>
      <c r="X45" s="36"/>
      <c r="Y45" s="38"/>
      <c r="Z45" s="39"/>
      <c r="AA45" s="36"/>
      <c r="AB45" s="36"/>
      <c r="AC45" s="36"/>
      <c r="AD45" s="40"/>
    </row>
    <row r="46" spans="1:30" ht="15.75" customHeight="1">
      <c r="A46" s="22"/>
      <c r="B46" s="44">
        <v>45715</v>
      </c>
      <c r="C46" s="50" t="s">
        <v>98</v>
      </c>
      <c r="D46" s="48" t="s">
        <v>39</v>
      </c>
      <c r="E46" s="48" t="s">
        <v>250</v>
      </c>
      <c r="F46" s="48" t="s">
        <v>251</v>
      </c>
      <c r="G46" s="48" t="s">
        <v>101</v>
      </c>
      <c r="H46" s="46" t="s">
        <v>208</v>
      </c>
      <c r="I46" s="48" t="s">
        <v>14</v>
      </c>
      <c r="J46" s="46" t="s">
        <v>196</v>
      </c>
      <c r="K46" s="51"/>
      <c r="L46" s="36"/>
      <c r="M46" s="36"/>
      <c r="N46" s="36"/>
      <c r="O46" s="51"/>
      <c r="P46" s="52"/>
      <c r="Q46" s="52"/>
      <c r="R46" s="52"/>
      <c r="S46" s="52"/>
      <c r="T46" s="52"/>
      <c r="U46" s="52"/>
      <c r="V46" s="52"/>
      <c r="W46" s="52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44">
        <v>45736</v>
      </c>
      <c r="C47" s="50" t="s">
        <v>92</v>
      </c>
      <c r="D47" s="48" t="s">
        <v>200</v>
      </c>
      <c r="E47" s="48" t="s">
        <v>242</v>
      </c>
      <c r="F47" s="48" t="s">
        <v>252</v>
      </c>
      <c r="G47" s="48" t="s">
        <v>253</v>
      </c>
      <c r="H47" s="48" t="s">
        <v>254</v>
      </c>
      <c r="I47" s="48" t="s">
        <v>30</v>
      </c>
      <c r="J47" s="46" t="s">
        <v>187</v>
      </c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54"/>
      <c r="C48" s="94"/>
      <c r="D48" s="48"/>
      <c r="E48" s="48"/>
      <c r="F48" s="48"/>
      <c r="G48" s="48"/>
      <c r="H48" s="48"/>
      <c r="I48" s="48"/>
      <c r="J48" s="93"/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155" t="s">
        <v>163</v>
      </c>
      <c r="C49" s="156"/>
      <c r="D49" s="156"/>
      <c r="E49" s="156"/>
      <c r="F49" s="156"/>
      <c r="G49" s="156"/>
      <c r="H49" s="156"/>
      <c r="I49" s="156"/>
      <c r="J49" s="157"/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41" t="s">
        <v>85</v>
      </c>
      <c r="C50" s="42" t="s">
        <v>86</v>
      </c>
      <c r="D50" s="43" t="s">
        <v>87</v>
      </c>
      <c r="E50" s="43" t="s">
        <v>88</v>
      </c>
      <c r="F50" s="43" t="s">
        <v>89</v>
      </c>
      <c r="G50" s="43" t="s">
        <v>89</v>
      </c>
      <c r="H50" s="43" t="s">
        <v>88</v>
      </c>
      <c r="I50" s="43" t="s">
        <v>90</v>
      </c>
      <c r="J50" s="43" t="s">
        <v>91</v>
      </c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44">
        <v>45743</v>
      </c>
      <c r="C51" s="50" t="s">
        <v>92</v>
      </c>
      <c r="D51" s="48" t="s">
        <v>200</v>
      </c>
      <c r="E51" s="95" t="s">
        <v>255</v>
      </c>
      <c r="F51" s="48" t="s">
        <v>256</v>
      </c>
      <c r="G51" s="48" t="s">
        <v>257</v>
      </c>
      <c r="H51" s="48" t="s">
        <v>258</v>
      </c>
      <c r="I51" s="48" t="s">
        <v>34</v>
      </c>
      <c r="J51" s="46" t="s">
        <v>187</v>
      </c>
      <c r="K51" s="36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57">
        <v>45733</v>
      </c>
      <c r="C52" s="50" t="s">
        <v>92</v>
      </c>
      <c r="D52" s="48" t="s">
        <v>38</v>
      </c>
      <c r="E52" s="48" t="s">
        <v>186</v>
      </c>
      <c r="F52" s="48" t="s">
        <v>259</v>
      </c>
      <c r="G52" s="48" t="s">
        <v>260</v>
      </c>
      <c r="H52" s="48" t="s">
        <v>203</v>
      </c>
      <c r="I52" s="48" t="s">
        <v>14</v>
      </c>
      <c r="J52" s="46" t="s">
        <v>143</v>
      </c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57"/>
      <c r="C53" s="49"/>
      <c r="D53" s="48"/>
      <c r="E53" s="48"/>
      <c r="F53" s="48"/>
      <c r="G53" s="48"/>
      <c r="H53" s="48"/>
      <c r="I53" s="48"/>
      <c r="J53" s="46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155" t="s">
        <v>261</v>
      </c>
      <c r="C54" s="156"/>
      <c r="D54" s="156"/>
      <c r="E54" s="156"/>
      <c r="F54" s="156"/>
      <c r="G54" s="156"/>
      <c r="H54" s="156"/>
      <c r="I54" s="156"/>
      <c r="J54" s="157"/>
      <c r="K54" s="51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41" t="s">
        <v>85</v>
      </c>
      <c r="C55" s="42" t="s">
        <v>86</v>
      </c>
      <c r="D55" s="43" t="s">
        <v>87</v>
      </c>
      <c r="E55" s="43" t="s">
        <v>88</v>
      </c>
      <c r="F55" s="43" t="s">
        <v>89</v>
      </c>
      <c r="G55" s="43" t="s">
        <v>89</v>
      </c>
      <c r="H55" s="43" t="s">
        <v>88</v>
      </c>
      <c r="I55" s="43" t="s">
        <v>90</v>
      </c>
      <c r="J55" s="43" t="s">
        <v>91</v>
      </c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44">
        <v>45741</v>
      </c>
      <c r="C56" s="50" t="s">
        <v>92</v>
      </c>
      <c r="D56" s="48" t="s">
        <v>34</v>
      </c>
      <c r="E56" s="46" t="s">
        <v>190</v>
      </c>
      <c r="F56" s="46" t="s">
        <v>101</v>
      </c>
      <c r="G56" s="46" t="s">
        <v>247</v>
      </c>
      <c r="H56" s="46" t="s">
        <v>190</v>
      </c>
      <c r="I56" s="48" t="s">
        <v>30</v>
      </c>
      <c r="J56" s="46" t="s">
        <v>187</v>
      </c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44">
        <v>45759</v>
      </c>
      <c r="C57" s="50" t="s">
        <v>139</v>
      </c>
      <c r="D57" s="48" t="s">
        <v>38</v>
      </c>
      <c r="E57" s="46" t="s">
        <v>190</v>
      </c>
      <c r="F57" s="46" t="s">
        <v>101</v>
      </c>
      <c r="G57" s="46" t="s">
        <v>247</v>
      </c>
      <c r="H57" s="46" t="s">
        <v>190</v>
      </c>
      <c r="I57" s="46" t="s">
        <v>39</v>
      </c>
      <c r="J57" s="46" t="s">
        <v>143</v>
      </c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36"/>
      <c r="B58" s="96"/>
      <c r="C58" s="97"/>
      <c r="D58" s="98"/>
      <c r="E58" s="98"/>
      <c r="F58" s="98"/>
      <c r="G58" s="98"/>
      <c r="H58" s="98"/>
      <c r="I58" s="98"/>
      <c r="J58" s="98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37"/>
      <c r="C59" s="65"/>
      <c r="D59" s="36"/>
      <c r="E59" s="36"/>
      <c r="F59" s="36"/>
      <c r="G59" s="36"/>
      <c r="H59" s="36"/>
      <c r="I59" s="52"/>
      <c r="J59" s="40"/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161" t="s">
        <v>262</v>
      </c>
      <c r="C60" s="162"/>
      <c r="D60" s="162"/>
      <c r="E60" s="162"/>
      <c r="F60" s="162"/>
      <c r="G60" s="162"/>
      <c r="H60" s="162"/>
      <c r="I60" s="162"/>
      <c r="J60" s="163"/>
      <c r="K60" s="51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2"/>
      <c r="B61" s="164"/>
      <c r="C61" s="165"/>
      <c r="D61" s="165"/>
      <c r="E61" s="165"/>
      <c r="F61" s="165"/>
      <c r="G61" s="165"/>
      <c r="H61" s="165"/>
      <c r="I61" s="165"/>
      <c r="J61" s="166"/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2"/>
      <c r="B62" s="52"/>
      <c r="C62" s="66"/>
      <c r="D62" s="36"/>
      <c r="E62" s="36"/>
      <c r="F62" s="36"/>
      <c r="G62" s="36"/>
      <c r="H62" s="36"/>
      <c r="I62" s="52"/>
      <c r="J62" s="40"/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67"/>
      <c r="C63" s="68"/>
      <c r="D63" s="36"/>
      <c r="E63" s="36"/>
      <c r="F63" s="36"/>
      <c r="G63" s="36"/>
      <c r="H63" s="36"/>
      <c r="I63" s="52"/>
      <c r="J63" s="40"/>
      <c r="K63" s="51"/>
      <c r="L63" s="36"/>
      <c r="M63" s="36"/>
      <c r="N63" s="36"/>
      <c r="O63" s="51"/>
      <c r="P63" s="52"/>
      <c r="Q63" s="52"/>
      <c r="R63" s="52"/>
      <c r="S63" s="52"/>
      <c r="T63" s="52"/>
      <c r="U63" s="52"/>
      <c r="V63" s="52"/>
      <c r="W63" s="52"/>
      <c r="X63" s="36"/>
      <c r="Y63" s="38"/>
      <c r="Z63" s="39"/>
      <c r="AA63" s="36"/>
      <c r="AB63" s="36"/>
      <c r="AC63" s="36"/>
      <c r="AD63" s="40"/>
    </row>
    <row r="64" spans="1:30" ht="15.75" customHeight="1">
      <c r="A64" s="22"/>
      <c r="B64" s="85"/>
      <c r="C64" s="86"/>
      <c r="D64" s="85"/>
      <c r="E64" s="22"/>
      <c r="F64" s="22"/>
      <c r="G64" s="22"/>
      <c r="H64" s="22"/>
      <c r="I64" s="23"/>
      <c r="J64" s="25"/>
      <c r="K64" s="26"/>
      <c r="L64" s="22"/>
      <c r="M64" s="22"/>
      <c r="N64" s="22"/>
      <c r="O64" s="26"/>
      <c r="P64" s="23"/>
      <c r="Q64" s="23"/>
      <c r="R64" s="23"/>
      <c r="S64" s="23"/>
      <c r="T64" s="23"/>
      <c r="U64" s="23"/>
      <c r="V64" s="23"/>
      <c r="W64" s="23"/>
      <c r="X64" s="22"/>
      <c r="Y64" s="27"/>
      <c r="Z64" s="28"/>
      <c r="AA64" s="22"/>
      <c r="AB64" s="22"/>
      <c r="AC64" s="22"/>
      <c r="AD64" s="25"/>
    </row>
    <row r="65" spans="1:30" ht="15.75" customHeight="1">
      <c r="A65" s="22"/>
      <c r="B65" s="85"/>
      <c r="C65" s="86"/>
      <c r="D65" s="85"/>
      <c r="E65" s="22"/>
      <c r="F65" s="22"/>
      <c r="G65" s="22"/>
      <c r="H65" s="22"/>
      <c r="I65" s="23"/>
      <c r="J65" s="25"/>
      <c r="K65" s="26"/>
      <c r="L65" s="22"/>
      <c r="M65" s="22"/>
      <c r="N65" s="22"/>
      <c r="O65" s="26"/>
      <c r="P65" s="23"/>
      <c r="Q65" s="23"/>
      <c r="R65" s="23"/>
      <c r="S65" s="23"/>
      <c r="T65" s="23"/>
      <c r="U65" s="23"/>
      <c r="V65" s="23"/>
      <c r="W65" s="23"/>
      <c r="X65" s="22"/>
      <c r="Y65" s="27"/>
      <c r="Z65" s="28"/>
      <c r="AA65" s="22"/>
      <c r="AB65" s="22"/>
      <c r="AC65" s="22"/>
      <c r="AD65" s="25"/>
    </row>
    <row r="66" spans="1:30" ht="15.75" customHeight="1">
      <c r="A66" s="22"/>
      <c r="B66" s="85"/>
      <c r="C66" s="86"/>
      <c r="D66" s="85"/>
      <c r="E66" s="22"/>
      <c r="F66" s="22"/>
      <c r="G66" s="22"/>
      <c r="H66" s="22"/>
      <c r="I66" s="23"/>
      <c r="J66" s="25"/>
      <c r="K66" s="26"/>
      <c r="L66" s="22"/>
      <c r="M66" s="22"/>
      <c r="N66" s="22"/>
      <c r="O66" s="26"/>
      <c r="P66" s="23"/>
      <c r="Q66" s="23"/>
      <c r="R66" s="23"/>
      <c r="S66" s="23"/>
      <c r="T66" s="23"/>
      <c r="U66" s="23"/>
      <c r="V66" s="23"/>
      <c r="W66" s="23"/>
      <c r="X66" s="22"/>
      <c r="Y66" s="27"/>
      <c r="Z66" s="28"/>
      <c r="AA66" s="22"/>
      <c r="AB66" s="22"/>
      <c r="AC66" s="22"/>
      <c r="AD66" s="25"/>
    </row>
    <row r="67" spans="1:30" ht="15.75" customHeight="1">
      <c r="A67" s="22"/>
      <c r="B67" s="85"/>
      <c r="C67" s="86"/>
      <c r="D67" s="85"/>
      <c r="E67" s="22"/>
      <c r="F67" s="22"/>
      <c r="G67" s="22"/>
      <c r="H67" s="22"/>
      <c r="I67" s="23"/>
      <c r="J67" s="25"/>
      <c r="K67" s="26"/>
      <c r="L67" s="22"/>
      <c r="M67" s="22"/>
      <c r="N67" s="22"/>
      <c r="O67" s="26"/>
      <c r="P67" s="23"/>
      <c r="Q67" s="23"/>
      <c r="R67" s="23"/>
      <c r="S67" s="23"/>
      <c r="T67" s="23"/>
      <c r="U67" s="23"/>
      <c r="V67" s="23"/>
      <c r="W67" s="23"/>
      <c r="X67" s="22"/>
      <c r="Y67" s="27"/>
      <c r="Z67" s="28"/>
      <c r="AA67" s="22"/>
      <c r="AB67" s="22"/>
      <c r="AC67" s="22"/>
      <c r="AD67" s="25"/>
    </row>
    <row r="68" spans="1:30" ht="15.75" customHeight="1">
      <c r="A68" s="22"/>
      <c r="B68" s="85"/>
      <c r="C68" s="86"/>
      <c r="D68" s="85"/>
      <c r="E68" s="22"/>
      <c r="F68" s="22"/>
      <c r="G68" s="22"/>
      <c r="H68" s="22"/>
      <c r="I68" s="23"/>
      <c r="J68" s="25"/>
      <c r="K68" s="26"/>
      <c r="L68" s="22"/>
      <c r="M68" s="22"/>
      <c r="N68" s="22"/>
      <c r="O68" s="26"/>
      <c r="P68" s="23"/>
      <c r="Q68" s="23"/>
      <c r="R68" s="23"/>
      <c r="S68" s="23"/>
      <c r="T68" s="23"/>
      <c r="U68" s="23"/>
      <c r="V68" s="23"/>
      <c r="W68" s="23"/>
      <c r="X68" s="22"/>
      <c r="Y68" s="27"/>
      <c r="Z68" s="28"/>
      <c r="AA68" s="22"/>
      <c r="AB68" s="22"/>
      <c r="AC68" s="22"/>
      <c r="AD68" s="25"/>
    </row>
    <row r="69" spans="1:30" ht="15.75" customHeight="1">
      <c r="A69" s="22"/>
      <c r="B69" s="85"/>
      <c r="C69" s="86"/>
      <c r="D69" s="85"/>
      <c r="E69" s="36"/>
      <c r="F69" s="36"/>
      <c r="G69" s="36"/>
      <c r="H69" s="36"/>
      <c r="I69" s="52"/>
      <c r="J69" s="40"/>
      <c r="K69" s="51"/>
      <c r="L69" s="36"/>
      <c r="M69" s="36"/>
      <c r="N69" s="36"/>
      <c r="O69" s="51"/>
      <c r="P69" s="52"/>
      <c r="Q69" s="52"/>
      <c r="R69" s="52"/>
      <c r="S69" s="52"/>
      <c r="T69" s="52"/>
      <c r="U69" s="52"/>
      <c r="V69" s="52"/>
      <c r="W69" s="52"/>
      <c r="X69" s="36"/>
      <c r="Y69" s="38"/>
      <c r="Z69" s="39"/>
      <c r="AA69" s="36"/>
      <c r="AB69" s="36"/>
      <c r="AC69" s="36"/>
      <c r="AD69" s="40"/>
    </row>
    <row r="70" spans="1:30" ht="15.75" customHeight="1">
      <c r="A70" s="22"/>
      <c r="B70" s="85"/>
      <c r="C70" s="86"/>
      <c r="D70" s="85"/>
      <c r="E70" s="22"/>
      <c r="F70" s="22"/>
      <c r="G70" s="22"/>
      <c r="H70" s="22"/>
      <c r="I70" s="23"/>
      <c r="J70" s="25"/>
      <c r="K70" s="26"/>
      <c r="L70" s="22"/>
      <c r="M70" s="22"/>
      <c r="N70" s="22"/>
      <c r="O70" s="26"/>
      <c r="P70" s="23"/>
      <c r="Q70" s="23"/>
      <c r="R70" s="23"/>
      <c r="S70" s="23"/>
      <c r="T70" s="23"/>
      <c r="U70" s="23"/>
      <c r="V70" s="23"/>
      <c r="W70" s="23"/>
      <c r="X70" s="22"/>
      <c r="Y70" s="27"/>
      <c r="Z70" s="28"/>
      <c r="AA70" s="22"/>
      <c r="AB70" s="22"/>
      <c r="AC70" s="22"/>
      <c r="AD70" s="25"/>
    </row>
    <row r="71" spans="1:30" ht="15.75" customHeight="1">
      <c r="A71" s="22"/>
      <c r="B71" s="85"/>
      <c r="C71" s="86"/>
      <c r="D71" s="22"/>
      <c r="E71" s="22"/>
      <c r="F71" s="22"/>
      <c r="G71" s="22"/>
      <c r="H71" s="22"/>
      <c r="I71" s="23"/>
      <c r="J71" s="25"/>
      <c r="K71" s="26"/>
      <c r="L71" s="22"/>
      <c r="M71" s="22"/>
      <c r="N71" s="22"/>
      <c r="O71" s="26"/>
      <c r="P71" s="23"/>
      <c r="Q71" s="23"/>
      <c r="R71" s="23"/>
      <c r="S71" s="23"/>
      <c r="T71" s="23"/>
      <c r="U71" s="23"/>
      <c r="V71" s="23"/>
      <c r="W71" s="23"/>
      <c r="X71" s="22"/>
      <c r="Y71" s="27"/>
      <c r="Z71" s="28"/>
      <c r="AA71" s="22"/>
      <c r="AB71" s="22"/>
      <c r="AC71" s="22"/>
      <c r="AD71" s="25"/>
    </row>
    <row r="72" spans="1:30" ht="15.75" customHeight="1">
      <c r="A72" s="22"/>
      <c r="B72" s="85"/>
      <c r="C72" s="86"/>
      <c r="D72" s="22"/>
      <c r="E72" s="22"/>
      <c r="F72" s="22"/>
      <c r="G72" s="22"/>
      <c r="H72" s="22"/>
      <c r="I72" s="23"/>
      <c r="J72" s="25"/>
      <c r="K72" s="26"/>
      <c r="L72" s="22"/>
      <c r="M72" s="22"/>
      <c r="N72" s="22"/>
      <c r="O72" s="26"/>
      <c r="P72" s="23"/>
      <c r="Q72" s="23"/>
      <c r="R72" s="23"/>
      <c r="S72" s="23"/>
      <c r="T72" s="23"/>
      <c r="U72" s="23"/>
      <c r="V72" s="23"/>
      <c r="W72" s="23"/>
      <c r="X72" s="22"/>
      <c r="Y72" s="27"/>
      <c r="Z72" s="28"/>
      <c r="AA72" s="22"/>
      <c r="AB72" s="22"/>
      <c r="AC72" s="22"/>
      <c r="AD72" s="25"/>
    </row>
    <row r="73" spans="1:30" ht="15.75" customHeight="1">
      <c r="A73" s="22"/>
      <c r="B73" s="85"/>
      <c r="C73" s="86"/>
      <c r="D73" s="22"/>
      <c r="E73" s="22"/>
      <c r="F73" s="22"/>
      <c r="G73" s="22"/>
      <c r="H73" s="22"/>
      <c r="I73" s="23"/>
      <c r="J73" s="25"/>
      <c r="K73" s="26"/>
      <c r="L73" s="22"/>
      <c r="M73" s="22"/>
      <c r="N73" s="22"/>
      <c r="O73" s="26"/>
      <c r="P73" s="23"/>
      <c r="Q73" s="23"/>
      <c r="R73" s="23"/>
      <c r="S73" s="23"/>
      <c r="T73" s="23"/>
      <c r="U73" s="23"/>
      <c r="V73" s="23"/>
      <c r="W73" s="23"/>
      <c r="X73" s="22"/>
      <c r="Y73" s="27"/>
      <c r="Z73" s="28"/>
      <c r="AA73" s="22"/>
      <c r="AB73" s="22"/>
      <c r="AC73" s="22"/>
      <c r="AD73" s="25"/>
    </row>
    <row r="74" spans="1:30" ht="15.75" customHeight="1">
      <c r="A74" s="22"/>
      <c r="B74" s="85"/>
      <c r="C74" s="86"/>
      <c r="D74" s="22"/>
      <c r="E74" s="22"/>
      <c r="F74" s="22"/>
      <c r="G74" s="22"/>
      <c r="H74" s="22"/>
      <c r="I74" s="23"/>
      <c r="J74" s="25"/>
      <c r="K74" s="26"/>
      <c r="L74" s="22"/>
      <c r="M74" s="22"/>
      <c r="N74" s="22"/>
      <c r="O74" s="26"/>
      <c r="P74" s="23"/>
      <c r="Q74" s="23"/>
      <c r="R74" s="23"/>
      <c r="S74" s="23"/>
      <c r="T74" s="23"/>
      <c r="U74" s="23"/>
      <c r="V74" s="23"/>
      <c r="W74" s="23"/>
      <c r="X74" s="22"/>
      <c r="Y74" s="27"/>
      <c r="Z74" s="28"/>
      <c r="AA74" s="22"/>
      <c r="AB74" s="22"/>
      <c r="AC74" s="22"/>
      <c r="AD74" s="25"/>
    </row>
    <row r="75" spans="1:30" ht="15.75" customHeight="1">
      <c r="A75" s="22"/>
      <c r="B75" s="85"/>
      <c r="C75" s="86"/>
      <c r="D75" s="22"/>
      <c r="E75" s="22"/>
      <c r="F75" s="22"/>
      <c r="G75" s="22"/>
      <c r="H75" s="22"/>
      <c r="I75" s="23"/>
      <c r="J75" s="25"/>
      <c r="K75" s="26"/>
      <c r="L75" s="22"/>
      <c r="M75" s="22"/>
      <c r="N75" s="22"/>
      <c r="O75" s="26"/>
      <c r="P75" s="23"/>
      <c r="Q75" s="23"/>
      <c r="R75" s="23"/>
      <c r="S75" s="23"/>
      <c r="T75" s="23"/>
      <c r="U75" s="23"/>
      <c r="V75" s="23"/>
      <c r="W75" s="23"/>
      <c r="X75" s="22"/>
      <c r="Y75" s="27"/>
      <c r="Z75" s="28"/>
      <c r="AA75" s="22"/>
      <c r="AB75" s="22"/>
      <c r="AC75" s="22"/>
      <c r="AD75" s="25"/>
    </row>
    <row r="76" spans="1:30" ht="15.75" customHeight="1">
      <c r="A76" s="22"/>
      <c r="B76" s="85"/>
      <c r="C76" s="86"/>
      <c r="D76" s="22"/>
      <c r="E76" s="22"/>
      <c r="F76" s="22"/>
      <c r="G76" s="22"/>
      <c r="H76" s="22"/>
      <c r="I76" s="23"/>
      <c r="J76" s="25"/>
      <c r="K76" s="26"/>
      <c r="L76" s="22"/>
      <c r="M76" s="22"/>
      <c r="N76" s="22"/>
      <c r="O76" s="26"/>
      <c r="P76" s="23"/>
      <c r="Q76" s="23"/>
      <c r="R76" s="23"/>
      <c r="S76" s="23"/>
      <c r="T76" s="23"/>
      <c r="U76" s="23"/>
      <c r="V76" s="23"/>
      <c r="W76" s="23"/>
      <c r="X76" s="22"/>
      <c r="Y76" s="27"/>
      <c r="Z76" s="28"/>
      <c r="AA76" s="22"/>
      <c r="AB76" s="22"/>
      <c r="AC76" s="22"/>
      <c r="AD76" s="25"/>
    </row>
    <row r="77" spans="1:30" ht="15.75" customHeight="1">
      <c r="A77" s="22"/>
      <c r="B77" s="85"/>
      <c r="C77" s="86"/>
      <c r="D77" s="22"/>
      <c r="E77" s="22"/>
      <c r="F77" s="22"/>
      <c r="G77" s="22"/>
      <c r="H77" s="22"/>
      <c r="I77" s="23"/>
      <c r="J77" s="25"/>
      <c r="K77" s="26"/>
      <c r="L77" s="22"/>
      <c r="M77" s="22"/>
      <c r="N77" s="22"/>
      <c r="O77" s="26"/>
      <c r="P77" s="23"/>
      <c r="Q77" s="23"/>
      <c r="R77" s="23"/>
      <c r="S77" s="23"/>
      <c r="T77" s="23"/>
      <c r="U77" s="23"/>
      <c r="V77" s="23"/>
      <c r="W77" s="23"/>
      <c r="X77" s="22"/>
      <c r="Y77" s="27"/>
      <c r="Z77" s="28"/>
      <c r="AA77" s="22"/>
      <c r="AB77" s="22"/>
      <c r="AC77" s="22"/>
      <c r="AD77" s="25"/>
    </row>
    <row r="78" spans="1:30" ht="15.75" customHeight="1">
      <c r="A78" s="22"/>
      <c r="B78" s="85"/>
      <c r="C78" s="86"/>
      <c r="D78" s="22"/>
      <c r="E78" s="22"/>
      <c r="F78" s="22"/>
      <c r="G78" s="22"/>
      <c r="H78" s="22"/>
      <c r="I78" s="23"/>
      <c r="J78" s="25"/>
      <c r="K78" s="26"/>
      <c r="L78" s="22"/>
      <c r="M78" s="22"/>
      <c r="N78" s="22"/>
      <c r="O78" s="26"/>
      <c r="P78" s="23"/>
      <c r="Q78" s="23"/>
      <c r="R78" s="23"/>
      <c r="S78" s="23"/>
      <c r="T78" s="23"/>
      <c r="U78" s="23"/>
      <c r="V78" s="23"/>
      <c r="W78" s="23"/>
      <c r="X78" s="22"/>
      <c r="Y78" s="27"/>
      <c r="Z78" s="28"/>
      <c r="AA78" s="22"/>
      <c r="AB78" s="22"/>
      <c r="AC78" s="22"/>
      <c r="AD78" s="25"/>
    </row>
    <row r="79" spans="1:30" ht="15.75" customHeight="1">
      <c r="A79" s="22"/>
      <c r="B79" s="85"/>
      <c r="C79" s="86"/>
      <c r="D79" s="22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86"/>
      <c r="D80" s="22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8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8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85"/>
      <c r="C83" s="86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85"/>
      <c r="C84" s="86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85"/>
      <c r="C85" s="86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23"/>
      <c r="C86" s="24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23"/>
      <c r="C87" s="24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23"/>
      <c r="C88" s="24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23"/>
      <c r="C89" s="24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23"/>
      <c r="C90" s="24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23"/>
      <c r="C91" s="24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23"/>
      <c r="C92" s="24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23"/>
      <c r="C93" s="24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23"/>
      <c r="C94" s="24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23"/>
      <c r="C95" s="24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24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24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</sheetData>
  <mergeCells count="13">
    <mergeCell ref="B60:J61"/>
    <mergeCell ref="B29:J29"/>
    <mergeCell ref="B34:J34"/>
    <mergeCell ref="B39:J39"/>
    <mergeCell ref="B44:J44"/>
    <mergeCell ref="B49:J49"/>
    <mergeCell ref="B54:J54"/>
    <mergeCell ref="B24:J24"/>
    <mergeCell ref="B2:J2"/>
    <mergeCell ref="B4:J4"/>
    <mergeCell ref="B9:J9"/>
    <mergeCell ref="B14:J14"/>
    <mergeCell ref="B19:J19"/>
  </mergeCells>
  <conditionalFormatting sqref="Y34:Y37">
    <cfRule type="expression" dxfId="11" priority="1">
      <formula>Z34&lt;0</formula>
    </cfRule>
    <cfRule type="expression" dxfId="10" priority="2">
      <formula>Z34&gt;0</formula>
    </cfRule>
  </conditionalFormatting>
  <conditionalFormatting sqref="Z34:Z37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77"/>
  <sheetViews>
    <sheetView topLeftCell="B52" workbookViewId="0">
      <selection activeCell="H61" sqref="H61"/>
    </sheetView>
  </sheetViews>
  <sheetFormatPr defaultColWidth="14.453125" defaultRowHeight="15" customHeight="1"/>
  <cols>
    <col min="1" max="1" width="18.26953125" customWidth="1"/>
    <col min="2" max="2" width="19.08984375" customWidth="1"/>
    <col min="3" max="3" width="15.26953125" customWidth="1"/>
    <col min="4" max="4" width="26.453125" customWidth="1"/>
    <col min="5" max="9" width="23.26953125" customWidth="1"/>
    <col min="10" max="10" width="54.08984375" customWidth="1"/>
    <col min="11" max="11" width="23.54296875" customWidth="1"/>
    <col min="12" max="12" width="11" customWidth="1"/>
    <col min="13" max="13" width="1.81640625" customWidth="1"/>
    <col min="14" max="14" width="3" customWidth="1"/>
    <col min="15" max="15" width="23.5429687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A2" s="30"/>
      <c r="B2" s="158" t="s">
        <v>263</v>
      </c>
      <c r="C2" s="159"/>
      <c r="D2" s="159"/>
      <c r="E2" s="159"/>
      <c r="F2" s="159"/>
      <c r="G2" s="159"/>
      <c r="H2" s="159"/>
      <c r="I2" s="159"/>
      <c r="J2" s="160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55" t="s">
        <v>264</v>
      </c>
      <c r="C4" s="156"/>
      <c r="D4" s="156"/>
      <c r="E4" s="156"/>
      <c r="F4" s="156"/>
      <c r="G4" s="156"/>
      <c r="H4" s="156"/>
      <c r="I4" s="156"/>
      <c r="J4" s="157"/>
      <c r="K4" s="35"/>
      <c r="L4" s="36"/>
      <c r="M4" s="36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45572</v>
      </c>
      <c r="C6" s="50" t="s">
        <v>92</v>
      </c>
      <c r="D6" s="46" t="s">
        <v>10</v>
      </c>
      <c r="E6" s="92" t="s">
        <v>265</v>
      </c>
      <c r="F6" s="46" t="s">
        <v>266</v>
      </c>
      <c r="G6" s="46" t="s">
        <v>267</v>
      </c>
      <c r="H6" s="46" t="s">
        <v>268</v>
      </c>
      <c r="I6" s="46" t="s">
        <v>22</v>
      </c>
      <c r="J6" s="46" t="s">
        <v>187</v>
      </c>
      <c r="K6" s="26"/>
      <c r="L6" s="22"/>
      <c r="M6" s="22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45574</v>
      </c>
      <c r="C7" s="50" t="s">
        <v>92</v>
      </c>
      <c r="D7" s="46" t="s">
        <v>18</v>
      </c>
      <c r="E7" s="46" t="s">
        <v>269</v>
      </c>
      <c r="F7" s="46" t="s">
        <v>270</v>
      </c>
      <c r="G7" s="46" t="s">
        <v>101</v>
      </c>
      <c r="H7" s="46" t="s">
        <v>271</v>
      </c>
      <c r="I7" s="46" t="s">
        <v>14</v>
      </c>
      <c r="J7" s="46" t="s">
        <v>121</v>
      </c>
      <c r="K7" s="26"/>
      <c r="L7" s="22"/>
      <c r="M7" s="22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/>
      <c r="C8" s="50"/>
      <c r="D8" s="46"/>
      <c r="E8" s="46"/>
      <c r="F8" s="64"/>
      <c r="G8" s="64"/>
      <c r="H8" s="46"/>
      <c r="I8" s="46"/>
      <c r="J8" s="46"/>
      <c r="K8" s="26"/>
      <c r="L8" s="22"/>
      <c r="M8" s="22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99"/>
      <c r="C9" s="100"/>
      <c r="D9" s="85"/>
      <c r="E9" s="85"/>
      <c r="F9" s="85"/>
      <c r="G9" s="85"/>
      <c r="H9" s="85"/>
      <c r="I9" s="85"/>
      <c r="J9" s="101"/>
      <c r="K9" s="26"/>
      <c r="L9" s="22"/>
      <c r="M9" s="22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155" t="s">
        <v>272</v>
      </c>
      <c r="C10" s="156"/>
      <c r="D10" s="156"/>
      <c r="E10" s="156"/>
      <c r="F10" s="156"/>
      <c r="G10" s="156"/>
      <c r="H10" s="156"/>
      <c r="I10" s="156"/>
      <c r="J10" s="157"/>
      <c r="K10" s="26"/>
      <c r="L10" s="22"/>
      <c r="M10" s="22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1" t="s">
        <v>85</v>
      </c>
      <c r="C11" s="42" t="s">
        <v>86</v>
      </c>
      <c r="D11" s="43" t="s">
        <v>87</v>
      </c>
      <c r="E11" s="43" t="s">
        <v>88</v>
      </c>
      <c r="F11" s="43" t="s">
        <v>89</v>
      </c>
      <c r="G11" s="43" t="s">
        <v>89</v>
      </c>
      <c r="H11" s="43" t="s">
        <v>88</v>
      </c>
      <c r="I11" s="43" t="s">
        <v>90</v>
      </c>
      <c r="J11" s="43" t="s">
        <v>91</v>
      </c>
      <c r="K11" s="26"/>
      <c r="L11" s="22"/>
      <c r="M11" s="22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45593</v>
      </c>
      <c r="C12" s="49" t="s">
        <v>92</v>
      </c>
      <c r="D12" s="46" t="s">
        <v>14</v>
      </c>
      <c r="E12" s="46" t="s">
        <v>271</v>
      </c>
      <c r="F12" s="46" t="s">
        <v>168</v>
      </c>
      <c r="G12" s="46" t="s">
        <v>273</v>
      </c>
      <c r="H12" s="92" t="s">
        <v>274</v>
      </c>
      <c r="I12" s="46" t="s">
        <v>26</v>
      </c>
      <c r="J12" s="46" t="s">
        <v>191</v>
      </c>
      <c r="K12" s="26"/>
      <c r="L12" s="22"/>
      <c r="M12" s="22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>
        <v>45696</v>
      </c>
      <c r="C13" s="50" t="s">
        <v>212</v>
      </c>
      <c r="D13" s="46" t="s">
        <v>22</v>
      </c>
      <c r="E13" s="46" t="s">
        <v>275</v>
      </c>
      <c r="F13" s="46" t="s">
        <v>101</v>
      </c>
      <c r="G13" s="46" t="s">
        <v>276</v>
      </c>
      <c r="H13" s="46" t="s">
        <v>277</v>
      </c>
      <c r="I13" s="46" t="s">
        <v>18</v>
      </c>
      <c r="J13" s="46" t="s">
        <v>143</v>
      </c>
      <c r="K13" s="26"/>
      <c r="L13" s="22"/>
      <c r="M13" s="22"/>
      <c r="N13" s="22"/>
      <c r="O13" s="26"/>
      <c r="P13" s="23"/>
      <c r="Q13" s="23"/>
      <c r="R13" s="23"/>
      <c r="S13" s="23"/>
      <c r="T13" s="23"/>
      <c r="U13" s="23"/>
      <c r="V13" s="23"/>
      <c r="W13" s="23"/>
      <c r="X13" s="22"/>
      <c r="Y13" s="27"/>
      <c r="Z13" s="28"/>
      <c r="AA13" s="22"/>
      <c r="AB13" s="22"/>
      <c r="AC13" s="22"/>
      <c r="AD13" s="25"/>
    </row>
    <row r="14" spans="1:30" ht="14.25" customHeight="1">
      <c r="A14" s="22"/>
      <c r="B14" s="44"/>
      <c r="C14" s="102"/>
      <c r="D14" s="46"/>
      <c r="E14" s="46"/>
      <c r="F14" s="46"/>
      <c r="G14" s="46"/>
      <c r="H14" s="46"/>
      <c r="I14" s="46"/>
      <c r="J14" s="46"/>
      <c r="K14" s="26"/>
      <c r="L14" s="22"/>
      <c r="M14" s="22"/>
      <c r="N14" s="22"/>
      <c r="O14" s="26"/>
      <c r="P14" s="23"/>
      <c r="Q14" s="23"/>
      <c r="R14" s="23"/>
      <c r="S14" s="23"/>
      <c r="T14" s="23"/>
      <c r="U14" s="23"/>
      <c r="V14" s="23"/>
      <c r="W14" s="23"/>
      <c r="X14" s="22"/>
      <c r="Y14" s="27"/>
      <c r="Z14" s="28"/>
      <c r="AA14" s="22"/>
      <c r="AB14" s="22"/>
      <c r="AC14" s="22"/>
      <c r="AD14" s="25"/>
    </row>
    <row r="15" spans="1:30" ht="14.25" customHeight="1">
      <c r="A15" s="22"/>
      <c r="B15" s="99"/>
      <c r="C15" s="100"/>
      <c r="D15" s="85"/>
      <c r="E15" s="85"/>
      <c r="F15" s="85"/>
      <c r="G15" s="85"/>
      <c r="H15" s="85"/>
      <c r="I15" s="85"/>
      <c r="J15" s="101"/>
      <c r="K15" s="36"/>
      <c r="L15" s="36"/>
      <c r="M15" s="36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4.25" customHeight="1">
      <c r="A16" s="22"/>
      <c r="B16" s="155" t="s">
        <v>278</v>
      </c>
      <c r="C16" s="156"/>
      <c r="D16" s="156"/>
      <c r="E16" s="156"/>
      <c r="F16" s="156"/>
      <c r="G16" s="156"/>
      <c r="H16" s="156"/>
      <c r="I16" s="156"/>
      <c r="J16" s="157"/>
      <c r="K16" s="51"/>
      <c r="L16" s="36"/>
      <c r="M16" s="36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41" t="s">
        <v>85</v>
      </c>
      <c r="C17" s="42" t="s">
        <v>86</v>
      </c>
      <c r="D17" s="43" t="s">
        <v>87</v>
      </c>
      <c r="E17" s="43" t="s">
        <v>88</v>
      </c>
      <c r="F17" s="43" t="s">
        <v>89</v>
      </c>
      <c r="G17" s="43" t="s">
        <v>89</v>
      </c>
      <c r="H17" s="43" t="s">
        <v>88</v>
      </c>
      <c r="I17" s="43" t="s">
        <v>90</v>
      </c>
      <c r="J17" s="43" t="s">
        <v>91</v>
      </c>
      <c r="K17" s="51"/>
      <c r="L17" s="36"/>
      <c r="M17" s="36"/>
      <c r="N17" s="36"/>
      <c r="O17" s="51"/>
      <c r="P17" s="52"/>
      <c r="Q17" s="52"/>
      <c r="R17" s="52"/>
      <c r="S17" s="52"/>
      <c r="T17" s="52"/>
      <c r="U17" s="52"/>
      <c r="V17" s="52"/>
      <c r="W17" s="52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>
        <v>45600</v>
      </c>
      <c r="C18" s="50" t="s">
        <v>92</v>
      </c>
      <c r="D18" s="46" t="s">
        <v>26</v>
      </c>
      <c r="E18" s="46" t="s">
        <v>279</v>
      </c>
      <c r="F18" s="46" t="s">
        <v>280</v>
      </c>
      <c r="G18" s="46" t="s">
        <v>281</v>
      </c>
      <c r="H18" s="46" t="s">
        <v>282</v>
      </c>
      <c r="I18" s="46" t="s">
        <v>10</v>
      </c>
      <c r="J18" s="46" t="s">
        <v>121</v>
      </c>
      <c r="K18" s="22"/>
      <c r="L18" s="36"/>
      <c r="M18" s="36"/>
      <c r="N18" s="36"/>
      <c r="O18" s="51"/>
      <c r="P18" s="52"/>
      <c r="Q18" s="52"/>
      <c r="R18" s="52"/>
      <c r="S18" s="52"/>
      <c r="T18" s="52"/>
      <c r="U18" s="52"/>
      <c r="V18" s="52"/>
      <c r="W18" s="52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44">
        <v>45705</v>
      </c>
      <c r="C19" s="50" t="s">
        <v>92</v>
      </c>
      <c r="D19" s="46" t="s">
        <v>22</v>
      </c>
      <c r="E19" s="46" t="s">
        <v>283</v>
      </c>
      <c r="F19" s="46" t="s">
        <v>101</v>
      </c>
      <c r="G19" s="46" t="s">
        <v>284</v>
      </c>
      <c r="H19" s="46" t="s">
        <v>285</v>
      </c>
      <c r="I19" s="46" t="s">
        <v>14</v>
      </c>
      <c r="J19" s="46" t="s">
        <v>143</v>
      </c>
      <c r="K19" s="22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4"/>
      <c r="C20" s="50"/>
      <c r="D20" s="46"/>
      <c r="E20" s="46"/>
      <c r="F20" s="46"/>
      <c r="G20" s="46"/>
      <c r="H20" s="46"/>
      <c r="I20" s="46"/>
      <c r="J20" s="46"/>
      <c r="K20" s="22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99"/>
      <c r="C21" s="100"/>
      <c r="D21" s="85"/>
      <c r="E21" s="85"/>
      <c r="F21" s="85"/>
      <c r="G21" s="85"/>
      <c r="H21" s="85"/>
      <c r="I21" s="85"/>
      <c r="J21" s="101"/>
      <c r="K21" s="51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155" t="s">
        <v>286</v>
      </c>
      <c r="C22" s="156"/>
      <c r="D22" s="156"/>
      <c r="E22" s="156"/>
      <c r="F22" s="156"/>
      <c r="G22" s="156"/>
      <c r="H22" s="156"/>
      <c r="I22" s="156"/>
      <c r="J22" s="157"/>
      <c r="K22" s="51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1" t="s">
        <v>85</v>
      </c>
      <c r="C23" s="42" t="s">
        <v>86</v>
      </c>
      <c r="D23" s="43" t="s">
        <v>87</v>
      </c>
      <c r="E23" s="43" t="s">
        <v>88</v>
      </c>
      <c r="F23" s="43" t="s">
        <v>89</v>
      </c>
      <c r="G23" s="43" t="s">
        <v>89</v>
      </c>
      <c r="H23" s="43" t="s">
        <v>88</v>
      </c>
      <c r="I23" s="43" t="s">
        <v>90</v>
      </c>
      <c r="J23" s="43" t="s">
        <v>91</v>
      </c>
      <c r="K23" s="51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44">
        <v>45637</v>
      </c>
      <c r="C24" s="50" t="s">
        <v>92</v>
      </c>
      <c r="D24" s="46" t="s">
        <v>26</v>
      </c>
      <c r="E24" s="46" t="s">
        <v>279</v>
      </c>
      <c r="F24" s="46" t="s">
        <v>287</v>
      </c>
      <c r="G24" s="46" t="s">
        <v>240</v>
      </c>
      <c r="H24" s="46" t="s">
        <v>288</v>
      </c>
      <c r="I24" s="46" t="s">
        <v>22</v>
      </c>
      <c r="J24" s="46" t="s">
        <v>121</v>
      </c>
      <c r="K24" s="51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8"/>
      <c r="Z24" s="39"/>
      <c r="AA24" s="36"/>
      <c r="AB24" s="36"/>
      <c r="AC24" s="36"/>
      <c r="AD24" s="40"/>
    </row>
    <row r="25" spans="1:30" ht="15.75" customHeight="1">
      <c r="A25" s="22"/>
      <c r="B25" s="44">
        <v>45621</v>
      </c>
      <c r="C25" s="50" t="s">
        <v>92</v>
      </c>
      <c r="D25" s="46" t="s">
        <v>10</v>
      </c>
      <c r="E25" s="46" t="s">
        <v>282</v>
      </c>
      <c r="F25" s="46" t="s">
        <v>289</v>
      </c>
      <c r="G25" s="46" t="s">
        <v>290</v>
      </c>
      <c r="H25" s="46" t="s">
        <v>291</v>
      </c>
      <c r="I25" s="46" t="s">
        <v>18</v>
      </c>
      <c r="J25" s="46" t="s">
        <v>187</v>
      </c>
      <c r="K25" s="51"/>
      <c r="L25" s="36"/>
      <c r="M25" s="36"/>
      <c r="N25" s="36"/>
      <c r="O25" s="51"/>
      <c r="P25" s="52"/>
      <c r="Q25" s="52"/>
      <c r="R25" s="52"/>
      <c r="S25" s="52"/>
      <c r="T25" s="52"/>
      <c r="U25" s="52"/>
      <c r="V25" s="52"/>
      <c r="W25" s="52"/>
      <c r="X25" s="36"/>
      <c r="Y25" s="38"/>
      <c r="Z25" s="39"/>
      <c r="AA25" s="36"/>
      <c r="AB25" s="36"/>
      <c r="AC25" s="36"/>
      <c r="AD25" s="40"/>
    </row>
    <row r="26" spans="1:30" ht="15.75" customHeight="1">
      <c r="A26" s="22"/>
      <c r="B26" s="44"/>
      <c r="C26" s="55"/>
      <c r="D26" s="46"/>
      <c r="E26" s="46"/>
      <c r="F26" s="46"/>
      <c r="G26" s="46"/>
      <c r="H26" s="46"/>
      <c r="I26" s="46"/>
      <c r="J26" s="46"/>
      <c r="K26" s="51"/>
      <c r="L26" s="36"/>
      <c r="M26" s="36"/>
      <c r="N26" s="36"/>
      <c r="O26" s="51"/>
      <c r="P26" s="52"/>
      <c r="Q26" s="52"/>
      <c r="R26" s="52"/>
      <c r="S26" s="52"/>
      <c r="T26" s="52"/>
      <c r="U26" s="52"/>
      <c r="V26" s="52"/>
      <c r="W26" s="52"/>
      <c r="X26" s="36"/>
      <c r="Y26" s="38"/>
      <c r="Z26" s="39"/>
      <c r="AA26" s="36"/>
      <c r="AB26" s="36"/>
      <c r="AC26" s="36"/>
      <c r="AD26" s="40"/>
    </row>
    <row r="27" spans="1:30" ht="15.75" customHeight="1">
      <c r="A27" s="22"/>
      <c r="B27" s="103"/>
      <c r="C27" s="100"/>
      <c r="D27" s="85"/>
      <c r="E27" s="85"/>
      <c r="F27" s="85"/>
      <c r="G27" s="85"/>
      <c r="H27" s="85"/>
      <c r="I27" s="85"/>
      <c r="J27" s="101"/>
      <c r="K27" s="51"/>
      <c r="L27" s="36"/>
      <c r="M27" s="36"/>
      <c r="N27" s="36"/>
      <c r="O27" s="51"/>
      <c r="P27" s="52"/>
      <c r="Q27" s="52"/>
      <c r="R27" s="52"/>
      <c r="S27" s="52"/>
      <c r="T27" s="52"/>
      <c r="U27" s="52"/>
      <c r="V27" s="52"/>
      <c r="W27" s="52"/>
      <c r="X27" s="36"/>
      <c r="Y27" s="38"/>
      <c r="Z27" s="39"/>
      <c r="AA27" s="36"/>
      <c r="AB27" s="36"/>
      <c r="AC27" s="36"/>
      <c r="AD27" s="40"/>
    </row>
    <row r="28" spans="1:30" ht="15.75" customHeight="1">
      <c r="A28" s="22"/>
      <c r="B28" s="155" t="s">
        <v>292</v>
      </c>
      <c r="C28" s="156"/>
      <c r="D28" s="156"/>
      <c r="E28" s="156"/>
      <c r="F28" s="156"/>
      <c r="G28" s="156"/>
      <c r="H28" s="156"/>
      <c r="I28" s="156"/>
      <c r="J28" s="157"/>
      <c r="K28" s="26"/>
      <c r="L28" s="22"/>
      <c r="M28" s="22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41" t="s">
        <v>85</v>
      </c>
      <c r="C29" s="42" t="s">
        <v>86</v>
      </c>
      <c r="D29" s="43" t="s">
        <v>87</v>
      </c>
      <c r="E29" s="43" t="s">
        <v>88</v>
      </c>
      <c r="F29" s="43" t="s">
        <v>89</v>
      </c>
      <c r="G29" s="43" t="s">
        <v>89</v>
      </c>
      <c r="H29" s="43" t="s">
        <v>88</v>
      </c>
      <c r="I29" s="43" t="s">
        <v>90</v>
      </c>
      <c r="J29" s="43" t="s">
        <v>91</v>
      </c>
      <c r="K29" s="26"/>
      <c r="L29" s="22"/>
      <c r="M29" s="22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4">
        <v>45635</v>
      </c>
      <c r="C30" s="49" t="s">
        <v>92</v>
      </c>
      <c r="D30" s="46" t="s">
        <v>14</v>
      </c>
      <c r="E30" s="46" t="s">
        <v>271</v>
      </c>
      <c r="F30" s="46" t="s">
        <v>101</v>
      </c>
      <c r="G30" s="46" t="s">
        <v>293</v>
      </c>
      <c r="H30" s="46" t="s">
        <v>265</v>
      </c>
      <c r="I30" s="46" t="s">
        <v>10</v>
      </c>
      <c r="J30" s="46" t="s">
        <v>191</v>
      </c>
      <c r="K30" s="26"/>
      <c r="L30" s="22"/>
      <c r="M30" s="22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57">
        <v>45726</v>
      </c>
      <c r="C31" s="50" t="s">
        <v>92</v>
      </c>
      <c r="D31" s="46" t="s">
        <v>18</v>
      </c>
      <c r="E31" s="46" t="s">
        <v>291</v>
      </c>
      <c r="F31" s="46" t="s">
        <v>294</v>
      </c>
      <c r="G31" s="46" t="s">
        <v>295</v>
      </c>
      <c r="H31" s="46" t="s">
        <v>296</v>
      </c>
      <c r="I31" s="46" t="s">
        <v>26</v>
      </c>
      <c r="J31" s="46" t="s">
        <v>121</v>
      </c>
      <c r="K31" s="26"/>
      <c r="L31" s="22"/>
      <c r="M31" s="22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44"/>
      <c r="C32" s="50"/>
      <c r="D32" s="46"/>
      <c r="E32" s="46"/>
      <c r="F32" s="64"/>
      <c r="G32" s="64"/>
      <c r="H32" s="46"/>
      <c r="I32" s="46"/>
      <c r="J32" s="46"/>
      <c r="K32" s="26"/>
      <c r="L32" s="22"/>
      <c r="M32" s="22"/>
      <c r="N32" s="22"/>
      <c r="O32" s="26"/>
      <c r="P32" s="23"/>
      <c r="Q32" s="23"/>
      <c r="R32" s="23"/>
      <c r="S32" s="23"/>
      <c r="T32" s="23"/>
      <c r="U32" s="23"/>
      <c r="V32" s="23"/>
      <c r="W32" s="23"/>
      <c r="X32" s="22"/>
      <c r="Y32" s="27"/>
      <c r="Z32" s="28"/>
      <c r="AA32" s="22"/>
      <c r="AB32" s="22"/>
      <c r="AC32" s="22"/>
      <c r="AD32" s="25"/>
    </row>
    <row r="33" spans="1:30" ht="15.75" customHeight="1">
      <c r="A33" s="22"/>
      <c r="B33" s="103"/>
      <c r="C33" s="100"/>
      <c r="D33" s="85"/>
      <c r="E33" s="85"/>
      <c r="F33" s="85"/>
      <c r="G33" s="85"/>
      <c r="H33" s="85"/>
      <c r="I33" s="85"/>
      <c r="J33" s="101"/>
      <c r="K33" s="26"/>
      <c r="L33" s="22"/>
      <c r="M33" s="22"/>
      <c r="N33" s="22"/>
      <c r="O33" s="26"/>
      <c r="P33" s="23"/>
      <c r="Q33" s="23"/>
      <c r="R33" s="23"/>
      <c r="S33" s="23"/>
      <c r="T33" s="23"/>
      <c r="U33" s="23"/>
      <c r="V33" s="23"/>
      <c r="W33" s="23"/>
      <c r="X33" s="22"/>
      <c r="Y33" s="27"/>
      <c r="Z33" s="28"/>
      <c r="AA33" s="22"/>
      <c r="AB33" s="22"/>
      <c r="AC33" s="22"/>
      <c r="AD33" s="25"/>
    </row>
    <row r="34" spans="1:30" ht="15.75" customHeight="1">
      <c r="A34" s="22"/>
      <c r="B34" s="155" t="s">
        <v>297</v>
      </c>
      <c r="C34" s="156"/>
      <c r="D34" s="156"/>
      <c r="E34" s="156"/>
      <c r="F34" s="156"/>
      <c r="G34" s="156"/>
      <c r="H34" s="156"/>
      <c r="I34" s="156"/>
      <c r="J34" s="157"/>
      <c r="K34" s="26"/>
      <c r="L34" s="22"/>
      <c r="M34" s="22"/>
      <c r="N34" s="22"/>
      <c r="O34" s="26"/>
      <c r="P34" s="23"/>
      <c r="Q34" s="23"/>
      <c r="R34" s="23"/>
      <c r="S34" s="23"/>
      <c r="T34" s="23"/>
      <c r="U34" s="23"/>
      <c r="V34" s="23"/>
      <c r="W34" s="23"/>
      <c r="X34" s="22"/>
      <c r="Y34" s="27"/>
      <c r="Z34" s="28"/>
      <c r="AA34" s="22"/>
      <c r="AB34" s="22"/>
      <c r="AC34" s="22"/>
      <c r="AD34" s="25"/>
    </row>
    <row r="35" spans="1:30" ht="15.75" customHeight="1">
      <c r="A35" s="22"/>
      <c r="B35" s="41" t="s">
        <v>85</v>
      </c>
      <c r="C35" s="42" t="s">
        <v>86</v>
      </c>
      <c r="D35" s="43" t="s">
        <v>87</v>
      </c>
      <c r="E35" s="43" t="s">
        <v>88</v>
      </c>
      <c r="F35" s="43" t="s">
        <v>89</v>
      </c>
      <c r="G35" s="43" t="s">
        <v>89</v>
      </c>
      <c r="H35" s="43" t="s">
        <v>88</v>
      </c>
      <c r="I35" s="43" t="s">
        <v>90</v>
      </c>
      <c r="J35" s="43" t="s">
        <v>91</v>
      </c>
      <c r="K35" s="26"/>
      <c r="L35" s="22"/>
      <c r="M35" s="22"/>
      <c r="N35" s="22"/>
      <c r="O35" s="26"/>
      <c r="P35" s="23"/>
      <c r="Q35" s="23"/>
      <c r="R35" s="23"/>
      <c r="S35" s="23"/>
      <c r="T35" s="23"/>
      <c r="U35" s="23"/>
      <c r="V35" s="23"/>
      <c r="W35" s="23"/>
      <c r="X35" s="22"/>
      <c r="Y35" s="27"/>
      <c r="Z35" s="28"/>
      <c r="AA35" s="22"/>
      <c r="AB35" s="22"/>
      <c r="AC35" s="22"/>
      <c r="AD35" s="25"/>
    </row>
    <row r="36" spans="1:30" ht="15.75" customHeight="1">
      <c r="A36" s="22"/>
      <c r="B36" s="63">
        <v>45710</v>
      </c>
      <c r="C36" s="50" t="s">
        <v>212</v>
      </c>
      <c r="D36" s="46" t="s">
        <v>22</v>
      </c>
      <c r="E36" s="46" t="s">
        <v>298</v>
      </c>
      <c r="F36" s="46" t="s">
        <v>299</v>
      </c>
      <c r="G36" s="46" t="s">
        <v>300</v>
      </c>
      <c r="H36" s="46" t="s">
        <v>282</v>
      </c>
      <c r="I36" s="46" t="s">
        <v>10</v>
      </c>
      <c r="J36" s="46" t="s">
        <v>143</v>
      </c>
      <c r="K36" s="26"/>
      <c r="L36" s="22"/>
      <c r="M36" s="22"/>
      <c r="N36" s="22"/>
      <c r="O36" s="26"/>
      <c r="P36" s="23"/>
      <c r="Q36" s="23"/>
      <c r="R36" s="23"/>
      <c r="S36" s="23"/>
      <c r="T36" s="23"/>
      <c r="U36" s="23"/>
      <c r="V36" s="23"/>
      <c r="W36" s="23"/>
      <c r="X36" s="22"/>
      <c r="Y36" s="27"/>
      <c r="Z36" s="28"/>
      <c r="AA36" s="22"/>
      <c r="AB36" s="22"/>
      <c r="AC36" s="22"/>
      <c r="AD36" s="25"/>
    </row>
    <row r="37" spans="1:30" ht="15.75" customHeight="1">
      <c r="A37" s="22"/>
      <c r="B37" s="44">
        <v>45684</v>
      </c>
      <c r="C37" s="49" t="s">
        <v>92</v>
      </c>
      <c r="D37" s="46" t="s">
        <v>14</v>
      </c>
      <c r="E37" s="46" t="s">
        <v>271</v>
      </c>
      <c r="F37" s="46" t="s">
        <v>237</v>
      </c>
      <c r="G37" s="46" t="s">
        <v>301</v>
      </c>
      <c r="H37" s="46" t="s">
        <v>19</v>
      </c>
      <c r="I37" s="46" t="s">
        <v>18</v>
      </c>
      <c r="J37" s="46" t="s">
        <v>191</v>
      </c>
      <c r="K37" s="51"/>
      <c r="L37" s="36"/>
      <c r="M37" s="36"/>
      <c r="N37" s="36"/>
      <c r="O37" s="51"/>
      <c r="P37" s="52"/>
      <c r="Q37" s="52"/>
      <c r="R37" s="52"/>
      <c r="S37" s="52"/>
      <c r="T37" s="52"/>
      <c r="U37" s="52"/>
      <c r="V37" s="52"/>
      <c r="W37" s="52"/>
      <c r="X37" s="36"/>
      <c r="Y37" s="38"/>
      <c r="Z37" s="39"/>
      <c r="AA37" s="36"/>
      <c r="AB37" s="36"/>
      <c r="AC37" s="36"/>
      <c r="AD37" s="40"/>
    </row>
    <row r="38" spans="1:30" ht="15.75" customHeight="1">
      <c r="A38" s="22"/>
      <c r="B38" s="44"/>
      <c r="C38" s="50"/>
      <c r="D38" s="46"/>
      <c r="E38" s="46"/>
      <c r="F38" s="64"/>
      <c r="G38" s="64"/>
      <c r="H38" s="46"/>
      <c r="I38" s="46"/>
      <c r="J38" s="46"/>
      <c r="K38" s="51"/>
      <c r="L38" s="36"/>
      <c r="M38" s="36"/>
      <c r="N38" s="36"/>
      <c r="O38" s="51"/>
      <c r="P38" s="52"/>
      <c r="Q38" s="52"/>
      <c r="R38" s="52"/>
      <c r="S38" s="52"/>
      <c r="T38" s="52"/>
      <c r="U38" s="52"/>
      <c r="V38" s="52"/>
      <c r="W38" s="52"/>
      <c r="X38" s="36"/>
      <c r="Y38" s="38"/>
      <c r="Z38" s="39"/>
      <c r="AA38" s="36"/>
      <c r="AB38" s="36"/>
      <c r="AC38" s="36"/>
      <c r="AD38" s="40"/>
    </row>
    <row r="39" spans="1:30" ht="15.75" customHeight="1">
      <c r="A39" s="22"/>
      <c r="B39" s="99"/>
      <c r="C39" s="100"/>
      <c r="D39" s="85"/>
      <c r="E39" s="85"/>
      <c r="F39" s="85"/>
      <c r="G39" s="85"/>
      <c r="H39" s="85"/>
      <c r="I39" s="85"/>
      <c r="J39" s="101"/>
      <c r="K39" s="51"/>
      <c r="L39" s="36"/>
      <c r="M39" s="36"/>
      <c r="N39" s="36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155" t="s">
        <v>302</v>
      </c>
      <c r="C40" s="156"/>
      <c r="D40" s="156"/>
      <c r="E40" s="156"/>
      <c r="F40" s="156"/>
      <c r="G40" s="156"/>
      <c r="H40" s="156"/>
      <c r="I40" s="156"/>
      <c r="J40" s="157"/>
      <c r="K40" s="51"/>
      <c r="L40" s="36"/>
      <c r="M40" s="36"/>
      <c r="N40" s="36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60"/>
      <c r="Z40" s="61"/>
      <c r="AA40" s="36"/>
      <c r="AB40" s="36"/>
      <c r="AC40" s="36"/>
      <c r="AD40" s="40"/>
    </row>
    <row r="41" spans="1:30" ht="15.75" customHeight="1">
      <c r="A41" s="62"/>
      <c r="B41" s="41" t="s">
        <v>85</v>
      </c>
      <c r="C41" s="42" t="s">
        <v>86</v>
      </c>
      <c r="D41" s="43" t="s">
        <v>87</v>
      </c>
      <c r="E41" s="43" t="s">
        <v>88</v>
      </c>
      <c r="F41" s="43" t="s">
        <v>89</v>
      </c>
      <c r="G41" s="43" t="s">
        <v>89</v>
      </c>
      <c r="H41" s="43" t="s">
        <v>88</v>
      </c>
      <c r="I41" s="43" t="s">
        <v>90</v>
      </c>
      <c r="J41" s="43" t="s">
        <v>91</v>
      </c>
      <c r="K41" s="51"/>
      <c r="L41" s="36"/>
      <c r="M41" s="36"/>
      <c r="N41" s="36"/>
      <c r="O41" s="51"/>
      <c r="P41" s="52"/>
      <c r="Q41" s="52"/>
      <c r="R41" s="52"/>
      <c r="S41" s="52"/>
      <c r="T41" s="52"/>
      <c r="U41" s="52"/>
      <c r="V41" s="52"/>
      <c r="W41" s="52"/>
      <c r="X41" s="36"/>
      <c r="Y41" s="60"/>
      <c r="Z41" s="61"/>
      <c r="AA41" s="36"/>
      <c r="AB41" s="36"/>
      <c r="AC41" s="36"/>
      <c r="AD41" s="40"/>
    </row>
    <row r="42" spans="1:30" ht="15.75" customHeight="1">
      <c r="A42" s="22"/>
      <c r="B42" s="44">
        <v>45740</v>
      </c>
      <c r="C42" s="50" t="s">
        <v>92</v>
      </c>
      <c r="D42" s="46" t="s">
        <v>26</v>
      </c>
      <c r="E42" s="46" t="s">
        <v>303</v>
      </c>
      <c r="F42" s="46" t="s">
        <v>304</v>
      </c>
      <c r="G42" s="46" t="s">
        <v>101</v>
      </c>
      <c r="H42" s="46" t="s">
        <v>305</v>
      </c>
      <c r="I42" s="46" t="s">
        <v>14</v>
      </c>
      <c r="J42" s="46" t="s">
        <v>121</v>
      </c>
      <c r="K42" s="51"/>
      <c r="L42" s="36"/>
      <c r="M42" s="36"/>
      <c r="N42" s="36"/>
      <c r="O42" s="51"/>
      <c r="P42" s="52"/>
      <c r="Q42" s="52"/>
      <c r="R42" s="52"/>
      <c r="S42" s="52"/>
      <c r="T42" s="52"/>
      <c r="U42" s="52"/>
      <c r="V42" s="52"/>
      <c r="W42" s="52"/>
      <c r="X42" s="36"/>
      <c r="Y42" s="60"/>
      <c r="Z42" s="61"/>
      <c r="AA42" s="36"/>
      <c r="AB42" s="36"/>
      <c r="AC42" s="36"/>
      <c r="AD42" s="40"/>
    </row>
    <row r="43" spans="1:30" ht="15.75" customHeight="1">
      <c r="A43" s="22"/>
      <c r="B43" s="57">
        <v>45756</v>
      </c>
      <c r="C43" s="50" t="s">
        <v>92</v>
      </c>
      <c r="D43" s="46" t="s">
        <v>18</v>
      </c>
      <c r="E43" t="s">
        <v>306</v>
      </c>
      <c r="F43" s="46" t="s">
        <v>307</v>
      </c>
      <c r="G43" s="46" t="s">
        <v>237</v>
      </c>
      <c r="H43" s="46" t="s">
        <v>283</v>
      </c>
      <c r="I43" s="46" t="s">
        <v>22</v>
      </c>
      <c r="J43" s="46" t="s">
        <v>121</v>
      </c>
      <c r="K43" s="51"/>
      <c r="L43" s="36"/>
      <c r="M43" s="36"/>
      <c r="N43" s="36"/>
      <c r="O43" s="51"/>
      <c r="P43" s="52"/>
      <c r="Q43" s="52"/>
      <c r="R43" s="52"/>
      <c r="S43" s="52"/>
      <c r="T43" s="52"/>
      <c r="U43" s="52"/>
      <c r="V43" s="52"/>
      <c r="W43" s="52"/>
      <c r="X43" s="36"/>
      <c r="Y43" s="60"/>
      <c r="Z43" s="61"/>
      <c r="AA43" s="36"/>
      <c r="AB43" s="36"/>
      <c r="AC43" s="36"/>
      <c r="AD43" s="40"/>
    </row>
    <row r="44" spans="1:30" ht="15.75" customHeight="1">
      <c r="A44" s="22"/>
      <c r="B44" s="44"/>
      <c r="C44" s="50"/>
      <c r="D44" s="46"/>
      <c r="E44" s="46"/>
      <c r="F44" s="64"/>
      <c r="G44" s="64"/>
      <c r="H44" s="46"/>
      <c r="I44" s="46"/>
      <c r="J44" s="46"/>
      <c r="K44" s="51"/>
      <c r="L44" s="36"/>
      <c r="M44" s="36"/>
      <c r="N44" s="36"/>
      <c r="O44" s="51"/>
      <c r="P44" s="52"/>
      <c r="Q44" s="52"/>
      <c r="R44" s="52"/>
      <c r="S44" s="52"/>
      <c r="T44" s="52"/>
      <c r="U44" s="52"/>
      <c r="V44" s="52"/>
      <c r="W44" s="52"/>
      <c r="X44" s="36"/>
      <c r="Y44" s="60"/>
      <c r="Z44" s="61"/>
      <c r="AA44" s="36"/>
      <c r="AB44" s="36"/>
      <c r="AC44" s="36"/>
      <c r="AD44" s="40"/>
    </row>
    <row r="45" spans="1:30" ht="15.75" customHeight="1">
      <c r="A45" s="22"/>
      <c r="B45" s="99"/>
      <c r="C45" s="100"/>
      <c r="D45" s="85"/>
      <c r="E45" s="85"/>
      <c r="F45" s="85"/>
      <c r="G45" s="85"/>
      <c r="H45" s="85"/>
      <c r="I45" s="85"/>
      <c r="J45" s="101"/>
      <c r="K45" s="51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8"/>
      <c r="Z45" s="39"/>
      <c r="AA45" s="36"/>
      <c r="AB45" s="36"/>
      <c r="AC45" s="36"/>
      <c r="AD45" s="40"/>
    </row>
    <row r="46" spans="1:30" ht="15.75" customHeight="1">
      <c r="A46" s="22"/>
      <c r="B46" s="155" t="s">
        <v>308</v>
      </c>
      <c r="C46" s="156"/>
      <c r="D46" s="156"/>
      <c r="E46" s="156"/>
      <c r="F46" s="156"/>
      <c r="G46" s="156"/>
      <c r="H46" s="156"/>
      <c r="I46" s="156"/>
      <c r="J46" s="157"/>
      <c r="K46" s="36"/>
      <c r="L46" s="36"/>
      <c r="M46" s="36"/>
      <c r="N46" s="36"/>
      <c r="O46" s="51"/>
      <c r="P46" s="52"/>
      <c r="Q46" s="52"/>
      <c r="R46" s="52"/>
      <c r="S46" s="52"/>
      <c r="T46" s="52"/>
      <c r="U46" s="52"/>
      <c r="V46" s="52"/>
      <c r="W46" s="52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41" t="s">
        <v>85</v>
      </c>
      <c r="C47" s="42" t="s">
        <v>86</v>
      </c>
      <c r="D47" s="43" t="s">
        <v>87</v>
      </c>
      <c r="E47" s="43" t="s">
        <v>88</v>
      </c>
      <c r="F47" s="43" t="s">
        <v>89</v>
      </c>
      <c r="G47" s="43" t="s">
        <v>89</v>
      </c>
      <c r="H47" s="43" t="s">
        <v>88</v>
      </c>
      <c r="I47" s="43" t="s">
        <v>90</v>
      </c>
      <c r="J47" s="43" t="s">
        <v>91</v>
      </c>
      <c r="K47" s="51"/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44">
        <v>45705</v>
      </c>
      <c r="C48" s="50" t="s">
        <v>92</v>
      </c>
      <c r="D48" s="46" t="s">
        <v>10</v>
      </c>
      <c r="E48" s="46" t="s">
        <v>190</v>
      </c>
      <c r="F48" s="46" t="s">
        <v>101</v>
      </c>
      <c r="G48" s="46" t="s">
        <v>247</v>
      </c>
      <c r="H48" s="46" t="s">
        <v>190</v>
      </c>
      <c r="I48" s="46" t="s">
        <v>26</v>
      </c>
      <c r="J48" s="46" t="s">
        <v>187</v>
      </c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44">
        <v>45712</v>
      </c>
      <c r="C49" s="49" t="s">
        <v>92</v>
      </c>
      <c r="D49" s="46" t="s">
        <v>14</v>
      </c>
      <c r="E49" s="46" t="s">
        <v>309</v>
      </c>
      <c r="F49" s="46" t="s">
        <v>310</v>
      </c>
      <c r="G49" s="46" t="s">
        <v>101</v>
      </c>
      <c r="H49" s="46" t="s">
        <v>311</v>
      </c>
      <c r="I49" s="46" t="s">
        <v>22</v>
      </c>
      <c r="J49" s="46" t="s">
        <v>191</v>
      </c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44"/>
      <c r="C50" s="50"/>
      <c r="D50" s="46"/>
      <c r="E50" s="46"/>
      <c r="F50" s="64"/>
      <c r="G50" s="64"/>
      <c r="H50" s="46"/>
      <c r="I50" s="46"/>
      <c r="J50" s="46"/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99"/>
      <c r="C51" s="100"/>
      <c r="D51" s="85"/>
      <c r="E51" s="85"/>
      <c r="F51" s="85"/>
      <c r="G51" s="85"/>
      <c r="H51" s="85"/>
      <c r="I51" s="85"/>
      <c r="J51" s="101"/>
      <c r="K51" s="51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155" t="s">
        <v>312</v>
      </c>
      <c r="C52" s="156"/>
      <c r="D52" s="156"/>
      <c r="E52" s="156"/>
      <c r="F52" s="156"/>
      <c r="G52" s="156"/>
      <c r="H52" s="156"/>
      <c r="I52" s="156"/>
      <c r="J52" s="157"/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41" t="s">
        <v>85</v>
      </c>
      <c r="C53" s="42" t="s">
        <v>86</v>
      </c>
      <c r="D53" s="43" t="s">
        <v>87</v>
      </c>
      <c r="E53" s="43" t="s">
        <v>88</v>
      </c>
      <c r="F53" s="43" t="s">
        <v>89</v>
      </c>
      <c r="G53" s="43" t="s">
        <v>89</v>
      </c>
      <c r="H53" s="43" t="s">
        <v>88</v>
      </c>
      <c r="I53" s="43" t="s">
        <v>90</v>
      </c>
      <c r="J53" s="43" t="s">
        <v>91</v>
      </c>
      <c r="K53" s="36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44">
        <v>45724</v>
      </c>
      <c r="C54" s="50" t="s">
        <v>139</v>
      </c>
      <c r="D54" s="46" t="s">
        <v>22</v>
      </c>
      <c r="E54" s="46" t="s">
        <v>313</v>
      </c>
      <c r="F54" s="46" t="s">
        <v>101</v>
      </c>
      <c r="G54" s="46" t="s">
        <v>314</v>
      </c>
      <c r="H54" s="46" t="s">
        <v>296</v>
      </c>
      <c r="I54" s="46" t="s">
        <v>26</v>
      </c>
      <c r="J54" s="46" t="s">
        <v>143</v>
      </c>
      <c r="K54" s="51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57">
        <v>45719</v>
      </c>
      <c r="C55" s="50" t="s">
        <v>92</v>
      </c>
      <c r="D55" s="46" t="s">
        <v>18</v>
      </c>
      <c r="E55" s="46" t="s">
        <v>279</v>
      </c>
      <c r="F55" s="46" t="s">
        <v>315</v>
      </c>
      <c r="G55" s="46" t="s">
        <v>316</v>
      </c>
      <c r="H55" s="46" t="s">
        <v>317</v>
      </c>
      <c r="I55" s="46" t="s">
        <v>10</v>
      </c>
      <c r="J55" s="46" t="s">
        <v>121</v>
      </c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44"/>
      <c r="C56" s="50"/>
      <c r="D56" s="46"/>
      <c r="E56" s="46"/>
      <c r="F56" s="64"/>
      <c r="G56" s="64"/>
      <c r="H56" s="46"/>
      <c r="I56" s="46"/>
      <c r="J56" s="46"/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37"/>
      <c r="C57" s="65"/>
      <c r="D57" s="36"/>
      <c r="E57" s="36"/>
      <c r="F57" s="36"/>
      <c r="G57" s="36"/>
      <c r="H57" s="36"/>
      <c r="I57" s="52"/>
      <c r="J57" s="104"/>
      <c r="K57" s="51"/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22"/>
      <c r="B58" s="155" t="s">
        <v>318</v>
      </c>
      <c r="C58" s="156"/>
      <c r="D58" s="156"/>
      <c r="E58" s="156"/>
      <c r="F58" s="156"/>
      <c r="G58" s="156"/>
      <c r="H58" s="156"/>
      <c r="I58" s="156"/>
      <c r="J58" s="157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41" t="s">
        <v>85</v>
      </c>
      <c r="C59" s="42" t="s">
        <v>86</v>
      </c>
      <c r="D59" s="43" t="s">
        <v>87</v>
      </c>
      <c r="E59" s="43" t="s">
        <v>88</v>
      </c>
      <c r="F59" s="43" t="s">
        <v>89</v>
      </c>
      <c r="G59" s="43" t="s">
        <v>89</v>
      </c>
      <c r="H59" s="43" t="s">
        <v>88</v>
      </c>
      <c r="I59" s="43" t="s">
        <v>90</v>
      </c>
      <c r="J59" s="43" t="s">
        <v>91</v>
      </c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44">
        <v>45733</v>
      </c>
      <c r="C60" s="50" t="s">
        <v>92</v>
      </c>
      <c r="D60" s="46" t="s">
        <v>10</v>
      </c>
      <c r="E60" s="46" t="s">
        <v>317</v>
      </c>
      <c r="F60" s="46" t="s">
        <v>319</v>
      </c>
      <c r="G60" s="46" t="s">
        <v>320</v>
      </c>
      <c r="H60" s="46" t="s">
        <v>305</v>
      </c>
      <c r="I60" s="46" t="s">
        <v>14</v>
      </c>
      <c r="J60" s="46" t="s">
        <v>187</v>
      </c>
      <c r="K60" s="36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2"/>
      <c r="B61" s="57">
        <v>45735</v>
      </c>
      <c r="C61" s="50" t="s">
        <v>92</v>
      </c>
      <c r="D61" s="46" t="s">
        <v>26</v>
      </c>
      <c r="E61" s="46" t="s">
        <v>321</v>
      </c>
      <c r="F61" s="46" t="s">
        <v>322</v>
      </c>
      <c r="G61" s="46" t="s">
        <v>101</v>
      </c>
      <c r="H61" s="46" t="s">
        <v>19</v>
      </c>
      <c r="I61" s="46" t="s">
        <v>18</v>
      </c>
      <c r="J61" s="46" t="s">
        <v>121</v>
      </c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2"/>
      <c r="B62" s="44"/>
      <c r="C62" s="55"/>
      <c r="D62" s="46"/>
      <c r="E62" s="46"/>
      <c r="F62" s="64"/>
      <c r="G62" s="64"/>
      <c r="H62" s="46"/>
      <c r="I62" s="46"/>
      <c r="J62" s="46"/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37"/>
      <c r="C63" s="65"/>
      <c r="D63" s="36"/>
      <c r="E63" s="36"/>
      <c r="F63" s="36"/>
      <c r="G63" s="36"/>
      <c r="H63" s="36"/>
      <c r="I63" s="52"/>
      <c r="J63" s="40"/>
      <c r="K63" s="51"/>
      <c r="L63" s="36"/>
      <c r="M63" s="36"/>
      <c r="N63" s="36"/>
      <c r="O63" s="51"/>
      <c r="P63" s="52"/>
      <c r="Q63" s="52"/>
      <c r="R63" s="52"/>
      <c r="S63" s="52"/>
      <c r="T63" s="52"/>
      <c r="U63" s="52"/>
      <c r="V63" s="52"/>
      <c r="W63" s="52"/>
      <c r="X63" s="36"/>
      <c r="Y63" s="38"/>
      <c r="Z63" s="39"/>
      <c r="AA63" s="36"/>
      <c r="AB63" s="36"/>
      <c r="AC63" s="36"/>
      <c r="AD63" s="40"/>
    </row>
    <row r="64" spans="1:30" ht="15.75" customHeight="1">
      <c r="A64" s="22"/>
      <c r="B64" s="161" t="s">
        <v>171</v>
      </c>
      <c r="C64" s="162"/>
      <c r="D64" s="162"/>
      <c r="E64" s="162"/>
      <c r="F64" s="162"/>
      <c r="G64" s="162"/>
      <c r="H64" s="162"/>
      <c r="I64" s="162"/>
      <c r="J64" s="163"/>
      <c r="K64" s="51"/>
      <c r="L64" s="36"/>
      <c r="M64" s="36"/>
      <c r="N64" s="36"/>
      <c r="O64" s="51"/>
      <c r="P64" s="52"/>
      <c r="Q64" s="52"/>
      <c r="R64" s="52"/>
      <c r="S64" s="52"/>
      <c r="T64" s="52"/>
      <c r="U64" s="52"/>
      <c r="V64" s="52"/>
      <c r="W64" s="52"/>
      <c r="X64" s="36"/>
      <c r="Y64" s="38"/>
      <c r="Z64" s="39"/>
      <c r="AA64" s="36"/>
      <c r="AB64" s="36"/>
      <c r="AC64" s="36"/>
      <c r="AD64" s="40"/>
    </row>
    <row r="65" spans="1:30" ht="15.75" customHeight="1">
      <c r="A65" s="22"/>
      <c r="B65" s="164"/>
      <c r="C65" s="165"/>
      <c r="D65" s="165"/>
      <c r="E65" s="165"/>
      <c r="F65" s="165"/>
      <c r="G65" s="165"/>
      <c r="H65" s="165"/>
      <c r="I65" s="165"/>
      <c r="J65" s="166"/>
      <c r="K65" s="51"/>
      <c r="L65" s="36"/>
      <c r="M65" s="36"/>
      <c r="N65" s="36"/>
      <c r="O65" s="51"/>
      <c r="P65" s="52"/>
      <c r="Q65" s="52"/>
      <c r="R65" s="52"/>
      <c r="S65" s="52"/>
      <c r="T65" s="52"/>
      <c r="U65" s="52"/>
      <c r="V65" s="52"/>
      <c r="W65" s="52"/>
      <c r="X65" s="36"/>
      <c r="Y65" s="38"/>
      <c r="Z65" s="39"/>
      <c r="AA65" s="36"/>
      <c r="AB65" s="36"/>
      <c r="AC65" s="36"/>
      <c r="AD65" s="40"/>
    </row>
    <row r="66" spans="1:30" ht="15.75" customHeight="1">
      <c r="A66" s="22"/>
      <c r="B66" s="52"/>
      <c r="C66" s="66"/>
      <c r="D66" s="36"/>
      <c r="E66" s="36"/>
      <c r="F66" s="36"/>
      <c r="G66" s="36"/>
      <c r="H66" s="36"/>
      <c r="I66" s="52"/>
      <c r="J66" s="40"/>
      <c r="K66" s="51"/>
      <c r="L66" s="36"/>
      <c r="M66" s="36"/>
      <c r="N66" s="36"/>
      <c r="O66" s="51"/>
      <c r="P66" s="52"/>
      <c r="Q66" s="52"/>
      <c r="R66" s="52"/>
      <c r="S66" s="52"/>
      <c r="T66" s="52"/>
      <c r="U66" s="52"/>
      <c r="V66" s="52"/>
      <c r="W66" s="52"/>
      <c r="X66" s="36"/>
      <c r="Y66" s="38"/>
      <c r="Z66" s="39"/>
      <c r="AA66" s="36"/>
      <c r="AB66" s="36"/>
      <c r="AC66" s="36"/>
      <c r="AD66" s="40"/>
    </row>
    <row r="67" spans="1:30" ht="15.75" customHeight="1">
      <c r="A67" s="22"/>
      <c r="B67" s="52"/>
      <c r="C67" s="66"/>
      <c r="D67" s="36"/>
      <c r="E67" s="36"/>
      <c r="F67" s="36"/>
      <c r="G67" s="36"/>
      <c r="H67" s="36"/>
      <c r="I67" s="52"/>
      <c r="J67" s="40"/>
      <c r="K67" s="51"/>
      <c r="L67" s="36"/>
      <c r="M67" s="36"/>
      <c r="N67" s="36"/>
      <c r="O67" s="51"/>
      <c r="P67" s="52"/>
      <c r="Q67" s="52"/>
      <c r="R67" s="52"/>
      <c r="S67" s="52"/>
      <c r="T67" s="52"/>
      <c r="U67" s="52"/>
      <c r="V67" s="52"/>
      <c r="W67" s="52"/>
      <c r="X67" s="36"/>
      <c r="Y67" s="38"/>
      <c r="Z67" s="39"/>
      <c r="AA67" s="36"/>
      <c r="AB67" s="36"/>
      <c r="AC67" s="36"/>
      <c r="AD67" s="40"/>
    </row>
    <row r="68" spans="1:30" ht="15.75" customHeight="1">
      <c r="A68" s="22"/>
      <c r="B68" s="155" t="s">
        <v>172</v>
      </c>
      <c r="C68" s="156"/>
      <c r="D68" s="156"/>
      <c r="E68" s="156"/>
      <c r="F68" s="157"/>
      <c r="G68" s="69"/>
      <c r="H68" s="69"/>
      <c r="I68" s="70"/>
      <c r="J68" s="71"/>
      <c r="K68" s="51"/>
      <c r="L68" s="36"/>
      <c r="M68" s="36"/>
      <c r="N68" s="36"/>
      <c r="O68" s="51"/>
      <c r="P68" s="52"/>
      <c r="Q68" s="52"/>
      <c r="R68" s="52"/>
      <c r="S68" s="52"/>
      <c r="T68" s="52"/>
      <c r="U68" s="52"/>
      <c r="V68" s="52"/>
      <c r="W68" s="52"/>
      <c r="X68" s="36"/>
      <c r="Y68" s="38"/>
      <c r="Z68" s="39"/>
      <c r="AA68" s="36"/>
      <c r="AB68" s="36"/>
      <c r="AC68" s="36"/>
      <c r="AD68" s="40"/>
    </row>
    <row r="69" spans="1:30" ht="15.75" customHeight="1">
      <c r="A69" s="22"/>
      <c r="B69" s="41" t="s">
        <v>85</v>
      </c>
      <c r="C69" s="42" t="s">
        <v>86</v>
      </c>
      <c r="D69" s="43" t="s">
        <v>87</v>
      </c>
      <c r="E69" s="43" t="s">
        <v>88</v>
      </c>
      <c r="F69" s="43" t="s">
        <v>89</v>
      </c>
      <c r="G69" s="43" t="s">
        <v>89</v>
      </c>
      <c r="H69" s="43" t="s">
        <v>88</v>
      </c>
      <c r="I69" s="43" t="s">
        <v>90</v>
      </c>
      <c r="J69" s="43" t="s">
        <v>91</v>
      </c>
      <c r="K69" s="51"/>
      <c r="L69" s="36"/>
      <c r="M69" s="36"/>
      <c r="N69" s="36"/>
      <c r="O69" s="51"/>
      <c r="P69" s="52"/>
      <c r="Q69" s="52"/>
      <c r="R69" s="52"/>
      <c r="S69" s="52"/>
      <c r="T69" s="52"/>
      <c r="U69" s="52"/>
      <c r="V69" s="52"/>
      <c r="W69" s="52"/>
      <c r="X69" s="36"/>
      <c r="Y69" s="38"/>
      <c r="Z69" s="39"/>
      <c r="AA69" s="36"/>
      <c r="AB69" s="36"/>
      <c r="AC69" s="36"/>
      <c r="AD69" s="40"/>
    </row>
    <row r="70" spans="1:30" ht="15.75" customHeight="1">
      <c r="A70" s="23" t="s">
        <v>173</v>
      </c>
      <c r="B70" s="75"/>
      <c r="C70" s="50"/>
      <c r="D70" s="46" t="s">
        <v>22</v>
      </c>
      <c r="E70" s="48"/>
      <c r="F70" s="59">
        <v>3</v>
      </c>
      <c r="G70" s="152">
        <v>1</v>
      </c>
      <c r="H70" s="105"/>
      <c r="I70" s="46" t="s">
        <v>18</v>
      </c>
      <c r="J70" s="46" t="s">
        <v>143</v>
      </c>
      <c r="K70" s="51"/>
      <c r="L70" s="36"/>
      <c r="M70" s="36"/>
      <c r="N70" s="36"/>
      <c r="O70" s="51"/>
      <c r="P70" s="52"/>
      <c r="Q70" s="52"/>
      <c r="R70" s="52"/>
      <c r="S70" s="52"/>
      <c r="T70" s="52"/>
      <c r="U70" s="52"/>
      <c r="V70" s="52"/>
      <c r="W70" s="52"/>
      <c r="X70" s="36"/>
      <c r="Y70" s="38"/>
      <c r="Z70" s="39"/>
      <c r="AA70" s="36"/>
      <c r="AB70" s="36"/>
      <c r="AC70" s="36"/>
      <c r="AD70" s="40"/>
    </row>
    <row r="71" spans="1:30" ht="15.75" customHeight="1">
      <c r="A71" s="23" t="s">
        <v>177</v>
      </c>
      <c r="B71" s="75">
        <v>45761</v>
      </c>
      <c r="C71" s="50" t="s">
        <v>92</v>
      </c>
      <c r="D71" s="46" t="s">
        <v>14</v>
      </c>
      <c r="E71" s="48" t="s">
        <v>309</v>
      </c>
      <c r="F71" s="46" t="s">
        <v>323</v>
      </c>
      <c r="G71" s="77" t="s">
        <v>101</v>
      </c>
      <c r="H71" s="77" t="s">
        <v>282</v>
      </c>
      <c r="I71" s="46" t="s">
        <v>10</v>
      </c>
      <c r="J71" s="46" t="s">
        <v>191</v>
      </c>
      <c r="K71" s="51"/>
      <c r="L71" s="36"/>
      <c r="M71" s="36"/>
      <c r="N71" s="36"/>
      <c r="O71" s="51"/>
      <c r="P71" s="52"/>
      <c r="Q71" s="52"/>
      <c r="R71" s="52"/>
      <c r="S71" s="52"/>
      <c r="T71" s="52"/>
      <c r="U71" s="52"/>
      <c r="V71" s="52"/>
      <c r="W71" s="52"/>
      <c r="X71" s="36"/>
      <c r="Y71" s="38"/>
      <c r="Z71" s="39"/>
      <c r="AA71" s="36"/>
      <c r="AB71" s="36"/>
      <c r="AC71" s="36"/>
      <c r="AD71" s="40"/>
    </row>
    <row r="72" spans="1:30" ht="15.75" customHeight="1">
      <c r="A72" s="22"/>
      <c r="B72" s="75"/>
      <c r="C72" s="55"/>
      <c r="D72" s="78"/>
      <c r="E72" s="46"/>
      <c r="F72" s="46"/>
      <c r="G72" s="79"/>
      <c r="H72" s="79"/>
      <c r="I72" s="80"/>
      <c r="J72" s="81"/>
      <c r="K72" s="26"/>
      <c r="L72" s="22"/>
      <c r="M72" s="22"/>
      <c r="N72" s="22"/>
      <c r="O72" s="26"/>
      <c r="P72" s="23"/>
      <c r="Q72" s="23"/>
      <c r="R72" s="23"/>
      <c r="S72" s="23"/>
      <c r="T72" s="23"/>
      <c r="U72" s="23"/>
      <c r="V72" s="23"/>
      <c r="W72" s="23"/>
      <c r="X72" s="22"/>
      <c r="Y72" s="27"/>
      <c r="Z72" s="28"/>
      <c r="AA72" s="22"/>
      <c r="AB72" s="22"/>
      <c r="AC72" s="22"/>
      <c r="AD72" s="25"/>
    </row>
    <row r="73" spans="1:30" ht="15.75" customHeight="1">
      <c r="A73" s="22"/>
      <c r="B73" s="25"/>
      <c r="C73" s="24"/>
      <c r="D73" s="22"/>
      <c r="E73" s="23"/>
      <c r="F73" s="25"/>
      <c r="G73" s="22"/>
      <c r="H73" s="22"/>
      <c r="I73" s="23"/>
      <c r="J73" s="25"/>
      <c r="K73" s="26"/>
      <c r="L73" s="22"/>
      <c r="M73" s="22"/>
      <c r="N73" s="22"/>
      <c r="O73" s="26"/>
      <c r="P73" s="23"/>
      <c r="Q73" s="23"/>
      <c r="R73" s="23"/>
      <c r="S73" s="23"/>
      <c r="T73" s="23"/>
      <c r="U73" s="23"/>
      <c r="V73" s="23"/>
      <c r="W73" s="23"/>
      <c r="X73" s="22"/>
      <c r="Y73" s="27"/>
      <c r="Z73" s="28"/>
      <c r="AA73" s="22"/>
      <c r="AB73" s="22"/>
      <c r="AC73" s="22"/>
      <c r="AD73" s="25"/>
    </row>
    <row r="74" spans="1:30" ht="15.75" customHeight="1">
      <c r="A74" s="22"/>
      <c r="B74" s="25"/>
      <c r="C74" s="24"/>
      <c r="D74" s="22"/>
      <c r="E74" s="23"/>
      <c r="F74" s="25"/>
      <c r="G74" s="22"/>
      <c r="H74" s="22"/>
      <c r="I74" s="23"/>
      <c r="J74" s="25"/>
      <c r="K74" s="26"/>
      <c r="L74" s="22"/>
      <c r="M74" s="22"/>
      <c r="N74" s="22"/>
      <c r="O74" s="26"/>
      <c r="P74" s="23"/>
      <c r="Q74" s="23"/>
      <c r="R74" s="23"/>
      <c r="S74" s="23"/>
      <c r="T74" s="23"/>
      <c r="U74" s="23"/>
      <c r="V74" s="23"/>
      <c r="W74" s="23"/>
      <c r="X74" s="22"/>
      <c r="Y74" s="27"/>
      <c r="Z74" s="28"/>
      <c r="AA74" s="22"/>
      <c r="AB74" s="22"/>
      <c r="AC74" s="22"/>
      <c r="AD74" s="25"/>
    </row>
    <row r="75" spans="1:30" ht="15.75" customHeight="1">
      <c r="A75" s="22"/>
      <c r="B75" s="155" t="s">
        <v>182</v>
      </c>
      <c r="C75" s="156"/>
      <c r="D75" s="156"/>
      <c r="E75" s="156"/>
      <c r="F75" s="157"/>
      <c r="G75" s="82"/>
      <c r="H75" s="82"/>
      <c r="I75" s="83"/>
      <c r="J75" s="84"/>
      <c r="K75" s="26"/>
      <c r="L75" s="22"/>
      <c r="M75" s="22"/>
      <c r="N75" s="22"/>
      <c r="O75" s="26"/>
      <c r="P75" s="23"/>
      <c r="Q75" s="23"/>
      <c r="R75" s="23"/>
      <c r="S75" s="23"/>
      <c r="T75" s="23"/>
      <c r="U75" s="23"/>
      <c r="V75" s="23"/>
      <c r="W75" s="23"/>
      <c r="X75" s="22"/>
      <c r="Y75" s="27"/>
      <c r="Z75" s="28"/>
      <c r="AA75" s="22"/>
      <c r="AB75" s="22"/>
      <c r="AC75" s="22"/>
      <c r="AD75" s="25"/>
    </row>
    <row r="76" spans="1:30" ht="15.75" customHeight="1">
      <c r="A76" s="22"/>
      <c r="B76" s="41" t="s">
        <v>85</v>
      </c>
      <c r="C76" s="42" t="s">
        <v>86</v>
      </c>
      <c r="D76" s="43" t="s">
        <v>87</v>
      </c>
      <c r="E76" s="43" t="s">
        <v>88</v>
      </c>
      <c r="F76" s="43" t="s">
        <v>89</v>
      </c>
      <c r="G76" s="43" t="s">
        <v>89</v>
      </c>
      <c r="H76" s="43" t="s">
        <v>88</v>
      </c>
      <c r="I76" s="43" t="s">
        <v>90</v>
      </c>
      <c r="J76" s="43" t="s">
        <v>91</v>
      </c>
      <c r="K76" s="26"/>
      <c r="L76" s="22"/>
      <c r="M76" s="22"/>
      <c r="N76" s="22"/>
      <c r="O76" s="26"/>
      <c r="P76" s="23"/>
      <c r="Q76" s="23"/>
      <c r="R76" s="23"/>
      <c r="S76" s="23"/>
      <c r="T76" s="23"/>
      <c r="U76" s="23"/>
      <c r="V76" s="23"/>
      <c r="W76" s="23"/>
      <c r="X76" s="22"/>
      <c r="Y76" s="27"/>
      <c r="Z76" s="28"/>
      <c r="AA76" s="22"/>
      <c r="AB76" s="22"/>
      <c r="AC76" s="22"/>
      <c r="AD76" s="25"/>
    </row>
    <row r="77" spans="1:30" ht="15.75" customHeight="1">
      <c r="A77" s="22"/>
      <c r="B77" s="75">
        <v>45773</v>
      </c>
      <c r="C77" s="50">
        <v>0.5625</v>
      </c>
      <c r="D77" s="46" t="s">
        <v>22</v>
      </c>
      <c r="E77" s="48"/>
      <c r="F77" s="46" t="s">
        <v>489</v>
      </c>
      <c r="G77" s="79" t="s">
        <v>490</v>
      </c>
      <c r="H77" s="79"/>
      <c r="I77" s="46" t="s">
        <v>10</v>
      </c>
      <c r="J77" s="76" t="s">
        <v>176</v>
      </c>
      <c r="K77" s="26"/>
      <c r="L77" s="22"/>
      <c r="M77" s="22"/>
      <c r="N77" s="22"/>
      <c r="O77" s="26"/>
      <c r="P77" s="23"/>
      <c r="Q77" s="23"/>
      <c r="R77" s="23"/>
      <c r="S77" s="23"/>
      <c r="T77" s="23"/>
      <c r="U77" s="23"/>
      <c r="V77" s="23"/>
      <c r="W77" s="23"/>
      <c r="X77" s="22"/>
      <c r="Y77" s="27"/>
      <c r="Z77" s="28"/>
      <c r="AA77" s="22"/>
      <c r="AB77" s="22"/>
      <c r="AC77" s="22"/>
      <c r="AD77" s="25"/>
    </row>
    <row r="78" spans="1:30" ht="15.75" customHeight="1">
      <c r="A78" s="22"/>
      <c r="B78" s="75"/>
      <c r="C78" s="55"/>
      <c r="D78" s="78"/>
      <c r="E78" s="46"/>
      <c r="F78" s="46"/>
      <c r="G78" s="79"/>
      <c r="H78" s="79"/>
      <c r="I78" s="80"/>
      <c r="J78" s="81"/>
      <c r="K78" s="26"/>
      <c r="L78" s="22"/>
      <c r="M78" s="22"/>
      <c r="N78" s="22"/>
      <c r="O78" s="26"/>
      <c r="P78" s="23"/>
      <c r="Q78" s="23"/>
      <c r="R78" s="23"/>
      <c r="S78" s="23"/>
      <c r="T78" s="23"/>
      <c r="U78" s="23"/>
      <c r="V78" s="23"/>
      <c r="W78" s="23"/>
      <c r="X78" s="22"/>
      <c r="Y78" s="27"/>
      <c r="Z78" s="28"/>
      <c r="AA78" s="22"/>
      <c r="AB78" s="22"/>
      <c r="AC78" s="22"/>
      <c r="AD78" s="25"/>
    </row>
    <row r="79" spans="1:30" ht="15.75" customHeight="1">
      <c r="A79" s="22"/>
      <c r="B79" s="85"/>
      <c r="C79" s="106"/>
      <c r="D79" s="22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106"/>
      <c r="D80" s="22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10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10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85"/>
      <c r="C83" s="106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85"/>
      <c r="C84" s="106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85"/>
      <c r="C85" s="106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85"/>
      <c r="C86" s="106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85"/>
      <c r="C87" s="106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23"/>
      <c r="C88" s="24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23"/>
      <c r="C89" s="24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23"/>
      <c r="C90" s="24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23"/>
      <c r="C91" s="24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23"/>
      <c r="C92" s="24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23"/>
      <c r="C93" s="24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23"/>
      <c r="C94" s="24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23"/>
      <c r="C95" s="24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24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24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  <row r="261" spans="1:30" ht="15.75" customHeight="1">
      <c r="A261" s="22"/>
      <c r="B261" s="23"/>
      <c r="C261" s="24"/>
      <c r="D261" s="22"/>
      <c r="E261" s="22"/>
      <c r="F261" s="22"/>
      <c r="G261" s="22"/>
      <c r="H261" s="22"/>
      <c r="I261" s="23"/>
      <c r="J261" s="25"/>
      <c r="K261" s="26"/>
      <c r="L261" s="22"/>
      <c r="M261" s="22"/>
      <c r="N261" s="22"/>
      <c r="O261" s="26"/>
      <c r="P261" s="23"/>
      <c r="Q261" s="23"/>
      <c r="R261" s="23"/>
      <c r="S261" s="23"/>
      <c r="T261" s="23"/>
      <c r="U261" s="23"/>
      <c r="V261" s="23"/>
      <c r="W261" s="23"/>
      <c r="X261" s="22"/>
      <c r="Y261" s="27"/>
      <c r="Z261" s="28"/>
      <c r="AA261" s="22"/>
      <c r="AB261" s="22"/>
      <c r="AC261" s="22"/>
      <c r="AD261" s="25"/>
    </row>
    <row r="262" spans="1:30" ht="15.75" customHeight="1">
      <c r="A262" s="22"/>
      <c r="B262" s="23"/>
      <c r="C262" s="24"/>
      <c r="D262" s="22"/>
      <c r="E262" s="22"/>
      <c r="F262" s="22"/>
      <c r="G262" s="22"/>
      <c r="H262" s="22"/>
      <c r="I262" s="23"/>
      <c r="J262" s="25"/>
      <c r="K262" s="26"/>
      <c r="L262" s="22"/>
      <c r="M262" s="22"/>
      <c r="N262" s="22"/>
      <c r="O262" s="26"/>
      <c r="P262" s="23"/>
      <c r="Q262" s="23"/>
      <c r="R262" s="23"/>
      <c r="S262" s="23"/>
      <c r="T262" s="23"/>
      <c r="U262" s="23"/>
      <c r="V262" s="23"/>
      <c r="W262" s="23"/>
      <c r="X262" s="22"/>
      <c r="Y262" s="27"/>
      <c r="Z262" s="28"/>
      <c r="AA262" s="22"/>
      <c r="AB262" s="22"/>
      <c r="AC262" s="22"/>
      <c r="AD262" s="25"/>
    </row>
    <row r="263" spans="1:30" ht="15.75" customHeight="1">
      <c r="A263" s="22"/>
      <c r="B263" s="23"/>
      <c r="C263" s="24"/>
      <c r="D263" s="22"/>
      <c r="E263" s="22"/>
      <c r="F263" s="22"/>
      <c r="G263" s="22"/>
      <c r="H263" s="22"/>
      <c r="I263" s="23"/>
      <c r="J263" s="25"/>
      <c r="K263" s="26"/>
      <c r="L263" s="22"/>
      <c r="M263" s="22"/>
      <c r="N263" s="22"/>
      <c r="O263" s="26"/>
      <c r="P263" s="23"/>
      <c r="Q263" s="23"/>
      <c r="R263" s="23"/>
      <c r="S263" s="23"/>
      <c r="T263" s="23"/>
      <c r="U263" s="23"/>
      <c r="V263" s="23"/>
      <c r="W263" s="23"/>
      <c r="X263" s="22"/>
      <c r="Y263" s="27"/>
      <c r="Z263" s="28"/>
      <c r="AA263" s="22"/>
      <c r="AB263" s="22"/>
      <c r="AC263" s="22"/>
      <c r="AD263" s="25"/>
    </row>
    <row r="264" spans="1:30" ht="15.75" customHeight="1">
      <c r="A264" s="22"/>
      <c r="B264" s="23"/>
      <c r="C264" s="24"/>
      <c r="D264" s="22"/>
      <c r="E264" s="22"/>
      <c r="F264" s="22"/>
      <c r="G264" s="22"/>
      <c r="H264" s="22"/>
      <c r="I264" s="23"/>
      <c r="J264" s="25"/>
      <c r="K264" s="26"/>
      <c r="L264" s="22"/>
      <c r="M264" s="22"/>
      <c r="N264" s="22"/>
      <c r="O264" s="26"/>
      <c r="P264" s="23"/>
      <c r="Q264" s="23"/>
      <c r="R264" s="23"/>
      <c r="S264" s="23"/>
      <c r="T264" s="23"/>
      <c r="U264" s="23"/>
      <c r="V264" s="23"/>
      <c r="W264" s="23"/>
      <c r="X264" s="22"/>
      <c r="Y264" s="27"/>
      <c r="Z264" s="28"/>
      <c r="AA264" s="22"/>
      <c r="AB264" s="22"/>
      <c r="AC264" s="22"/>
      <c r="AD264" s="25"/>
    </row>
    <row r="265" spans="1:30" ht="15.75" customHeight="1">
      <c r="A265" s="22"/>
      <c r="B265" s="23"/>
      <c r="C265" s="24"/>
      <c r="D265" s="22"/>
      <c r="E265" s="22"/>
      <c r="F265" s="22"/>
      <c r="G265" s="22"/>
      <c r="H265" s="22"/>
      <c r="I265" s="23"/>
      <c r="J265" s="25"/>
      <c r="K265" s="26"/>
      <c r="L265" s="22"/>
      <c r="M265" s="22"/>
      <c r="N265" s="22"/>
      <c r="O265" s="26"/>
      <c r="P265" s="23"/>
      <c r="Q265" s="23"/>
      <c r="R265" s="23"/>
      <c r="S265" s="23"/>
      <c r="T265" s="23"/>
      <c r="U265" s="23"/>
      <c r="V265" s="23"/>
      <c r="W265" s="23"/>
      <c r="X265" s="22"/>
      <c r="Y265" s="27"/>
      <c r="Z265" s="28"/>
      <c r="AA265" s="22"/>
      <c r="AB265" s="22"/>
      <c r="AC265" s="22"/>
      <c r="AD265" s="25"/>
    </row>
    <row r="266" spans="1:30" ht="15.75" customHeight="1">
      <c r="A266" s="22"/>
      <c r="B266" s="23"/>
      <c r="C266" s="24"/>
      <c r="D266" s="22"/>
      <c r="E266" s="22"/>
      <c r="F266" s="22"/>
      <c r="G266" s="22"/>
      <c r="H266" s="22"/>
      <c r="I266" s="23"/>
      <c r="J266" s="25"/>
      <c r="K266" s="26"/>
      <c r="L266" s="22"/>
      <c r="M266" s="22"/>
      <c r="N266" s="22"/>
      <c r="O266" s="26"/>
      <c r="P266" s="23"/>
      <c r="Q266" s="23"/>
      <c r="R266" s="23"/>
      <c r="S266" s="23"/>
      <c r="T266" s="23"/>
      <c r="U266" s="23"/>
      <c r="V266" s="23"/>
      <c r="W266" s="23"/>
      <c r="X266" s="22"/>
      <c r="Y266" s="27"/>
      <c r="Z266" s="28"/>
      <c r="AA266" s="22"/>
      <c r="AB266" s="22"/>
      <c r="AC266" s="22"/>
      <c r="AD266" s="25"/>
    </row>
    <row r="267" spans="1:30" ht="15.75" customHeight="1">
      <c r="A267" s="22"/>
      <c r="B267" s="23"/>
      <c r="C267" s="24"/>
      <c r="D267" s="22"/>
      <c r="E267" s="22"/>
      <c r="F267" s="22"/>
      <c r="G267" s="22"/>
      <c r="H267" s="22"/>
      <c r="I267" s="23"/>
      <c r="J267" s="25"/>
      <c r="K267" s="26"/>
      <c r="L267" s="22"/>
      <c r="M267" s="22"/>
      <c r="N267" s="22"/>
      <c r="O267" s="26"/>
      <c r="P267" s="23"/>
      <c r="Q267" s="23"/>
      <c r="R267" s="23"/>
      <c r="S267" s="23"/>
      <c r="T267" s="23"/>
      <c r="U267" s="23"/>
      <c r="V267" s="23"/>
      <c r="W267" s="23"/>
      <c r="X267" s="22"/>
      <c r="Y267" s="27"/>
      <c r="Z267" s="28"/>
      <c r="AA267" s="22"/>
      <c r="AB267" s="22"/>
      <c r="AC267" s="22"/>
      <c r="AD267" s="25"/>
    </row>
    <row r="268" spans="1:30" ht="15.75" customHeight="1">
      <c r="A268" s="22"/>
      <c r="B268" s="23"/>
      <c r="C268" s="24"/>
      <c r="D268" s="22"/>
      <c r="E268" s="22"/>
      <c r="F268" s="22"/>
      <c r="G268" s="22"/>
      <c r="H268" s="22"/>
      <c r="I268" s="23"/>
      <c r="J268" s="25"/>
      <c r="K268" s="26"/>
      <c r="L268" s="22"/>
      <c r="M268" s="22"/>
      <c r="N268" s="22"/>
      <c r="O268" s="26"/>
      <c r="P268" s="23"/>
      <c r="Q268" s="23"/>
      <c r="R268" s="23"/>
      <c r="S268" s="23"/>
      <c r="T268" s="23"/>
      <c r="U268" s="23"/>
      <c r="V268" s="23"/>
      <c r="W268" s="23"/>
      <c r="X268" s="22"/>
      <c r="Y268" s="27"/>
      <c r="Z268" s="28"/>
      <c r="AA268" s="22"/>
      <c r="AB268" s="22"/>
      <c r="AC268" s="22"/>
      <c r="AD268" s="25"/>
    </row>
    <row r="269" spans="1:30" ht="15.75" customHeight="1">
      <c r="A269" s="22"/>
      <c r="B269" s="23"/>
      <c r="C269" s="24"/>
      <c r="D269" s="22"/>
      <c r="E269" s="22"/>
      <c r="F269" s="22"/>
      <c r="G269" s="22"/>
      <c r="H269" s="22"/>
      <c r="I269" s="23"/>
      <c r="J269" s="25"/>
      <c r="K269" s="26"/>
      <c r="L269" s="22"/>
      <c r="M269" s="22"/>
      <c r="N269" s="22"/>
      <c r="O269" s="26"/>
      <c r="P269" s="23"/>
      <c r="Q269" s="23"/>
      <c r="R269" s="23"/>
      <c r="S269" s="23"/>
      <c r="T269" s="23"/>
      <c r="U269" s="23"/>
      <c r="V269" s="23"/>
      <c r="W269" s="23"/>
      <c r="X269" s="22"/>
      <c r="Y269" s="27"/>
      <c r="Z269" s="28"/>
      <c r="AA269" s="22"/>
      <c r="AB269" s="22"/>
      <c r="AC269" s="22"/>
      <c r="AD269" s="25"/>
    </row>
    <row r="270" spans="1:30" ht="15.75" customHeight="1">
      <c r="A270" s="22"/>
      <c r="B270" s="23"/>
      <c r="C270" s="24"/>
      <c r="D270" s="22"/>
      <c r="E270" s="22"/>
      <c r="F270" s="22"/>
      <c r="G270" s="22"/>
      <c r="H270" s="22"/>
      <c r="I270" s="23"/>
      <c r="J270" s="25"/>
      <c r="K270" s="26"/>
      <c r="L270" s="22"/>
      <c r="M270" s="22"/>
      <c r="N270" s="22"/>
      <c r="O270" s="26"/>
      <c r="P270" s="23"/>
      <c r="Q270" s="23"/>
      <c r="R270" s="23"/>
      <c r="S270" s="23"/>
      <c r="T270" s="23"/>
      <c r="U270" s="23"/>
      <c r="V270" s="23"/>
      <c r="W270" s="23"/>
      <c r="X270" s="22"/>
      <c r="Y270" s="27"/>
      <c r="Z270" s="28"/>
      <c r="AA270" s="22"/>
      <c r="AB270" s="22"/>
      <c r="AC270" s="22"/>
      <c r="AD270" s="25"/>
    </row>
    <row r="271" spans="1:30" ht="15.75" customHeight="1">
      <c r="A271" s="22"/>
      <c r="B271" s="23"/>
      <c r="C271" s="24"/>
      <c r="D271" s="22"/>
      <c r="E271" s="22"/>
      <c r="F271" s="22"/>
      <c r="G271" s="22"/>
      <c r="H271" s="22"/>
      <c r="I271" s="23"/>
      <c r="J271" s="25"/>
      <c r="K271" s="26"/>
      <c r="L271" s="22"/>
      <c r="M271" s="22"/>
      <c r="N271" s="22"/>
      <c r="O271" s="26"/>
      <c r="P271" s="23"/>
      <c r="Q271" s="23"/>
      <c r="R271" s="23"/>
      <c r="S271" s="23"/>
      <c r="T271" s="23"/>
      <c r="U271" s="23"/>
      <c r="V271" s="23"/>
      <c r="W271" s="23"/>
      <c r="X271" s="22"/>
      <c r="Y271" s="27"/>
      <c r="Z271" s="28"/>
      <c r="AA271" s="22"/>
      <c r="AB271" s="22"/>
      <c r="AC271" s="22"/>
      <c r="AD271" s="25"/>
    </row>
    <row r="272" spans="1:30" ht="15.75" customHeight="1">
      <c r="A272" s="22"/>
      <c r="B272" s="23"/>
      <c r="C272" s="24"/>
      <c r="D272" s="22"/>
      <c r="E272" s="22"/>
      <c r="F272" s="22"/>
      <c r="G272" s="22"/>
      <c r="H272" s="22"/>
      <c r="I272" s="23"/>
      <c r="J272" s="25"/>
      <c r="K272" s="26"/>
      <c r="L272" s="22"/>
      <c r="M272" s="22"/>
      <c r="N272" s="22"/>
      <c r="O272" s="26"/>
      <c r="P272" s="23"/>
      <c r="Q272" s="23"/>
      <c r="R272" s="23"/>
      <c r="S272" s="23"/>
      <c r="T272" s="23"/>
      <c r="U272" s="23"/>
      <c r="V272" s="23"/>
      <c r="W272" s="23"/>
      <c r="X272" s="22"/>
      <c r="Y272" s="27"/>
      <c r="Z272" s="28"/>
      <c r="AA272" s="22"/>
      <c r="AB272" s="22"/>
      <c r="AC272" s="22"/>
      <c r="AD272" s="25"/>
    </row>
    <row r="273" spans="1:30" ht="15.75" customHeight="1">
      <c r="A273" s="22"/>
      <c r="B273" s="23"/>
      <c r="C273" s="24"/>
      <c r="D273" s="22"/>
      <c r="E273" s="22"/>
      <c r="F273" s="22"/>
      <c r="G273" s="22"/>
      <c r="H273" s="22"/>
      <c r="I273" s="23"/>
      <c r="J273" s="25"/>
      <c r="K273" s="26"/>
      <c r="L273" s="22"/>
      <c r="M273" s="22"/>
      <c r="N273" s="22"/>
      <c r="O273" s="26"/>
      <c r="P273" s="23"/>
      <c r="Q273" s="23"/>
      <c r="R273" s="23"/>
      <c r="S273" s="23"/>
      <c r="T273" s="23"/>
      <c r="U273" s="23"/>
      <c r="V273" s="23"/>
      <c r="W273" s="23"/>
      <c r="X273" s="22"/>
      <c r="Y273" s="27"/>
      <c r="Z273" s="28"/>
      <c r="AA273" s="22"/>
      <c r="AB273" s="22"/>
      <c r="AC273" s="22"/>
      <c r="AD273" s="25"/>
    </row>
    <row r="274" spans="1:30" ht="15.75" customHeight="1">
      <c r="A274" s="22"/>
      <c r="B274" s="23"/>
      <c r="C274" s="24"/>
      <c r="D274" s="22"/>
      <c r="E274" s="22"/>
      <c r="F274" s="22"/>
      <c r="G274" s="22"/>
      <c r="H274" s="22"/>
      <c r="I274" s="23"/>
      <c r="J274" s="25"/>
      <c r="K274" s="26"/>
      <c r="L274" s="22"/>
      <c r="M274" s="22"/>
      <c r="N274" s="22"/>
      <c r="O274" s="26"/>
      <c r="P274" s="23"/>
      <c r="Q274" s="23"/>
      <c r="R274" s="23"/>
      <c r="S274" s="23"/>
      <c r="T274" s="23"/>
      <c r="U274" s="23"/>
      <c r="V274" s="23"/>
      <c r="W274" s="23"/>
      <c r="X274" s="22"/>
      <c r="Y274" s="27"/>
      <c r="Z274" s="28"/>
      <c r="AA274" s="22"/>
      <c r="AB274" s="22"/>
      <c r="AC274" s="22"/>
      <c r="AD274" s="25"/>
    </row>
    <row r="275" spans="1:30" ht="15.75" customHeight="1">
      <c r="A275" s="22"/>
      <c r="B275" s="23"/>
      <c r="C275" s="24"/>
      <c r="D275" s="22"/>
      <c r="E275" s="22"/>
      <c r="F275" s="22"/>
      <c r="G275" s="22"/>
      <c r="H275" s="22"/>
      <c r="I275" s="23"/>
      <c r="J275" s="25"/>
      <c r="K275" s="26"/>
      <c r="L275" s="22"/>
      <c r="M275" s="22"/>
      <c r="N275" s="22"/>
      <c r="O275" s="26"/>
      <c r="P275" s="23"/>
      <c r="Q275" s="23"/>
      <c r="R275" s="23"/>
      <c r="S275" s="23"/>
      <c r="T275" s="23"/>
      <c r="U275" s="23"/>
      <c r="V275" s="23"/>
      <c r="W275" s="23"/>
      <c r="X275" s="22"/>
      <c r="Y275" s="27"/>
      <c r="Z275" s="28"/>
      <c r="AA275" s="22"/>
      <c r="AB275" s="22"/>
      <c r="AC275" s="22"/>
      <c r="AD275" s="25"/>
    </row>
    <row r="276" spans="1:30" ht="15.75" customHeight="1">
      <c r="A276" s="22"/>
      <c r="B276" s="23"/>
      <c r="C276" s="24"/>
      <c r="D276" s="22"/>
      <c r="E276" s="22"/>
      <c r="F276" s="22"/>
      <c r="G276" s="22"/>
      <c r="H276" s="22"/>
      <c r="I276" s="23"/>
      <c r="J276" s="25"/>
      <c r="K276" s="26"/>
      <c r="L276" s="22"/>
      <c r="M276" s="22"/>
      <c r="N276" s="22"/>
      <c r="O276" s="26"/>
      <c r="P276" s="23"/>
      <c r="Q276" s="23"/>
      <c r="R276" s="23"/>
      <c r="S276" s="23"/>
      <c r="T276" s="23"/>
      <c r="U276" s="23"/>
      <c r="V276" s="23"/>
      <c r="W276" s="23"/>
      <c r="X276" s="22"/>
      <c r="Y276" s="27"/>
      <c r="Z276" s="28"/>
      <c r="AA276" s="22"/>
      <c r="AB276" s="22"/>
      <c r="AC276" s="22"/>
      <c r="AD276" s="25"/>
    </row>
    <row r="277" spans="1:30" ht="15.75" customHeight="1">
      <c r="A277" s="22"/>
      <c r="B277" s="23"/>
      <c r="C277" s="24"/>
      <c r="D277" s="22"/>
      <c r="E277" s="22"/>
      <c r="F277" s="22"/>
      <c r="G277" s="22"/>
      <c r="H277" s="22"/>
      <c r="I277" s="23"/>
      <c r="J277" s="25"/>
      <c r="K277" s="26"/>
      <c r="L277" s="22"/>
      <c r="M277" s="22"/>
      <c r="N277" s="22"/>
      <c r="O277" s="26"/>
      <c r="P277" s="23"/>
      <c r="Q277" s="23"/>
      <c r="R277" s="23"/>
      <c r="S277" s="23"/>
      <c r="T277" s="23"/>
      <c r="U277" s="23"/>
      <c r="V277" s="23"/>
      <c r="W277" s="23"/>
      <c r="X277" s="22"/>
      <c r="Y277" s="27"/>
      <c r="Z277" s="28"/>
      <c r="AA277" s="22"/>
      <c r="AB277" s="22"/>
      <c r="AC277" s="22"/>
      <c r="AD277" s="25"/>
    </row>
  </sheetData>
  <mergeCells count="14">
    <mergeCell ref="B68:F68"/>
    <mergeCell ref="B75:F75"/>
    <mergeCell ref="B40:J40"/>
    <mergeCell ref="B46:J46"/>
    <mergeCell ref="B52:J52"/>
    <mergeCell ref="B58:J58"/>
    <mergeCell ref="B64:J65"/>
    <mergeCell ref="B34:J34"/>
    <mergeCell ref="B28:J28"/>
    <mergeCell ref="B2:J2"/>
    <mergeCell ref="B4:J4"/>
    <mergeCell ref="B10:J10"/>
    <mergeCell ref="B16:J16"/>
    <mergeCell ref="B22:J22"/>
  </mergeCells>
  <conditionalFormatting sqref="Y40:Y44">
    <cfRule type="expression" dxfId="7" priority="1">
      <formula>Z40&lt;0</formula>
    </cfRule>
    <cfRule type="expression" dxfId="6" priority="2">
      <formula>Z40&gt;0</formula>
    </cfRule>
  </conditionalFormatting>
  <conditionalFormatting sqref="Z40:Z4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71"/>
  <sheetViews>
    <sheetView topLeftCell="B59" workbookViewId="0">
      <selection activeCell="E68" sqref="E68"/>
    </sheetView>
  </sheetViews>
  <sheetFormatPr defaultColWidth="14.453125" defaultRowHeight="15" customHeight="1"/>
  <cols>
    <col min="1" max="1" width="15.54296875" customWidth="1"/>
    <col min="2" max="2" width="23.26953125" customWidth="1"/>
    <col min="3" max="3" width="15.26953125" customWidth="1"/>
    <col min="4" max="9" width="23.26953125" customWidth="1"/>
    <col min="10" max="10" width="54.08984375" customWidth="1"/>
    <col min="11" max="11" width="23.54296875" customWidth="1"/>
    <col min="12" max="12" width="11" customWidth="1"/>
    <col min="13" max="13" width="1.81640625" customWidth="1"/>
    <col min="14" max="14" width="3" customWidth="1"/>
    <col min="15" max="15" width="23.5429687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A2" s="30"/>
      <c r="B2" s="158" t="s">
        <v>324</v>
      </c>
      <c r="C2" s="159"/>
      <c r="D2" s="159"/>
      <c r="E2" s="159"/>
      <c r="F2" s="159"/>
      <c r="G2" s="159"/>
      <c r="H2" s="159"/>
      <c r="I2" s="159"/>
      <c r="J2" s="160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55" t="s">
        <v>264</v>
      </c>
      <c r="C4" s="156"/>
      <c r="D4" s="156"/>
      <c r="E4" s="156"/>
      <c r="F4" s="156"/>
      <c r="G4" s="156"/>
      <c r="H4" s="156"/>
      <c r="I4" s="156"/>
      <c r="J4" s="157"/>
      <c r="K4" s="35"/>
      <c r="L4" s="36"/>
      <c r="M4" s="36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45575</v>
      </c>
      <c r="C6" s="45" t="s">
        <v>92</v>
      </c>
      <c r="D6" s="46" t="s">
        <v>34</v>
      </c>
      <c r="E6" s="46" t="s">
        <v>325</v>
      </c>
      <c r="F6" t="s">
        <v>326</v>
      </c>
      <c r="G6" s="46" t="s">
        <v>327</v>
      </c>
      <c r="H6" s="46" t="s">
        <v>328</v>
      </c>
      <c r="I6" s="46" t="s">
        <v>38</v>
      </c>
      <c r="J6" s="46" t="s">
        <v>329</v>
      </c>
      <c r="K6" s="26"/>
      <c r="L6" s="22"/>
      <c r="M6" s="22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45572</v>
      </c>
      <c r="C7" s="49" t="s">
        <v>92</v>
      </c>
      <c r="D7" s="46" t="s">
        <v>30</v>
      </c>
      <c r="E7" s="46" t="s">
        <v>330</v>
      </c>
      <c r="F7" s="46" t="s">
        <v>281</v>
      </c>
      <c r="G7" s="46" t="s">
        <v>331</v>
      </c>
      <c r="H7" s="46" t="s">
        <v>303</v>
      </c>
      <c r="I7" s="46" t="s">
        <v>47</v>
      </c>
      <c r="J7" s="46" t="s">
        <v>191</v>
      </c>
      <c r="K7" s="26"/>
      <c r="L7" s="22"/>
      <c r="M7" s="22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>
        <v>45575</v>
      </c>
      <c r="C8" s="55" t="s">
        <v>98</v>
      </c>
      <c r="D8" s="46" t="s">
        <v>39</v>
      </c>
      <c r="E8" s="78" t="s">
        <v>332</v>
      </c>
      <c r="F8" s="46" t="s">
        <v>101</v>
      </c>
      <c r="G8" s="46" t="s">
        <v>333</v>
      </c>
      <c r="H8" s="78" t="s">
        <v>334</v>
      </c>
      <c r="I8" s="46" t="s">
        <v>43</v>
      </c>
      <c r="J8" s="46" t="s">
        <v>196</v>
      </c>
      <c r="K8" s="26"/>
      <c r="L8" s="22"/>
      <c r="M8" s="22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99"/>
      <c r="C9" s="100"/>
      <c r="D9" s="85"/>
      <c r="E9" s="85"/>
      <c r="F9" s="85"/>
      <c r="G9" s="85"/>
      <c r="H9" s="85"/>
      <c r="I9" s="85"/>
      <c r="J9" s="101"/>
      <c r="K9" s="26"/>
      <c r="L9" s="22"/>
      <c r="M9" s="22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155" t="s">
        <v>272</v>
      </c>
      <c r="C10" s="156"/>
      <c r="D10" s="156"/>
      <c r="E10" s="156"/>
      <c r="F10" s="156"/>
      <c r="G10" s="156"/>
      <c r="H10" s="156"/>
      <c r="I10" s="156"/>
      <c r="J10" s="157"/>
      <c r="K10" s="26"/>
      <c r="L10" s="22"/>
      <c r="M10" s="22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1" t="s">
        <v>85</v>
      </c>
      <c r="C11" s="42" t="s">
        <v>86</v>
      </c>
      <c r="D11" s="43" t="s">
        <v>87</v>
      </c>
      <c r="E11" s="43" t="s">
        <v>88</v>
      </c>
      <c r="F11" s="43" t="s">
        <v>89</v>
      </c>
      <c r="G11" s="43" t="s">
        <v>89</v>
      </c>
      <c r="H11" s="43" t="s">
        <v>88</v>
      </c>
      <c r="I11" s="43" t="s">
        <v>90</v>
      </c>
      <c r="J11" s="43" t="s">
        <v>91</v>
      </c>
      <c r="K11" s="26"/>
      <c r="L11" s="22"/>
      <c r="M11" s="22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45586</v>
      </c>
      <c r="C12" s="49" t="s">
        <v>92</v>
      </c>
      <c r="D12" s="46" t="s">
        <v>30</v>
      </c>
      <c r="E12" s="46" t="s">
        <v>330</v>
      </c>
      <c r="F12" s="46" t="s">
        <v>335</v>
      </c>
      <c r="G12" s="46" t="s">
        <v>101</v>
      </c>
      <c r="H12" s="46" t="s">
        <v>336</v>
      </c>
      <c r="I12" s="46" t="s">
        <v>38</v>
      </c>
      <c r="J12" s="46" t="s">
        <v>191</v>
      </c>
      <c r="K12" s="26"/>
      <c r="L12" s="22"/>
      <c r="M12" s="22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>
        <v>45589</v>
      </c>
      <c r="C13" s="49" t="s">
        <v>92</v>
      </c>
      <c r="D13" s="46" t="s">
        <v>43</v>
      </c>
      <c r="E13" s="78" t="s">
        <v>337</v>
      </c>
      <c r="F13" s="46" t="s">
        <v>101</v>
      </c>
      <c r="G13" s="46" t="s">
        <v>247</v>
      </c>
      <c r="H13" s="46" t="s">
        <v>338</v>
      </c>
      <c r="I13" s="46" t="s">
        <v>47</v>
      </c>
      <c r="J13" s="46" t="s">
        <v>329</v>
      </c>
      <c r="K13" s="26"/>
      <c r="L13" s="22"/>
      <c r="M13" s="22"/>
      <c r="N13" s="22"/>
      <c r="O13" s="26"/>
      <c r="P13" s="23"/>
      <c r="Q13" s="23"/>
      <c r="R13" s="23"/>
      <c r="S13" s="23"/>
      <c r="T13" s="23"/>
      <c r="U13" s="23"/>
      <c r="V13" s="23"/>
      <c r="W13" s="23"/>
      <c r="X13" s="22"/>
      <c r="Y13" s="27"/>
      <c r="Z13" s="28"/>
      <c r="AA13" s="22"/>
      <c r="AB13" s="22"/>
      <c r="AC13" s="22"/>
      <c r="AD13" s="25"/>
    </row>
    <row r="14" spans="1:30" ht="14.25" customHeight="1">
      <c r="A14" s="22"/>
      <c r="B14" s="44">
        <v>45645</v>
      </c>
      <c r="C14" s="49" t="s">
        <v>98</v>
      </c>
      <c r="D14" s="46" t="s">
        <v>39</v>
      </c>
      <c r="E14" s="78" t="s">
        <v>332</v>
      </c>
      <c r="F14" s="46" t="s">
        <v>101</v>
      </c>
      <c r="G14" s="46" t="s">
        <v>339</v>
      </c>
      <c r="H14" s="46" t="s">
        <v>340</v>
      </c>
      <c r="I14" s="46" t="s">
        <v>34</v>
      </c>
      <c r="J14" s="46" t="s">
        <v>196</v>
      </c>
      <c r="K14" s="26"/>
      <c r="L14" s="22"/>
      <c r="M14" s="22"/>
      <c r="N14" s="22"/>
      <c r="O14" s="26"/>
      <c r="P14" s="23"/>
      <c r="Q14" s="23"/>
      <c r="R14" s="23"/>
      <c r="S14" s="23"/>
      <c r="T14" s="23"/>
      <c r="U14" s="23"/>
      <c r="V14" s="23"/>
      <c r="W14" s="23"/>
      <c r="X14" s="22"/>
      <c r="Y14" s="27"/>
      <c r="Z14" s="28"/>
      <c r="AA14" s="22"/>
      <c r="AB14" s="22"/>
      <c r="AC14" s="22"/>
      <c r="AD14" s="25"/>
    </row>
    <row r="15" spans="1:30" ht="14.25" customHeight="1">
      <c r="A15" s="22"/>
      <c r="B15" s="99"/>
      <c r="C15" s="100"/>
      <c r="D15" s="85"/>
      <c r="E15" s="85"/>
      <c r="F15" s="85"/>
      <c r="G15" s="85"/>
      <c r="H15" s="85"/>
      <c r="I15" s="85"/>
      <c r="J15" s="101"/>
      <c r="K15" s="36"/>
      <c r="L15" s="36"/>
      <c r="M15" s="36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4.25" customHeight="1">
      <c r="A16" s="22"/>
      <c r="B16" s="155" t="s">
        <v>278</v>
      </c>
      <c r="C16" s="156"/>
      <c r="D16" s="156"/>
      <c r="E16" s="156"/>
      <c r="F16" s="156"/>
      <c r="G16" s="156"/>
      <c r="H16" s="156"/>
      <c r="I16" s="156"/>
      <c r="J16" s="157"/>
      <c r="K16" s="51"/>
      <c r="L16" s="36"/>
      <c r="M16" s="36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41" t="s">
        <v>85</v>
      </c>
      <c r="C17" s="42" t="s">
        <v>86</v>
      </c>
      <c r="D17" s="43" t="s">
        <v>87</v>
      </c>
      <c r="E17" s="43" t="s">
        <v>88</v>
      </c>
      <c r="F17" s="43" t="s">
        <v>89</v>
      </c>
      <c r="G17" s="43" t="s">
        <v>89</v>
      </c>
      <c r="H17" s="43" t="s">
        <v>88</v>
      </c>
      <c r="I17" s="43" t="s">
        <v>90</v>
      </c>
      <c r="J17" s="43" t="s">
        <v>91</v>
      </c>
      <c r="K17" s="51"/>
      <c r="L17" s="36"/>
      <c r="M17" s="36"/>
      <c r="N17" s="36"/>
      <c r="O17" s="51"/>
      <c r="P17" s="52"/>
      <c r="Q17" s="52"/>
      <c r="R17" s="52"/>
      <c r="S17" s="52"/>
      <c r="T17" s="52"/>
      <c r="U17" s="52"/>
      <c r="V17" s="52"/>
      <c r="W17" s="52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>
        <v>45631</v>
      </c>
      <c r="C18" s="50" t="s">
        <v>92</v>
      </c>
      <c r="D18" s="46" t="s">
        <v>47</v>
      </c>
      <c r="E18" s="46" t="s">
        <v>341</v>
      </c>
      <c r="F18" s="46" t="s">
        <v>342</v>
      </c>
      <c r="G18" s="46" t="s">
        <v>343</v>
      </c>
      <c r="H18" s="46" t="s">
        <v>344</v>
      </c>
      <c r="I18" s="46" t="s">
        <v>34</v>
      </c>
      <c r="J18" s="46" t="s">
        <v>121</v>
      </c>
      <c r="K18" s="22"/>
      <c r="L18" s="36"/>
      <c r="M18" s="36"/>
      <c r="N18" s="36"/>
      <c r="O18" s="51"/>
      <c r="P18" s="52"/>
      <c r="Q18" s="52"/>
      <c r="R18" s="52"/>
      <c r="S18" s="52"/>
      <c r="T18" s="52"/>
      <c r="U18" s="52"/>
      <c r="V18" s="52"/>
      <c r="W18" s="52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44">
        <v>45624</v>
      </c>
      <c r="C19" s="50" t="s">
        <v>212</v>
      </c>
      <c r="D19" s="46" t="s">
        <v>38</v>
      </c>
      <c r="E19" s="46" t="s">
        <v>345</v>
      </c>
      <c r="F19" s="46" t="s">
        <v>101</v>
      </c>
      <c r="G19" s="46" t="s">
        <v>346</v>
      </c>
      <c r="H19" s="46" t="s">
        <v>347</v>
      </c>
      <c r="I19" s="46" t="s">
        <v>43</v>
      </c>
      <c r="J19" s="46" t="s">
        <v>143</v>
      </c>
      <c r="K19" s="22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4">
        <v>45600</v>
      </c>
      <c r="C20" s="49" t="s">
        <v>92</v>
      </c>
      <c r="D20" s="46" t="s">
        <v>30</v>
      </c>
      <c r="E20" s="46" t="s">
        <v>348</v>
      </c>
      <c r="F20" s="46" t="s">
        <v>349</v>
      </c>
      <c r="G20" s="46" t="s">
        <v>209</v>
      </c>
      <c r="H20" s="46" t="s">
        <v>40</v>
      </c>
      <c r="I20" s="46" t="s">
        <v>39</v>
      </c>
      <c r="J20" s="46" t="s">
        <v>191</v>
      </c>
      <c r="K20" s="22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99"/>
      <c r="C21" s="100"/>
      <c r="D21" s="85"/>
      <c r="E21" s="85"/>
      <c r="F21" s="85"/>
      <c r="G21" s="85"/>
      <c r="H21" s="85"/>
      <c r="I21" s="85"/>
      <c r="J21" s="101"/>
      <c r="K21" s="51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155" t="s">
        <v>286</v>
      </c>
      <c r="C22" s="156"/>
      <c r="D22" s="156"/>
      <c r="E22" s="156"/>
      <c r="F22" s="156"/>
      <c r="G22" s="156"/>
      <c r="H22" s="156"/>
      <c r="I22" s="156"/>
      <c r="J22" s="157"/>
      <c r="K22" s="51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1" t="s">
        <v>85</v>
      </c>
      <c r="C23" s="42" t="s">
        <v>86</v>
      </c>
      <c r="D23" s="43" t="s">
        <v>87</v>
      </c>
      <c r="E23" s="43" t="s">
        <v>88</v>
      </c>
      <c r="F23" s="43" t="s">
        <v>89</v>
      </c>
      <c r="G23" s="43" t="s">
        <v>89</v>
      </c>
      <c r="H23" s="43" t="s">
        <v>88</v>
      </c>
      <c r="I23" s="43" t="s">
        <v>90</v>
      </c>
      <c r="J23" s="43" t="s">
        <v>91</v>
      </c>
      <c r="K23" s="51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44">
        <v>45631</v>
      </c>
      <c r="C24" s="49" t="s">
        <v>92</v>
      </c>
      <c r="D24" s="46" t="s">
        <v>34</v>
      </c>
      <c r="E24" s="46" t="s">
        <v>325</v>
      </c>
      <c r="F24" s="46" t="s">
        <v>101</v>
      </c>
      <c r="G24" s="46" t="s">
        <v>350</v>
      </c>
      <c r="H24" s="46" t="s">
        <v>351</v>
      </c>
      <c r="I24" s="46" t="s">
        <v>43</v>
      </c>
      <c r="J24" s="46" t="s">
        <v>329</v>
      </c>
      <c r="K24" s="51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8"/>
      <c r="Z24" s="39"/>
      <c r="AA24" s="36"/>
      <c r="AB24" s="36"/>
      <c r="AC24" s="36"/>
      <c r="AD24" s="40"/>
    </row>
    <row r="25" spans="1:30" ht="15.75" customHeight="1">
      <c r="A25" s="22"/>
      <c r="B25" s="44">
        <v>45617</v>
      </c>
      <c r="C25" s="55" t="s">
        <v>98</v>
      </c>
      <c r="D25" s="46" t="s">
        <v>39</v>
      </c>
      <c r="E25" s="46" t="s">
        <v>40</v>
      </c>
      <c r="F25" s="46" t="s">
        <v>352</v>
      </c>
      <c r="G25" s="46" t="s">
        <v>353</v>
      </c>
      <c r="H25" s="46" t="s">
        <v>345</v>
      </c>
      <c r="I25" s="46" t="s">
        <v>38</v>
      </c>
      <c r="J25" s="46" t="s">
        <v>196</v>
      </c>
      <c r="K25" s="51"/>
      <c r="L25" s="36"/>
      <c r="M25" s="36"/>
      <c r="N25" s="36"/>
      <c r="O25" s="51"/>
      <c r="P25" s="52"/>
      <c r="Q25" s="52"/>
      <c r="R25" s="52"/>
      <c r="S25" s="52"/>
      <c r="T25" s="52"/>
      <c r="U25" s="52"/>
      <c r="V25" s="52"/>
      <c r="W25" s="52"/>
      <c r="X25" s="36"/>
      <c r="Y25" s="38"/>
      <c r="Z25" s="39"/>
      <c r="AA25" s="36"/>
      <c r="AB25" s="36"/>
      <c r="AC25" s="36"/>
      <c r="AD25" s="40"/>
    </row>
    <row r="26" spans="1:30" ht="15.75" customHeight="1">
      <c r="A26" s="22"/>
      <c r="B26" s="44">
        <v>45642</v>
      </c>
      <c r="C26" s="50" t="s">
        <v>92</v>
      </c>
      <c r="D26" s="46" t="s">
        <v>47</v>
      </c>
      <c r="E26" s="46" t="s">
        <v>354</v>
      </c>
      <c r="F26" s="46" t="s">
        <v>355</v>
      </c>
      <c r="G26" s="46" t="s">
        <v>356</v>
      </c>
      <c r="H26" s="46" t="s">
        <v>72</v>
      </c>
      <c r="I26" s="46" t="s">
        <v>30</v>
      </c>
      <c r="J26" s="46" t="s">
        <v>121</v>
      </c>
      <c r="K26" s="51"/>
      <c r="L26" s="36"/>
      <c r="M26" s="36"/>
      <c r="N26" s="36"/>
      <c r="O26" s="51"/>
      <c r="P26" s="52"/>
      <c r="Q26" s="52"/>
      <c r="R26" s="52"/>
      <c r="S26" s="52"/>
      <c r="T26" s="52"/>
      <c r="U26" s="52"/>
      <c r="V26" s="52"/>
      <c r="W26" s="52"/>
      <c r="X26" s="36"/>
      <c r="Y26" s="38"/>
      <c r="Z26" s="39"/>
      <c r="AA26" s="36"/>
      <c r="AB26" s="36"/>
      <c r="AC26" s="36"/>
      <c r="AD26" s="40"/>
    </row>
    <row r="27" spans="1:30" ht="15.75" customHeight="1">
      <c r="A27" s="22"/>
      <c r="B27" s="103"/>
      <c r="C27" s="100"/>
      <c r="D27" s="85"/>
      <c r="E27" s="85"/>
      <c r="F27" s="85"/>
      <c r="G27" s="85"/>
      <c r="H27" s="85"/>
      <c r="I27" s="85"/>
      <c r="J27" s="101"/>
      <c r="K27" s="51"/>
      <c r="L27" s="36"/>
      <c r="M27" s="36"/>
      <c r="N27" s="36"/>
      <c r="O27" s="51"/>
      <c r="P27" s="52"/>
      <c r="Q27" s="52"/>
      <c r="R27" s="52"/>
      <c r="S27" s="52"/>
      <c r="T27" s="52"/>
      <c r="U27" s="52"/>
      <c r="V27" s="52"/>
      <c r="W27" s="52"/>
      <c r="X27" s="36"/>
      <c r="Y27" s="38"/>
      <c r="Z27" s="39"/>
      <c r="AA27" s="36"/>
      <c r="AB27" s="36"/>
      <c r="AC27" s="36"/>
      <c r="AD27" s="40"/>
    </row>
    <row r="28" spans="1:30" ht="15.75" customHeight="1">
      <c r="A28" s="22"/>
      <c r="B28" s="155" t="s">
        <v>292</v>
      </c>
      <c r="C28" s="156"/>
      <c r="D28" s="156"/>
      <c r="E28" s="156"/>
      <c r="F28" s="156"/>
      <c r="G28" s="156"/>
      <c r="H28" s="156"/>
      <c r="I28" s="156"/>
      <c r="J28" s="157"/>
      <c r="K28" s="26"/>
      <c r="L28" s="22"/>
      <c r="M28" s="22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41" t="s">
        <v>85</v>
      </c>
      <c r="C29" s="42" t="s">
        <v>86</v>
      </c>
      <c r="D29" s="43" t="s">
        <v>87</v>
      </c>
      <c r="E29" s="43" t="s">
        <v>88</v>
      </c>
      <c r="F29" s="43" t="s">
        <v>89</v>
      </c>
      <c r="G29" s="43" t="s">
        <v>89</v>
      </c>
      <c r="H29" s="43" t="s">
        <v>88</v>
      </c>
      <c r="I29" s="43" t="s">
        <v>90</v>
      </c>
      <c r="J29" s="43" t="s">
        <v>91</v>
      </c>
      <c r="K29" s="26"/>
      <c r="L29" s="22"/>
      <c r="M29" s="22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4">
        <v>45712</v>
      </c>
      <c r="C30" s="50" t="s">
        <v>92</v>
      </c>
      <c r="D30" s="46" t="s">
        <v>38</v>
      </c>
      <c r="E30" s="46" t="s">
        <v>336</v>
      </c>
      <c r="F30" s="46" t="s">
        <v>357</v>
      </c>
      <c r="G30" s="46" t="s">
        <v>358</v>
      </c>
      <c r="H30" s="46" t="s">
        <v>359</v>
      </c>
      <c r="I30" s="46" t="s">
        <v>34</v>
      </c>
      <c r="J30" s="46" t="s">
        <v>143</v>
      </c>
      <c r="K30" s="26"/>
      <c r="L30" s="22"/>
      <c r="M30" s="22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63">
        <v>45628</v>
      </c>
      <c r="C31" s="49" t="s">
        <v>92</v>
      </c>
      <c r="D31" s="46" t="s">
        <v>30</v>
      </c>
      <c r="E31" s="46" t="s">
        <v>360</v>
      </c>
      <c r="F31" s="46" t="s">
        <v>168</v>
      </c>
      <c r="G31" s="154" t="s">
        <v>361</v>
      </c>
      <c r="H31" s="93" t="s">
        <v>362</v>
      </c>
      <c r="I31" s="93" t="s">
        <v>43</v>
      </c>
      <c r="J31" s="46" t="s">
        <v>191</v>
      </c>
      <c r="K31" s="26"/>
      <c r="L31" s="22"/>
      <c r="M31" s="22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44">
        <v>45630</v>
      </c>
      <c r="C32" s="50" t="s">
        <v>92</v>
      </c>
      <c r="D32" s="46" t="s">
        <v>47</v>
      </c>
      <c r="E32" s="46" t="s">
        <v>338</v>
      </c>
      <c r="F32" s="46" t="s">
        <v>363</v>
      </c>
      <c r="G32" s="46" t="s">
        <v>101</v>
      </c>
      <c r="H32" s="46" t="s">
        <v>364</v>
      </c>
      <c r="I32" s="46" t="s">
        <v>39</v>
      </c>
      <c r="J32" s="46" t="s">
        <v>121</v>
      </c>
      <c r="K32" s="26"/>
      <c r="L32" s="22"/>
      <c r="M32" s="22"/>
      <c r="N32" s="22"/>
      <c r="O32" s="26"/>
      <c r="P32" s="23"/>
      <c r="Q32" s="23"/>
      <c r="R32" s="23"/>
      <c r="S32" s="23"/>
      <c r="T32" s="23"/>
      <c r="U32" s="23"/>
      <c r="V32" s="23"/>
      <c r="W32" s="23"/>
      <c r="X32" s="22"/>
      <c r="Y32" s="27"/>
      <c r="Z32" s="28"/>
      <c r="AA32" s="22"/>
      <c r="AB32" s="22"/>
      <c r="AC32" s="22"/>
      <c r="AD32" s="25"/>
    </row>
    <row r="33" spans="1:30" ht="15.75" customHeight="1">
      <c r="A33" s="22"/>
      <c r="B33" s="103"/>
      <c r="C33" s="100"/>
      <c r="D33" s="85"/>
      <c r="E33" s="85"/>
      <c r="F33" s="85"/>
      <c r="G33" s="85"/>
      <c r="H33" s="85"/>
      <c r="I33" s="85"/>
      <c r="J33" s="101"/>
      <c r="K33" s="26"/>
      <c r="L33" s="22"/>
      <c r="M33" s="22"/>
      <c r="N33" s="22"/>
      <c r="O33" s="26"/>
      <c r="P33" s="23"/>
      <c r="Q33" s="23"/>
      <c r="R33" s="23"/>
      <c r="S33" s="23"/>
      <c r="T33" s="23"/>
      <c r="U33" s="23"/>
      <c r="V33" s="23"/>
      <c r="W33" s="23"/>
      <c r="X33" s="22"/>
      <c r="Y33" s="27"/>
      <c r="Z33" s="28"/>
      <c r="AA33" s="22"/>
      <c r="AB33" s="22"/>
      <c r="AC33" s="22"/>
      <c r="AD33" s="25"/>
    </row>
    <row r="34" spans="1:30" ht="15.75" customHeight="1">
      <c r="A34" s="22"/>
      <c r="B34" s="167" t="s">
        <v>365</v>
      </c>
      <c r="C34" s="156"/>
      <c r="D34" s="156"/>
      <c r="E34" s="156"/>
      <c r="F34" s="156"/>
      <c r="G34" s="156"/>
      <c r="H34" s="156"/>
      <c r="I34" s="156"/>
      <c r="J34" s="157"/>
      <c r="K34" s="22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8"/>
      <c r="Z34" s="39"/>
      <c r="AA34" s="36"/>
      <c r="AB34" s="36"/>
      <c r="AC34" s="36"/>
      <c r="AD34" s="40"/>
    </row>
    <row r="35" spans="1:30" ht="15.75" customHeight="1">
      <c r="A35" s="22"/>
      <c r="B35" s="155" t="s">
        <v>297</v>
      </c>
      <c r="C35" s="156"/>
      <c r="D35" s="156"/>
      <c r="E35" s="156"/>
      <c r="F35" s="156"/>
      <c r="G35" s="156"/>
      <c r="H35" s="156"/>
      <c r="I35" s="156"/>
      <c r="J35" s="157"/>
      <c r="K35" s="26"/>
      <c r="L35" s="22"/>
      <c r="M35" s="22"/>
      <c r="N35" s="22"/>
      <c r="O35" s="26"/>
      <c r="P35" s="23"/>
      <c r="Q35" s="23"/>
      <c r="R35" s="23"/>
      <c r="S35" s="23"/>
      <c r="T35" s="23"/>
      <c r="U35" s="23"/>
      <c r="V35" s="23"/>
      <c r="W35" s="23"/>
      <c r="X35" s="22"/>
      <c r="Y35" s="27"/>
      <c r="Z35" s="28"/>
      <c r="AA35" s="22"/>
      <c r="AB35" s="22"/>
      <c r="AC35" s="22"/>
      <c r="AD35" s="25"/>
    </row>
    <row r="36" spans="1:30" ht="15.75" customHeight="1">
      <c r="A36" s="22"/>
      <c r="B36" s="41" t="s">
        <v>85</v>
      </c>
      <c r="C36" s="42" t="s">
        <v>86</v>
      </c>
      <c r="D36" s="43" t="s">
        <v>87</v>
      </c>
      <c r="E36" s="43" t="s">
        <v>88</v>
      </c>
      <c r="F36" s="43" t="s">
        <v>89</v>
      </c>
      <c r="G36" s="43" t="s">
        <v>89</v>
      </c>
      <c r="H36" s="43" t="s">
        <v>88</v>
      </c>
      <c r="I36" s="43" t="s">
        <v>90</v>
      </c>
      <c r="J36" s="43" t="s">
        <v>91</v>
      </c>
      <c r="K36" s="26"/>
      <c r="L36" s="22"/>
      <c r="M36" s="22"/>
      <c r="N36" s="22"/>
      <c r="O36" s="26"/>
      <c r="P36" s="23"/>
      <c r="Q36" s="23"/>
      <c r="R36" s="23"/>
      <c r="S36" s="23"/>
      <c r="T36" s="23"/>
      <c r="U36" s="23"/>
      <c r="V36" s="23"/>
      <c r="W36" s="23"/>
      <c r="X36" s="22"/>
      <c r="Y36" s="27"/>
      <c r="Z36" s="28"/>
      <c r="AA36" s="22"/>
      <c r="AB36" s="22"/>
      <c r="AC36" s="22"/>
      <c r="AD36" s="25"/>
    </row>
    <row r="37" spans="1:30" ht="15.75" customHeight="1">
      <c r="A37" s="22"/>
      <c r="B37" s="63">
        <v>45680</v>
      </c>
      <c r="C37" s="49" t="s">
        <v>92</v>
      </c>
      <c r="D37" s="46" t="s">
        <v>34</v>
      </c>
      <c r="E37" s="46" t="s">
        <v>362</v>
      </c>
      <c r="F37" s="46" t="s">
        <v>366</v>
      </c>
      <c r="G37" s="46" t="s">
        <v>367</v>
      </c>
      <c r="H37" s="46" t="s">
        <v>368</v>
      </c>
      <c r="I37" s="46" t="s">
        <v>47</v>
      </c>
      <c r="J37" s="46" t="s">
        <v>329</v>
      </c>
      <c r="K37" s="26"/>
      <c r="L37" s="22"/>
      <c r="M37" s="22"/>
      <c r="N37" s="22"/>
      <c r="O37" s="26"/>
      <c r="P37" s="23"/>
      <c r="Q37" s="23"/>
      <c r="R37" s="23"/>
      <c r="S37" s="23"/>
      <c r="T37" s="23"/>
      <c r="U37" s="23"/>
      <c r="V37" s="23"/>
      <c r="W37" s="23"/>
      <c r="X37" s="22"/>
      <c r="Y37" s="27"/>
      <c r="Z37" s="28"/>
      <c r="AA37" s="22"/>
      <c r="AB37" s="22"/>
      <c r="AC37" s="22"/>
      <c r="AD37" s="25"/>
    </row>
    <row r="38" spans="1:30" ht="15.75" customHeight="1">
      <c r="A38" s="22"/>
      <c r="B38" s="44">
        <v>45687</v>
      </c>
      <c r="C38" s="50" t="s">
        <v>92</v>
      </c>
      <c r="D38" s="46" t="s">
        <v>43</v>
      </c>
      <c r="E38" s="46" t="s">
        <v>369</v>
      </c>
      <c r="F38" s="46" t="s">
        <v>370</v>
      </c>
      <c r="G38" s="53" t="s">
        <v>101</v>
      </c>
      <c r="H38" s="46" t="s">
        <v>371</v>
      </c>
      <c r="I38" s="46" t="s">
        <v>38</v>
      </c>
      <c r="J38" s="46" t="s">
        <v>329</v>
      </c>
      <c r="K38" s="51"/>
      <c r="L38" s="36"/>
      <c r="M38" s="36"/>
      <c r="N38" s="36"/>
      <c r="O38" s="51"/>
      <c r="P38" s="52"/>
      <c r="Q38" s="52"/>
      <c r="R38" s="52"/>
      <c r="S38" s="52"/>
      <c r="T38" s="52"/>
      <c r="U38" s="52"/>
      <c r="V38" s="52"/>
      <c r="W38" s="52"/>
      <c r="X38" s="36"/>
      <c r="Y38" s="38"/>
      <c r="Z38" s="39"/>
      <c r="AA38" s="36"/>
      <c r="AB38" s="36"/>
      <c r="AC38" s="36"/>
      <c r="AD38" s="40"/>
    </row>
    <row r="39" spans="1:30" ht="15.75" customHeight="1">
      <c r="A39" s="22"/>
      <c r="B39" s="44">
        <v>45680</v>
      </c>
      <c r="C39" s="55" t="s">
        <v>98</v>
      </c>
      <c r="D39" s="46" t="s">
        <v>39</v>
      </c>
      <c r="E39" s="78" t="s">
        <v>332</v>
      </c>
      <c r="F39" s="46" t="s">
        <v>372</v>
      </c>
      <c r="G39" s="46" t="s">
        <v>373</v>
      </c>
      <c r="H39" s="46" t="s">
        <v>72</v>
      </c>
      <c r="I39" s="46" t="s">
        <v>30</v>
      </c>
      <c r="J39" s="46" t="s">
        <v>196</v>
      </c>
      <c r="K39" s="51"/>
      <c r="L39" s="36"/>
      <c r="M39" s="36"/>
      <c r="N39" s="36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99"/>
      <c r="C40" s="100"/>
      <c r="D40" s="85"/>
      <c r="E40" s="85"/>
      <c r="F40" s="85"/>
      <c r="G40" s="85"/>
      <c r="H40" s="85"/>
      <c r="I40" s="85"/>
      <c r="J40" s="101"/>
      <c r="K40" s="51"/>
      <c r="L40" s="36"/>
      <c r="M40" s="36"/>
      <c r="N40" s="36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38"/>
      <c r="Z40" s="39"/>
      <c r="AA40" s="36"/>
      <c r="AB40" s="36"/>
      <c r="AC40" s="36"/>
      <c r="AD40" s="40"/>
    </row>
    <row r="41" spans="1:30" ht="15.75" customHeight="1">
      <c r="A41" s="22"/>
      <c r="B41" s="155" t="s">
        <v>302</v>
      </c>
      <c r="C41" s="156"/>
      <c r="D41" s="156"/>
      <c r="E41" s="156"/>
      <c r="F41" s="156"/>
      <c r="G41" s="156"/>
      <c r="H41" s="156"/>
      <c r="I41" s="156"/>
      <c r="J41" s="157"/>
      <c r="K41" s="51"/>
      <c r="L41" s="36"/>
      <c r="M41" s="36"/>
      <c r="N41" s="36"/>
      <c r="O41" s="51"/>
      <c r="P41" s="52"/>
      <c r="Q41" s="52"/>
      <c r="R41" s="52"/>
      <c r="S41" s="52"/>
      <c r="T41" s="52"/>
      <c r="U41" s="52"/>
      <c r="V41" s="52"/>
      <c r="W41" s="52"/>
      <c r="X41" s="36"/>
      <c r="Y41" s="60"/>
      <c r="Z41" s="61"/>
      <c r="AA41" s="36"/>
      <c r="AB41" s="36"/>
      <c r="AC41" s="36"/>
      <c r="AD41" s="40"/>
    </row>
    <row r="42" spans="1:30" ht="15.75" customHeight="1">
      <c r="A42" s="62"/>
      <c r="B42" s="41" t="s">
        <v>85</v>
      </c>
      <c r="C42" s="42" t="s">
        <v>86</v>
      </c>
      <c r="D42" s="43" t="s">
        <v>87</v>
      </c>
      <c r="E42" s="43" t="s">
        <v>88</v>
      </c>
      <c r="F42" s="43" t="s">
        <v>89</v>
      </c>
      <c r="G42" s="43" t="s">
        <v>89</v>
      </c>
      <c r="H42" s="43" t="s">
        <v>88</v>
      </c>
      <c r="I42" s="43" t="s">
        <v>90</v>
      </c>
      <c r="J42" s="43" t="s">
        <v>91</v>
      </c>
      <c r="K42" s="51"/>
      <c r="L42" s="36"/>
      <c r="M42" s="36"/>
      <c r="N42" s="36"/>
      <c r="O42" s="51"/>
      <c r="P42" s="52"/>
      <c r="Q42" s="52"/>
      <c r="R42" s="52"/>
      <c r="S42" s="52"/>
      <c r="T42" s="52"/>
      <c r="U42" s="52"/>
      <c r="V42" s="52"/>
      <c r="W42" s="52"/>
      <c r="X42" s="36"/>
      <c r="Y42" s="60"/>
      <c r="Z42" s="61"/>
      <c r="AA42" s="36"/>
      <c r="AB42" s="36"/>
      <c r="AC42" s="36"/>
      <c r="AD42" s="40"/>
    </row>
    <row r="43" spans="1:30" ht="15.75" customHeight="1">
      <c r="A43" s="22"/>
      <c r="B43" s="44">
        <v>45691</v>
      </c>
      <c r="C43" s="49" t="s">
        <v>92</v>
      </c>
      <c r="D43" s="46" t="s">
        <v>30</v>
      </c>
      <c r="E43" s="46" t="s">
        <v>374</v>
      </c>
      <c r="F43" s="46" t="s">
        <v>375</v>
      </c>
      <c r="G43" s="46" t="s">
        <v>101</v>
      </c>
      <c r="H43" s="46" t="s">
        <v>376</v>
      </c>
      <c r="I43" s="46" t="s">
        <v>34</v>
      </c>
      <c r="J43" s="46" t="s">
        <v>191</v>
      </c>
      <c r="K43" s="51"/>
      <c r="L43" s="36"/>
      <c r="M43" s="36"/>
      <c r="N43" s="36"/>
      <c r="O43" s="51"/>
      <c r="P43" s="52"/>
      <c r="Q43" s="52"/>
      <c r="R43" s="52"/>
      <c r="S43" s="52"/>
      <c r="T43" s="52"/>
      <c r="U43" s="52"/>
      <c r="V43" s="52"/>
      <c r="W43" s="52"/>
      <c r="X43" s="36"/>
      <c r="Y43" s="60"/>
      <c r="Z43" s="61"/>
      <c r="AA43" s="36"/>
      <c r="AB43" s="36"/>
      <c r="AC43" s="36"/>
      <c r="AD43" s="40"/>
    </row>
    <row r="44" spans="1:30" ht="15.75" customHeight="1">
      <c r="A44" s="22"/>
      <c r="B44" s="44">
        <v>45694</v>
      </c>
      <c r="C44" s="49" t="s">
        <v>92</v>
      </c>
      <c r="D44" s="46" t="s">
        <v>43</v>
      </c>
      <c r="E44" s="46" t="s">
        <v>377</v>
      </c>
      <c r="F44" s="46" t="s">
        <v>378</v>
      </c>
      <c r="G44" s="46" t="s">
        <v>101</v>
      </c>
      <c r="H44" s="46" t="s">
        <v>379</v>
      </c>
      <c r="I44" s="46" t="s">
        <v>39</v>
      </c>
      <c r="J44" s="46" t="s">
        <v>329</v>
      </c>
      <c r="K44" s="51"/>
      <c r="L44" s="36"/>
      <c r="M44" s="36"/>
      <c r="N44" s="36"/>
      <c r="O44" s="51"/>
      <c r="P44" s="52"/>
      <c r="Q44" s="52"/>
      <c r="R44" s="52"/>
      <c r="S44" s="52"/>
      <c r="T44" s="52"/>
      <c r="U44" s="52"/>
      <c r="V44" s="52"/>
      <c r="W44" s="52"/>
      <c r="X44" s="36"/>
      <c r="Y44" s="60"/>
      <c r="Z44" s="61"/>
      <c r="AA44" s="36"/>
      <c r="AB44" s="36"/>
      <c r="AC44" s="36"/>
      <c r="AD44" s="40"/>
    </row>
    <row r="45" spans="1:30" ht="15.75" customHeight="1">
      <c r="A45" s="22"/>
      <c r="B45" s="44">
        <v>45698</v>
      </c>
      <c r="C45" s="55" t="s">
        <v>92</v>
      </c>
      <c r="D45" s="46" t="s">
        <v>47</v>
      </c>
      <c r="E45" s="46" t="s">
        <v>380</v>
      </c>
      <c r="F45" s="46" t="s">
        <v>381</v>
      </c>
      <c r="G45" s="46" t="s">
        <v>382</v>
      </c>
      <c r="H45" s="46" t="s">
        <v>341</v>
      </c>
      <c r="I45" s="46" t="s">
        <v>38</v>
      </c>
      <c r="J45" s="46" t="s">
        <v>121</v>
      </c>
      <c r="K45" s="51"/>
      <c r="L45" s="36"/>
      <c r="M45" s="36"/>
      <c r="N45" s="36"/>
      <c r="O45" s="51"/>
      <c r="P45" s="52"/>
      <c r="Q45" s="52"/>
      <c r="R45" s="52"/>
      <c r="S45" s="52"/>
      <c r="T45" s="52"/>
      <c r="U45" s="52"/>
      <c r="V45" s="52"/>
      <c r="W45" s="52"/>
      <c r="X45" s="36"/>
      <c r="Y45" s="60"/>
      <c r="Z45" s="61"/>
      <c r="AA45" s="36"/>
      <c r="AB45" s="36"/>
      <c r="AC45" s="36"/>
      <c r="AD45" s="40"/>
    </row>
    <row r="46" spans="1:30" ht="15.75" customHeight="1">
      <c r="A46" s="22"/>
      <c r="B46" s="99"/>
      <c r="C46" s="100"/>
      <c r="D46" s="85"/>
      <c r="E46" s="85"/>
      <c r="F46" s="85"/>
      <c r="G46" s="85"/>
      <c r="H46" s="85"/>
      <c r="I46" s="85"/>
      <c r="J46" s="101"/>
      <c r="K46" s="51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155" t="s">
        <v>308</v>
      </c>
      <c r="C47" s="156"/>
      <c r="D47" s="156"/>
      <c r="E47" s="156"/>
      <c r="F47" s="156"/>
      <c r="G47" s="156"/>
      <c r="H47" s="156"/>
      <c r="I47" s="156"/>
      <c r="J47" s="157"/>
      <c r="K47" s="36"/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41" t="s">
        <v>85</v>
      </c>
      <c r="C48" s="42" t="s">
        <v>86</v>
      </c>
      <c r="D48" s="43" t="s">
        <v>87</v>
      </c>
      <c r="E48" s="43" t="s">
        <v>88</v>
      </c>
      <c r="F48" s="43" t="s">
        <v>89</v>
      </c>
      <c r="G48" s="43" t="s">
        <v>89</v>
      </c>
      <c r="H48" s="43" t="s">
        <v>88</v>
      </c>
      <c r="I48" s="43" t="s">
        <v>90</v>
      </c>
      <c r="J48" s="43" t="s">
        <v>91</v>
      </c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44">
        <v>45703</v>
      </c>
      <c r="C49" s="49" t="s">
        <v>212</v>
      </c>
      <c r="D49" s="46" t="s">
        <v>38</v>
      </c>
      <c r="E49" s="46" t="s">
        <v>345</v>
      </c>
      <c r="F49" s="46" t="s">
        <v>101</v>
      </c>
      <c r="G49" s="46" t="s">
        <v>383</v>
      </c>
      <c r="H49" s="46" t="s">
        <v>348</v>
      </c>
      <c r="I49" s="46" t="s">
        <v>30</v>
      </c>
      <c r="J49" s="46" t="s">
        <v>143</v>
      </c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54">
        <v>45705</v>
      </c>
      <c r="C50" s="55" t="s">
        <v>92</v>
      </c>
      <c r="D50" s="46" t="s">
        <v>47</v>
      </c>
      <c r="E50" s="46" t="s">
        <v>303</v>
      </c>
      <c r="F50" s="46" t="s">
        <v>101</v>
      </c>
      <c r="G50" s="46" t="s">
        <v>384</v>
      </c>
      <c r="H50" s="46" t="s">
        <v>377</v>
      </c>
      <c r="I50" s="46" t="s">
        <v>43</v>
      </c>
      <c r="J50" s="46" t="s">
        <v>121</v>
      </c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44">
        <v>45708</v>
      </c>
      <c r="C51" s="49" t="s">
        <v>92</v>
      </c>
      <c r="D51" s="46" t="s">
        <v>34</v>
      </c>
      <c r="E51" s="46" t="s">
        <v>362</v>
      </c>
      <c r="F51" s="46" t="s">
        <v>385</v>
      </c>
      <c r="G51" s="46" t="s">
        <v>386</v>
      </c>
      <c r="H51" s="46" t="s">
        <v>364</v>
      </c>
      <c r="I51" s="46" t="s">
        <v>39</v>
      </c>
      <c r="J51" s="46" t="s">
        <v>329</v>
      </c>
      <c r="K51" s="51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99"/>
      <c r="C52" s="100"/>
      <c r="D52" s="85"/>
      <c r="E52" s="85"/>
      <c r="F52" s="85"/>
      <c r="G52" s="85"/>
      <c r="H52" s="85"/>
      <c r="I52" s="85"/>
      <c r="J52" s="101"/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155" t="s">
        <v>312</v>
      </c>
      <c r="C53" s="156"/>
      <c r="D53" s="156"/>
      <c r="E53" s="156"/>
      <c r="F53" s="156"/>
      <c r="G53" s="156"/>
      <c r="H53" s="156"/>
      <c r="I53" s="156"/>
      <c r="J53" s="157"/>
      <c r="K53" s="51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41" t="s">
        <v>85</v>
      </c>
      <c r="C54" s="42" t="s">
        <v>86</v>
      </c>
      <c r="D54" s="43" t="s">
        <v>87</v>
      </c>
      <c r="E54" s="43" t="s">
        <v>88</v>
      </c>
      <c r="F54" s="43" t="s">
        <v>89</v>
      </c>
      <c r="G54" s="43" t="s">
        <v>89</v>
      </c>
      <c r="H54" s="43" t="s">
        <v>88</v>
      </c>
      <c r="I54" s="43" t="s">
        <v>90</v>
      </c>
      <c r="J54" s="43" t="s">
        <v>91</v>
      </c>
      <c r="K54" s="36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54">
        <v>45722</v>
      </c>
      <c r="C55" s="55" t="s">
        <v>98</v>
      </c>
      <c r="D55" s="46" t="s">
        <v>39</v>
      </c>
      <c r="E55" s="46" t="s">
        <v>387</v>
      </c>
      <c r="F55" s="46" t="s">
        <v>388</v>
      </c>
      <c r="G55" s="46" t="s">
        <v>389</v>
      </c>
      <c r="H55" s="46" t="s">
        <v>303</v>
      </c>
      <c r="I55" s="46" t="s">
        <v>47</v>
      </c>
      <c r="J55" s="46" t="s">
        <v>196</v>
      </c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54">
        <v>45722</v>
      </c>
      <c r="C56" s="49" t="s">
        <v>92</v>
      </c>
      <c r="D56" s="46" t="s">
        <v>43</v>
      </c>
      <c r="E56" s="46" t="s">
        <v>369</v>
      </c>
      <c r="F56" s="46" t="s">
        <v>390</v>
      </c>
      <c r="G56" s="46" t="s">
        <v>391</v>
      </c>
      <c r="H56" s="46" t="s">
        <v>360</v>
      </c>
      <c r="I56" s="46" t="s">
        <v>30</v>
      </c>
      <c r="J56" s="46" t="s">
        <v>329</v>
      </c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44"/>
      <c r="C57" s="55"/>
      <c r="D57" s="46"/>
      <c r="E57" s="46"/>
      <c r="F57" s="46"/>
      <c r="G57" s="46"/>
      <c r="H57" s="46"/>
      <c r="I57" s="46"/>
      <c r="J57" s="46"/>
      <c r="K57" s="51"/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22"/>
      <c r="B58" s="37"/>
      <c r="C58" s="65"/>
      <c r="D58" s="36"/>
      <c r="E58" s="36"/>
      <c r="F58" s="36"/>
      <c r="G58" s="36"/>
      <c r="H58" s="36"/>
      <c r="I58" s="52"/>
      <c r="J58" s="104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155" t="s">
        <v>318</v>
      </c>
      <c r="C59" s="156"/>
      <c r="D59" s="156"/>
      <c r="E59" s="156"/>
      <c r="F59" s="156"/>
      <c r="G59" s="156"/>
      <c r="H59" s="156"/>
      <c r="I59" s="156"/>
      <c r="J59" s="157"/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41" t="s">
        <v>85</v>
      </c>
      <c r="C60" s="42" t="s">
        <v>86</v>
      </c>
      <c r="D60" s="43" t="s">
        <v>87</v>
      </c>
      <c r="E60" s="43" t="s">
        <v>88</v>
      </c>
      <c r="F60" s="43" t="s">
        <v>89</v>
      </c>
      <c r="G60" s="43" t="s">
        <v>89</v>
      </c>
      <c r="H60" s="43" t="s">
        <v>88</v>
      </c>
      <c r="I60" s="43" t="s">
        <v>90</v>
      </c>
      <c r="J60" s="43" t="s">
        <v>91</v>
      </c>
      <c r="K60" s="36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2"/>
      <c r="B61" s="54">
        <v>45743</v>
      </c>
      <c r="C61" s="49" t="s">
        <v>92</v>
      </c>
      <c r="D61" s="46" t="s">
        <v>43</v>
      </c>
      <c r="E61" s="46" t="s">
        <v>377</v>
      </c>
      <c r="F61" s="46" t="s">
        <v>392</v>
      </c>
      <c r="G61" s="46" t="s">
        <v>101</v>
      </c>
      <c r="H61" s="46" t="s">
        <v>362</v>
      </c>
      <c r="I61" s="46" t="s">
        <v>34</v>
      </c>
      <c r="J61" s="46" t="s">
        <v>329</v>
      </c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2"/>
      <c r="B62" s="44">
        <v>45724</v>
      </c>
      <c r="C62" s="49" t="s">
        <v>212</v>
      </c>
      <c r="D62" s="46" t="s">
        <v>38</v>
      </c>
      <c r="E62" s="46" t="s">
        <v>336</v>
      </c>
      <c r="F62" s="46" t="s">
        <v>101</v>
      </c>
      <c r="G62" s="46" t="s">
        <v>393</v>
      </c>
      <c r="H62" s="46" t="s">
        <v>338</v>
      </c>
      <c r="I62" s="46" t="s">
        <v>47</v>
      </c>
      <c r="J62" s="46" t="s">
        <v>143</v>
      </c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44"/>
      <c r="C63" s="55"/>
      <c r="D63" s="46"/>
      <c r="E63" s="46"/>
      <c r="F63" s="46"/>
      <c r="G63" s="46"/>
      <c r="H63" s="46"/>
      <c r="I63" s="46"/>
      <c r="J63" s="46"/>
      <c r="K63" s="51"/>
      <c r="L63" s="36"/>
      <c r="M63" s="36"/>
      <c r="N63" s="36"/>
      <c r="O63" s="51"/>
      <c r="P63" s="52"/>
      <c r="Q63" s="52"/>
      <c r="R63" s="52"/>
      <c r="S63" s="52"/>
      <c r="T63" s="52"/>
      <c r="U63" s="52"/>
      <c r="V63" s="52"/>
      <c r="W63" s="52"/>
      <c r="X63" s="36"/>
      <c r="Y63" s="38"/>
      <c r="Z63" s="39"/>
      <c r="AA63" s="36"/>
      <c r="AB63" s="36"/>
      <c r="AC63" s="36"/>
      <c r="AD63" s="40"/>
    </row>
    <row r="64" spans="1:30" ht="15.75" customHeight="1">
      <c r="A64" s="22"/>
      <c r="B64" s="103"/>
      <c r="C64" s="107"/>
      <c r="D64" s="85"/>
      <c r="E64" s="85"/>
      <c r="F64" s="85"/>
      <c r="G64" s="85"/>
      <c r="H64" s="85"/>
      <c r="I64" s="85"/>
      <c r="J64" s="85"/>
      <c r="K64" s="51"/>
      <c r="L64" s="36"/>
      <c r="M64" s="36"/>
      <c r="N64" s="36"/>
      <c r="O64" s="51"/>
      <c r="P64" s="52"/>
      <c r="Q64" s="52"/>
      <c r="R64" s="52"/>
      <c r="S64" s="52"/>
      <c r="T64" s="52"/>
      <c r="U64" s="52"/>
      <c r="V64" s="52"/>
      <c r="W64" s="52"/>
      <c r="X64" s="36"/>
      <c r="Y64" s="38"/>
      <c r="Z64" s="39"/>
      <c r="AA64" s="36"/>
      <c r="AB64" s="36"/>
      <c r="AC64" s="36"/>
      <c r="AD64" s="40"/>
    </row>
    <row r="65" spans="1:30" ht="15.75" customHeight="1">
      <c r="A65" s="22"/>
      <c r="B65" s="155" t="s">
        <v>394</v>
      </c>
      <c r="C65" s="156"/>
      <c r="D65" s="156"/>
      <c r="E65" s="156"/>
      <c r="F65" s="156"/>
      <c r="G65" s="156"/>
      <c r="H65" s="156"/>
      <c r="I65" s="156"/>
      <c r="J65" s="157"/>
      <c r="K65" s="51"/>
      <c r="L65" s="36"/>
      <c r="M65" s="36"/>
      <c r="N65" s="36"/>
      <c r="O65" s="51"/>
      <c r="P65" s="52"/>
      <c r="Q65" s="52"/>
      <c r="R65" s="52"/>
      <c r="S65" s="52"/>
      <c r="T65" s="52"/>
      <c r="U65" s="52"/>
      <c r="V65" s="52"/>
      <c r="W65" s="52"/>
      <c r="X65" s="36"/>
      <c r="Y65" s="38"/>
      <c r="Z65" s="39"/>
      <c r="AA65" s="36"/>
      <c r="AB65" s="36"/>
      <c r="AC65" s="36"/>
      <c r="AD65" s="40"/>
    </row>
    <row r="66" spans="1:30" ht="15.75" customHeight="1">
      <c r="A66" s="22"/>
      <c r="B66" s="41" t="s">
        <v>85</v>
      </c>
      <c r="C66" s="42" t="s">
        <v>86</v>
      </c>
      <c r="D66" s="43" t="s">
        <v>87</v>
      </c>
      <c r="E66" s="43" t="s">
        <v>88</v>
      </c>
      <c r="F66" s="43" t="s">
        <v>89</v>
      </c>
      <c r="G66" s="43" t="s">
        <v>89</v>
      </c>
      <c r="H66" s="43" t="s">
        <v>88</v>
      </c>
      <c r="I66" s="43" t="s">
        <v>90</v>
      </c>
      <c r="J66" s="43" t="s">
        <v>91</v>
      </c>
      <c r="K66" s="36"/>
      <c r="L66" s="36"/>
      <c r="M66" s="36"/>
      <c r="N66" s="36"/>
      <c r="O66" s="51"/>
      <c r="P66" s="52"/>
      <c r="Q66" s="52"/>
      <c r="R66" s="52"/>
      <c r="S66" s="52"/>
      <c r="T66" s="52"/>
      <c r="U66" s="52"/>
      <c r="V66" s="52"/>
      <c r="W66" s="52"/>
      <c r="X66" s="36"/>
      <c r="Y66" s="38"/>
      <c r="Z66" s="39"/>
      <c r="AA66" s="36"/>
      <c r="AB66" s="36"/>
      <c r="AC66" s="36"/>
      <c r="AD66" s="40"/>
    </row>
    <row r="67" spans="1:30" ht="15.75" customHeight="1">
      <c r="A67" s="22"/>
      <c r="B67" s="54">
        <v>45750</v>
      </c>
      <c r="C67" s="49" t="s">
        <v>92</v>
      </c>
      <c r="D67" s="46" t="s">
        <v>34</v>
      </c>
      <c r="E67" s="46" t="s">
        <v>362</v>
      </c>
      <c r="F67" s="46" t="s">
        <v>95</v>
      </c>
      <c r="G67" s="46" t="s">
        <v>395</v>
      </c>
      <c r="H67" s="46" t="s">
        <v>374</v>
      </c>
      <c r="I67" s="46" t="s">
        <v>30</v>
      </c>
      <c r="J67" s="46" t="s">
        <v>329</v>
      </c>
      <c r="K67" s="51"/>
      <c r="L67" s="36"/>
      <c r="M67" s="36"/>
      <c r="N67" s="36"/>
      <c r="O67" s="51"/>
      <c r="P67" s="52"/>
      <c r="Q67" s="52"/>
      <c r="R67" s="52"/>
      <c r="S67" s="52"/>
      <c r="T67" s="52"/>
      <c r="U67" s="52"/>
      <c r="V67" s="52"/>
      <c r="W67" s="52"/>
      <c r="X67" s="36"/>
      <c r="Y67" s="38"/>
      <c r="Z67" s="39"/>
      <c r="AA67" s="36"/>
      <c r="AB67" s="36"/>
      <c r="AC67" s="36"/>
      <c r="AD67" s="40"/>
    </row>
    <row r="68" spans="1:30" ht="15.75" customHeight="1">
      <c r="A68" s="22"/>
      <c r="B68" s="44">
        <v>45759</v>
      </c>
      <c r="C68" s="49" t="s">
        <v>212</v>
      </c>
      <c r="D68" s="46" t="s">
        <v>38</v>
      </c>
      <c r="E68" s="46" t="s">
        <v>380</v>
      </c>
      <c r="F68" s="46" t="s">
        <v>396</v>
      </c>
      <c r="G68" s="46" t="s">
        <v>397</v>
      </c>
      <c r="H68" s="46" t="s">
        <v>387</v>
      </c>
      <c r="I68" s="46" t="s">
        <v>39</v>
      </c>
      <c r="J68" s="46" t="s">
        <v>143</v>
      </c>
      <c r="K68" s="51"/>
      <c r="L68" s="36"/>
      <c r="M68" s="36"/>
      <c r="N68" s="36"/>
      <c r="O68" s="51"/>
      <c r="P68" s="52"/>
      <c r="Q68" s="52"/>
      <c r="R68" s="52"/>
      <c r="S68" s="52"/>
      <c r="T68" s="52"/>
      <c r="U68" s="52"/>
      <c r="V68" s="52"/>
      <c r="W68" s="52"/>
      <c r="X68" s="36"/>
      <c r="Y68" s="38"/>
      <c r="Z68" s="39"/>
      <c r="AA68" s="36"/>
      <c r="AB68" s="36"/>
      <c r="AC68" s="36"/>
      <c r="AD68" s="40"/>
    </row>
    <row r="69" spans="1:30" ht="15.75" customHeight="1">
      <c r="A69" s="22"/>
      <c r="B69" s="44"/>
      <c r="C69" s="55"/>
      <c r="D69" s="46"/>
      <c r="E69" s="46"/>
      <c r="F69" s="46"/>
      <c r="G69" s="46"/>
      <c r="H69" s="46"/>
      <c r="I69" s="46"/>
      <c r="J69" s="46"/>
      <c r="K69" s="51"/>
      <c r="L69" s="36"/>
      <c r="M69" s="36"/>
      <c r="N69" s="36"/>
      <c r="O69" s="51"/>
      <c r="P69" s="52"/>
      <c r="Q69" s="52"/>
      <c r="R69" s="52"/>
      <c r="S69" s="52"/>
      <c r="T69" s="52"/>
      <c r="U69" s="52"/>
      <c r="V69" s="52"/>
      <c r="W69" s="52"/>
      <c r="X69" s="36"/>
      <c r="Y69" s="38"/>
      <c r="Z69" s="39"/>
      <c r="AA69" s="36"/>
      <c r="AB69" s="36"/>
      <c r="AC69" s="36"/>
      <c r="AD69" s="40"/>
    </row>
    <row r="70" spans="1:30" ht="15.75" customHeight="1">
      <c r="A70" s="22"/>
      <c r="B70" s="103"/>
      <c r="C70" s="107"/>
      <c r="D70" s="85"/>
      <c r="E70" s="85"/>
      <c r="F70" s="85"/>
      <c r="G70" s="85"/>
      <c r="H70" s="85"/>
      <c r="I70" s="85"/>
      <c r="J70" s="85"/>
      <c r="K70" s="51"/>
      <c r="L70" s="36"/>
      <c r="M70" s="36"/>
      <c r="N70" s="36"/>
      <c r="O70" s="51"/>
      <c r="P70" s="52"/>
      <c r="Q70" s="52"/>
      <c r="R70" s="52"/>
      <c r="S70" s="52"/>
      <c r="T70" s="52"/>
      <c r="U70" s="52"/>
      <c r="V70" s="52"/>
      <c r="W70" s="52"/>
      <c r="X70" s="36"/>
      <c r="Y70" s="38"/>
      <c r="Z70" s="39"/>
      <c r="AA70" s="36"/>
      <c r="AB70" s="36"/>
      <c r="AC70" s="36"/>
      <c r="AD70" s="40"/>
    </row>
    <row r="71" spans="1:30" ht="15.75" customHeight="1">
      <c r="A71" s="22"/>
      <c r="B71" s="161" t="s">
        <v>262</v>
      </c>
      <c r="C71" s="162"/>
      <c r="D71" s="162"/>
      <c r="E71" s="162"/>
      <c r="F71" s="162"/>
      <c r="G71" s="162"/>
      <c r="H71" s="162"/>
      <c r="I71" s="162"/>
      <c r="J71" s="163"/>
      <c r="K71" s="51"/>
      <c r="L71" s="36"/>
      <c r="M71" s="36"/>
      <c r="N71" s="36"/>
      <c r="O71" s="51"/>
      <c r="P71" s="52"/>
      <c r="Q71" s="52"/>
      <c r="R71" s="52"/>
      <c r="S71" s="52"/>
      <c r="T71" s="52"/>
      <c r="U71" s="52"/>
      <c r="V71" s="52"/>
      <c r="W71" s="52"/>
      <c r="X71" s="36"/>
      <c r="Y71" s="38"/>
      <c r="Z71" s="39"/>
      <c r="AA71" s="36"/>
      <c r="AB71" s="36"/>
      <c r="AC71" s="36"/>
      <c r="AD71" s="40"/>
    </row>
    <row r="72" spans="1:30" ht="15.75" customHeight="1">
      <c r="A72" s="22"/>
      <c r="B72" s="164"/>
      <c r="C72" s="165"/>
      <c r="D72" s="165"/>
      <c r="E72" s="165"/>
      <c r="F72" s="165"/>
      <c r="G72" s="165"/>
      <c r="H72" s="165"/>
      <c r="I72" s="165"/>
      <c r="J72" s="166"/>
      <c r="K72" s="51"/>
      <c r="L72" s="36"/>
      <c r="M72" s="36"/>
      <c r="N72" s="36"/>
      <c r="O72" s="51"/>
      <c r="P72" s="52"/>
      <c r="Q72" s="52"/>
      <c r="R72" s="52"/>
      <c r="S72" s="52"/>
      <c r="T72" s="52"/>
      <c r="U72" s="52"/>
      <c r="V72" s="52"/>
      <c r="W72" s="52"/>
      <c r="X72" s="36"/>
      <c r="Y72" s="38"/>
      <c r="Z72" s="39"/>
      <c r="AA72" s="36"/>
      <c r="AB72" s="36"/>
      <c r="AC72" s="36"/>
      <c r="AD72" s="40"/>
    </row>
    <row r="73" spans="1:30" ht="15.75" customHeight="1">
      <c r="A73" s="22"/>
      <c r="B73" s="52"/>
      <c r="C73" s="66"/>
      <c r="D73" s="36"/>
      <c r="E73" s="36"/>
      <c r="F73" s="36"/>
      <c r="G73" s="36"/>
      <c r="H73" s="36"/>
      <c r="I73" s="52"/>
      <c r="J73" s="40"/>
      <c r="K73" s="51"/>
      <c r="L73" s="36"/>
      <c r="M73" s="36"/>
      <c r="N73" s="36"/>
      <c r="O73" s="51"/>
      <c r="P73" s="52"/>
      <c r="Q73" s="52"/>
      <c r="R73" s="52"/>
      <c r="S73" s="52"/>
      <c r="T73" s="52"/>
      <c r="U73" s="52"/>
      <c r="V73" s="52"/>
      <c r="W73" s="52"/>
      <c r="X73" s="36"/>
      <c r="Y73" s="38"/>
      <c r="Z73" s="39"/>
      <c r="AA73" s="36"/>
      <c r="AB73" s="36"/>
      <c r="AC73" s="36"/>
      <c r="AD73" s="40"/>
    </row>
    <row r="74" spans="1:30" ht="15.75" customHeight="1">
      <c r="A74" s="22"/>
      <c r="B74" s="67"/>
      <c r="C74" s="68"/>
      <c r="D74" s="36"/>
      <c r="E74" s="36"/>
      <c r="F74" s="36"/>
      <c r="G74" s="36"/>
      <c r="H74" s="36"/>
      <c r="I74" s="52"/>
      <c r="J74" s="40"/>
      <c r="K74" s="51"/>
      <c r="L74" s="36"/>
      <c r="M74" s="36"/>
      <c r="N74" s="36"/>
      <c r="O74" s="51"/>
      <c r="P74" s="52"/>
      <c r="Q74" s="52"/>
      <c r="R74" s="52"/>
      <c r="S74" s="52"/>
      <c r="T74" s="52"/>
      <c r="U74" s="52"/>
      <c r="V74" s="52"/>
      <c r="W74" s="52"/>
      <c r="X74" s="36"/>
      <c r="Y74" s="38"/>
      <c r="Z74" s="39"/>
      <c r="AA74" s="36"/>
      <c r="AB74" s="36"/>
      <c r="AC74" s="36"/>
      <c r="AD74" s="40"/>
    </row>
    <row r="75" spans="1:30" ht="15.75" customHeight="1">
      <c r="A75" s="22"/>
      <c r="B75" s="85"/>
      <c r="C75" s="86"/>
      <c r="D75" s="85"/>
      <c r="E75" s="108"/>
      <c r="F75" s="108"/>
      <c r="G75" s="108"/>
      <c r="H75" s="108"/>
      <c r="I75" s="37"/>
      <c r="J75" s="40"/>
      <c r="K75" s="51"/>
      <c r="L75" s="36"/>
      <c r="M75" s="36"/>
      <c r="N75" s="36"/>
      <c r="O75" s="51"/>
      <c r="P75" s="52"/>
      <c r="Q75" s="52"/>
      <c r="R75" s="52"/>
      <c r="S75" s="52"/>
      <c r="T75" s="52"/>
      <c r="U75" s="52"/>
      <c r="V75" s="52"/>
      <c r="W75" s="52"/>
      <c r="X75" s="36"/>
      <c r="Y75" s="38"/>
      <c r="Z75" s="39"/>
      <c r="AA75" s="36"/>
      <c r="AB75" s="36"/>
      <c r="AC75" s="36"/>
      <c r="AD75" s="40"/>
    </row>
    <row r="76" spans="1:30" ht="15.75" customHeight="1">
      <c r="A76" s="22"/>
      <c r="B76" s="85"/>
      <c r="C76" s="86"/>
      <c r="D76" s="85"/>
      <c r="E76" s="36"/>
      <c r="F76" s="36"/>
      <c r="G76" s="36"/>
      <c r="H76" s="36"/>
      <c r="I76" s="52"/>
      <c r="J76" s="40"/>
      <c r="K76" s="51"/>
      <c r="L76" s="36"/>
      <c r="M76" s="36"/>
      <c r="N76" s="36"/>
      <c r="O76" s="51"/>
      <c r="P76" s="52"/>
      <c r="Q76" s="52"/>
      <c r="R76" s="52"/>
      <c r="S76" s="52"/>
      <c r="T76" s="52"/>
      <c r="U76" s="52"/>
      <c r="V76" s="52"/>
      <c r="W76" s="52"/>
      <c r="X76" s="36"/>
      <c r="Y76" s="38"/>
      <c r="Z76" s="39"/>
      <c r="AA76" s="36"/>
      <c r="AB76" s="36"/>
      <c r="AC76" s="36"/>
      <c r="AD76" s="40"/>
    </row>
    <row r="77" spans="1:30" ht="15.75" customHeight="1">
      <c r="A77" s="22"/>
      <c r="B77" s="85"/>
      <c r="C77" s="86"/>
      <c r="D77" s="85"/>
      <c r="E77" s="108"/>
      <c r="F77" s="108"/>
      <c r="G77" s="108"/>
      <c r="H77" s="108"/>
      <c r="I77" s="37"/>
      <c r="J77" s="40"/>
      <c r="K77" s="51"/>
      <c r="L77" s="36"/>
      <c r="M77" s="36"/>
      <c r="N77" s="36"/>
      <c r="O77" s="51"/>
      <c r="P77" s="52"/>
      <c r="Q77" s="52"/>
      <c r="R77" s="52"/>
      <c r="S77" s="52"/>
      <c r="T77" s="52"/>
      <c r="U77" s="52"/>
      <c r="V77" s="52"/>
      <c r="W77" s="52"/>
      <c r="X77" s="36"/>
      <c r="Y77" s="38"/>
      <c r="Z77" s="39"/>
      <c r="AA77" s="36"/>
      <c r="AB77" s="36"/>
      <c r="AC77" s="36"/>
      <c r="AD77" s="40"/>
    </row>
    <row r="78" spans="1:30" ht="15.75" customHeight="1">
      <c r="A78" s="22"/>
      <c r="B78" s="85"/>
      <c r="C78" s="86"/>
      <c r="D78" s="85"/>
      <c r="E78" s="36"/>
      <c r="F78" s="36"/>
      <c r="G78" s="36"/>
      <c r="H78" s="36"/>
      <c r="I78" s="52"/>
      <c r="J78" s="40"/>
      <c r="K78" s="51"/>
      <c r="L78" s="36"/>
      <c r="M78" s="36"/>
      <c r="N78" s="36"/>
      <c r="O78" s="51"/>
      <c r="P78" s="52"/>
      <c r="Q78" s="52"/>
      <c r="R78" s="52"/>
      <c r="S78" s="52"/>
      <c r="T78" s="52"/>
      <c r="U78" s="52"/>
      <c r="V78" s="52"/>
      <c r="W78" s="52"/>
      <c r="X78" s="36"/>
      <c r="Y78" s="38"/>
      <c r="Z78" s="39"/>
      <c r="AA78" s="36"/>
      <c r="AB78" s="36"/>
      <c r="AC78" s="36"/>
      <c r="AD78" s="40"/>
    </row>
    <row r="79" spans="1:30" ht="15.75" customHeight="1">
      <c r="A79" s="22"/>
      <c r="B79" s="109"/>
      <c r="C79" s="86"/>
      <c r="D79" s="85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86"/>
      <c r="D80" s="85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8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8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85"/>
      <c r="C83" s="86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85"/>
      <c r="C84" s="86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85"/>
      <c r="C85" s="86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85"/>
      <c r="C86" s="86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85"/>
      <c r="C87" s="86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85"/>
      <c r="C88" s="86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85"/>
      <c r="C89" s="86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85"/>
      <c r="C90" s="86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85"/>
      <c r="C91" s="86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85"/>
      <c r="C92" s="86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85"/>
      <c r="C93" s="86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85"/>
      <c r="C94" s="86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85"/>
      <c r="C95" s="86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110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110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  <row r="261" spans="1:30" ht="15.75" customHeight="1">
      <c r="A261" s="22"/>
      <c r="B261" s="23"/>
      <c r="C261" s="24"/>
      <c r="D261" s="22"/>
      <c r="E261" s="22"/>
      <c r="F261" s="22"/>
      <c r="G261" s="22"/>
      <c r="H261" s="22"/>
      <c r="I261" s="23"/>
      <c r="J261" s="25"/>
      <c r="K261" s="26"/>
      <c r="L261" s="22"/>
      <c r="M261" s="22"/>
      <c r="N261" s="22"/>
      <c r="O261" s="26"/>
      <c r="P261" s="23"/>
      <c r="Q261" s="23"/>
      <c r="R261" s="23"/>
      <c r="S261" s="23"/>
      <c r="T261" s="23"/>
      <c r="U261" s="23"/>
      <c r="V261" s="23"/>
      <c r="W261" s="23"/>
      <c r="X261" s="22"/>
      <c r="Y261" s="27"/>
      <c r="Z261" s="28"/>
      <c r="AA261" s="22"/>
      <c r="AB261" s="22"/>
      <c r="AC261" s="22"/>
      <c r="AD261" s="25"/>
    </row>
    <row r="262" spans="1:30" ht="15.75" customHeight="1">
      <c r="A262" s="22"/>
      <c r="B262" s="23"/>
      <c r="C262" s="24"/>
      <c r="D262" s="22"/>
      <c r="E262" s="22"/>
      <c r="F262" s="22"/>
      <c r="G262" s="22"/>
      <c r="H262" s="22"/>
      <c r="I262" s="23"/>
      <c r="J262" s="25"/>
      <c r="K262" s="26"/>
      <c r="L262" s="22"/>
      <c r="M262" s="22"/>
      <c r="N262" s="22"/>
      <c r="O262" s="26"/>
      <c r="P262" s="23"/>
      <c r="Q262" s="23"/>
      <c r="R262" s="23"/>
      <c r="S262" s="23"/>
      <c r="T262" s="23"/>
      <c r="U262" s="23"/>
      <c r="V262" s="23"/>
      <c r="W262" s="23"/>
      <c r="X262" s="22"/>
      <c r="Y262" s="27"/>
      <c r="Z262" s="28"/>
      <c r="AA262" s="22"/>
      <c r="AB262" s="22"/>
      <c r="AC262" s="22"/>
      <c r="AD262" s="25"/>
    </row>
    <row r="263" spans="1:30" ht="15.75" customHeight="1">
      <c r="A263" s="22"/>
      <c r="B263" s="23"/>
      <c r="C263" s="24"/>
      <c r="D263" s="22"/>
      <c r="E263" s="22"/>
      <c r="F263" s="22"/>
      <c r="G263" s="22"/>
      <c r="H263" s="22"/>
      <c r="I263" s="23"/>
      <c r="J263" s="25"/>
      <c r="K263" s="26"/>
      <c r="L263" s="22"/>
      <c r="M263" s="22"/>
      <c r="N263" s="22"/>
      <c r="O263" s="26"/>
      <c r="P263" s="23"/>
      <c r="Q263" s="23"/>
      <c r="R263" s="23"/>
      <c r="S263" s="23"/>
      <c r="T263" s="23"/>
      <c r="U263" s="23"/>
      <c r="V263" s="23"/>
      <c r="W263" s="23"/>
      <c r="X263" s="22"/>
      <c r="Y263" s="27"/>
      <c r="Z263" s="28"/>
      <c r="AA263" s="22"/>
      <c r="AB263" s="22"/>
      <c r="AC263" s="22"/>
      <c r="AD263" s="25"/>
    </row>
    <row r="264" spans="1:30" ht="15.75" customHeight="1">
      <c r="A264" s="22"/>
      <c r="B264" s="23"/>
      <c r="C264" s="24"/>
      <c r="D264" s="22"/>
      <c r="E264" s="22"/>
      <c r="F264" s="22"/>
      <c r="G264" s="22"/>
      <c r="H264" s="22"/>
      <c r="I264" s="23"/>
      <c r="J264" s="25"/>
      <c r="K264" s="26"/>
      <c r="L264" s="22"/>
      <c r="M264" s="22"/>
      <c r="N264" s="22"/>
      <c r="O264" s="26"/>
      <c r="P264" s="23"/>
      <c r="Q264" s="23"/>
      <c r="R264" s="23"/>
      <c r="S264" s="23"/>
      <c r="T264" s="23"/>
      <c r="U264" s="23"/>
      <c r="V264" s="23"/>
      <c r="W264" s="23"/>
      <c r="X264" s="22"/>
      <c r="Y264" s="27"/>
      <c r="Z264" s="28"/>
      <c r="AA264" s="22"/>
      <c r="AB264" s="22"/>
      <c r="AC264" s="22"/>
      <c r="AD264" s="25"/>
    </row>
    <row r="265" spans="1:30" ht="15.75" customHeight="1">
      <c r="A265" s="22"/>
      <c r="B265" s="23"/>
      <c r="C265" s="24"/>
      <c r="D265" s="22"/>
      <c r="E265" s="22"/>
      <c r="F265" s="22"/>
      <c r="G265" s="22"/>
      <c r="H265" s="22"/>
      <c r="I265" s="23"/>
      <c r="J265" s="25"/>
      <c r="K265" s="26"/>
      <c r="L265" s="22"/>
      <c r="M265" s="22"/>
      <c r="N265" s="22"/>
      <c r="O265" s="26"/>
      <c r="P265" s="23"/>
      <c r="Q265" s="23"/>
      <c r="R265" s="23"/>
      <c r="S265" s="23"/>
      <c r="T265" s="23"/>
      <c r="U265" s="23"/>
      <c r="V265" s="23"/>
      <c r="W265" s="23"/>
      <c r="X265" s="22"/>
      <c r="Y265" s="27"/>
      <c r="Z265" s="28"/>
      <c r="AA265" s="22"/>
      <c r="AB265" s="22"/>
      <c r="AC265" s="22"/>
      <c r="AD265" s="25"/>
    </row>
    <row r="266" spans="1:30" ht="15.75" customHeight="1">
      <c r="A266" s="22"/>
      <c r="B266" s="23"/>
      <c r="C266" s="24"/>
      <c r="D266" s="22"/>
      <c r="E266" s="22"/>
      <c r="F266" s="22"/>
      <c r="G266" s="22"/>
      <c r="H266" s="22"/>
      <c r="I266" s="23"/>
      <c r="J266" s="25"/>
      <c r="K266" s="26"/>
      <c r="L266" s="22"/>
      <c r="M266" s="22"/>
      <c r="N266" s="22"/>
      <c r="O266" s="26"/>
      <c r="P266" s="23"/>
      <c r="Q266" s="23"/>
      <c r="R266" s="23"/>
      <c r="S266" s="23"/>
      <c r="T266" s="23"/>
      <c r="U266" s="23"/>
      <c r="V266" s="23"/>
      <c r="W266" s="23"/>
      <c r="X266" s="22"/>
      <c r="Y266" s="27"/>
      <c r="Z266" s="28"/>
      <c r="AA266" s="22"/>
      <c r="AB266" s="22"/>
      <c r="AC266" s="22"/>
      <c r="AD266" s="25"/>
    </row>
    <row r="267" spans="1:30" ht="15.75" customHeight="1">
      <c r="A267" s="22"/>
      <c r="B267" s="23"/>
      <c r="C267" s="24"/>
      <c r="D267" s="22"/>
      <c r="E267" s="22"/>
      <c r="F267" s="22"/>
      <c r="G267" s="22"/>
      <c r="H267" s="22"/>
      <c r="I267" s="23"/>
      <c r="J267" s="25"/>
      <c r="K267" s="26"/>
      <c r="L267" s="22"/>
      <c r="M267" s="22"/>
      <c r="N267" s="22"/>
      <c r="O267" s="26"/>
      <c r="P267" s="23"/>
      <c r="Q267" s="23"/>
      <c r="R267" s="23"/>
      <c r="S267" s="23"/>
      <c r="T267" s="23"/>
      <c r="U267" s="23"/>
      <c r="V267" s="23"/>
      <c r="W267" s="23"/>
      <c r="X267" s="22"/>
      <c r="Y267" s="27"/>
      <c r="Z267" s="28"/>
      <c r="AA267" s="22"/>
      <c r="AB267" s="22"/>
      <c r="AC267" s="22"/>
      <c r="AD267" s="25"/>
    </row>
    <row r="268" spans="1:30" ht="15.75" customHeight="1">
      <c r="A268" s="22"/>
      <c r="B268" s="23"/>
      <c r="C268" s="24"/>
      <c r="D268" s="22"/>
      <c r="E268" s="22"/>
      <c r="F268" s="22"/>
      <c r="G268" s="22"/>
      <c r="H268" s="22"/>
      <c r="I268" s="23"/>
      <c r="J268" s="25"/>
      <c r="K268" s="26"/>
      <c r="L268" s="22"/>
      <c r="M268" s="22"/>
      <c r="N268" s="22"/>
      <c r="O268" s="26"/>
      <c r="P268" s="23"/>
      <c r="Q268" s="23"/>
      <c r="R268" s="23"/>
      <c r="S268" s="23"/>
      <c r="T268" s="23"/>
      <c r="U268" s="23"/>
      <c r="V268" s="23"/>
      <c r="W268" s="23"/>
      <c r="X268" s="22"/>
      <c r="Y268" s="27"/>
      <c r="Z268" s="28"/>
      <c r="AA268" s="22"/>
      <c r="AB268" s="22"/>
      <c r="AC268" s="22"/>
      <c r="AD268" s="25"/>
    </row>
    <row r="269" spans="1:30" ht="15.75" customHeight="1">
      <c r="A269" s="22"/>
      <c r="B269" s="23"/>
      <c r="C269" s="24"/>
      <c r="D269" s="22"/>
      <c r="E269" s="22"/>
      <c r="F269" s="22"/>
      <c r="G269" s="22"/>
      <c r="H269" s="22"/>
      <c r="I269" s="23"/>
      <c r="J269" s="25"/>
      <c r="K269" s="26"/>
      <c r="L269" s="22"/>
      <c r="M269" s="22"/>
      <c r="N269" s="22"/>
      <c r="O269" s="26"/>
      <c r="P269" s="23"/>
      <c r="Q269" s="23"/>
      <c r="R269" s="23"/>
      <c r="S269" s="23"/>
      <c r="T269" s="23"/>
      <c r="U269" s="23"/>
      <c r="V269" s="23"/>
      <c r="W269" s="23"/>
      <c r="X269" s="22"/>
      <c r="Y269" s="27"/>
      <c r="Z269" s="28"/>
      <c r="AA269" s="22"/>
      <c r="AB269" s="22"/>
      <c r="AC269" s="22"/>
      <c r="AD269" s="25"/>
    </row>
    <row r="270" spans="1:30" ht="15.75" customHeight="1">
      <c r="A270" s="22"/>
      <c r="B270" s="23"/>
      <c r="C270" s="24"/>
      <c r="D270" s="22"/>
      <c r="E270" s="22"/>
      <c r="F270" s="22"/>
      <c r="G270" s="22"/>
      <c r="H270" s="22"/>
      <c r="I270" s="23"/>
      <c r="J270" s="25"/>
      <c r="K270" s="26"/>
      <c r="L270" s="22"/>
      <c r="M270" s="22"/>
      <c r="N270" s="22"/>
      <c r="O270" s="26"/>
      <c r="P270" s="23"/>
      <c r="Q270" s="23"/>
      <c r="R270" s="23"/>
      <c r="S270" s="23"/>
      <c r="T270" s="23"/>
      <c r="U270" s="23"/>
      <c r="V270" s="23"/>
      <c r="W270" s="23"/>
      <c r="X270" s="22"/>
      <c r="Y270" s="27"/>
      <c r="Z270" s="28"/>
      <c r="AA270" s="22"/>
      <c r="AB270" s="22"/>
      <c r="AC270" s="22"/>
      <c r="AD270" s="25"/>
    </row>
    <row r="271" spans="1:30" ht="15.75" customHeight="1">
      <c r="A271" s="22"/>
      <c r="B271" s="23"/>
      <c r="C271" s="24"/>
      <c r="D271" s="22"/>
      <c r="E271" s="22"/>
      <c r="F271" s="22"/>
      <c r="G271" s="22"/>
      <c r="H271" s="22"/>
      <c r="I271" s="23"/>
      <c r="J271" s="25"/>
      <c r="K271" s="26"/>
      <c r="L271" s="22"/>
      <c r="M271" s="22"/>
      <c r="N271" s="22"/>
      <c r="O271" s="26"/>
      <c r="P271" s="23"/>
      <c r="Q271" s="23"/>
      <c r="R271" s="23"/>
      <c r="S271" s="23"/>
      <c r="T271" s="23"/>
      <c r="U271" s="23"/>
      <c r="V271" s="23"/>
      <c r="W271" s="23"/>
      <c r="X271" s="22"/>
      <c r="Y271" s="27"/>
      <c r="Z271" s="28"/>
      <c r="AA271" s="22"/>
      <c r="AB271" s="22"/>
      <c r="AC271" s="22"/>
      <c r="AD271" s="25"/>
    </row>
  </sheetData>
  <mergeCells count="14">
    <mergeCell ref="B65:J65"/>
    <mergeCell ref="B71:J72"/>
    <mergeCell ref="B35:J35"/>
    <mergeCell ref="B41:J41"/>
    <mergeCell ref="B47:J47"/>
    <mergeCell ref="B53:J53"/>
    <mergeCell ref="B59:J59"/>
    <mergeCell ref="B34:J34"/>
    <mergeCell ref="B28:J28"/>
    <mergeCell ref="B2:J2"/>
    <mergeCell ref="B4:J4"/>
    <mergeCell ref="B10:J10"/>
    <mergeCell ref="B16:J16"/>
    <mergeCell ref="B22:J22"/>
  </mergeCells>
  <conditionalFormatting sqref="Y41:Y45">
    <cfRule type="expression" dxfId="3" priority="1">
      <formula>Z41&lt;0</formula>
    </cfRule>
    <cfRule type="expression" dxfId="2" priority="2">
      <formula>Z41&gt;0</formula>
    </cfRule>
  </conditionalFormatting>
  <conditionalFormatting sqref="Z41:Z45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selection activeCell="B12" sqref="B12"/>
    </sheetView>
  </sheetViews>
  <sheetFormatPr defaultColWidth="14.453125" defaultRowHeight="15" customHeight="1"/>
  <cols>
    <col min="1" max="1" width="8.54296875" customWidth="1"/>
    <col min="2" max="2" width="22.26953125" customWidth="1"/>
    <col min="3" max="11" width="8.7265625" customWidth="1"/>
    <col min="12" max="12" width="8.08984375" customWidth="1"/>
    <col min="13" max="18" width="8.7265625" customWidth="1"/>
  </cols>
  <sheetData>
    <row r="1" spans="1:18" ht="14.25" customHeight="1">
      <c r="A1" s="169" t="s">
        <v>398</v>
      </c>
      <c r="B1" s="166"/>
      <c r="C1" s="168" t="s">
        <v>399</v>
      </c>
      <c r="D1" s="156"/>
      <c r="E1" s="157"/>
      <c r="F1" s="168" t="s">
        <v>400</v>
      </c>
      <c r="G1" s="156"/>
      <c r="H1" s="156"/>
      <c r="I1" s="156"/>
      <c r="J1" s="156"/>
      <c r="K1" s="156"/>
      <c r="L1" s="157"/>
      <c r="M1" s="168" t="s">
        <v>401</v>
      </c>
      <c r="N1" s="156"/>
      <c r="O1" s="157"/>
      <c r="P1" s="168" t="s">
        <v>402</v>
      </c>
      <c r="Q1" s="156"/>
      <c r="R1" s="157"/>
    </row>
    <row r="2" spans="1:18" ht="14.25" customHeight="1">
      <c r="A2" s="111" t="s">
        <v>403</v>
      </c>
      <c r="B2" s="111" t="s">
        <v>1</v>
      </c>
      <c r="C2" s="48" t="s">
        <v>404</v>
      </c>
      <c r="D2" s="48" t="s">
        <v>405</v>
      </c>
      <c r="E2" s="48" t="s">
        <v>406</v>
      </c>
      <c r="F2" s="112" t="s">
        <v>407</v>
      </c>
      <c r="G2" s="112" t="s">
        <v>408</v>
      </c>
      <c r="H2" s="112" t="s">
        <v>409</v>
      </c>
      <c r="I2" s="112" t="s">
        <v>410</v>
      </c>
      <c r="J2" s="112" t="s">
        <v>411</v>
      </c>
      <c r="K2" s="112" t="s">
        <v>412</v>
      </c>
      <c r="L2" s="113" t="s">
        <v>402</v>
      </c>
      <c r="M2" s="112" t="s">
        <v>413</v>
      </c>
      <c r="N2" s="112" t="s">
        <v>406</v>
      </c>
      <c r="O2" s="112" t="s">
        <v>414</v>
      </c>
      <c r="P2" s="112" t="s">
        <v>413</v>
      </c>
      <c r="Q2" s="112" t="s">
        <v>406</v>
      </c>
      <c r="R2" s="112" t="s">
        <v>414</v>
      </c>
    </row>
    <row r="3" spans="1:18" ht="14.25" customHeight="1">
      <c r="A3" s="14">
        <v>1</v>
      </c>
      <c r="B3" s="48" t="s">
        <v>22</v>
      </c>
      <c r="C3" s="48">
        <v>8</v>
      </c>
      <c r="D3" s="48">
        <v>7</v>
      </c>
      <c r="E3" s="48">
        <v>1</v>
      </c>
      <c r="F3" s="48">
        <v>4</v>
      </c>
      <c r="G3" s="48">
        <v>3</v>
      </c>
      <c r="H3" s="48">
        <v>0</v>
      </c>
      <c r="I3" s="48">
        <v>1</v>
      </c>
      <c r="J3" s="48">
        <v>0</v>
      </c>
      <c r="K3" s="48">
        <v>0</v>
      </c>
      <c r="L3" s="114">
        <f>1+3+3+3+3+3+3+3</f>
        <v>22</v>
      </c>
      <c r="M3" s="48">
        <f>2+3+3+3+3+3+3+3</f>
        <v>23</v>
      </c>
      <c r="N3" s="48">
        <f>3+1+0+0+1+0+0+1</f>
        <v>6</v>
      </c>
      <c r="O3" s="115">
        <f t="shared" ref="O3:O7" si="0">M3/N3</f>
        <v>3.8333333333333335</v>
      </c>
      <c r="P3" s="48">
        <f>104+95+75+75+96+75+75+100</f>
        <v>695</v>
      </c>
      <c r="Q3" s="48">
        <f>104+81+59+59+73+61+44+88</f>
        <v>569</v>
      </c>
      <c r="R3" s="115">
        <f t="shared" ref="R3:R7" si="1">P3/Q3</f>
        <v>1.2214411247803163</v>
      </c>
    </row>
    <row r="4" spans="1:18" ht="14.25" customHeight="1">
      <c r="A4" s="14">
        <v>2</v>
      </c>
      <c r="B4" s="48" t="s">
        <v>14</v>
      </c>
      <c r="C4" s="116">
        <v>8</v>
      </c>
      <c r="D4" s="116">
        <v>5</v>
      </c>
      <c r="E4" s="116">
        <v>3</v>
      </c>
      <c r="F4" s="48">
        <v>3</v>
      </c>
      <c r="G4" s="48">
        <v>2</v>
      </c>
      <c r="H4" s="48">
        <v>0</v>
      </c>
      <c r="I4" s="48">
        <v>0</v>
      </c>
      <c r="J4" s="48">
        <v>1</v>
      </c>
      <c r="K4" s="48">
        <v>2</v>
      </c>
      <c r="L4" s="114">
        <f>3+3+3+3+0+0+3+0</f>
        <v>15</v>
      </c>
      <c r="M4" s="48">
        <v>16</v>
      </c>
      <c r="N4" s="48">
        <v>11</v>
      </c>
      <c r="O4" s="115">
        <f t="shared" si="0"/>
        <v>1.4545454545454546</v>
      </c>
      <c r="P4" s="48">
        <f>75+97+75+100+59+61+75+85</f>
        <v>627</v>
      </c>
      <c r="Q4" s="48">
        <f>57+85+66+84+75+75+48+94</f>
        <v>584</v>
      </c>
      <c r="R4" s="115">
        <f t="shared" si="1"/>
        <v>1.0736301369863013</v>
      </c>
    </row>
    <row r="5" spans="1:18" ht="14.25" customHeight="1">
      <c r="A5" s="14">
        <v>3</v>
      </c>
      <c r="B5" s="117" t="s">
        <v>10</v>
      </c>
      <c r="C5" s="48">
        <v>8</v>
      </c>
      <c r="D5" s="48">
        <v>5</v>
      </c>
      <c r="E5" s="48">
        <v>3</v>
      </c>
      <c r="F5" s="48">
        <v>1</v>
      </c>
      <c r="G5" s="48">
        <v>2</v>
      </c>
      <c r="H5" s="48">
        <v>2</v>
      </c>
      <c r="I5" s="48">
        <v>0</v>
      </c>
      <c r="J5" s="48">
        <v>2</v>
      </c>
      <c r="K5" s="48">
        <v>1</v>
      </c>
      <c r="L5" s="114">
        <f>2+3+2+0+3+0+0+3</f>
        <v>13</v>
      </c>
      <c r="M5" s="48">
        <f>3+3+3+0+3+1+1+3</f>
        <v>17</v>
      </c>
      <c r="N5" s="48">
        <f>2+1+2+3+0+3+3+1</f>
        <v>15</v>
      </c>
      <c r="O5" s="115">
        <f t="shared" si="0"/>
        <v>1.1333333333333333</v>
      </c>
      <c r="P5" s="48">
        <f>104+96+102+66+75+73+89+94</f>
        <v>699</v>
      </c>
      <c r="Q5" s="48">
        <f>104+77+89+75+0+96+95+85</f>
        <v>621</v>
      </c>
      <c r="R5" s="115">
        <f t="shared" si="1"/>
        <v>1.1256038647342994</v>
      </c>
    </row>
    <row r="6" spans="1:18" ht="14.25" customHeight="1">
      <c r="A6" s="14">
        <v>4</v>
      </c>
      <c r="B6" s="48" t="s">
        <v>18</v>
      </c>
      <c r="C6" s="48">
        <v>8</v>
      </c>
      <c r="D6" s="48">
        <v>3</v>
      </c>
      <c r="E6" s="48">
        <v>5</v>
      </c>
      <c r="F6" s="48">
        <v>2</v>
      </c>
      <c r="G6" s="48">
        <v>1</v>
      </c>
      <c r="H6" s="48">
        <v>0</v>
      </c>
      <c r="I6" s="48">
        <v>1</v>
      </c>
      <c r="J6" s="48">
        <v>2</v>
      </c>
      <c r="K6" s="48">
        <v>2</v>
      </c>
      <c r="L6" s="114">
        <f>0+1+0+3+3+3+0</f>
        <v>10</v>
      </c>
      <c r="M6" s="48">
        <f>0+2+1+3+3+3+1</f>
        <v>13</v>
      </c>
      <c r="N6" s="48">
        <v>16</v>
      </c>
      <c r="O6" s="115">
        <f t="shared" si="0"/>
        <v>0.8125</v>
      </c>
      <c r="P6" s="48">
        <f>57+89+84+95+79+75+88+59</f>
        <v>626</v>
      </c>
      <c r="Q6" s="48">
        <f>75+102+100+89+57+56+100+75</f>
        <v>654</v>
      </c>
      <c r="R6" s="115">
        <f t="shared" si="1"/>
        <v>0.95718654434250761</v>
      </c>
    </row>
    <row r="7" spans="1:18" ht="14.25" customHeight="1">
      <c r="A7" s="14">
        <v>5</v>
      </c>
      <c r="B7" s="48" t="s">
        <v>26</v>
      </c>
      <c r="C7" s="48">
        <v>8</v>
      </c>
      <c r="D7" s="48">
        <v>0</v>
      </c>
      <c r="E7" s="48">
        <v>8</v>
      </c>
      <c r="F7" s="48">
        <v>0</v>
      </c>
      <c r="G7" s="48">
        <v>0</v>
      </c>
      <c r="H7" s="48">
        <v>0</v>
      </c>
      <c r="I7" s="48">
        <v>0</v>
      </c>
      <c r="J7" s="48">
        <v>3</v>
      </c>
      <c r="K7" s="48">
        <v>5</v>
      </c>
      <c r="L7" s="114">
        <f>0+0+0+0+0+0+0+0+0</f>
        <v>0</v>
      </c>
      <c r="M7" s="48">
        <f>1+1+1+0+0+0+0+0+0</f>
        <v>3</v>
      </c>
      <c r="N7" s="48">
        <v>24</v>
      </c>
      <c r="O7" s="115">
        <f t="shared" si="0"/>
        <v>0.125</v>
      </c>
      <c r="P7" s="48">
        <f>85+77+81+59+0+44+54+48</f>
        <v>448</v>
      </c>
      <c r="Q7" s="48">
        <f>97+96+95+75+75+75+79+75</f>
        <v>667</v>
      </c>
      <c r="R7" s="115">
        <f t="shared" si="1"/>
        <v>0.671664167916042</v>
      </c>
    </row>
    <row r="8" spans="1:18" ht="14.25" customHeight="1">
      <c r="A8" s="14"/>
      <c r="L8" s="118"/>
      <c r="O8" s="119"/>
      <c r="R8" s="119"/>
    </row>
    <row r="9" spans="1:18" ht="14.25" customHeight="1">
      <c r="A9" s="169" t="s">
        <v>415</v>
      </c>
      <c r="B9" s="166"/>
      <c r="C9" s="168" t="s">
        <v>399</v>
      </c>
      <c r="D9" s="156"/>
      <c r="E9" s="157"/>
      <c r="F9" s="168" t="s">
        <v>400</v>
      </c>
      <c r="G9" s="156"/>
      <c r="H9" s="156"/>
      <c r="I9" s="156"/>
      <c r="J9" s="156"/>
      <c r="K9" s="156"/>
      <c r="L9" s="157"/>
      <c r="M9" s="168" t="s">
        <v>401</v>
      </c>
      <c r="N9" s="156"/>
      <c r="O9" s="157"/>
      <c r="P9" s="168" t="s">
        <v>402</v>
      </c>
      <c r="Q9" s="156"/>
      <c r="R9" s="157"/>
    </row>
    <row r="10" spans="1:18" ht="14.25" customHeight="1">
      <c r="A10" s="111" t="s">
        <v>403</v>
      </c>
      <c r="B10" s="111" t="s">
        <v>1</v>
      </c>
      <c r="C10" s="48" t="s">
        <v>404</v>
      </c>
      <c r="D10" s="48" t="s">
        <v>405</v>
      </c>
      <c r="E10" s="48" t="s">
        <v>406</v>
      </c>
      <c r="F10" s="112" t="s">
        <v>407</v>
      </c>
      <c r="G10" s="112" t="s">
        <v>408</v>
      </c>
      <c r="H10" s="112" t="s">
        <v>409</v>
      </c>
      <c r="I10" s="112" t="s">
        <v>410</v>
      </c>
      <c r="J10" s="112" t="s">
        <v>411</v>
      </c>
      <c r="K10" s="112" t="s">
        <v>412</v>
      </c>
      <c r="L10" s="113" t="s">
        <v>402</v>
      </c>
      <c r="M10" s="112" t="s">
        <v>413</v>
      </c>
      <c r="N10" s="112" t="s">
        <v>406</v>
      </c>
      <c r="O10" s="112" t="s">
        <v>414</v>
      </c>
      <c r="P10" s="112" t="s">
        <v>413</v>
      </c>
      <c r="Q10" s="112" t="s">
        <v>406</v>
      </c>
      <c r="R10" s="112" t="s">
        <v>414</v>
      </c>
    </row>
    <row r="11" spans="1:18" ht="14.25" customHeight="1">
      <c r="A11" s="14">
        <v>1</v>
      </c>
      <c r="B11" s="48" t="s">
        <v>38</v>
      </c>
      <c r="C11" s="48">
        <v>10</v>
      </c>
      <c r="D11" s="48">
        <v>9</v>
      </c>
      <c r="E11" s="48">
        <v>1</v>
      </c>
      <c r="F11" s="48">
        <v>5</v>
      </c>
      <c r="G11" s="48">
        <v>4</v>
      </c>
      <c r="H11" s="48">
        <v>0</v>
      </c>
      <c r="I11" s="48">
        <v>0</v>
      </c>
      <c r="J11" s="48">
        <v>1</v>
      </c>
      <c r="K11" s="48">
        <v>0</v>
      </c>
      <c r="L11" s="114">
        <f>3*(F11+G11)+2*H11+I11</f>
        <v>27</v>
      </c>
      <c r="M11" s="48">
        <f>3*(F11+G11+H11)+2*I11+J11</f>
        <v>28</v>
      </c>
      <c r="N11" s="48">
        <f>3*(I11+J11+K11)+2*H11+G11</f>
        <v>7</v>
      </c>
      <c r="O11" s="115">
        <f t="shared" ref="O11:O16" si="2">M11/N11</f>
        <v>4</v>
      </c>
      <c r="P11" s="48">
        <v>835</v>
      </c>
      <c r="Q11" s="48">
        <v>648</v>
      </c>
      <c r="R11" s="115">
        <f t="shared" ref="R11:R16" si="3">P11/Q11</f>
        <v>1.2885802469135803</v>
      </c>
    </row>
    <row r="12" spans="1:18" ht="14.25" customHeight="1">
      <c r="A12" s="14">
        <v>2</v>
      </c>
      <c r="B12" s="48" t="s">
        <v>39</v>
      </c>
      <c r="C12" s="48">
        <v>10</v>
      </c>
      <c r="D12" s="48">
        <v>8</v>
      </c>
      <c r="E12" s="48">
        <v>2</v>
      </c>
      <c r="F12" s="48">
        <v>4</v>
      </c>
      <c r="G12" s="48">
        <v>2</v>
      </c>
      <c r="H12" s="48">
        <v>2</v>
      </c>
      <c r="I12" s="48">
        <v>0</v>
      </c>
      <c r="J12" s="48">
        <v>2</v>
      </c>
      <c r="K12" s="48">
        <v>0</v>
      </c>
      <c r="L12" s="114">
        <f t="shared" ref="L12:L16" si="4">3*(F12+G12)+2*H12+I12</f>
        <v>22</v>
      </c>
      <c r="M12" s="48">
        <f t="shared" ref="M12:M16" si="5">3*(F12+G12+H12)+2*I12+J12</f>
        <v>26</v>
      </c>
      <c r="N12" s="48">
        <f t="shared" ref="N12:N16" si="6">3*(I12+J12+K12)+2*H12+G12</f>
        <v>12</v>
      </c>
      <c r="O12" s="115">
        <f t="shared" si="2"/>
        <v>2.1666666666666665</v>
      </c>
      <c r="P12" s="48">
        <v>862</v>
      </c>
      <c r="Q12" s="48">
        <v>750</v>
      </c>
      <c r="R12" s="115">
        <f t="shared" si="3"/>
        <v>1.1493333333333333</v>
      </c>
    </row>
    <row r="13" spans="1:18" ht="14.25" customHeight="1">
      <c r="A13" s="14">
        <v>3</v>
      </c>
      <c r="B13" s="48" t="s">
        <v>34</v>
      </c>
      <c r="C13" s="48">
        <v>10</v>
      </c>
      <c r="D13" s="48">
        <v>6</v>
      </c>
      <c r="E13" s="48">
        <v>4</v>
      </c>
      <c r="F13" s="48">
        <v>4</v>
      </c>
      <c r="G13" s="48">
        <v>1</v>
      </c>
      <c r="H13" s="48">
        <v>1</v>
      </c>
      <c r="I13" s="48">
        <v>1</v>
      </c>
      <c r="J13" s="48">
        <v>2</v>
      </c>
      <c r="K13" s="48">
        <v>1</v>
      </c>
      <c r="L13" s="114">
        <f t="shared" si="4"/>
        <v>18</v>
      </c>
      <c r="M13" s="48">
        <f t="shared" si="5"/>
        <v>22</v>
      </c>
      <c r="N13" s="48">
        <f t="shared" si="6"/>
        <v>15</v>
      </c>
      <c r="O13" s="115">
        <f t="shared" si="2"/>
        <v>1.4666666666666666</v>
      </c>
      <c r="P13" s="48">
        <f>74+102+75+48+105+75+97+78+75+77</f>
        <v>806</v>
      </c>
      <c r="Q13" s="48">
        <v>779</v>
      </c>
      <c r="R13" s="115">
        <f t="shared" si="3"/>
        <v>1.0346598202824133</v>
      </c>
    </row>
    <row r="14" spans="1:18" ht="14.25" customHeight="1">
      <c r="A14" s="14">
        <v>4</v>
      </c>
      <c r="B14" s="48" t="s">
        <v>30</v>
      </c>
      <c r="C14" s="48">
        <v>10</v>
      </c>
      <c r="D14" s="48">
        <v>4</v>
      </c>
      <c r="E14" s="48">
        <v>6</v>
      </c>
      <c r="F14" s="48">
        <v>1</v>
      </c>
      <c r="G14" s="48">
        <v>2</v>
      </c>
      <c r="H14" s="48">
        <v>1</v>
      </c>
      <c r="I14" s="48">
        <v>1</v>
      </c>
      <c r="J14" s="48">
        <v>1</v>
      </c>
      <c r="K14" s="48">
        <v>4</v>
      </c>
      <c r="L14" s="114">
        <f t="shared" si="4"/>
        <v>12</v>
      </c>
      <c r="M14" s="48">
        <f t="shared" si="5"/>
        <v>15</v>
      </c>
      <c r="N14" s="48">
        <f t="shared" si="6"/>
        <v>22</v>
      </c>
      <c r="O14" s="115">
        <f t="shared" si="2"/>
        <v>0.68181818181818177</v>
      </c>
      <c r="P14" s="48">
        <v>773</v>
      </c>
      <c r="Q14" s="48">
        <v>806</v>
      </c>
      <c r="R14" s="115">
        <f t="shared" si="3"/>
        <v>0.95905707196029777</v>
      </c>
    </row>
    <row r="15" spans="1:18" ht="14.25" customHeight="1">
      <c r="A15" s="14">
        <v>5</v>
      </c>
      <c r="B15" s="48" t="s">
        <v>47</v>
      </c>
      <c r="C15" s="48">
        <v>10</v>
      </c>
      <c r="D15" s="48">
        <v>2</v>
      </c>
      <c r="E15" s="48">
        <v>8</v>
      </c>
      <c r="F15" s="48">
        <v>1</v>
      </c>
      <c r="G15" s="48">
        <v>0</v>
      </c>
      <c r="H15" s="48">
        <v>1</v>
      </c>
      <c r="I15" s="48">
        <v>3</v>
      </c>
      <c r="J15" s="48">
        <v>2</v>
      </c>
      <c r="K15" s="48">
        <v>3</v>
      </c>
      <c r="L15" s="114">
        <f t="shared" si="4"/>
        <v>8</v>
      </c>
      <c r="M15" s="48">
        <f t="shared" si="5"/>
        <v>14</v>
      </c>
      <c r="N15" s="48">
        <f t="shared" si="6"/>
        <v>26</v>
      </c>
      <c r="O15" s="115">
        <f t="shared" si="2"/>
        <v>0.53846153846153844</v>
      </c>
      <c r="P15" s="48">
        <f>83+0+109+54+81+106+70+75+99+57</f>
        <v>734</v>
      </c>
      <c r="Q15" s="48">
        <f>96+75+102+75+113+105+99+48+102+75</f>
        <v>890</v>
      </c>
      <c r="R15" s="115">
        <f t="shared" si="3"/>
        <v>0.82471910112359548</v>
      </c>
    </row>
    <row r="16" spans="1:18" ht="14.25" customHeight="1">
      <c r="A16" s="14">
        <v>6</v>
      </c>
      <c r="B16" s="48" t="s">
        <v>43</v>
      </c>
      <c r="C16" s="48">
        <v>10</v>
      </c>
      <c r="D16" s="48">
        <v>1</v>
      </c>
      <c r="E16" s="48">
        <v>9</v>
      </c>
      <c r="F16" s="48">
        <v>1</v>
      </c>
      <c r="G16" s="48">
        <v>0</v>
      </c>
      <c r="H16" s="48">
        <v>0</v>
      </c>
      <c r="I16" s="48">
        <v>0</v>
      </c>
      <c r="J16" s="48">
        <v>1</v>
      </c>
      <c r="K16" s="48">
        <v>8</v>
      </c>
      <c r="L16" s="114">
        <f t="shared" si="4"/>
        <v>3</v>
      </c>
      <c r="M16" s="48">
        <f t="shared" si="5"/>
        <v>4</v>
      </c>
      <c r="N16" s="48">
        <f t="shared" si="6"/>
        <v>27</v>
      </c>
      <c r="O16" s="115">
        <f t="shared" si="2"/>
        <v>0.14814814814814814</v>
      </c>
      <c r="P16" s="48">
        <v>561</v>
      </c>
      <c r="Q16" s="48">
        <v>698</v>
      </c>
      <c r="R16" s="115">
        <f t="shared" si="3"/>
        <v>0.80372492836676213</v>
      </c>
    </row>
    <row r="17" spans="1:18" ht="14.25" customHeight="1">
      <c r="L17" s="118"/>
    </row>
    <row r="18" spans="1:18" ht="14.25" customHeight="1">
      <c r="L18" s="118"/>
    </row>
    <row r="19" spans="1:18" ht="14.25" customHeight="1">
      <c r="L19" s="118"/>
    </row>
    <row r="20" spans="1:18" ht="14.25" customHeight="1">
      <c r="A20" s="169" t="s">
        <v>416</v>
      </c>
      <c r="B20" s="166"/>
      <c r="C20" s="168" t="s">
        <v>399</v>
      </c>
      <c r="D20" s="156"/>
      <c r="E20" s="157"/>
      <c r="F20" s="168" t="s">
        <v>400</v>
      </c>
      <c r="G20" s="156"/>
      <c r="H20" s="156"/>
      <c r="I20" s="156"/>
      <c r="J20" s="156"/>
      <c r="K20" s="156"/>
      <c r="L20" s="157"/>
      <c r="M20" s="168" t="s">
        <v>401</v>
      </c>
      <c r="N20" s="156"/>
      <c r="O20" s="157"/>
      <c r="P20" s="168" t="s">
        <v>402</v>
      </c>
      <c r="Q20" s="156"/>
      <c r="R20" s="157"/>
    </row>
    <row r="21" spans="1:18" ht="14.25" customHeight="1">
      <c r="A21" s="111" t="s">
        <v>403</v>
      </c>
      <c r="B21" s="111" t="s">
        <v>1</v>
      </c>
      <c r="C21" s="48" t="s">
        <v>404</v>
      </c>
      <c r="D21" s="48" t="s">
        <v>405</v>
      </c>
      <c r="E21" s="48" t="s">
        <v>406</v>
      </c>
      <c r="F21" s="112" t="s">
        <v>407</v>
      </c>
      <c r="G21" s="112" t="s">
        <v>408</v>
      </c>
      <c r="H21" s="112" t="s">
        <v>409</v>
      </c>
      <c r="I21" s="112" t="s">
        <v>410</v>
      </c>
      <c r="J21" s="112" t="s">
        <v>411</v>
      </c>
      <c r="K21" s="112" t="s">
        <v>412</v>
      </c>
      <c r="L21" s="113" t="s">
        <v>402</v>
      </c>
      <c r="M21" s="112" t="s">
        <v>413</v>
      </c>
      <c r="N21" s="112" t="s">
        <v>406</v>
      </c>
      <c r="O21" s="112" t="s">
        <v>414</v>
      </c>
      <c r="P21" s="112" t="s">
        <v>413</v>
      </c>
      <c r="Q21" s="112" t="s">
        <v>406</v>
      </c>
      <c r="R21" s="112" t="s">
        <v>414</v>
      </c>
    </row>
    <row r="22" spans="1:18" ht="14.25" customHeight="1">
      <c r="A22" s="14">
        <v>1</v>
      </c>
      <c r="B22" s="48" t="s">
        <v>10</v>
      </c>
      <c r="C22" s="48">
        <v>8</v>
      </c>
      <c r="D22" s="48">
        <v>7</v>
      </c>
      <c r="E22" s="48">
        <v>1</v>
      </c>
      <c r="F22" s="48">
        <v>4</v>
      </c>
      <c r="G22" s="48">
        <v>3</v>
      </c>
      <c r="H22" s="48">
        <v>0</v>
      </c>
      <c r="I22" s="48">
        <v>0</v>
      </c>
      <c r="J22" s="48">
        <v>0</v>
      </c>
      <c r="K22" s="48">
        <v>1</v>
      </c>
      <c r="L22" s="114">
        <f t="shared" ref="L22:M22" si="7">0+3+3+3+3+3+3+3</f>
        <v>21</v>
      </c>
      <c r="M22" s="48">
        <f t="shared" si="7"/>
        <v>21</v>
      </c>
      <c r="N22" s="48">
        <f>3+0+0+1+0+1+0+1</f>
        <v>6</v>
      </c>
      <c r="O22" s="115">
        <f t="shared" ref="O22:O26" si="8">M22/N22</f>
        <v>3.5</v>
      </c>
      <c r="P22" s="48">
        <f>65+78+75+97+75+97+77+94</f>
        <v>658</v>
      </c>
      <c r="Q22" s="48">
        <f>77+62+50+71+51+82+53+85</f>
        <v>531</v>
      </c>
      <c r="R22" s="115">
        <f t="shared" ref="R22:R26" si="9">P22/Q22</f>
        <v>1.2391713747645952</v>
      </c>
    </row>
    <row r="23" spans="1:18" ht="14.25" customHeight="1">
      <c r="A23" s="14">
        <v>2</v>
      </c>
      <c r="B23" s="48" t="s">
        <v>54</v>
      </c>
      <c r="C23" s="48">
        <v>8</v>
      </c>
      <c r="D23" s="48">
        <v>5</v>
      </c>
      <c r="E23" s="48">
        <v>3</v>
      </c>
      <c r="F23" s="48">
        <v>2</v>
      </c>
      <c r="G23" s="48">
        <v>2</v>
      </c>
      <c r="H23" s="48">
        <v>1</v>
      </c>
      <c r="I23" s="48">
        <v>1</v>
      </c>
      <c r="J23" s="48">
        <v>2</v>
      </c>
      <c r="K23" s="48">
        <v>0</v>
      </c>
      <c r="L23" s="114">
        <f>3+2+0+3+3+1+3+0</f>
        <v>15</v>
      </c>
      <c r="M23" s="48">
        <f>3+3+1+3+3+2+3+1</f>
        <v>19</v>
      </c>
      <c r="N23" s="48">
        <f>0+2+3+1+0+3+1+3</f>
        <v>13</v>
      </c>
      <c r="O23" s="115">
        <f t="shared" si="8"/>
        <v>1.4615384615384615</v>
      </c>
      <c r="P23" s="48">
        <f>75+113+71+98+75+102+97+82</f>
        <v>713</v>
      </c>
      <c r="Q23" s="48">
        <f>34+102+97+81+63+105+96+97</f>
        <v>675</v>
      </c>
      <c r="R23" s="115">
        <f t="shared" si="9"/>
        <v>1.0562962962962963</v>
      </c>
    </row>
    <row r="24" spans="1:18" ht="14.25" customHeight="1">
      <c r="A24" s="14">
        <v>3</v>
      </c>
      <c r="B24" s="48" t="s">
        <v>22</v>
      </c>
      <c r="C24" s="48">
        <v>8</v>
      </c>
      <c r="D24" s="48">
        <v>4</v>
      </c>
      <c r="E24" s="48">
        <v>4</v>
      </c>
      <c r="F24" s="48">
        <v>4</v>
      </c>
      <c r="G24" s="48">
        <v>0</v>
      </c>
      <c r="H24" s="48">
        <v>0</v>
      </c>
      <c r="I24" s="48">
        <v>1</v>
      </c>
      <c r="J24" s="48">
        <v>2</v>
      </c>
      <c r="K24" s="48">
        <v>1</v>
      </c>
      <c r="L24" s="114">
        <f>3+3+3+0+0+3+1+0</f>
        <v>13</v>
      </c>
      <c r="M24" s="48">
        <f>3+3+3+1+1+3+2+0</f>
        <v>16</v>
      </c>
      <c r="N24" s="48">
        <f>0+0+0+3+3+0+3+3</f>
        <v>12</v>
      </c>
      <c r="O24" s="115">
        <f t="shared" si="8"/>
        <v>1.3333333333333333</v>
      </c>
      <c r="P24" s="48">
        <f>77+75+75+81+96+75+107+53</f>
        <v>639</v>
      </c>
      <c r="Q24" s="48">
        <f>65+55+43+98+97+46+100+77</f>
        <v>581</v>
      </c>
      <c r="R24" s="115">
        <f t="shared" si="9"/>
        <v>1.0998278829604131</v>
      </c>
    </row>
    <row r="25" spans="1:18" ht="14.25" customHeight="1">
      <c r="A25" s="14">
        <v>4</v>
      </c>
      <c r="B25" s="48" t="s">
        <v>99</v>
      </c>
      <c r="C25" s="48">
        <v>8</v>
      </c>
      <c r="D25" s="48">
        <v>4</v>
      </c>
      <c r="E25" s="48">
        <v>4</v>
      </c>
      <c r="F25" s="48">
        <v>1</v>
      </c>
      <c r="G25" s="48">
        <v>0</v>
      </c>
      <c r="H25" s="48">
        <v>3</v>
      </c>
      <c r="I25" s="48">
        <v>1</v>
      </c>
      <c r="J25" s="48">
        <v>1</v>
      </c>
      <c r="K25" s="48">
        <v>2</v>
      </c>
      <c r="L25" s="114">
        <f>0+0+1+2+3+2+2+0</f>
        <v>10</v>
      </c>
      <c r="M25" s="48">
        <f>0+0+2+3+3+3+3+1</f>
        <v>15</v>
      </c>
      <c r="N25" s="48">
        <f>3+3+3+2+0+2+2+3</f>
        <v>18</v>
      </c>
      <c r="O25" s="115">
        <f t="shared" si="8"/>
        <v>0.83333333333333337</v>
      </c>
      <c r="P25" s="48">
        <f>62+55+102+109+75+105+100+85</f>
        <v>693</v>
      </c>
      <c r="Q25" s="48">
        <f>78+75+113+93+53+102+107+94</f>
        <v>715</v>
      </c>
      <c r="R25" s="115">
        <f t="shared" si="9"/>
        <v>0.96923076923076923</v>
      </c>
    </row>
    <row r="26" spans="1:18" ht="14.25" customHeight="1">
      <c r="A26" s="14">
        <v>5</v>
      </c>
      <c r="B26" s="48" t="s">
        <v>58</v>
      </c>
      <c r="C26" s="48">
        <v>8</v>
      </c>
      <c r="D26" s="48">
        <v>0</v>
      </c>
      <c r="E26" s="48">
        <v>8</v>
      </c>
      <c r="F26" s="48">
        <v>0</v>
      </c>
      <c r="G26" s="48">
        <v>0</v>
      </c>
      <c r="H26" s="48">
        <v>0</v>
      </c>
      <c r="I26" s="48">
        <v>1</v>
      </c>
      <c r="J26" s="48">
        <v>0</v>
      </c>
      <c r="K26" s="48">
        <v>7</v>
      </c>
      <c r="L26" s="114">
        <f>0+0+0+1+0+0+0+0</f>
        <v>1</v>
      </c>
      <c r="M26" s="48">
        <f>0+0+0+2+0+0+0+0</f>
        <v>2</v>
      </c>
      <c r="N26" s="48">
        <f>3+3+3+3+3+3+3+3</f>
        <v>24</v>
      </c>
      <c r="O26" s="115">
        <f t="shared" si="8"/>
        <v>8.3333333333333329E-2</v>
      </c>
      <c r="P26" s="48">
        <f>34+50+43+93+53+63+51+46</f>
        <v>433</v>
      </c>
      <c r="Q26" s="48">
        <f>75+75+75+109+75+75+75+75</f>
        <v>634</v>
      </c>
      <c r="R26" s="115">
        <f t="shared" si="9"/>
        <v>0.68296529968454256</v>
      </c>
    </row>
    <row r="27" spans="1:18" ht="14.25" customHeight="1">
      <c r="A27" s="14"/>
      <c r="L27" s="118"/>
      <c r="O27" s="119"/>
      <c r="R27" s="119"/>
    </row>
    <row r="28" spans="1:18" ht="14.25" customHeight="1">
      <c r="A28" s="169" t="s">
        <v>417</v>
      </c>
      <c r="B28" s="166"/>
      <c r="C28" s="168" t="s">
        <v>399</v>
      </c>
      <c r="D28" s="156"/>
      <c r="E28" s="157"/>
      <c r="F28" s="168" t="s">
        <v>400</v>
      </c>
      <c r="G28" s="156"/>
      <c r="H28" s="156"/>
      <c r="I28" s="156"/>
      <c r="J28" s="156"/>
      <c r="K28" s="156"/>
      <c r="L28" s="157"/>
      <c r="M28" s="168" t="s">
        <v>401</v>
      </c>
      <c r="N28" s="156"/>
      <c r="O28" s="157"/>
      <c r="P28" s="168" t="s">
        <v>402</v>
      </c>
      <c r="Q28" s="156"/>
      <c r="R28" s="157"/>
    </row>
    <row r="29" spans="1:18" ht="14.25" customHeight="1">
      <c r="A29" s="111" t="s">
        <v>403</v>
      </c>
      <c r="B29" s="111" t="s">
        <v>1</v>
      </c>
      <c r="C29" s="48" t="s">
        <v>404</v>
      </c>
      <c r="D29" s="48" t="s">
        <v>405</v>
      </c>
      <c r="E29" s="48" t="s">
        <v>406</v>
      </c>
      <c r="F29" s="112" t="s">
        <v>407</v>
      </c>
      <c r="G29" s="112" t="s">
        <v>408</v>
      </c>
      <c r="H29" s="112" t="s">
        <v>409</v>
      </c>
      <c r="I29" s="112" t="s">
        <v>410</v>
      </c>
      <c r="J29" s="112" t="s">
        <v>411</v>
      </c>
      <c r="K29" s="112" t="s">
        <v>412</v>
      </c>
      <c r="L29" s="113" t="s">
        <v>402</v>
      </c>
      <c r="M29" s="112" t="s">
        <v>413</v>
      </c>
      <c r="N29" s="112" t="s">
        <v>406</v>
      </c>
      <c r="O29" s="112" t="s">
        <v>414</v>
      </c>
      <c r="P29" s="112" t="s">
        <v>413</v>
      </c>
      <c r="Q29" s="112" t="s">
        <v>406</v>
      </c>
      <c r="R29" s="112" t="s">
        <v>414</v>
      </c>
    </row>
    <row r="30" spans="1:18" ht="14.25" customHeight="1">
      <c r="A30" s="14">
        <v>1</v>
      </c>
      <c r="B30" s="48" t="s">
        <v>14</v>
      </c>
      <c r="C30" s="48">
        <v>10</v>
      </c>
      <c r="D30" s="48">
        <v>9</v>
      </c>
      <c r="E30" s="48">
        <v>1</v>
      </c>
      <c r="F30" s="48">
        <v>6</v>
      </c>
      <c r="G30" s="48">
        <v>3</v>
      </c>
      <c r="H30" s="48">
        <v>0</v>
      </c>
      <c r="I30" s="48">
        <v>1</v>
      </c>
      <c r="J30" s="48">
        <v>0</v>
      </c>
      <c r="K30" s="48">
        <v>0</v>
      </c>
      <c r="L30" s="114">
        <f>3+3+3+3+3+3+3+3+1+3</f>
        <v>28</v>
      </c>
      <c r="M30" s="48">
        <f>3+3+3+3+3+3+3+3+2+3</f>
        <v>29</v>
      </c>
      <c r="N30" s="48">
        <f>0+0+1+1+0+1+0+0+3+0</f>
        <v>6</v>
      </c>
      <c r="O30" s="115">
        <f t="shared" ref="O30:O35" si="10">M30/N30</f>
        <v>4.833333333333333</v>
      </c>
      <c r="P30" s="48">
        <f>75+75+97+99+77+97+75+75+99+75</f>
        <v>844</v>
      </c>
      <c r="Q30" s="48">
        <f>29+24+66+68+48+81+46+35+103+43</f>
        <v>543</v>
      </c>
      <c r="R30" s="115">
        <f t="shared" ref="R30:R35" si="11">P30/Q30</f>
        <v>1.5543278084714549</v>
      </c>
    </row>
    <row r="31" spans="1:18" ht="14.25" customHeight="1">
      <c r="A31" s="14">
        <v>2</v>
      </c>
      <c r="B31" s="48" t="s">
        <v>38</v>
      </c>
      <c r="C31" s="48">
        <v>10</v>
      </c>
      <c r="D31" s="48">
        <v>9</v>
      </c>
      <c r="E31" s="48">
        <v>1</v>
      </c>
      <c r="F31" s="48">
        <v>7</v>
      </c>
      <c r="G31" s="48">
        <v>0</v>
      </c>
      <c r="H31" s="48">
        <v>2</v>
      </c>
      <c r="I31" s="48">
        <v>0</v>
      </c>
      <c r="J31" s="48">
        <v>1</v>
      </c>
      <c r="K31" s="48">
        <v>0</v>
      </c>
      <c r="L31" s="114">
        <f>3+2+3+3+0+2+3+3+3+3</f>
        <v>25</v>
      </c>
      <c r="M31" s="48">
        <f>3+3+3+3+1+3+3+3+3+3</f>
        <v>28</v>
      </c>
      <c r="N31" s="48">
        <f>0+2+0+0+3+2+0+0+0+0</f>
        <v>7</v>
      </c>
      <c r="O31" s="115">
        <f t="shared" si="10"/>
        <v>4</v>
      </c>
      <c r="P31" s="48">
        <f>75+112+75+75+81+103+75+75+75+75</f>
        <v>821</v>
      </c>
      <c r="Q31" s="48">
        <f>57+106+46+50+97+99+44+52+0+0</f>
        <v>551</v>
      </c>
      <c r="R31" s="115">
        <f t="shared" si="11"/>
        <v>1.4900181488203266</v>
      </c>
    </row>
    <row r="32" spans="1:18" ht="14.25" customHeight="1">
      <c r="A32" s="14">
        <v>3</v>
      </c>
      <c r="B32" s="48" t="s">
        <v>34</v>
      </c>
      <c r="C32" s="48">
        <v>10</v>
      </c>
      <c r="D32" s="48">
        <v>5</v>
      </c>
      <c r="E32" s="48">
        <v>5</v>
      </c>
      <c r="F32" s="48">
        <v>2</v>
      </c>
      <c r="G32" s="48">
        <v>1</v>
      </c>
      <c r="H32" s="48">
        <v>2</v>
      </c>
      <c r="I32" s="48">
        <v>0</v>
      </c>
      <c r="J32" s="48">
        <v>2</v>
      </c>
      <c r="K32" s="48">
        <v>3</v>
      </c>
      <c r="L32" s="114">
        <f>0+3+0+0+2+0+3+0+3+2</f>
        <v>13</v>
      </c>
      <c r="M32" s="48">
        <f>0+3+1+0+3+1+3+0+3+3</f>
        <v>17</v>
      </c>
      <c r="N32" s="48">
        <f>3+1+3+3+2+3+0+3+0+2</f>
        <v>20</v>
      </c>
      <c r="O32" s="115">
        <f t="shared" si="10"/>
        <v>0.85</v>
      </c>
      <c r="P32" s="48">
        <f>57+98+66+48+105+85+75+44+75+110</f>
        <v>763</v>
      </c>
      <c r="Q32" s="48">
        <f>75+87+97+77+89+95+55+75+0+89</f>
        <v>739</v>
      </c>
      <c r="R32" s="115">
        <f t="shared" si="11"/>
        <v>1.0324763193504736</v>
      </c>
    </row>
    <row r="33" spans="1:18" ht="14.25" customHeight="1">
      <c r="A33" s="14">
        <v>4</v>
      </c>
      <c r="B33" s="48" t="s">
        <v>30</v>
      </c>
      <c r="C33" s="48">
        <v>10</v>
      </c>
      <c r="D33" s="48">
        <v>4</v>
      </c>
      <c r="E33" s="48">
        <v>6</v>
      </c>
      <c r="F33" s="48">
        <v>1</v>
      </c>
      <c r="G33" s="48">
        <v>2</v>
      </c>
      <c r="H33" s="48">
        <v>1</v>
      </c>
      <c r="I33" s="48">
        <v>1</v>
      </c>
      <c r="J33" s="48">
        <v>1</v>
      </c>
      <c r="K33" s="48">
        <v>4</v>
      </c>
      <c r="L33" s="114">
        <f>0+2+1+3+3+3+0+0+0+0</f>
        <v>12</v>
      </c>
      <c r="M33" s="48">
        <f>0+3+2+3+3+3+0+0+0+1</f>
        <v>15</v>
      </c>
      <c r="N33" s="48">
        <f>3+2+3+0+1+1+3+3+3+3</f>
        <v>22</v>
      </c>
      <c r="O33" s="115">
        <f t="shared" si="10"/>
        <v>0.68181818181818177</v>
      </c>
      <c r="P33" s="48">
        <f>29+109+106+80+95+90+0+43+0+76</f>
        <v>628</v>
      </c>
      <c r="Q33" s="48">
        <f>75+93+112+67+85+79+75+75+75+100</f>
        <v>836</v>
      </c>
      <c r="R33" s="115">
        <f t="shared" si="11"/>
        <v>0.75119617224880386</v>
      </c>
    </row>
    <row r="34" spans="1:18" ht="14.25" customHeight="1">
      <c r="A34" s="14">
        <v>5</v>
      </c>
      <c r="B34" s="48" t="s">
        <v>39</v>
      </c>
      <c r="C34" s="48">
        <v>10</v>
      </c>
      <c r="D34" s="48">
        <v>2</v>
      </c>
      <c r="E34" s="48">
        <v>8</v>
      </c>
      <c r="F34" s="48">
        <v>0</v>
      </c>
      <c r="G34" s="48">
        <v>2</v>
      </c>
      <c r="H34" s="48">
        <v>0</v>
      </c>
      <c r="I34" s="48">
        <v>1</v>
      </c>
      <c r="J34" s="48">
        <v>2</v>
      </c>
      <c r="K34" s="48">
        <v>5</v>
      </c>
      <c r="L34" s="114">
        <f>1+0+0+0+0+0+0+3+3+0</f>
        <v>7</v>
      </c>
      <c r="M34" s="48">
        <f>2+0+1+1+0+0+0+3+3+0</f>
        <v>10</v>
      </c>
      <c r="N34" s="48">
        <f>3+3+3+3+3+3+3+1+1+3</f>
        <v>26</v>
      </c>
      <c r="O34" s="115">
        <f t="shared" si="10"/>
        <v>0.38461538461538464</v>
      </c>
      <c r="P34" s="48">
        <f>93+46+87+68+67+55+35+88+100+0</f>
        <v>639</v>
      </c>
      <c r="Q34" s="48">
        <f>109+75+98+99+77+75+75+73+76+75</f>
        <v>832</v>
      </c>
      <c r="R34" s="115">
        <f t="shared" si="11"/>
        <v>0.76802884615384615</v>
      </c>
    </row>
    <row r="35" spans="1:18" ht="14.25" customHeight="1">
      <c r="A35" s="14">
        <v>6</v>
      </c>
      <c r="B35" s="48" t="s">
        <v>43</v>
      </c>
      <c r="C35" s="48">
        <v>10</v>
      </c>
      <c r="D35" s="48">
        <v>1</v>
      </c>
      <c r="E35" s="48">
        <v>9</v>
      </c>
      <c r="F35" s="48">
        <v>1</v>
      </c>
      <c r="G35" s="48">
        <v>0</v>
      </c>
      <c r="H35" s="48">
        <v>0</v>
      </c>
      <c r="I35" s="48">
        <v>2</v>
      </c>
      <c r="J35" s="48">
        <v>2</v>
      </c>
      <c r="K35" s="48">
        <v>5</v>
      </c>
      <c r="L35" s="114">
        <f>0+0+3+0+1+0+0+0+0+1</f>
        <v>5</v>
      </c>
      <c r="M35" s="48">
        <f>0+0+3+0+2+0+1+1+0+2</f>
        <v>9</v>
      </c>
      <c r="N35" s="48">
        <f>3+3+0+3+3+3+3+3+3+3</f>
        <v>27</v>
      </c>
      <c r="O35" s="115">
        <f t="shared" si="10"/>
        <v>0.33333333333333331</v>
      </c>
      <c r="P35" s="48">
        <f>24+67+77+50+89+46+73+79+52+89</f>
        <v>646</v>
      </c>
      <c r="Q35" s="48">
        <f>75+80+67+75+105+75+88+90+75+110</f>
        <v>840</v>
      </c>
      <c r="R35" s="115">
        <f t="shared" si="11"/>
        <v>0.76904761904761909</v>
      </c>
    </row>
    <row r="36" spans="1:18" ht="14.25" customHeight="1">
      <c r="L36" s="118"/>
    </row>
    <row r="37" spans="1:18" ht="14.25" customHeight="1">
      <c r="L37" s="118"/>
    </row>
    <row r="38" spans="1:18" ht="14.25" customHeight="1">
      <c r="L38" s="118"/>
    </row>
    <row r="39" spans="1:18" ht="14.25" customHeight="1">
      <c r="L39" s="118"/>
    </row>
    <row r="40" spans="1:18" ht="14.25" customHeight="1">
      <c r="L40" s="118"/>
    </row>
    <row r="41" spans="1:18" ht="14.25" customHeight="1">
      <c r="L41" s="118"/>
    </row>
    <row r="42" spans="1:18" ht="14.25" customHeight="1">
      <c r="L42" s="118"/>
    </row>
    <row r="43" spans="1:18" ht="14.25" customHeight="1">
      <c r="L43" s="118"/>
    </row>
    <row r="44" spans="1:18" ht="14.25" customHeight="1">
      <c r="L44" s="118"/>
    </row>
    <row r="45" spans="1:18" ht="14.25" customHeight="1">
      <c r="L45" s="118"/>
    </row>
    <row r="46" spans="1:18" ht="14.25" customHeight="1">
      <c r="L46" s="118"/>
    </row>
    <row r="47" spans="1:18" ht="14.25" customHeight="1">
      <c r="L47" s="118"/>
    </row>
    <row r="48" spans="1:18" ht="14.25" customHeight="1">
      <c r="L48" s="118"/>
    </row>
    <row r="49" spans="12:12" ht="14.25" customHeight="1">
      <c r="L49" s="118"/>
    </row>
    <row r="50" spans="12:12" ht="14.25" customHeight="1">
      <c r="L50" s="118"/>
    </row>
    <row r="51" spans="12:12" ht="14.25" customHeight="1">
      <c r="L51" s="118"/>
    </row>
    <row r="52" spans="12:12" ht="14.25" customHeight="1">
      <c r="L52" s="118"/>
    </row>
    <row r="53" spans="12:12" ht="14.25" customHeight="1">
      <c r="L53" s="118"/>
    </row>
    <row r="54" spans="12:12" ht="14.25" customHeight="1">
      <c r="L54" s="118"/>
    </row>
    <row r="55" spans="12:12" ht="14.25" customHeight="1">
      <c r="L55" s="118"/>
    </row>
    <row r="56" spans="12:12" ht="14.25" customHeight="1">
      <c r="L56" s="118"/>
    </row>
    <row r="57" spans="12:12" ht="14.25" customHeight="1">
      <c r="L57" s="118"/>
    </row>
    <row r="58" spans="12:12" ht="14.25" customHeight="1">
      <c r="L58" s="118"/>
    </row>
    <row r="59" spans="12:12" ht="14.25" customHeight="1">
      <c r="L59" s="118"/>
    </row>
    <row r="60" spans="12:12" ht="14.25" customHeight="1">
      <c r="L60" s="118"/>
    </row>
    <row r="61" spans="12:12" ht="14.25" customHeight="1">
      <c r="L61" s="118"/>
    </row>
    <row r="62" spans="12:12" ht="14.25" customHeight="1">
      <c r="L62" s="118"/>
    </row>
    <row r="63" spans="12:12" ht="14.25" customHeight="1">
      <c r="L63" s="118"/>
    </row>
    <row r="64" spans="12:12" ht="14.25" customHeight="1">
      <c r="L64" s="118"/>
    </row>
    <row r="65" spans="12:12" ht="14.25" customHeight="1">
      <c r="L65" s="118"/>
    </row>
    <row r="66" spans="12:12" ht="14.25" customHeight="1">
      <c r="L66" s="118"/>
    </row>
    <row r="67" spans="12:12" ht="14.25" customHeight="1">
      <c r="L67" s="118"/>
    </row>
    <row r="68" spans="12:12" ht="14.25" customHeight="1">
      <c r="L68" s="118"/>
    </row>
    <row r="69" spans="12:12" ht="14.25" customHeight="1">
      <c r="L69" s="118"/>
    </row>
    <row r="70" spans="12:12" ht="14.25" customHeight="1">
      <c r="L70" s="118"/>
    </row>
    <row r="71" spans="12:12" ht="14.25" customHeight="1">
      <c r="L71" s="118"/>
    </row>
    <row r="72" spans="12:12" ht="14.25" customHeight="1">
      <c r="L72" s="118"/>
    </row>
    <row r="73" spans="12:12" ht="14.25" customHeight="1">
      <c r="L73" s="118"/>
    </row>
    <row r="74" spans="12:12" ht="14.25" customHeight="1">
      <c r="L74" s="118"/>
    </row>
    <row r="75" spans="12:12" ht="14.25" customHeight="1">
      <c r="L75" s="118"/>
    </row>
    <row r="76" spans="12:12" ht="14.25" customHeight="1">
      <c r="L76" s="118"/>
    </row>
    <row r="77" spans="12:12" ht="14.25" customHeight="1">
      <c r="L77" s="118"/>
    </row>
    <row r="78" spans="12:12" ht="14.25" customHeight="1">
      <c r="L78" s="118"/>
    </row>
    <row r="79" spans="12:12" ht="14.25" customHeight="1">
      <c r="L79" s="118"/>
    </row>
    <row r="80" spans="12:12" ht="14.25" customHeight="1">
      <c r="L80" s="118"/>
    </row>
    <row r="81" spans="12:12" ht="14.25" customHeight="1">
      <c r="L81" s="118"/>
    </row>
    <row r="82" spans="12:12" ht="14.25" customHeight="1">
      <c r="L82" s="118"/>
    </row>
    <row r="83" spans="12:12" ht="14.25" customHeight="1">
      <c r="L83" s="118"/>
    </row>
    <row r="84" spans="12:12" ht="14.25" customHeight="1">
      <c r="L84" s="118"/>
    </row>
    <row r="85" spans="12:12" ht="14.25" customHeight="1">
      <c r="L85" s="118"/>
    </row>
    <row r="86" spans="12:12" ht="14.25" customHeight="1">
      <c r="L86" s="118"/>
    </row>
    <row r="87" spans="12:12" ht="14.25" customHeight="1">
      <c r="L87" s="118"/>
    </row>
    <row r="88" spans="12:12" ht="14.25" customHeight="1">
      <c r="L88" s="118"/>
    </row>
    <row r="89" spans="12:12" ht="14.25" customHeight="1">
      <c r="L89" s="118"/>
    </row>
    <row r="90" spans="12:12" ht="14.25" customHeight="1">
      <c r="L90" s="118"/>
    </row>
    <row r="91" spans="12:12" ht="14.25" customHeight="1">
      <c r="L91" s="118"/>
    </row>
    <row r="92" spans="12:12" ht="14.25" customHeight="1">
      <c r="L92" s="118"/>
    </row>
    <row r="93" spans="12:12" ht="14.25" customHeight="1">
      <c r="L93" s="118"/>
    </row>
    <row r="94" spans="12:12" ht="14.25" customHeight="1">
      <c r="L94" s="118"/>
    </row>
    <row r="95" spans="12:12" ht="14.25" customHeight="1">
      <c r="L95" s="118"/>
    </row>
    <row r="96" spans="12:12" ht="14.25" customHeight="1">
      <c r="L96" s="118"/>
    </row>
    <row r="97" spans="12:12" ht="14.25" customHeight="1">
      <c r="L97" s="118"/>
    </row>
    <row r="98" spans="12:12" ht="14.25" customHeight="1">
      <c r="L98" s="118"/>
    </row>
    <row r="99" spans="12:12" ht="14.25" customHeight="1">
      <c r="L99" s="118"/>
    </row>
    <row r="100" spans="12:12" ht="14.25" customHeight="1">
      <c r="L100" s="118"/>
    </row>
  </sheetData>
  <mergeCells count="20">
    <mergeCell ref="A1:B1"/>
    <mergeCell ref="C1:E1"/>
    <mergeCell ref="F1:L1"/>
    <mergeCell ref="M1:O1"/>
    <mergeCell ref="P1:R1"/>
    <mergeCell ref="P20:R20"/>
    <mergeCell ref="A28:B28"/>
    <mergeCell ref="C28:E28"/>
    <mergeCell ref="P28:R28"/>
    <mergeCell ref="C9:E9"/>
    <mergeCell ref="F9:L9"/>
    <mergeCell ref="M9:O9"/>
    <mergeCell ref="P9:R9"/>
    <mergeCell ref="A20:B20"/>
    <mergeCell ref="A9:B9"/>
    <mergeCell ref="F28:L28"/>
    <mergeCell ref="M28:O28"/>
    <mergeCell ref="C20:E20"/>
    <mergeCell ref="F20:L20"/>
    <mergeCell ref="M20:O2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"/>
  <sheetViews>
    <sheetView workbookViewId="0">
      <selection activeCell="C10" sqref="C10"/>
    </sheetView>
  </sheetViews>
  <sheetFormatPr defaultColWidth="14.453125" defaultRowHeight="15" customHeight="1"/>
  <cols>
    <col min="1" max="1" width="18.81640625" customWidth="1"/>
    <col min="2" max="2" width="8.7265625" customWidth="1"/>
    <col min="3" max="3" width="17.08984375" customWidth="1"/>
    <col min="4" max="4" width="18.08984375" customWidth="1"/>
    <col min="5" max="5" width="8.7265625" customWidth="1"/>
    <col min="6" max="6" width="17.81640625" customWidth="1"/>
    <col min="7" max="7" width="17.08984375" customWidth="1"/>
    <col min="8" max="8" width="8.7265625" customWidth="1"/>
    <col min="9" max="9" width="14.453125" customWidth="1"/>
    <col min="10" max="11" width="8.7265625" customWidth="1"/>
    <col min="12" max="12" width="18.81640625" customWidth="1"/>
  </cols>
  <sheetData>
    <row r="1" spans="1:12" ht="14.25" customHeight="1">
      <c r="B1" s="120" t="s">
        <v>418</v>
      </c>
      <c r="C1" s="120"/>
      <c r="D1" s="120"/>
      <c r="E1" s="120" t="s">
        <v>419</v>
      </c>
      <c r="F1" s="120"/>
      <c r="G1" s="120"/>
      <c r="H1" s="120" t="s">
        <v>420</v>
      </c>
      <c r="I1" s="120"/>
      <c r="J1" s="120"/>
      <c r="K1" s="3" t="s">
        <v>421</v>
      </c>
      <c r="L1" s="121">
        <v>45787</v>
      </c>
    </row>
    <row r="2" spans="1:12" ht="14.25" customHeight="1">
      <c r="B2" s="120" t="s">
        <v>422</v>
      </c>
      <c r="C2" s="120"/>
      <c r="D2" s="120"/>
      <c r="E2" s="120" t="s">
        <v>423</v>
      </c>
      <c r="F2" s="120"/>
      <c r="G2" s="120"/>
      <c r="H2" s="120" t="s">
        <v>424</v>
      </c>
      <c r="I2" s="120"/>
      <c r="J2" s="120"/>
      <c r="K2" s="120"/>
      <c r="L2" s="3" t="s">
        <v>425</v>
      </c>
    </row>
    <row r="3" spans="1:12" ht="14.25" customHeight="1"/>
    <row r="4" spans="1:12" ht="14.25" customHeight="1">
      <c r="A4" s="170" t="s">
        <v>426</v>
      </c>
      <c r="B4" s="122" t="s">
        <v>427</v>
      </c>
      <c r="C4" s="123"/>
      <c r="D4" s="124" t="s">
        <v>428</v>
      </c>
      <c r="E4" s="125" t="s">
        <v>429</v>
      </c>
      <c r="F4" s="126"/>
      <c r="G4" s="127"/>
    </row>
    <row r="5" spans="1:12" ht="14.25" customHeight="1">
      <c r="A5" s="171"/>
      <c r="B5" s="128" t="s">
        <v>39</v>
      </c>
      <c r="C5" s="129"/>
      <c r="D5" s="130" t="s">
        <v>430</v>
      </c>
      <c r="E5" s="131" t="s">
        <v>431</v>
      </c>
      <c r="F5" s="132"/>
      <c r="G5" s="133" t="s">
        <v>432</v>
      </c>
      <c r="H5" s="125" t="s">
        <v>433</v>
      </c>
      <c r="I5" s="126"/>
      <c r="J5" s="127"/>
    </row>
    <row r="6" spans="1:12" ht="14.25" customHeight="1">
      <c r="D6" s="124"/>
      <c r="G6" s="130" t="s">
        <v>434</v>
      </c>
      <c r="H6" s="128" t="s">
        <v>10</v>
      </c>
      <c r="I6" s="129"/>
      <c r="J6" s="134"/>
      <c r="K6" s="172" t="s">
        <v>435</v>
      </c>
      <c r="L6" s="173"/>
    </row>
    <row r="7" spans="1:12" ht="14.25" customHeight="1">
      <c r="D7" s="124" t="s">
        <v>436</v>
      </c>
      <c r="E7" s="125" t="s">
        <v>437</v>
      </c>
      <c r="F7" s="126"/>
      <c r="G7" s="134"/>
      <c r="K7" s="174"/>
      <c r="L7" s="175"/>
    </row>
    <row r="8" spans="1:12" ht="14.25" customHeight="1">
      <c r="D8" s="133" t="s">
        <v>438</v>
      </c>
      <c r="E8" s="131" t="s">
        <v>10</v>
      </c>
      <c r="F8" s="132"/>
      <c r="G8" s="127"/>
      <c r="J8" s="124" t="s">
        <v>439</v>
      </c>
      <c r="K8" s="176"/>
      <c r="L8" s="177"/>
    </row>
    <row r="9" spans="1:12" ht="14.25" customHeight="1">
      <c r="K9" s="178" t="s">
        <v>440</v>
      </c>
      <c r="L9" s="175"/>
    </row>
    <row r="10" spans="1:12" ht="14.25" customHeight="1">
      <c r="A10" s="170" t="s">
        <v>441</v>
      </c>
      <c r="B10" s="125" t="s">
        <v>442</v>
      </c>
      <c r="C10" s="126"/>
      <c r="D10" s="124" t="s">
        <v>443</v>
      </c>
      <c r="E10" s="122" t="s">
        <v>444</v>
      </c>
      <c r="F10" s="123"/>
      <c r="G10" s="127"/>
      <c r="K10" s="174"/>
      <c r="L10" s="175"/>
    </row>
    <row r="11" spans="1:12" ht="14.25" customHeight="1">
      <c r="A11" s="171"/>
      <c r="B11" s="131" t="s">
        <v>22</v>
      </c>
      <c r="C11" s="132"/>
      <c r="D11" s="130" t="s">
        <v>445</v>
      </c>
      <c r="E11" s="128" t="s">
        <v>104</v>
      </c>
      <c r="F11" s="129"/>
      <c r="G11" s="124" t="s">
        <v>446</v>
      </c>
      <c r="H11" s="125" t="s">
        <v>444</v>
      </c>
      <c r="I11" s="126"/>
      <c r="J11" s="127"/>
      <c r="K11" s="176"/>
      <c r="L11" s="177"/>
    </row>
    <row r="12" spans="1:12" ht="14.25" customHeight="1">
      <c r="G12" s="130" t="s">
        <v>447</v>
      </c>
      <c r="H12" s="128" t="s">
        <v>54</v>
      </c>
      <c r="I12" s="129"/>
      <c r="J12" s="134"/>
    </row>
    <row r="13" spans="1:12" ht="14.25" customHeight="1">
      <c r="D13" s="124" t="s">
        <v>448</v>
      </c>
      <c r="E13" s="125" t="s">
        <v>449</v>
      </c>
      <c r="F13" s="126"/>
      <c r="G13" s="134"/>
    </row>
    <row r="14" spans="1:12" ht="14.25" customHeight="1">
      <c r="D14" s="124" t="s">
        <v>450</v>
      </c>
      <c r="E14" s="131" t="s">
        <v>54</v>
      </c>
      <c r="F14" s="132"/>
      <c r="G14" s="127"/>
    </row>
    <row r="15" spans="1:12" ht="14.25" customHeight="1"/>
    <row r="16" spans="1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4">
    <mergeCell ref="A4:A5"/>
    <mergeCell ref="K6:L8"/>
    <mergeCell ref="K9:L11"/>
    <mergeCell ref="A10:A11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"/>
  <sheetViews>
    <sheetView workbookViewId="0">
      <selection activeCell="M10" sqref="M10"/>
    </sheetView>
  </sheetViews>
  <sheetFormatPr defaultColWidth="14.453125" defaultRowHeight="15" customHeight="1"/>
  <cols>
    <col min="1" max="1" width="17.81640625" customWidth="1"/>
    <col min="2" max="2" width="8.7265625" customWidth="1"/>
    <col min="3" max="3" width="16.08984375" customWidth="1"/>
    <col min="4" max="4" width="13.08984375" customWidth="1"/>
    <col min="5" max="5" width="11.08984375" customWidth="1"/>
    <col min="6" max="6" width="16.7265625" customWidth="1"/>
    <col min="7" max="7" width="15" customWidth="1"/>
    <col min="8" max="8" width="8.7265625" customWidth="1"/>
    <col min="9" max="9" width="14.453125" customWidth="1"/>
    <col min="10" max="11" width="8.7265625" customWidth="1"/>
    <col min="12" max="12" width="14.7265625" customWidth="1"/>
    <col min="13" max="13" width="8.7265625" customWidth="1"/>
  </cols>
  <sheetData>
    <row r="1" spans="1:13" ht="14.25" customHeight="1">
      <c r="A1" s="120"/>
      <c r="B1" s="120" t="s">
        <v>418</v>
      </c>
      <c r="C1" s="120"/>
      <c r="D1" s="120"/>
      <c r="E1" s="120" t="s">
        <v>419</v>
      </c>
      <c r="F1" s="120"/>
      <c r="G1" s="120"/>
      <c r="H1" s="120" t="s">
        <v>420</v>
      </c>
      <c r="I1" s="120"/>
      <c r="J1" s="120"/>
      <c r="K1" s="3" t="s">
        <v>421</v>
      </c>
      <c r="L1" s="121">
        <v>45787</v>
      </c>
      <c r="M1" s="120"/>
    </row>
    <row r="2" spans="1:13" ht="14.25" customHeight="1">
      <c r="B2" s="120" t="s">
        <v>422</v>
      </c>
      <c r="C2" s="120"/>
      <c r="D2" s="120"/>
      <c r="E2" s="120" t="s">
        <v>423</v>
      </c>
      <c r="F2" s="120"/>
      <c r="H2" s="120" t="s">
        <v>424</v>
      </c>
      <c r="K2" s="3"/>
      <c r="L2" s="3" t="s">
        <v>451</v>
      </c>
    </row>
    <row r="3" spans="1:13" ht="14.25" customHeight="1"/>
    <row r="4" spans="1:13" ht="14.25" customHeight="1">
      <c r="A4" s="180" t="s">
        <v>452</v>
      </c>
      <c r="B4" s="122" t="s">
        <v>453</v>
      </c>
      <c r="C4" s="123"/>
      <c r="D4" s="135" t="s">
        <v>454</v>
      </c>
      <c r="E4" s="125" t="s">
        <v>453</v>
      </c>
      <c r="F4" s="126"/>
      <c r="G4" s="127"/>
    </row>
    <row r="5" spans="1:13" ht="14.25" customHeight="1">
      <c r="A5" s="171"/>
      <c r="B5" s="128" t="s">
        <v>99</v>
      </c>
      <c r="C5" s="129"/>
      <c r="D5" s="136" t="s">
        <v>455</v>
      </c>
      <c r="E5" s="131" t="s">
        <v>456</v>
      </c>
      <c r="F5" s="132"/>
      <c r="G5" s="133" t="s">
        <v>457</v>
      </c>
      <c r="H5" s="125" t="s">
        <v>458</v>
      </c>
      <c r="I5" s="126"/>
      <c r="J5" s="127"/>
    </row>
    <row r="6" spans="1:13" ht="14.25" customHeight="1">
      <c r="E6" s="19"/>
      <c r="G6" s="130" t="s">
        <v>459</v>
      </c>
      <c r="H6" s="131" t="s">
        <v>22</v>
      </c>
      <c r="I6" s="132"/>
      <c r="J6" s="134"/>
      <c r="K6" s="189" t="s">
        <v>22</v>
      </c>
      <c r="L6" s="190"/>
      <c r="M6" s="150" t="s">
        <v>101</v>
      </c>
    </row>
    <row r="7" spans="1:13" ht="14.25" customHeight="1">
      <c r="A7" s="179" t="s">
        <v>460</v>
      </c>
      <c r="B7" s="122" t="s">
        <v>444</v>
      </c>
      <c r="C7" s="123"/>
      <c r="D7" s="137" t="s">
        <v>461</v>
      </c>
      <c r="E7" s="122" t="s">
        <v>444</v>
      </c>
      <c r="F7" s="123"/>
      <c r="G7" s="134"/>
      <c r="K7" s="191"/>
      <c r="L7" s="192"/>
    </row>
    <row r="8" spans="1:13" ht="14.25" customHeight="1">
      <c r="A8" s="171"/>
      <c r="B8" s="128" t="s">
        <v>34</v>
      </c>
      <c r="C8" s="129"/>
      <c r="D8" s="138" t="s">
        <v>462</v>
      </c>
      <c r="E8" s="128" t="s">
        <v>43</v>
      </c>
      <c r="F8" s="129"/>
      <c r="G8" s="127"/>
      <c r="J8" t="s">
        <v>463</v>
      </c>
      <c r="K8" s="193"/>
      <c r="L8" s="194"/>
      <c r="M8" s="127"/>
    </row>
    <row r="9" spans="1:13" ht="14.25" customHeight="1">
      <c r="E9" s="133"/>
      <c r="K9" s="181" t="s">
        <v>18</v>
      </c>
      <c r="L9" s="173"/>
      <c r="M9" s="127" t="s">
        <v>493</v>
      </c>
    </row>
    <row r="10" spans="1:13" ht="14.25" customHeight="1">
      <c r="A10" s="179" t="s">
        <v>464</v>
      </c>
      <c r="B10" s="122" t="s">
        <v>465</v>
      </c>
      <c r="C10" s="123"/>
      <c r="D10" s="139" t="s">
        <v>466</v>
      </c>
      <c r="E10" s="122" t="s">
        <v>465</v>
      </c>
      <c r="F10" s="123"/>
      <c r="G10" s="140"/>
      <c r="K10" s="174"/>
      <c r="L10" s="175"/>
      <c r="M10" s="127"/>
    </row>
    <row r="11" spans="1:13" ht="14.25" customHeight="1">
      <c r="A11" s="171"/>
      <c r="B11" s="128" t="s">
        <v>47</v>
      </c>
      <c r="C11" s="129"/>
      <c r="D11" s="124" t="s">
        <v>462</v>
      </c>
      <c r="E11" s="128" t="s">
        <v>30</v>
      </c>
      <c r="F11" s="129"/>
      <c r="G11" s="140" t="s">
        <v>467</v>
      </c>
      <c r="H11" s="122" t="s">
        <v>465</v>
      </c>
      <c r="I11" s="123"/>
      <c r="J11" s="127"/>
      <c r="K11" s="176"/>
      <c r="L11" s="177"/>
      <c r="M11" s="127"/>
    </row>
    <row r="12" spans="1:13" ht="14.25" customHeight="1">
      <c r="G12" s="130"/>
      <c r="H12" s="128" t="s">
        <v>14</v>
      </c>
      <c r="I12" s="129"/>
      <c r="J12" s="134"/>
    </row>
    <row r="13" spans="1:13" ht="14.25" customHeight="1">
      <c r="A13" s="170" t="s">
        <v>492</v>
      </c>
      <c r="B13" s="125" t="s">
        <v>468</v>
      </c>
      <c r="C13" s="126"/>
      <c r="D13" s="139" t="s">
        <v>439</v>
      </c>
      <c r="E13" s="122" t="s">
        <v>437</v>
      </c>
      <c r="F13" s="123"/>
      <c r="G13" s="136" t="s">
        <v>469</v>
      </c>
    </row>
    <row r="14" spans="1:13" ht="14.25" customHeight="1">
      <c r="A14" s="171"/>
      <c r="B14" s="131" t="s">
        <v>14</v>
      </c>
      <c r="C14" s="132"/>
      <c r="D14" s="133" t="s">
        <v>459</v>
      </c>
      <c r="E14" s="128" t="s">
        <v>10</v>
      </c>
      <c r="F14" s="129"/>
      <c r="G14" s="127"/>
    </row>
    <row r="15" spans="1:13" ht="14.25" customHeight="1"/>
    <row r="16" spans="1:13" ht="14.25" customHeight="1">
      <c r="A16" s="179" t="s">
        <v>470</v>
      </c>
      <c r="B16" s="125" t="s">
        <v>449</v>
      </c>
      <c r="C16" s="126"/>
    </row>
    <row r="17" spans="1:3" ht="14.25" customHeight="1">
      <c r="A17" s="171"/>
      <c r="B17" s="131" t="s">
        <v>10</v>
      </c>
      <c r="C17" s="132"/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7">
    <mergeCell ref="A16:A17"/>
    <mergeCell ref="A4:A5"/>
    <mergeCell ref="K6:L8"/>
    <mergeCell ref="A7:A8"/>
    <mergeCell ref="K9:L11"/>
    <mergeCell ref="A10:A11"/>
    <mergeCell ref="A13:A14"/>
  </mergeCells>
  <pageMargins left="0.7" right="0.7" top="0.75" bottom="0.75" header="0" footer="0"/>
  <pageSetup orientation="landscape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"/>
  <sheetViews>
    <sheetView workbookViewId="0">
      <selection activeCell="G6" sqref="G6"/>
    </sheetView>
  </sheetViews>
  <sheetFormatPr defaultColWidth="14.453125" defaultRowHeight="15" customHeight="1"/>
  <cols>
    <col min="1" max="1" width="18.08984375" customWidth="1"/>
    <col min="2" max="2" width="31.54296875" customWidth="1"/>
    <col min="3" max="3" width="8.7265625" customWidth="1"/>
    <col min="4" max="4" width="24.26953125" customWidth="1"/>
    <col min="5" max="5" width="6.54296875" customWidth="1"/>
    <col min="6" max="6" width="5.453125" customWidth="1"/>
    <col min="7" max="7" width="26.81640625" customWidth="1"/>
    <col min="8" max="8" width="8.7265625" customWidth="1"/>
    <col min="9" max="9" width="26.81640625" customWidth="1"/>
    <col min="10" max="10" width="11" customWidth="1"/>
    <col min="11" max="11" width="8.7265625" customWidth="1"/>
  </cols>
  <sheetData>
    <row r="1" spans="1:10" ht="14.25" customHeight="1"/>
    <row r="2" spans="1:10" ht="14.25" customHeight="1">
      <c r="B2" s="182" t="s">
        <v>471</v>
      </c>
      <c r="C2" s="171"/>
      <c r="D2" s="171"/>
      <c r="E2" s="120"/>
      <c r="G2" s="182" t="s">
        <v>472</v>
      </c>
      <c r="H2" s="171"/>
      <c r="I2" s="171"/>
      <c r="J2" s="120"/>
    </row>
    <row r="3" spans="1:10" ht="14.25" customHeight="1">
      <c r="B3" s="3"/>
      <c r="C3" s="3"/>
      <c r="D3" s="3"/>
      <c r="E3" s="120"/>
      <c r="G3" s="3"/>
      <c r="H3" s="3"/>
      <c r="I3" s="3"/>
      <c r="J3" s="120"/>
    </row>
    <row r="4" spans="1:10" ht="14.25" customHeight="1">
      <c r="B4" s="120" t="s">
        <v>473</v>
      </c>
      <c r="C4" s="120"/>
      <c r="D4" s="120" t="s">
        <v>474</v>
      </c>
      <c r="E4" s="120"/>
      <c r="G4" s="120" t="s">
        <v>473</v>
      </c>
      <c r="H4" s="120"/>
      <c r="I4" s="120" t="s">
        <v>474</v>
      </c>
      <c r="J4" s="120"/>
    </row>
    <row r="5" spans="1:10" ht="14.25" customHeight="1"/>
    <row r="6" spans="1:10" ht="14.25" customHeight="1">
      <c r="A6" s="19" t="s">
        <v>469</v>
      </c>
      <c r="B6" s="141" t="s">
        <v>475</v>
      </c>
      <c r="C6" s="14" t="s">
        <v>476</v>
      </c>
      <c r="D6" s="48" t="s">
        <v>14</v>
      </c>
      <c r="F6" s="19"/>
      <c r="G6" s="48" t="s">
        <v>453</v>
      </c>
      <c r="H6" s="14" t="s">
        <v>476</v>
      </c>
      <c r="I6" s="48" t="s">
        <v>38</v>
      </c>
    </row>
    <row r="7" spans="1:10" ht="14.25" customHeight="1">
      <c r="B7" t="s">
        <v>101</v>
      </c>
      <c r="D7" t="s">
        <v>477</v>
      </c>
    </row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B2:D2"/>
    <mergeCell ref="G2:I2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Contacts</vt:lpstr>
      <vt:lpstr>Women Premier</vt:lpstr>
      <vt:lpstr>Women 1st Division</vt:lpstr>
      <vt:lpstr>Men Premier</vt:lpstr>
      <vt:lpstr>Men 1st Division</vt:lpstr>
      <vt:lpstr>Scores</vt:lpstr>
      <vt:lpstr>Womens Kukri Cup</vt:lpstr>
      <vt:lpstr>Mens Kukri Cup</vt:lpstr>
      <vt:lpstr>Relegation</vt:lpstr>
      <vt:lpstr>Playoffs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 Manikatov</dc:creator>
  <cp:lastModifiedBy>Artur Miazek</cp:lastModifiedBy>
  <dcterms:created xsi:type="dcterms:W3CDTF">2024-09-14T19:23:24Z</dcterms:created>
  <dcterms:modified xsi:type="dcterms:W3CDTF">2025-07-10T14:37:38Z</dcterms:modified>
</cp:coreProperties>
</file>