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0" yWindow="0" windowWidth="22890" windowHeight="5415" activeTab="3"/>
  </bookViews>
  <sheets>
    <sheet name="PLN curve" sheetId="1" r:id="rId1"/>
    <sheet name="EUR curve" sheetId="2" r:id="rId2"/>
    <sheet name="USA curve" sheetId="5" r:id="rId3"/>
    <sheet name="PLN RATES" sheetId="6" r:id="rId4"/>
    <sheet name="EURO RATES" sheetId="7" r:id="rId5"/>
    <sheet name="USD RATES" sheetId="8" r:id="rId6"/>
    <sheet name="FX PLN" sheetId="3" r:id="rId7"/>
    <sheet name="Makro" sheetId="9" r:id="rId8"/>
  </sheets>
  <calcPr calcId="145621"/>
</workbook>
</file>

<file path=xl/calcChain.xml><?xml version="1.0" encoding="utf-8"?>
<calcChain xmlns="http://schemas.openxmlformats.org/spreadsheetml/2006/main">
  <c r="G1" i="3" l="1"/>
  <c r="G1" i="8"/>
  <c r="G1" i="7"/>
  <c r="G1" i="6"/>
  <c r="E1" i="5"/>
  <c r="E1" i="2"/>
  <c r="E1" i="1"/>
  <c r="E10" i="8" l="1"/>
  <c r="E9" i="8"/>
  <c r="E8" i="8"/>
  <c r="E7" i="8"/>
  <c r="E6" i="8"/>
  <c r="E5" i="8"/>
  <c r="E4" i="8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" i="6"/>
  <c r="E7" i="6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2" i="8"/>
  <c r="E21" i="8"/>
  <c r="E20" i="8"/>
  <c r="E19" i="8"/>
  <c r="E18" i="8"/>
  <c r="E17" i="8"/>
  <c r="E16" i="8"/>
  <c r="E15" i="8"/>
  <c r="E14" i="8"/>
  <c r="E13" i="8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3" i="7"/>
  <c r="E32" i="7"/>
  <c r="E31" i="7"/>
  <c r="E30" i="7"/>
  <c r="E29" i="7"/>
  <c r="E28" i="7"/>
  <c r="E27" i="7"/>
  <c r="E26" i="7"/>
  <c r="E25" i="7"/>
  <c r="E24" i="7"/>
  <c r="E13" i="7"/>
  <c r="E14" i="7"/>
  <c r="E15" i="7"/>
  <c r="E16" i="7"/>
  <c r="E17" i="7"/>
  <c r="E18" i="7"/>
  <c r="E19" i="7"/>
  <c r="E20" i="7"/>
  <c r="E21" i="7"/>
  <c r="E12" i="7"/>
  <c r="E9" i="7"/>
  <c r="E8" i="7"/>
  <c r="E7" i="7"/>
  <c r="E6" i="7"/>
  <c r="E5" i="7"/>
  <c r="E4" i="7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3" i="6"/>
  <c r="E42" i="6"/>
  <c r="E41" i="6"/>
  <c r="E40" i="6"/>
  <c r="E37" i="6"/>
  <c r="E36" i="6"/>
  <c r="E35" i="6"/>
  <c r="E34" i="6"/>
  <c r="E33" i="6"/>
  <c r="E32" i="6"/>
  <c r="E31" i="6"/>
  <c r="E30" i="6"/>
  <c r="E29" i="6"/>
  <c r="E28" i="6"/>
  <c r="E27" i="6"/>
  <c r="E26" i="6"/>
  <c r="E23" i="6"/>
  <c r="E22" i="6"/>
  <c r="E21" i="6"/>
  <c r="E20" i="6"/>
  <c r="E19" i="6"/>
  <c r="E18" i="6"/>
  <c r="E17" i="6"/>
  <c r="E16" i="6"/>
  <c r="E15" i="6"/>
  <c r="E14" i="6"/>
  <c r="E11" i="6"/>
  <c r="E10" i="6"/>
  <c r="E9" i="6"/>
  <c r="E8" i="6"/>
  <c r="E6" i="6"/>
  <c r="E5" i="6"/>
  <c r="E4" i="6"/>
  <c r="I44" i="3" l="1"/>
  <c r="H16" i="8"/>
  <c r="I39" i="3"/>
  <c r="G19" i="8"/>
  <c r="H27" i="3"/>
  <c r="I40" i="6"/>
  <c r="H20" i="7"/>
  <c r="H38" i="7"/>
  <c r="G42" i="7"/>
  <c r="I26" i="8"/>
  <c r="H15" i="3"/>
  <c r="H33" i="7"/>
  <c r="I37" i="8"/>
  <c r="H39" i="8"/>
  <c r="G56" i="7"/>
  <c r="I27" i="3"/>
  <c r="H42" i="6"/>
  <c r="I49" i="3"/>
  <c r="H21" i="8"/>
  <c r="H30" i="7"/>
  <c r="H14" i="3"/>
  <c r="G8" i="8"/>
  <c r="G32" i="7"/>
  <c r="I31" i="7"/>
  <c r="I36" i="8"/>
  <c r="H53" i="3"/>
  <c r="H19" i="7"/>
  <c r="H43" i="7"/>
  <c r="I56" i="7"/>
  <c r="G29" i="8"/>
  <c r="I48" i="3"/>
  <c r="H20" i="8"/>
  <c r="I43" i="3"/>
  <c r="H15" i="8"/>
  <c r="H31" i="3"/>
  <c r="H8" i="3"/>
  <c r="G9" i="7"/>
  <c r="G24" i="7"/>
  <c r="I36" i="7"/>
  <c r="I30" i="8"/>
  <c r="H41" i="3"/>
  <c r="G12" i="7"/>
  <c r="H42" i="8"/>
  <c r="H40" i="8"/>
  <c r="H60" i="7"/>
  <c r="I31" i="3"/>
  <c r="I8" i="3"/>
  <c r="I53" i="3"/>
  <c r="G43" i="6"/>
  <c r="I13" i="7"/>
  <c r="H20" i="3"/>
  <c r="H7" i="8"/>
  <c r="H26" i="7"/>
  <c r="G16" i="7"/>
  <c r="I45" i="8"/>
  <c r="H34" i="3"/>
  <c r="H4" i="7"/>
  <c r="G29" i="7"/>
  <c r="I61" i="7"/>
  <c r="G37" i="8"/>
  <c r="H19" i="3"/>
  <c r="H31" i="7"/>
  <c r="H9" i="8"/>
  <c r="I52" i="3"/>
  <c r="G41" i="6"/>
  <c r="I47" i="3"/>
  <c r="H19" i="8"/>
  <c r="I33" i="7"/>
  <c r="H12" i="3"/>
  <c r="G4" i="8"/>
  <c r="G28" i="7"/>
  <c r="G33" i="7"/>
  <c r="I34" i="8"/>
  <c r="H49" i="3"/>
  <c r="H15" i="7"/>
  <c r="I38" i="7"/>
  <c r="H53" i="7"/>
  <c r="G25" i="8"/>
  <c r="I17" i="8"/>
  <c r="I12" i="3"/>
  <c r="I30" i="3"/>
  <c r="I43" i="6"/>
  <c r="G6" i="7"/>
  <c r="H40" i="3"/>
  <c r="G20" i="8"/>
  <c r="I30" i="7"/>
  <c r="I16" i="7"/>
  <c r="I43" i="8"/>
  <c r="I15" i="7"/>
  <c r="G14" i="8"/>
  <c r="G20" i="7"/>
  <c r="I57" i="7"/>
  <c r="H25" i="8"/>
  <c r="I29" i="3"/>
  <c r="I41" i="6"/>
  <c r="I51" i="3"/>
  <c r="H17" i="6"/>
  <c r="G18" i="7"/>
  <c r="H16" i="3"/>
  <c r="H6" i="8"/>
  <c r="H32" i="7"/>
  <c r="H29" i="7"/>
  <c r="I38" i="8"/>
  <c r="H30" i="3"/>
  <c r="G7" i="7"/>
  <c r="G38" i="7"/>
  <c r="G59" i="7"/>
  <c r="G33" i="8"/>
  <c r="H13" i="3"/>
  <c r="I16" i="3"/>
  <c r="I34" i="3"/>
  <c r="I11" i="3"/>
  <c r="H4" i="8"/>
  <c r="H44" i="3"/>
  <c r="I15" i="8"/>
  <c r="G19" i="7"/>
  <c r="H5" i="7"/>
  <c r="H37" i="7"/>
  <c r="G5" i="8"/>
  <c r="I16" i="8"/>
  <c r="H44" i="7"/>
  <c r="G32" i="8"/>
  <c r="H29" i="8"/>
  <c r="I26" i="7"/>
  <c r="I40" i="7"/>
  <c r="H30" i="8"/>
  <c r="H17" i="7"/>
  <c r="I33" i="3"/>
  <c r="I28" i="3"/>
  <c r="I18" i="7"/>
  <c r="G16" i="8"/>
  <c r="H13" i="7"/>
  <c r="G13" i="7"/>
  <c r="I27" i="7"/>
  <c r="G41" i="8"/>
  <c r="I22" i="3"/>
  <c r="I15" i="3"/>
  <c r="H48" i="3"/>
  <c r="H14" i="7"/>
  <c r="H41" i="7"/>
  <c r="G42" i="6"/>
  <c r="I25" i="8"/>
  <c r="H9" i="7"/>
  <c r="I32" i="3"/>
  <c r="H7" i="7"/>
  <c r="I13" i="8"/>
  <c r="I19" i="7"/>
  <c r="G8" i="7"/>
  <c r="H18" i="7"/>
  <c r="H27" i="8"/>
  <c r="I42" i="3"/>
  <c r="H22" i="3"/>
  <c r="H52" i="3"/>
  <c r="I17" i="7"/>
  <c r="I44" i="7"/>
  <c r="H11" i="3"/>
  <c r="I33" i="8"/>
  <c r="H55" i="7"/>
  <c r="H51" i="3"/>
  <c r="I20" i="3"/>
  <c r="I13" i="3"/>
  <c r="H46" i="3"/>
  <c r="I12" i="7"/>
  <c r="G31" i="7"/>
  <c r="I20" i="8"/>
  <c r="G38" i="8"/>
  <c r="H12" i="7"/>
  <c r="H17" i="8"/>
  <c r="H13" i="8"/>
  <c r="H41" i="6"/>
  <c r="G37" i="7"/>
  <c r="I28" i="8"/>
  <c r="H27" i="7"/>
  <c r="I44" i="8"/>
  <c r="I40" i="3"/>
  <c r="I19" i="3"/>
  <c r="H50" i="3"/>
  <c r="H16" i="7"/>
  <c r="G36" i="7"/>
  <c r="I42" i="6"/>
  <c r="I29" i="8"/>
  <c r="I54" i="7"/>
  <c r="H22" i="8"/>
  <c r="H18" i="8"/>
  <c r="H10" i="3"/>
  <c r="H25" i="7"/>
  <c r="I32" i="8"/>
  <c r="G21" i="7"/>
  <c r="G42" i="8"/>
  <c r="I14" i="8"/>
  <c r="H21" i="7"/>
  <c r="I41" i="8"/>
  <c r="I46" i="7"/>
  <c r="H50" i="6"/>
  <c r="H18" i="6"/>
  <c r="G47" i="7"/>
  <c r="I47" i="6"/>
  <c r="G22" i="6"/>
  <c r="I45" i="7"/>
  <c r="H49" i="6"/>
  <c r="H15" i="6"/>
  <c r="G45" i="7"/>
  <c r="I46" i="6"/>
  <c r="G20" i="6"/>
  <c r="I42" i="7"/>
  <c r="G31" i="8"/>
  <c r="G30" i="7"/>
  <c r="H32" i="8"/>
  <c r="I65" i="6"/>
  <c r="G46" i="6"/>
  <c r="G15" i="6"/>
  <c r="H67" i="6"/>
  <c r="I33" i="6"/>
  <c r="H11" i="6"/>
  <c r="I66" i="6"/>
  <c r="I36" i="6"/>
  <c r="I10" i="6"/>
  <c r="H68" i="6"/>
  <c r="I31" i="6"/>
  <c r="H3" i="6"/>
  <c r="I31" i="8"/>
  <c r="H56" i="7"/>
  <c r="I14" i="7"/>
  <c r="G35" i="8"/>
  <c r="G64" i="6"/>
  <c r="I26" i="6"/>
  <c r="I6" i="6"/>
  <c r="H61" i="6"/>
  <c r="H33" i="6"/>
  <c r="H4" i="6"/>
  <c r="I62" i="6"/>
  <c r="H36" i="6"/>
  <c r="I5" i="6"/>
  <c r="H60" i="6"/>
  <c r="H31" i="6"/>
  <c r="G4" i="6"/>
  <c r="I58" i="7"/>
  <c r="H32" i="3"/>
  <c r="G40" i="7"/>
  <c r="G58" i="7"/>
  <c r="I57" i="6"/>
  <c r="H26" i="6"/>
  <c r="G7" i="6"/>
  <c r="I21" i="7"/>
  <c r="I42" i="8"/>
  <c r="H9" i="3"/>
  <c r="G34" i="8"/>
  <c r="H51" i="7"/>
  <c r="H55" i="6"/>
  <c r="G26" i="6"/>
  <c r="G55" i="7"/>
  <c r="I53" i="6"/>
  <c r="I19" i="6"/>
  <c r="H50" i="7"/>
  <c r="H40" i="6"/>
  <c r="H28" i="7"/>
  <c r="G10" i="8"/>
  <c r="H43" i="3"/>
  <c r="H5" i="8"/>
  <c r="H42" i="7"/>
  <c r="G39" i="7"/>
  <c r="I14" i="3"/>
  <c r="I41" i="3"/>
  <c r="G44" i="7"/>
  <c r="G28" i="8"/>
  <c r="H14" i="8"/>
  <c r="G40" i="6"/>
  <c r="G45" i="8"/>
  <c r="H37" i="8"/>
  <c r="G30" i="8"/>
  <c r="G7" i="8"/>
  <c r="I43" i="7"/>
  <c r="I41" i="7"/>
  <c r="I46" i="3"/>
  <c r="H29" i="3"/>
  <c r="H39" i="7"/>
  <c r="H44" i="8"/>
  <c r="G21" i="8"/>
  <c r="I21" i="8"/>
  <c r="G40" i="8"/>
  <c r="H35" i="8"/>
  <c r="I45" i="3"/>
  <c r="H8" i="7"/>
  <c r="H45" i="3"/>
  <c r="H58" i="7"/>
  <c r="G25" i="7"/>
  <c r="I59" i="6"/>
  <c r="G11" i="6"/>
  <c r="G37" i="6"/>
  <c r="I58" i="6"/>
  <c r="G9" i="6"/>
  <c r="G35" i="6"/>
  <c r="I55" i="7"/>
  <c r="I27" i="8"/>
  <c r="G57" i="6"/>
  <c r="I50" i="7"/>
  <c r="I23" i="6"/>
  <c r="H56" i="6"/>
  <c r="I49" i="7"/>
  <c r="I21" i="6"/>
  <c r="H38" i="8"/>
  <c r="I60" i="7"/>
  <c r="I52" i="6"/>
  <c r="H48" i="7"/>
  <c r="H21" i="6"/>
  <c r="I51" i="6"/>
  <c r="H47" i="7"/>
  <c r="H19" i="6"/>
  <c r="H26" i="8"/>
  <c r="H45" i="8"/>
  <c r="H48" i="6"/>
  <c r="H63" i="6"/>
  <c r="H57" i="7"/>
  <c r="H28" i="8"/>
  <c r="I34" i="6"/>
  <c r="G67" i="6"/>
  <c r="H8" i="6"/>
  <c r="I54" i="6"/>
  <c r="I22" i="6"/>
  <c r="G53" i="7"/>
  <c r="G53" i="6"/>
  <c r="I17" i="6"/>
  <c r="H40" i="7"/>
  <c r="H34" i="8"/>
  <c r="G6" i="8"/>
  <c r="G57" i="7"/>
  <c r="I48" i="7"/>
  <c r="G51" i="6"/>
  <c r="H22" i="6"/>
  <c r="H46" i="7"/>
  <c r="I49" i="6"/>
  <c r="H16" i="6"/>
  <c r="I47" i="7"/>
  <c r="G50" i="6"/>
  <c r="H20" i="6"/>
  <c r="H45" i="7"/>
  <c r="I48" i="6"/>
  <c r="H14" i="6"/>
  <c r="I29" i="7"/>
  <c r="G39" i="8"/>
  <c r="I28" i="7"/>
  <c r="H36" i="8"/>
  <c r="I63" i="6"/>
  <c r="H46" i="6"/>
  <c r="G19" i="6"/>
  <c r="H65" i="6"/>
  <c r="I37" i="6"/>
  <c r="G14" i="6"/>
  <c r="I64" i="6"/>
  <c r="G48" i="6"/>
  <c r="G17" i="6"/>
  <c r="H66" i="6"/>
  <c r="I35" i="6"/>
  <c r="I9" i="6"/>
  <c r="I35" i="8"/>
  <c r="H61" i="7"/>
  <c r="G43" i="7"/>
  <c r="G44" i="8"/>
  <c r="G68" i="6"/>
  <c r="I30" i="6"/>
  <c r="I8" i="6"/>
  <c r="G63" i="6"/>
  <c r="H37" i="6"/>
  <c r="H6" i="6"/>
  <c r="G66" i="6"/>
  <c r="I28" i="6"/>
  <c r="I7" i="6"/>
  <c r="H62" i="6"/>
  <c r="H35" i="6"/>
  <c r="G3" i="6"/>
  <c r="G33" i="6"/>
  <c r="H57" i="6"/>
  <c r="G5" i="6"/>
  <c r="G31" i="6"/>
  <c r="F19" i="2"/>
  <c r="F10" i="1"/>
  <c r="F6" i="2"/>
  <c r="F12" i="2"/>
  <c r="F16" i="5"/>
  <c r="F14" i="2"/>
  <c r="F3" i="5"/>
  <c r="F7" i="2"/>
  <c r="F5" i="1"/>
  <c r="F15" i="1"/>
  <c r="F2" i="2"/>
  <c r="F13" i="1"/>
  <c r="G18" i="6"/>
  <c r="H47" i="6"/>
  <c r="H64" i="6"/>
  <c r="H9" i="6"/>
  <c r="F14" i="5"/>
  <c r="F8" i="5"/>
  <c r="F10" i="5"/>
  <c r="F16" i="2"/>
  <c r="F18" i="5"/>
  <c r="F7" i="5"/>
  <c r="F5" i="5"/>
  <c r="F12" i="5"/>
  <c r="F4" i="1"/>
  <c r="F17" i="1"/>
  <c r="F9" i="1"/>
  <c r="F3" i="1"/>
  <c r="F11" i="1"/>
  <c r="F8" i="2"/>
  <c r="F15" i="2"/>
  <c r="I10" i="3"/>
  <c r="I21" i="3"/>
  <c r="H41" i="8"/>
  <c r="I59" i="7"/>
  <c r="G17" i="8"/>
  <c r="I19" i="8"/>
  <c r="G36" i="8"/>
  <c r="H33" i="8"/>
  <c r="I9" i="3"/>
  <c r="G15" i="7"/>
  <c r="G22" i="8"/>
  <c r="H28" i="3"/>
  <c r="G15" i="8"/>
  <c r="I39" i="7"/>
  <c r="G26" i="7"/>
  <c r="G14" i="7"/>
  <c r="G13" i="8"/>
  <c r="I18" i="8"/>
  <c r="H10" i="8"/>
  <c r="H31" i="8"/>
  <c r="H42" i="3"/>
  <c r="G5" i="7"/>
  <c r="H21" i="3"/>
  <c r="G60" i="7"/>
  <c r="H8" i="8"/>
  <c r="G41" i="7"/>
  <c r="H36" i="7"/>
  <c r="I50" i="3"/>
  <c r="H33" i="3"/>
  <c r="I25" i="7"/>
  <c r="G27" i="7"/>
  <c r="I40" i="8"/>
  <c r="H59" i="7"/>
  <c r="H30" i="6"/>
  <c r="I56" i="6"/>
  <c r="G6" i="6"/>
  <c r="H28" i="6"/>
  <c r="G62" i="6"/>
  <c r="G16" i="6"/>
  <c r="H39" i="3"/>
  <c r="I53" i="7"/>
  <c r="G30" i="6"/>
  <c r="G55" i="6"/>
  <c r="H52" i="7"/>
  <c r="G28" i="6"/>
  <c r="H54" i="6"/>
  <c r="I24" i="7"/>
  <c r="G18" i="8"/>
  <c r="G52" i="7"/>
  <c r="I16" i="6"/>
  <c r="G52" i="6"/>
  <c r="G50" i="7"/>
  <c r="I14" i="6"/>
  <c r="I50" i="6"/>
  <c r="I32" i="7"/>
  <c r="G17" i="7"/>
  <c r="G48" i="7"/>
  <c r="G23" i="6"/>
  <c r="H6" i="7"/>
  <c r="I37" i="7"/>
  <c r="I67" i="6"/>
  <c r="I11" i="6"/>
  <c r="I29" i="6"/>
  <c r="I68" i="6"/>
  <c r="I32" i="6"/>
  <c r="H10" i="6"/>
  <c r="G65" i="6"/>
  <c r="I27" i="6"/>
  <c r="H7" i="6"/>
  <c r="G43" i="8"/>
  <c r="G9" i="8"/>
  <c r="H24" i="7"/>
  <c r="G27" i="8"/>
  <c r="I61" i="6"/>
  <c r="H34" i="6"/>
  <c r="I4" i="6"/>
  <c r="H59" i="6"/>
  <c r="H29" i="6"/>
  <c r="G10" i="6"/>
  <c r="I60" i="6"/>
  <c r="H32" i="6"/>
  <c r="I3" i="6"/>
  <c r="H58" i="6"/>
  <c r="H27" i="6"/>
  <c r="H43" i="6"/>
  <c r="G61" i="7"/>
  <c r="H47" i="3"/>
  <c r="I39" i="8"/>
  <c r="H54" i="7"/>
  <c r="G61" i="6"/>
  <c r="G34" i="6"/>
  <c r="I52" i="7"/>
  <c r="G56" i="6"/>
  <c r="G29" i="6"/>
  <c r="G8" i="6"/>
  <c r="G59" i="6"/>
  <c r="G32" i="6"/>
  <c r="I51" i="7"/>
  <c r="I55" i="6"/>
  <c r="G27" i="6"/>
  <c r="I20" i="7"/>
  <c r="H43" i="8"/>
  <c r="I22" i="8"/>
  <c r="G26" i="8"/>
  <c r="H49" i="7"/>
  <c r="I20" i="6"/>
  <c r="H52" i="6"/>
  <c r="G54" i="7"/>
  <c r="I18" i="6"/>
  <c r="H51" i="6"/>
  <c r="G60" i="6"/>
  <c r="G36" i="6"/>
  <c r="F11" i="5"/>
  <c r="H3" i="3"/>
  <c r="F9" i="5"/>
  <c r="F4" i="5"/>
  <c r="F5" i="2"/>
  <c r="H2" i="3"/>
  <c r="G49" i="6"/>
  <c r="G21" i="6"/>
  <c r="F8" i="1"/>
  <c r="F13" i="5"/>
  <c r="F7" i="1"/>
  <c r="F13" i="2"/>
  <c r="F19" i="5"/>
  <c r="F3" i="2"/>
  <c r="H4" i="3"/>
  <c r="F4" i="2"/>
  <c r="G54" i="6"/>
  <c r="G51" i="7"/>
  <c r="I15" i="6"/>
  <c r="H53" i="6"/>
  <c r="G49" i="7"/>
  <c r="H23" i="6"/>
  <c r="H5" i="6"/>
  <c r="G58" i="6"/>
  <c r="F18" i="2"/>
  <c r="F12" i="1"/>
  <c r="F2" i="1"/>
  <c r="F6" i="1"/>
  <c r="F10" i="2"/>
  <c r="F15" i="5"/>
  <c r="G46" i="7"/>
  <c r="G47" i="6"/>
  <c r="F16" i="1"/>
  <c r="F17" i="2"/>
  <c r="F6" i="5"/>
  <c r="F9" i="2"/>
  <c r="F11" i="2"/>
  <c r="F14" i="1"/>
  <c r="F17" i="5"/>
  <c r="F2" i="5"/>
  <c r="I17" i="3" l="1"/>
  <c r="I18" i="3" s="1"/>
  <c r="H17" i="3"/>
  <c r="H18" i="3" s="1"/>
</calcChain>
</file>

<file path=xl/sharedStrings.xml><?xml version="1.0" encoding="utf-8"?>
<sst xmlns="http://schemas.openxmlformats.org/spreadsheetml/2006/main" count="394" uniqueCount="93">
  <si>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</si>
  <si>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</si>
  <si>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</si>
  <si>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</si>
  <si>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</si>
  <si>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</si>
  <si>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</si>
  <si>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</si>
  <si>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</si>
  <si>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</si>
  <si>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</si>
  <si>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</si>
  <si>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</si>
  <si>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</si>
  <si>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</si>
  <si>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</si>
  <si>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Yield</t>
  </si>
  <si>
    <t>30Y</t>
  </si>
  <si>
    <t>50Y</t>
  </si>
  <si>
    <t>EURPLN</t>
  </si>
  <si>
    <t>USDPLN</t>
  </si>
  <si>
    <t>EURUSD</t>
  </si>
  <si>
    <t>12M</t>
  </si>
  <si>
    <t>WIBOR</t>
  </si>
  <si>
    <t>FRA</t>
  </si>
  <si>
    <t>IRS</t>
  </si>
  <si>
    <t>EONIA/EURIBOR</t>
  </si>
  <si>
    <t>EONIA</t>
  </si>
  <si>
    <t>LIBOR</t>
  </si>
  <si>
    <t>ON</t>
  </si>
  <si>
    <t>TN</t>
  </si>
  <si>
    <t>SW</t>
  </si>
  <si>
    <t>2W</t>
  </si>
  <si>
    <t>9M</t>
  </si>
  <si>
    <t xml:space="preserve">1Y    </t>
  </si>
  <si>
    <t xml:space="preserve">2Y    </t>
  </si>
  <si>
    <t xml:space="preserve">3Y    </t>
  </si>
  <si>
    <t xml:space="preserve">4Y    </t>
  </si>
  <si>
    <t xml:space="preserve">5Y    </t>
  </si>
  <si>
    <t xml:space="preserve">6Y    </t>
  </si>
  <si>
    <t xml:space="preserve">7Y    </t>
  </si>
  <si>
    <t xml:space="preserve">8Y    </t>
  </si>
  <si>
    <t xml:space="preserve">9Y    </t>
  </si>
  <si>
    <t xml:space="preserve">10Y   </t>
  </si>
  <si>
    <t xml:space="preserve">12Y   </t>
  </si>
  <si>
    <t xml:space="preserve">15Y   </t>
  </si>
  <si>
    <t xml:space="preserve">20Y   </t>
  </si>
  <si>
    <t>1X2</t>
  </si>
  <si>
    <t>2X3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</si>
  <si>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</si>
  <si>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</si>
  <si>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</si>
  <si>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</si>
  <si>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</si>
  <si>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</si>
  <si>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</si>
  <si>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</si>
  <si>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</si>
  <si>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1X7</t>
  </si>
  <si>
    <t>2X8</t>
  </si>
  <si>
    <t>3X9</t>
  </si>
  <si>
    <t>4X10</t>
  </si>
  <si>
    <t>5X11</t>
  </si>
  <si>
    <t>6X12</t>
  </si>
  <si>
    <t>12X15</t>
  </si>
  <si>
    <t>15X18</t>
  </si>
  <si>
    <t>18X21</t>
  </si>
  <si>
    <t>21X24</t>
  </si>
  <si>
    <t>12X18</t>
  </si>
  <si>
    <t>18X24</t>
  </si>
  <si>
    <t>2X14</t>
  </si>
  <si>
    <t>3X15</t>
  </si>
  <si>
    <t>9X15</t>
  </si>
  <si>
    <t>6X18</t>
  </si>
  <si>
    <t>12X24</t>
  </si>
  <si>
    <t xml:space="preserve">ON    </t>
  </si>
  <si>
    <t xml:space="preserve">SW    </t>
  </si>
  <si>
    <t xml:space="preserve">1M    </t>
  </si>
  <si>
    <t xml:space="preserve">2M    </t>
  </si>
  <si>
    <t xml:space="preserve">3M    </t>
  </si>
  <si>
    <t xml:space="preserve">6M    </t>
  </si>
  <si>
    <t xml:space="preserve">9M    </t>
  </si>
  <si>
    <t>MID</t>
  </si>
  <si>
    <t>EUR PLN Forward Points</t>
  </si>
  <si>
    <t>SN</t>
  </si>
  <si>
    <t>1W</t>
  </si>
  <si>
    <t>3W</t>
  </si>
  <si>
    <t>2M</t>
  </si>
  <si>
    <t>4M</t>
  </si>
  <si>
    <t>5M</t>
  </si>
  <si>
    <t>Tenor</t>
  </si>
  <si>
    <t>PLN Basis Swap 3m EURIB</t>
  </si>
  <si>
    <t>USD PLN Forward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</si>
</sst>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2">
    <cellStyle name="Normalny" xfId="0" builtinId="0"/>
    <cellStyle name="Normalny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1.6</v>
        <stp/>
        <stp xml:space="preserve">
WIPLNTND=X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6"/>
      </tp>
      <tp>
        <v>1.58</v>
        <stp/>
        <stp xml:space="preserve">
WIPLNSWD=X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6"/>
      </tp>
      <tp>
        <v>1.58</v>
        <stp/>
        <stp xml:space="preserve">
WIPLNOND=X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6"/>
      </tp>
      <tp>
        <v>1.8</v>
        <stp/>
        <stp xml:space="preserve">
WIPLN9MD=X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6"/>
      </tp>
      <tp>
        <v>1.79</v>
        <stp/>
        <stp xml:space="preserve">
WIPLN6MD=X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  <tr r="I9" s="6"/>
      </tp>
      <tp>
        <v>1.6</v>
        <stp/>
        <stp xml:space="preserve">
WIPLN2WD=X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6"/>
      </tp>
      <tp>
        <v>1.71</v>
        <stp/>
        <stp xml:space="preserve">
WIPLN3MD=X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  <tr r="I8" s="6"/>
      </tp>
      <tp>
        <v>1.6300000000000001</v>
        <stp/>
        <stp xml:space="preserve">
WIPLN1MD=X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  <tr r="I7" s="6"/>
      </tp>
      <tp>
        <v>1.84</v>
        <stp/>
        <stp xml:space="preserve">
WIPLN1YD=X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6"/>
      </tp>
      <tp>
        <v>-0.37</v>
        <stp/>
        <stp xml:space="preserve">
EUR15X18F=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7"/>
      </tp>
      <tp>
        <v>-0.32</v>
        <stp/>
        <stp xml:space="preserve">
EUR12X18F=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7"/>
      </tp>
      <tp>
        <v>1.4729000000000001</v>
        <stp/>
        <stp xml:space="preserve">
USD15X18F=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8"/>
      </tp>
      <tp>
        <v>1.6400000000000001</v>
        <stp/>
        <stp xml:space="preserve">
PLN12X18F=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6"/>
      </tp>
      <tp>
        <v>1.5250000000000001</v>
        <stp/>
        <stp xml:space="preserve">
PLN15X18F=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6"/>
      </tp>
      <tp>
        <v>1.573</v>
        <stp/>
        <stp xml:space="preserve">
USD12X18F=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8"/>
      </tp>
      <tp>
        <v>1.5330000000000001</v>
        <stp/>
        <stp xml:space="preserve">
USD12X18F=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8"/>
      </tp>
      <tp>
        <v>1.4850000000000001</v>
        <stp/>
        <stp xml:space="preserve">
PLN15X18F=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6"/>
      </tp>
      <tp>
        <v>1.59</v>
        <stp/>
        <stp xml:space="preserve">
PLN12X18F=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6"/>
      </tp>
      <tp>
        <v>1.4338</v>
        <stp/>
        <stp xml:space="preserve">
USD15X18F=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8"/>
      </tp>
      <tp>
        <v>-0.34</v>
        <stp/>
        <stp xml:space="preserve">
EUR12X18F=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7"/>
      </tp>
      <tp>
        <v>-0.42</v>
        <stp/>
        <stp xml:space="preserve">
EUR15X18F=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7"/>
      </tp>
      <tp>
        <v>1.32</v>
        <stp/>
        <stp xml:space="preserve">
WIPLNTND=X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6"/>
      </tp>
      <tp>
        <v>1.3900000000000001</v>
        <stp/>
        <stp xml:space="preserve">
WIPLNSWD=X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6"/>
      </tp>
      <tp>
        <v>1.3</v>
        <stp/>
        <stp xml:space="preserve">
WIPLNOND=X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6"/>
      </tp>
      <tp>
        <v>1.59</v>
        <stp/>
        <stp xml:space="preserve">
WIPLN6MD=X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6"/>
      </tp>
      <tp>
        <v>1.6400000000000001</v>
        <stp/>
        <stp xml:space="preserve">
WIPLN1YD=X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6"/>
      </tp>
      <tp>
        <v>1.43</v>
        <stp/>
        <stp xml:space="preserve">
WIPLN1MD=X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6"/>
      </tp>
      <tp>
        <v>1.4000000000000001</v>
        <stp/>
        <stp xml:space="preserve">
WIPLN2WD=X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6"/>
      </tp>
      <tp>
        <v>1.51</v>
        <stp/>
        <stp xml:space="preserve">
WIPLN3MD=X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6"/>
      </tp>
      <tp>
        <v>1.6</v>
        <stp/>
        <stp xml:space="preserve">
WIPLN9MD=X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6"/>
      </tp>
      <tp>
        <v>1.1073</v>
        <stp/>
        <stp>_x0004_EUR=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3"/>
      </tp>
      <tp>
        <v>3.8749000000000002</v>
        <stp/>
        <stp>_x0004_PLN=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3"/>
      </tp>
      <tp>
        <v>-0.36</v>
        <stp/>
        <stp xml:space="preserve">
EUR18X21F=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7"/>
      </tp>
      <tp>
        <v>1.48</v>
        <stp/>
        <stp xml:space="preserve">
PLN18X21F=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6"/>
      </tp>
      <tp>
        <v>1.448</v>
        <stp/>
        <stp xml:space="preserve">
USD18X21F=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8"/>
      </tp>
      <tp>
        <v>1.5865</v>
        <stp/>
        <stp xml:space="preserve">
USDSWFSR=X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8"/>
      </tp>
      <tp>
        <v>1.4279999999999999</v>
        <stp/>
        <stp xml:space="preserve">
USD18X21F=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8"/>
      </tp>
      <tp>
        <v>1.44</v>
        <stp/>
        <stp xml:space="preserve">
PLN18X21F=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6"/>
      </tp>
      <tp>
        <v>-0.41000000000000003</v>
        <stp/>
        <stp xml:space="preserve">
EUR18X21F=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7"/>
      </tp>
      <tp>
        <v>-0.4</v>
        <stp/>
        <stp xml:space="preserve">
EUR12X15F=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7"/>
      </tp>
      <tp>
        <v>1.59</v>
        <stp/>
        <stp xml:space="preserve">
PLN12X15F=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6"/>
      </tp>
      <tp>
        <v>1.5324</v>
        <stp/>
        <stp xml:space="preserve">
USD12X15F=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8"/>
      </tp>
      <tp>
        <v>-0.28999999999999998</v>
        <stp/>
        <stp xml:space="preserve">
EUR18X24F=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7"/>
      </tp>
      <tp>
        <v>-0.23</v>
        <stp/>
        <stp xml:space="preserve">
EUR12X24F=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7"/>
      </tp>
      <tp>
        <v>1.425</v>
        <stp/>
        <stp xml:space="preserve">
PLN21X24F=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6"/>
      </tp>
      <tp>
        <v>1.595</v>
        <stp/>
        <stp xml:space="preserve">
PLN18X24F=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6"/>
      </tp>
      <tp>
        <v>1.5250000000000001</v>
        <stp/>
        <stp xml:space="preserve">
USD18X24F=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8"/>
      </tp>
      <tp>
        <v>-0.39</v>
        <stp/>
        <stp xml:space="preserve">
EUR21X24F=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7"/>
      </tp>
      <tp>
        <v>1.4850000000000001</v>
        <stp/>
        <stp xml:space="preserve">
USD18X24F=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8"/>
      </tp>
      <tp>
        <v>1.5449999999999999</v>
        <stp/>
        <stp xml:space="preserve">
PLN18X24F=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6"/>
      </tp>
      <tp>
        <v>-0.34</v>
        <stp/>
        <stp xml:space="preserve">
EUR21X24F=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7"/>
      </tp>
      <tp>
        <v>-0.31</v>
        <stp/>
        <stp xml:space="preserve">
EUR18X24F=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7"/>
      </tp>
      <tp>
        <v>1.4650000000000001</v>
        <stp/>
        <stp xml:space="preserve">
PLN21X24F=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6"/>
      </tp>
      <tp>
        <v>-0.25</v>
        <stp/>
        <stp xml:space="preserve">
EUR12X24F=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7"/>
      </tp>
      <tp>
        <v>1.492</v>
        <stp/>
        <stp xml:space="preserve">
USD12X15F=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8"/>
      </tp>
      <tp>
        <v>1.55</v>
        <stp/>
        <stp xml:space="preserve">
PLN12X15F=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6"/>
      </tp>
      <tp>
        <v>-0.42</v>
        <stp/>
        <stp xml:space="preserve">
EUR12X15F=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7"/>
      </tp>
      <tp>
        <v>1.5425000000000002</v>
        <stp/>
        <stp xml:space="preserve">
USDONFSR=X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8"/>
      </tp>
      <tp>
        <v>-0.499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7"/>
      </tp>
      <tp>
        <v>-3.16</v>
        <stp/>
        <stp>_x0006_PLN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3"/>
      </tp>
      <tp>
        <v>3.12</v>
        <stp/>
        <stp>_x0006_PLN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3"/>
      </tp>
      <tp>
        <v>1.7230000000000001</v>
        <stp/>
        <stp>_x0008_PLN4X7F=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6"/>
      </tp>
      <tp>
        <v>1.7035</v>
        <stp/>
        <stp>_x0008_USD4X7F=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8"/>
      </tp>
      <tp>
        <v>-0.4</v>
        <stp/>
        <stp>_x0008_EUR4X7F=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7"/>
      </tp>
      <tp>
        <v>1.6950000000000001</v>
        <stp/>
        <stp>_x0008_PLN5X8F=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6"/>
      </tp>
      <tp>
        <v>1.671</v>
        <stp/>
        <stp>_x0008_USD5X8F=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8"/>
      </tp>
      <tp>
        <v>-0.4</v>
        <stp/>
        <stp>_x0008_EUR5X8F=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7"/>
      </tp>
      <tp>
        <v>-0.26</v>
        <stp/>
        <stp>_x0006_PL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3"/>
      </tp>
      <tp>
        <v>-0.09</v>
        <stp/>
        <stp>_x0006_PLN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3"/>
      </tp>
      <tp>
        <v>1.6825000000000001</v>
        <stp/>
        <stp>_x0008_PLN6X9F=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6"/>
      </tp>
      <tp>
        <v>1.6367</v>
        <stp/>
        <stp>_x0008_USD6X9F=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8"/>
      </tp>
      <tp>
        <v>-0.4</v>
        <stp/>
        <stp>_x0008_EUR6X9F=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7"/>
      </tp>
      <tp>
        <v>0.16</v>
        <stp/>
        <stp>_x0006_PLN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3"/>
      </tp>
      <tp>
        <v>0.34</v>
        <stp/>
        <stp>_x0006_PL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3"/>
      </tp>
      <tp t="s">
        <v>SW</v>
        <stp/>
        <stp>_x000B_EURIBORSW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7"/>
      </tp>
      <tp>
        <v>1.6600000000000001</v>
        <stp/>
        <stp>_x0008_PLN1X2F=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6"/>
      </tp>
      <tp>
        <v>1.7410000000000001</v>
        <stp/>
        <stp>_x0008_PLN1X4F=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6"/>
      </tp>
      <tp>
        <v>1.8149999999999999</v>
        <stp/>
        <stp>_x0008_PLN1X7F=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6"/>
      </tp>
      <tp>
        <v>1.8748</v>
        <stp/>
        <stp>_x0008_USD1X7F=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8"/>
      </tp>
      <tp>
        <v>1.8656000000000001</v>
        <stp/>
        <stp>_x0008_USD1X4F=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8"/>
      </tp>
      <tp>
        <v>-0.39</v>
        <stp/>
        <stp>_x0008_EUR1X4F=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>
        <v>-0.32</v>
        <stp/>
        <stp>_x0008_EUR1X7F=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7"/>
      </tp>
      <tp>
        <v>0.15</v>
        <stp/>
        <stp>_x0006_PLN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3"/>
      </tp>
      <tp>
        <v>1.6600000000000001</v>
        <stp/>
        <stp>_x0008_PLN2X3F=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6"/>
      </tp>
      <tp>
        <v>1.7250000000000001</v>
        <stp/>
        <stp>_x0008_PLN2X5F=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6"/>
      </tp>
      <tp>
        <v>1.8120000000000001</v>
        <stp/>
        <stp>_x0008_PLN2X8F=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6"/>
      </tp>
      <tp>
        <v>1.8147</v>
        <stp/>
        <stp>_x0008_USD2X8F=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8"/>
      </tp>
      <tp>
        <v>1.7952000000000001</v>
        <stp/>
        <stp>_x0008_USD2X5F=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8"/>
      </tp>
      <tp>
        <v>-0.32</v>
        <stp/>
        <stp>_x0008_EUR2X8F=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7"/>
      </tp>
      <tp>
        <v>-0.38800000000000001</v>
        <stp/>
        <stp>_x0008_EUR2X5F=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>
        <v>-0.1</v>
        <stp/>
        <stp>_x0006_PLN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3"/>
      </tp>
      <tp>
        <v>1.72</v>
        <stp/>
        <stp>_x0008_PLN3X6F=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6"/>
      </tp>
      <tp>
        <v>1.806</v>
        <stp/>
        <stp>_x0008_PLN3X9F=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6"/>
      </tp>
      <tp>
        <v>1.7662</v>
        <stp/>
        <stp>_x0008_USD3X9F=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8"/>
      </tp>
      <tp>
        <v>1.7414000000000001</v>
        <stp/>
        <stp>_x0008_USD3X6F=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8"/>
      </tp>
      <tp>
        <v>-0.33</v>
        <stp/>
        <stp>_x0008_EUR3X9F=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7"/>
      </tp>
      <tp>
        <v>-0.4</v>
        <stp/>
        <stp>_x0008_EUR3X6F=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>
        <v>-0.43</v>
        <stp/>
        <stp>_x0008_EUR6X9F=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7"/>
      </tp>
      <tp>
        <v>1.6425000000000001</v>
        <stp/>
        <stp>_x0008_PLN6X9F=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6"/>
      </tp>
      <tp>
        <v>1.5967</v>
        <stp/>
        <stp>_x0008_USD6X9F=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8"/>
      </tp>
      <tp>
        <v>-0.42</v>
        <stp/>
        <stp>_x0008_EUR4X7F=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7"/>
      </tp>
      <tp>
        <v>1.663</v>
        <stp/>
        <stp>_x0008_PLN4X7F=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6"/>
      </tp>
      <tp>
        <v>1.6635</v>
        <stp/>
        <stp>_x0008_USD4X7F=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8"/>
      </tp>
      <tp>
        <v>-0.42</v>
        <stp/>
        <stp>_x0008_EUR5X8F=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7"/>
      </tp>
      <tp>
        <v>1.655</v>
        <stp/>
        <stp>_x0008_PLN5X8F=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6"/>
      </tp>
      <tp>
        <v>1.631</v>
        <stp/>
        <stp>_x0008_USD5X8F=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8"/>
      </tp>
      <tp>
        <v>-0.34</v>
        <stp/>
        <stp>_x0008_EUR2X8F=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7"/>
      </tp>
      <tp>
        <v>-0.40800000000000003</v>
        <stp/>
        <stp>_x0008_EUR2X5F=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7"/>
      </tp>
      <tp>
        <v>1.62</v>
        <stp/>
        <stp>_x0008_PLN2X3F=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6"/>
      </tp>
      <tp>
        <v>1.6850000000000001</v>
        <stp/>
        <stp>_x0008_PLN2X5F=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6"/>
      </tp>
      <tp>
        <v>1.752</v>
        <stp/>
        <stp>_x0008_PLN2X8F=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6"/>
      </tp>
      <tp>
        <v>1.7547000000000001</v>
        <stp/>
        <stp>_x0008_USD2X8F=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8"/>
      </tp>
      <tp>
        <v>1.7552000000000001</v>
        <stp/>
        <stp>_x0008_USD2X5F=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8"/>
      </tp>
      <tp>
        <v>-0.35000000000000003</v>
        <stp/>
        <stp>_x0008_EUR3X9F=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7"/>
      </tp>
      <tp>
        <v>-0.42</v>
        <stp/>
        <stp>_x0008_EUR3X6F=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7"/>
      </tp>
      <tp>
        <v>1.68</v>
        <stp/>
        <stp>_x0008_PLN3X6F=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6"/>
      </tp>
      <tp>
        <v>1.746</v>
        <stp/>
        <stp>_x0008_PLN3X9F=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6"/>
      </tp>
      <tp>
        <v>1.7062000000000002</v>
        <stp/>
        <stp>_x0008_USD3X9F=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8"/>
      </tp>
      <tp>
        <v>1.7018</v>
        <stp/>
        <stp>_x0008_USD3X6F=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8"/>
      </tp>
      <tp>
        <v>-0.34</v>
        <stp/>
        <stp>_x0008_EUR1X7F=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7"/>
      </tp>
      <tp>
        <v>-0.41000000000000003</v>
        <stp/>
        <stp>_x0008_EUR1X4F=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7"/>
      </tp>
      <tp>
        <v>1.62</v>
        <stp/>
        <stp>_x0008_PLN1X2F=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6"/>
      </tp>
      <tp>
        <v>1.7550000000000001</v>
        <stp/>
        <stp>_x0008_PLN1X7F=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6"/>
      </tp>
      <tp>
        <v>1.681</v>
        <stp/>
        <stp>_x0008_PLN1X4F=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6"/>
      </tp>
      <tp>
        <v>1.8256000000000001</v>
        <stp/>
        <stp>_x0008_USD1X4F=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8"/>
      </tp>
      <tp>
        <v>1.8148000000000002</v>
        <stp/>
        <stp>_x0008_USD1X7F=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8"/>
      </tp>
      <tp t="s">
        <v>2X3</v>
        <stp/>
        <stp>_x0008_PLN2X3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6"/>
      </tp>
      <tp t="s">
        <v>2X5</v>
        <stp/>
        <stp>_x0008_PLN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6"/>
      </tp>
      <tp t="s">
        <v>2X8</v>
        <stp/>
        <stp>_x0008_PLN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6"/>
      </tp>
      <tp t="s">
        <v>2X8</v>
        <stp/>
        <stp>_x0008_USD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8"/>
      </tp>
      <tp t="s">
        <v>2X5</v>
        <stp/>
        <stp>_x0008_USD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8"/>
      </tp>
      <tp t="s">
        <v>2X8</v>
        <stp/>
        <stp>_x0008_EUR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7"/>
      </tp>
      <tp t="s">
        <v>2X5</v>
        <stp/>
        <stp>_x0008_EUR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7"/>
      </tp>
      <tp t="s">
        <v>3X6</v>
        <stp/>
        <stp>_x0008_PLN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6"/>
      </tp>
      <tp t="s">
        <v>3X9</v>
        <stp/>
        <stp>_x0008_PLN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6"/>
      </tp>
      <tp t="s">
        <v>3X9</v>
        <stp/>
        <stp>_x0008_USD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8"/>
      </tp>
      <tp t="s">
        <v>3X6</v>
        <stp/>
        <stp>_x0008_USD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8"/>
      </tp>
      <tp t="s">
        <v>3X9</v>
        <stp/>
        <stp>_x0008_EUR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7"/>
      </tp>
      <tp t="s">
        <v>3X6</v>
        <stp/>
        <stp>_x0008_EUR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7"/>
      </tp>
      <tp>
        <v>-0.39700000000000002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7"/>
      </tp>
      <tp t="s">
        <v>8X11</v>
        <stp/>
        <stp xml:space="preserve">	EUR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7"/>
      </tp>
      <tp t="s">
        <v>8X11</v>
        <stp/>
        <stp xml:space="preserve">	PLN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6"/>
      </tp>
      <tp t="s">
        <v>8X11</v>
        <stp/>
        <stp xml:space="preserve">	USD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8"/>
      </tp>
      <tp t="s">
        <v>1X2</v>
        <stp/>
        <stp>_x0008_PLN1X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6"/>
      </tp>
      <tp t="s">
        <v>1X7</v>
        <stp/>
        <stp>_x0008_PLN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6"/>
      </tp>
      <tp t="s">
        <v>1X4</v>
        <stp/>
        <stp>_x0008_PLN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6"/>
      </tp>
      <tp t="s">
        <v>1X4</v>
        <stp/>
        <stp>_x0008_USD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8"/>
      </tp>
      <tp t="s">
        <v>1X7</v>
        <stp/>
        <stp>_x0008_USD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8"/>
      </tp>
      <tp t="s">
        <v>1X7</v>
        <stp/>
        <stp>_x0008_EUR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7"/>
      </tp>
      <tp t="s">
        <v>1X4</v>
        <stp/>
        <stp>_x0008_EUR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7"/>
      </tp>
      <tp>
        <v>-0.44800000000000001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7"/>
      </tp>
      <tp>
        <v>-0.26300000000000001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7"/>
      </tp>
      <tp t="s">
        <v>9X12</v>
        <stp/>
        <stp xml:space="preserve">	EUR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7"/>
      </tp>
      <tp t="s">
        <v>9X15</v>
        <stp/>
        <stp xml:space="preserve">	EUR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7"/>
      </tp>
      <tp t="s">
        <v>9X12</v>
        <stp/>
        <stp xml:space="preserve">	PLN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6"/>
      </tp>
      <tp t="s">
        <v>9X15</v>
        <stp/>
        <stp xml:space="preserve">	USD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8"/>
      </tp>
      <tp t="s">
        <v>9X12</v>
        <stp/>
        <stp xml:space="preserve">	USD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8"/>
      </tp>
      <tp t="s">
        <v>6X9</v>
        <stp/>
        <stp>_x0008_PLN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6"/>
      </tp>
      <tp t="s">
        <v>6X9</v>
        <stp/>
        <stp>_x0008_USD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8"/>
      </tp>
      <tp t="s">
        <v>6X9</v>
        <stp/>
        <stp>_x0008_EUR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7"/>
      </tp>
      <tp>
        <v>-0.33300000000000002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7"/>
      </tp>
      <tp t="s">
        <v>4X7</v>
        <stp/>
        <stp>_x0008_PLN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6"/>
      </tp>
      <tp t="s">
        <v>4X7</v>
        <stp/>
        <stp>_x0008_USD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8"/>
      </tp>
      <tp t="s">
        <v>4X7</v>
        <stp/>
        <stp>_x0008_EUR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7"/>
      </tp>
      <tp t="s">
        <v>5X8</v>
        <stp/>
        <stp>_x0008_PLN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6"/>
      </tp>
      <tp t="s">
        <v>5X8</v>
        <stp/>
        <stp>_x0008_USD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8"/>
      </tp>
      <tp t="s">
        <v>5X8</v>
        <stp/>
        <stp>_x0008_EUR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7"/>
      </tp>
      <tp>
        <v>1.86</v>
        <stp/>
        <stp>_x000B_PLNAB6W20Y=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6"/>
      </tp>
      <tp t="s">
        <v>2X14</v>
        <stp/>
        <stp xml:space="preserve">	EUR2X14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7"/>
      </tp>
      <tp t="s">
        <v>3X15</v>
        <stp/>
        <stp xml:space="preserve">	EUR3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7"/>
      </tp>
      <tp>
        <v>1.6800000000000002</v>
        <stp/>
        <stp>_x000B_USDAM3L10Y=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8"/>
      </tp>
      <tp>
        <v>1.7100000000000002</v>
        <stp/>
        <stp>_x000B_PLNAB3W10Y=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6"/>
      </tp>
      <tp>
        <v>1.6980000000000002</v>
        <stp/>
        <stp>_x000B_PLNAB6W10Y=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6"/>
      </tp>
      <tp>
        <v>1.728</v>
        <stp/>
        <stp>_x000B_PLNAB6W12Y=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6"/>
      </tp>
      <tp>
        <v>1.8170000000000002</v>
        <stp/>
        <stp>_x000B_PLNAB6W15Y=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6"/>
      </tp>
      <tp>
        <v>8.0000000000000002E-3</v>
        <stp/>
        <stp>_x000B_EURAB3E10Y=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7"/>
      </tp>
      <tp>
        <v>9.1999999999999998E-2</v>
        <stp/>
        <stp>_x000B_EURAB6E10Y=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7"/>
      </tp>
      <tp t="s">
        <v>6X18</v>
        <stp/>
        <stp xml:space="preserve">	EUR6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7"/>
      </tp>
      <tp t="s">
        <v>6X12</v>
        <stp/>
        <stp xml:space="preserve">	EUR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7"/>
      </tp>
      <tp t="s">
        <v>6X12</v>
        <stp/>
        <stp xml:space="preserve">	PLN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6"/>
      </tp>
      <tp t="s">
        <v>6X12</v>
        <stp/>
        <stp xml:space="preserve">	USD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8"/>
      </tp>
      <tp t="s">
        <v>7X10</v>
        <stp/>
        <stp xml:space="preserve">	EUR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7"/>
      </tp>
      <tp t="s">
        <v>7X10</v>
        <stp/>
        <stp xml:space="preserve">	PLN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6"/>
      </tp>
      <tp t="s">
        <v>7X10</v>
        <stp/>
        <stp xml:space="preserve">	USD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8"/>
      </tp>
      <tp t="s">
        <v>4X10</v>
        <stp/>
        <stp xml:space="preserve">	EUR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7"/>
      </tp>
      <tp t="s">
        <v>4X10</v>
        <stp/>
        <stp xml:space="preserve">	PLN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6"/>
      </tp>
      <tp t="s">
        <v>4X10</v>
        <stp/>
        <stp xml:space="preserve">	USD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8"/>
      </tp>
      <tp>
        <v>-0.45600000000000002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7"/>
      </tp>
      <tp t="s">
        <v>5X11</v>
        <stp/>
        <stp xml:space="preserve">	EUR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7"/>
      </tp>
      <tp t="s">
        <v>5X11</v>
        <stp/>
        <stp xml:space="preserve">	PLN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6"/>
      </tp>
      <tp t="s">
        <v>5X11</v>
        <stp/>
        <stp xml:space="preserve">	USD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8"/>
      </tp>
      <tp>
        <v>7.79</v>
        <stp/>
        <stp>_x0006_PL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3"/>
      </tp>
      <tp>
        <v>6.53</v>
        <stp/>
        <stp>_x0006_PL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3"/>
      </tp>
      <tp>
        <v>-0.5</v>
        <stp/>
        <stp>_x0006_PL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3"/>
      </tp>
      <tp>
        <v>1.75</v>
        <stp/>
        <stp>_x0006_PL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3"/>
      </tp>
      <tp>
        <v>26.3</v>
        <stp/>
        <stp>_x0006_PL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3"/>
      </tp>
      <tp>
        <v>-1.1000000000000001</v>
        <stp/>
        <stp>_x0006_PL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3"/>
      </tp>
      <tp>
        <v>-1</v>
        <stp/>
        <stp>_x0006_PL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3"/>
      </tp>
      <tp t="s">
        <v>1M</v>
        <stp/>
        <stp>_x000B_EURIBOR1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7"/>
      </tp>
      <tp t="s">
        <v>1Y</v>
        <stp/>
        <stp>_x000B_EURIBOR1Y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7"/>
      </tp>
      <tp>
        <v>10</v>
        <stp/>
        <stp>_x0006_PL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3"/>
      </tp>
      <tp>
        <v>2.9</v>
        <stp/>
        <stp>_x0006_PL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3"/>
      </tp>
      <tp>
        <v>27</v>
        <stp/>
        <stp>_x0010_PL3WEU3E15Y=BHWW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3"/>
      </tp>
      <tp>
        <v>25</v>
        <stp/>
        <stp>_x0010_PL3WEU3E10Y=BHWW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3"/>
      </tp>
      <tp>
        <v>11.3</v>
        <stp/>
        <stp>_x0006_PL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3"/>
      </tp>
      <tp>
        <v>6.75</v>
        <stp/>
        <stp>_x0006_PL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3"/>
      </tp>
      <tp>
        <v>1.5</v>
        <stp/>
        <stp>_x0006_PL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3"/>
      </tp>
      <tp>
        <v>3.5300000000000002</v>
        <stp/>
        <stp>_x0006_PL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3"/>
      </tp>
      <tp>
        <v>67.790000000000006</v>
        <stp/>
        <stp>_x0006_PL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3"/>
      </tp>
      <tp t="s">
        <v>3M</v>
        <stp/>
        <stp>_x000B_EURIBOR3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7"/>
      </tp>
      <tp>
        <v>12</v>
        <stp/>
        <stp>_x0006_PL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3"/>
      </tp>
      <tp>
        <v>7.9</v>
        <stp/>
        <stp>_x0006_PL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3"/>
      </tp>
      <tp>
        <v>11</v>
        <stp/>
        <stp>_x0006_PL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3"/>
      </tp>
      <tp>
        <v>-3</v>
        <stp/>
        <stp>_x0006_PL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3"/>
      </tp>
      <tp t="s">
        <v>6M</v>
        <stp/>
        <stp>_x000B_EURIBOR6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7"/>
      </tp>
      <tp>
        <v>14.9</v>
        <stp/>
        <stp>_x0006_PL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3"/>
      </tp>
      <tp>
        <v>-2</v>
        <stp/>
        <stp>_x0006_PL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3"/>
      </tp>
      <tp>
        <v>9.75</v>
        <stp/>
        <stp>_x0006_PL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3"/>
      </tp>
      <tp>
        <v>1.72</v>
        <stp/>
        <stp>_x000B_USDAM3L10Y=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8"/>
        <tr r="F14" s="5"/>
      </tp>
      <tp>
        <v>1.7550000000000001</v>
        <stp/>
        <stp>_x000B_USDAM3L12Y=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5"/>
      </tp>
      <tp>
        <v>1.8270000000000002</v>
        <stp/>
        <stp>_x000B_USDAM3L15Y=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5"/>
      </tp>
      <tp>
        <v>1.768</v>
        <stp/>
        <stp>_x000B_PLNAB6W12Y=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  <tr r="I35" s="6"/>
      </tp>
      <tp>
        <v>1.738</v>
        <stp/>
        <stp>_x000B_PLNAB6W10Y=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6"/>
      </tp>
      <tp>
        <v>1.75</v>
        <stp/>
        <stp>_x000B_PLNAB3W10Y=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  <tr r="I23" s="6"/>
      </tp>
      <tp>
        <v>1.857</v>
        <stp/>
        <stp>_x000B_PLNAB6W15Y=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  <tr r="I36" s="6"/>
      </tp>
      <tp>
        <v>0.35000000000000003</v>
        <stp/>
        <stp>_x000B_EURAB6E15Y=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0.21300000000000002</v>
        <stp/>
        <stp>_x000B_EURAB6E12Y=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0.10200000000000001</v>
        <stp/>
        <stp>_x000B_EURAB6E10Y=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  <tr r="I33" s="7"/>
      </tp>
      <tp>
        <v>4.9000000000000002E-2</v>
        <stp/>
        <stp>_x000B_EURAB3E10Y=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7"/>
      </tp>
      <tp>
        <v>33</v>
        <stp/>
        <stp>_x0010_PL3WEU3E15Y=BHWW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3"/>
      </tp>
      <tp>
        <v>31</v>
        <stp/>
        <stp>_x0010_PL3WEU3E10Y=BHWW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3"/>
      </tp>
      <tp t="s">
        <v xml:space="preserve">10Y   </v>
        <stp/>
        <stp>_x000B_USDAM3L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8"/>
      </tp>
      <tp t="s">
        <v xml:space="preserve">10Y   </v>
        <stp/>
        <stp>_x000B_PLNAB6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6"/>
      </tp>
      <tp t="s">
        <v xml:space="preserve">10Y   </v>
        <stp/>
        <stp>_x000B_PLNAB3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12Y   </v>
        <stp/>
        <stp>_x000B_PLNAB6W12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6"/>
      </tp>
      <tp t="s">
        <v xml:space="preserve">15Y   </v>
        <stp/>
        <stp>_x000B_PLNAB6W15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6"/>
      </tp>
      <tp t="s">
        <v xml:space="preserve">10Y   </v>
        <stp/>
        <stp>_x000B_EURAB6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7"/>
      </tp>
      <tp t="s">
        <v xml:space="preserve">10Y   </v>
        <stp/>
        <stp>_x000B_EURAB3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7"/>
      </tp>
      <tp>
        <v>1.865</v>
        <stp/>
        <stp>_x000B_USDAM3L20Y=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5"/>
      </tp>
      <tp>
        <v>1.8900000000000001</v>
        <stp/>
        <stp>_x000B_PLNAB6W20Y=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  <tr r="I37" s="6"/>
      </tp>
      <tp>
        <v>0.47700000000000004</v>
        <stp/>
        <stp>_x000B_EURAB6E20Y=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 t="s">
        <v xml:space="preserve">20Y   </v>
        <stp/>
        <stp>_x000B_PLNAB6W20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6"/>
      </tp>
      <tp>
        <v>1.907</v>
        <stp/>
        <stp>_x000B_USDAM3L30Y=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5"/>
      </tp>
      <tp>
        <v>0.51</v>
        <stp/>
        <stp>_x000B_EURAB6E30Y=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1.25</v>
        <stp/>
        <stp>_x0006_PL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3"/>
      </tp>
      <tp>
        <v>1.8350000000000002</v>
        <stp/>
        <stp>_x000B_USDAM3L50Y=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5"/>
      </tp>
      <tp>
        <v>0.41800000000000004</v>
        <stp/>
        <stp>_x000B_EURAB6E50Y=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1796.8000000000002</v>
        <stp/>
        <stp xml:space="preserve">	EURPL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3"/>
      </tp>
      <tp>
        <v>961.98</v>
        <stp/>
        <stp xml:space="preserve">	EURPL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3"/>
      </tp>
      <tp>
        <v>1.6971300000000002</v>
        <stp/>
        <stp xml:space="preserve">
USD1MFSR=X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5"/>
        <tr r="H6" s="8"/>
      </tp>
      <tp>
        <v>1.9521300000000001</v>
        <stp/>
        <stp xml:space="preserve">
USD1YFSR=X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8"/>
      </tp>
      <tp>
        <v>-0.51557000000000008</v>
        <stp/>
        <stp xml:space="preserve">
EUR1MFSR=X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2"/>
      </tp>
      <tp>
        <v>1.9055000000000002</v>
        <stp/>
        <stp xml:space="preserve">
USD3MFSR=X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8"/>
        <tr r="F3" s="5"/>
      </tp>
      <tp>
        <v>-0.43400000000000005</v>
        <stp/>
        <stp xml:space="preserve">
EUR3MFSR=X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2"/>
      </tp>
      <tp>
        <v>1.8398800000000002</v>
        <stp/>
        <stp xml:space="preserve">
USD2MFSR=X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8"/>
      </tp>
      <tp>
        <v>781.6</v>
        <stp/>
        <stp xml:space="preserve">	EURPL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3"/>
      </tp>
      <tp>
        <v>524.12</v>
        <stp/>
        <stp xml:space="preserve">	EURPL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3"/>
      </tp>
      <tp>
        <v>120.17</v>
        <stp/>
        <stp xml:space="preserve">	EURPL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3"/>
      </tp>
      <tp>
        <v>274.54000000000002</v>
        <stp/>
        <stp xml:space="preserve">	EURPL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3"/>
      </tp>
      <tp>
        <v>199.5</v>
        <stp/>
        <stp xml:space="preserve">	EURPL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3"/>
      </tp>
      <tp>
        <v>34.660000000000004</v>
        <stp/>
        <stp xml:space="preserve">	EURPL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3"/>
      </tp>
      <tp>
        <v>56.26</v>
        <stp/>
        <stp xml:space="preserve">	EURPL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3"/>
      </tp>
      <tp>
        <v>17.22</v>
        <stp/>
        <stp xml:space="preserve">	EURPL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3"/>
      </tp>
      <tp>
        <v>2.72</v>
        <stp/>
        <stp xml:space="preserve">	EURPLN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3"/>
      </tp>
      <tp>
        <v>2.83</v>
        <stp/>
        <stp xml:space="preserve">	EURPLN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3"/>
      </tp>
      <tp>
        <v>2.956</v>
        <stp/>
        <stp xml:space="preserve">	EURPLN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3"/>
      </tp>
      <tp>
        <v>24</v>
        <stp/>
        <stp>_x000F_PL3WEU3E7Y=BHWW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3"/>
      </tp>
      <tp>
        <v>21</v>
        <stp/>
        <stp>_x000F_PL3WEU3E4Y=BHWW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3"/>
      </tp>
      <tp>
        <v>23</v>
        <stp/>
        <stp>_x000F_PL3WEU3E5Y=BHWW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3"/>
      </tp>
      <tp>
        <v>17</v>
        <stp/>
        <stp>_x000F_PL3WEU3E2Y=BHWW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3"/>
      </tp>
      <tp>
        <v>19</v>
        <stp/>
        <stp>_x000F_PL3WEU3E3Y=BHWW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3"/>
      </tp>
      <tp>
        <v>15</v>
        <stp/>
        <stp>_x000F_PL3WEU3E1Y=BHWW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3"/>
      </tp>
      <tp>
        <v>1.8968800000000001</v>
        <stp/>
        <stp xml:space="preserve">
USD6MFSR=X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5"/>
        <tr r="H9" s="8"/>
      </tp>
      <tp>
        <v>-0.39457000000000003</v>
        <stp/>
        <stp xml:space="preserve">
EUR6MFSR=X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2"/>
      </tp>
      <tp>
        <v>1.6700000000000002</v>
        <stp/>
        <stp xml:space="preserve">
PLNAB1W9M=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6"/>
      </tp>
      <tp>
        <v>4.2000000000000003E-2</v>
        <stp/>
        <stp xml:space="preserve">
EURAB6E9Y=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  <tr r="I32" s="7"/>
      </tp>
      <tp>
        <v>-2.9100000000000001E-2</v>
        <stp/>
        <stp xml:space="preserve">
EURAB3E9Y=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7"/>
      </tp>
      <tp>
        <v>1.718</v>
        <stp/>
        <stp xml:space="preserve">
PLNAB6W9Y=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6"/>
      </tp>
      <tp>
        <v>1.77</v>
        <stp/>
        <stp xml:space="preserve">
PLNAB3W9Y=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  <tr r="I22" s="6"/>
      </tp>
      <tp>
        <v>1.6720000000000002</v>
        <stp/>
        <stp xml:space="preserve">
USDAM3L9Y=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  <tr r="I21" s="8"/>
      </tp>
      <tp>
        <v>-0.02</v>
        <stp/>
        <stp xml:space="preserve">
EURAB6E8Y=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  <tr r="I31" s="7"/>
      </tp>
      <tp>
        <v>-9.4E-2</v>
        <stp/>
        <stp xml:space="preserve">
EURAB3E8Y=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>
        <v>1.7100000000000002</v>
        <stp/>
        <stp xml:space="preserve">
PLNAB6W8Y=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6"/>
      </tp>
      <tp>
        <v>1.76</v>
        <stp/>
        <stp xml:space="preserve">
PLNAB3W8Y=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  <tr r="I21" s="6"/>
      </tp>
      <tp>
        <v>1.655</v>
        <stp/>
        <stp xml:space="preserve">
USDAM3L8Y=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  <tr r="I20" s="8"/>
      </tp>
      <tp>
        <v>1.6800000000000002</v>
        <stp/>
        <stp xml:space="preserve">
PLNAB6W8Y=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6"/>
      </tp>
      <tp>
        <v>1.72</v>
        <stp/>
        <stp xml:space="preserve">
PLNAB3W8Y=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6"/>
      </tp>
      <tp>
        <v>1.6152</v>
        <stp/>
        <stp xml:space="preserve">
USDAM3L8Y=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8"/>
      </tp>
      <tp>
        <v>-3.0000000000000002E-2</v>
        <stp/>
        <stp xml:space="preserve">
EURAB6E8Y=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7"/>
      </tp>
      <tp>
        <v>-0.10400000000000001</v>
        <stp/>
        <stp xml:space="preserve">
EURAB3E8Y=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7"/>
      </tp>
      <tp>
        <v>1.6880000000000002</v>
        <stp/>
        <stp xml:space="preserve">
PLNAB6W9Y=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6"/>
      </tp>
      <tp>
        <v>1.73</v>
        <stp/>
        <stp xml:space="preserve">
PLNAB3W9Y=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6"/>
      </tp>
      <tp>
        <v>1.6520000000000001</v>
        <stp/>
        <stp xml:space="preserve">
USDAM3L9Y=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8"/>
      </tp>
      <tp>
        <v>3.2000000000000001E-2</v>
        <stp/>
        <stp xml:space="preserve">
EURAB6E9Y=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7"/>
      </tp>
      <tp>
        <v>-3.9100000000000003E-2</v>
        <stp/>
        <stp xml:space="preserve">
EURAB3E9Y=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7"/>
      </tp>
      <tp>
        <v>1.6400000000000001</v>
        <stp/>
        <stp xml:space="preserve">
PLNAB1W9M=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6"/>
      </tp>
      <tp>
        <v>2.0499999999999998</v>
        <stp/>
        <stp xml:space="preserve">	EURPLN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3"/>
      </tp>
      <tp>
        <v>2.16</v>
        <stp/>
        <stp xml:space="preserve">	EURPLN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3"/>
      </tp>
      <tp>
        <v>2.1560000000000001</v>
        <stp/>
        <stp xml:space="preserve">	EURPLN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3"/>
      </tp>
      <tp>
        <v>59.26</v>
        <stp/>
        <stp xml:space="preserve">	EURPL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3"/>
      </tp>
      <tp>
        <v>37.660000000000004</v>
        <stp/>
        <stp xml:space="preserve">	EURPL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3"/>
      </tp>
      <tp>
        <v>18.55</v>
        <stp/>
        <stp xml:space="preserve">	EURPL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3"/>
      </tp>
      <tp>
        <v>768.80000000000007</v>
        <stp/>
        <stp xml:space="preserve">	EURPL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3"/>
      </tp>
      <tp>
        <v>514.12</v>
        <stp/>
        <stp xml:space="preserve">	EURPL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3"/>
      </tp>
      <tp>
        <v>192.5</v>
        <stp/>
        <stp xml:space="preserve">	EURPL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3"/>
      </tp>
      <tp>
        <v>268.54000000000002</v>
        <stp/>
        <stp xml:space="preserve">	EURPL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3"/>
      </tp>
      <tp>
        <v>116.85000000000001</v>
        <stp/>
        <stp xml:space="preserve">	EURPL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3"/>
      </tp>
      <tp>
        <v>1001.98</v>
        <stp/>
        <stp xml:space="preserve">	EURPL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3"/>
      </tp>
      <tp>
        <v>1996.8000000000002</v>
        <stp/>
        <stp xml:space="preserve">	EURPL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3"/>
      </tp>
      <tp>
        <v>-0.33</v>
        <stp/>
        <stp xml:space="preserve">
EURAB6E1Y=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  <tr r="I24" s="7"/>
      </tp>
      <tp>
        <v>-0.40429999999999999</v>
        <stp/>
        <stp xml:space="preserve">
EURAB3E1Y=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>
        <v>1.6600000000000001</v>
        <stp/>
        <stp xml:space="preserve">
PLNAB6W2Y=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6"/>
      </tp>
      <tp>
        <v>1.59</v>
        <stp/>
        <stp xml:space="preserve">
PLNAB3W2Y=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6"/>
      </tp>
      <tp>
        <v>1.5680000000000001</v>
        <stp/>
        <stp xml:space="preserve">
USDAM3L2Y=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8"/>
      </tp>
      <tp>
        <v>1.6950000000000001</v>
        <stp/>
        <stp xml:space="preserve">
PLNAB3W1Y=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6"/>
        <tr r="F5" s="1"/>
      </tp>
      <tp>
        <v>1.6500000000000001</v>
        <stp/>
        <stp xml:space="preserve">
PLNAB1W1Y=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6"/>
      </tp>
      <tp>
        <v>-0.33</v>
        <stp/>
        <stp xml:space="preserve">
EURAB6E2Y=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7"/>
      </tp>
      <tp>
        <v>-0.40700000000000003</v>
        <stp/>
        <stp xml:space="preserve">
EURAB3E2Y=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7"/>
      </tp>
      <tp>
        <v>1.7120000000000002</v>
        <stp/>
        <stp xml:space="preserve">
USDAM3L1Y=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  <tr r="I13" s="8"/>
      </tp>
      <tp>
        <v>1.6220000000000001</v>
        <stp/>
        <stp xml:space="preserve">
PLNAB6W3Y=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6"/>
      </tp>
      <tp>
        <v>1.7100000000000002</v>
        <stp/>
        <stp xml:space="preserve">
PLNAB3W3Y=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6"/>
      </tp>
      <tp>
        <v>1.5370000000000001</v>
        <stp/>
        <stp xml:space="preserve">
USDAM3L3Y=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8"/>
      </tp>
      <tp>
        <v>-0.3</v>
        <stp/>
        <stp xml:space="preserve">
EURAB6E3Y=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7"/>
      </tp>
      <tp>
        <v>-0.37809999999999999</v>
        <stp/>
        <stp xml:space="preserve">
EURAB3E3Y=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7"/>
      </tp>
      <tp>
        <v>1.6300000000000001</v>
        <stp/>
        <stp xml:space="preserve">
PLNAB1W3M=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6"/>
      </tp>
      <tp>
        <v>1.6600000000000001</v>
        <stp/>
        <stp xml:space="preserve">
PLNAB1W3M=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6"/>
      </tp>
      <tp>
        <v>-0.29000000000000004</v>
        <stp/>
        <stp xml:space="preserve">
EURAB6E3Y=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  <tr r="I26" s="7"/>
      </tp>
      <tp>
        <v>-0.36810000000000004</v>
        <stp/>
        <stp xml:space="preserve">
EURAB3E3Y=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>
        <v>1.653</v>
        <stp/>
        <stp xml:space="preserve">
PLNAB6W3Y=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6"/>
      </tp>
      <tp>
        <v>1.75</v>
        <stp/>
        <stp xml:space="preserve">
PLNAB3W3Y=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  <tr r="I16" s="6"/>
      </tp>
      <tp>
        <v>1.5770000000000002</v>
        <stp/>
        <stp xml:space="preserve">
USDAM3L3Y=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  <tr r="I15" s="8"/>
      </tp>
      <tp>
        <v>-0.32</v>
        <stp/>
        <stp xml:space="preserve">
EURAB6E2Y=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7"/>
        <tr r="F6" s="2"/>
      </tp>
      <tp>
        <v>-0.40200000000000002</v>
        <stp/>
        <stp xml:space="preserve">
EURAB3E2Y=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>
        <v>1.62</v>
        <stp/>
        <stp xml:space="preserve">
PLNAB1W1Y=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6"/>
      </tp>
      <tp>
        <v>1.665</v>
        <stp/>
        <stp xml:space="preserve">
PLNAB3W1Y=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6"/>
      </tp>
      <tp>
        <v>1.6920000000000002</v>
        <stp/>
        <stp xml:space="preserve">
USDAM3L1Y=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8"/>
      </tp>
      <tp>
        <v>1.6900000000000002</v>
        <stp/>
        <stp xml:space="preserve">
PLNAB6W2Y=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6"/>
      </tp>
      <tp>
        <v>1.62</v>
        <stp/>
        <stp xml:space="preserve">
PLNAB3W2Y=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  <tr r="I15" s="6"/>
      </tp>
      <tp>
        <v>-0.34</v>
        <stp/>
        <stp xml:space="preserve">
EURAB6E1Y=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7"/>
      </tp>
      <tp>
        <v>-0.40750000000000003</v>
        <stp/>
        <stp xml:space="preserve">
EURAB3E1Y=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7"/>
      </tp>
      <tp>
        <v>1.6080000000000001</v>
        <stp/>
        <stp xml:space="preserve">
USDAM3L2Y=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  <tr r="I14" s="8"/>
      </tp>
      <tp>
        <v>-0.19</v>
        <stp/>
        <stp xml:space="preserve">
EURAB6E5Y=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  <tr r="I28" s="7"/>
      </tp>
      <tp>
        <v>-0.27590000000000003</v>
        <stp/>
        <stp xml:space="preserve">
EURAB3E5Y=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>
        <v>1.6620000000000001</v>
        <stp/>
        <stp xml:space="preserve">
PLNAB6W6Y=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6"/>
      </tp>
      <tp>
        <v>1.7100000000000002</v>
        <stp/>
        <stp xml:space="preserve">
PLNAB3W6Y=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6"/>
      </tp>
      <tp>
        <v>1.5595000000000001</v>
        <stp/>
        <stp xml:space="preserve">
USDAM3L6Y=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8"/>
      </tp>
      <tp>
        <v>1.6800000000000002</v>
        <stp/>
        <stp xml:space="preserve">
PLNAB6W5Y=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6"/>
      </tp>
      <tp>
        <v>1.72</v>
        <stp/>
        <stp xml:space="preserve">
PLNAB3W5Y=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6"/>
        <tr r="F9" s="1"/>
      </tp>
      <tp>
        <v>-0.15</v>
        <stp/>
        <stp xml:space="preserve">
EURAB6E6Y=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7"/>
      </tp>
      <tp>
        <v>-0.24500000000000002</v>
        <stp/>
        <stp xml:space="preserve">
EURAB3E6Y=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7"/>
      </tp>
      <tp>
        <v>1.6400000000000001</v>
        <stp/>
        <stp xml:space="preserve">
PLNAB1W6M=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6"/>
      </tp>
      <tp>
        <v>1.5670000000000002</v>
        <stp/>
        <stp xml:space="preserve">
USDAM3L5Y=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  <tr r="I17" s="8"/>
      </tp>
      <tp>
        <v>29</v>
        <stp/>
        <stp>_x000F_PL3WEU3E5Y=BHWW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3"/>
      </tp>
      <tp>
        <v>27</v>
        <stp/>
        <stp>_x000F_PL3WEU3E4Y=BHWW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3"/>
      </tp>
      <tp>
        <v>30</v>
        <stp/>
        <stp>_x000F_PL3WEU3E7Y=BHWW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3"/>
      </tp>
      <tp>
        <v>21</v>
        <stp/>
        <stp>_x000F_PL3WEU3E1Y=BHWW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3"/>
      </tp>
      <tp>
        <v>25</v>
        <stp/>
        <stp>_x000F_PL3WEU3E3Y=BHWW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3"/>
      </tp>
      <tp>
        <v>23</v>
        <stp/>
        <stp>_x000F_PL3WEU3E2Y=BHWW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3"/>
      </tp>
      <tp>
        <v>-0.24000000000000002</v>
        <stp/>
        <stp xml:space="preserve">
EURAB6E4Y=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  <tr r="I27" s="7"/>
      </tp>
      <tp>
        <v>-0.3201</v>
        <stp/>
        <stp xml:space="preserve">
EURAB3E4Y=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>
        <v>1.6720000000000002</v>
        <stp/>
        <stp xml:space="preserve">
PLNAB6W7Y=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6"/>
      </tp>
      <tp>
        <v>1.72</v>
        <stp/>
        <stp xml:space="preserve">
PLNAB3W7Y=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6"/>
      </tp>
      <tp>
        <v>1.593</v>
        <stp/>
        <stp xml:space="preserve">
USDAM3L7Y=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8"/>
      </tp>
      <tp>
        <v>1.665</v>
        <stp/>
        <stp xml:space="preserve">
PLNAB6W4Y=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6"/>
      </tp>
      <tp>
        <v>1.73</v>
        <stp/>
        <stp xml:space="preserve">
PLNAB3W4Y=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  <tr r="I17" s="6"/>
      </tp>
      <tp>
        <v>-9.0000000000000011E-2</v>
        <stp/>
        <stp xml:space="preserve">
EURAB6E7Y=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7"/>
      </tp>
      <tp>
        <v>-0.16800000000000001</v>
        <stp/>
        <stp xml:space="preserve">
EURAB3E7Y=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7"/>
      </tp>
      <tp>
        <v>1.5740000000000001</v>
        <stp/>
        <stp xml:space="preserve">
USDAM3L4Y=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  <tr r="I16" s="8"/>
      </tp>
      <tp>
        <v>-0.08</v>
        <stp/>
        <stp xml:space="preserve">
EURAB6E7Y=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  <tr r="I30" s="7"/>
      </tp>
      <tp>
        <v>-0.158</v>
        <stp/>
        <stp xml:space="preserve">
EURAB3E7Y=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7"/>
      </tp>
      <tp>
        <v>1.635</v>
        <stp/>
        <stp xml:space="preserve">
PLNAB6W4Y=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6"/>
      </tp>
      <tp>
        <v>1.6900000000000002</v>
        <stp/>
        <stp xml:space="preserve">
PLNAB3W4Y=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6"/>
      </tp>
      <tp>
        <v>1.534</v>
        <stp/>
        <stp xml:space="preserve">
USDAM3L4Y=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8"/>
      </tp>
      <tp>
        <v>1.7030000000000001</v>
        <stp/>
        <stp xml:space="preserve">
PLNAB6W7Y=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6"/>
      </tp>
      <tp>
        <v>1.76</v>
        <stp/>
        <stp xml:space="preserve">
PLNAB3W7Y=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6"/>
        <tr r="F11" s="1"/>
      </tp>
      <tp>
        <v>-0.25</v>
        <stp/>
        <stp xml:space="preserve">
EURAB6E4Y=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7"/>
      </tp>
      <tp>
        <v>-0.34010000000000001</v>
        <stp/>
        <stp xml:space="preserve">
EURAB3E4Y=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7"/>
      </tp>
      <tp>
        <v>1.633</v>
        <stp/>
        <stp xml:space="preserve">
USDAM3L7Y=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  <tr r="I19" s="8"/>
      </tp>
      <tp>
        <v>1.6700000000000002</v>
        <stp/>
        <stp xml:space="preserve">
PLNAB1W6M=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6"/>
      </tp>
      <tp>
        <v>-0.14000000000000001</v>
        <stp/>
        <stp xml:space="preserve">
EURAB6E6Y=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  <tr r="I29" s="7"/>
      </tp>
      <tp>
        <v>-0.20500000000000002</v>
        <stp/>
        <stp xml:space="preserve">
EURAB3E6Y=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7"/>
      </tp>
      <tp>
        <v>1.6500000000000001</v>
        <stp/>
        <stp xml:space="preserve">
PLNAB6W5Y=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6"/>
      </tp>
      <tp>
        <v>1.6800000000000002</v>
        <stp/>
        <stp xml:space="preserve">
PLNAB3W5Y=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6"/>
      </tp>
      <tp>
        <v>1.5470000000000002</v>
        <stp/>
        <stp xml:space="preserve">
USDAM3L5Y=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8"/>
      </tp>
      <tp>
        <v>1.6930000000000001</v>
        <stp/>
        <stp xml:space="preserve">
PLNAB6W6Y=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6"/>
      </tp>
      <tp>
        <v>1.75</v>
        <stp/>
        <stp xml:space="preserve">
PLNAB3W6Y=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  <tr r="I19" s="6"/>
      </tp>
      <tp>
        <v>-0.2</v>
        <stp/>
        <stp xml:space="preserve">
EURAB6E5Y=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7"/>
      </tp>
      <tp>
        <v>-0.28589999999999999</v>
        <stp/>
        <stp xml:space="preserve">
EURAB3E5Y=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7"/>
      </tp>
      <tp>
        <v>1.5993000000000002</v>
        <stp/>
        <stp xml:space="preserve">
USDAM3L6Y=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8"/>
        <tr r="F10" s="5"/>
      </tp>
      <tp t="s">
        <v>9M</v>
        <stp/>
        <stp xml:space="preserve">
WIPLN9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6"/>
      </tp>
      <tp t="s">
        <v>1M</v>
        <stp/>
        <stp xml:space="preserve">
WIPLN1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6"/>
      </tp>
      <tp t="s">
        <v>1Y</v>
        <stp/>
        <stp xml:space="preserve">
WIPLN1Y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6"/>
      </tp>
      <tp t="s">
        <v>2W</v>
        <stp/>
        <stp xml:space="preserve">
WIPLN2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6"/>
      </tp>
      <tp t="s">
        <v>3M</v>
        <stp/>
        <stp xml:space="preserve">
WIPLN3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6"/>
      </tp>
      <tp t="s">
        <v>6M</v>
        <stp/>
        <stp xml:space="preserve">
WIPLN6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6"/>
      </tp>
      <tp t="s">
        <v>ON</v>
        <stp/>
        <stp xml:space="preserve">
WIPLNO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6"/>
      </tp>
      <tp t="s">
        <v>SW</v>
        <stp/>
        <stp xml:space="preserve">
WIPLNS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6"/>
      </tp>
      <tp t="s">
        <v>TN</v>
        <stp/>
        <stp xml:space="preserve">
WIPLNT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6"/>
      </tp>
      <tp t="s">
        <v>15X18</v>
        <stp/>
        <stp xml:space="preserve">
EUR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7"/>
      </tp>
      <tp t="s">
        <v>12X18</v>
        <stp/>
        <stp xml:space="preserve">
EUR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7"/>
      </tp>
      <tp t="s">
        <v>15X18</v>
        <stp/>
        <stp xml:space="preserve">
USD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8"/>
      </tp>
      <tp t="s">
        <v>12X18</v>
        <stp/>
        <stp xml:space="preserve">
PLN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6"/>
      </tp>
      <tp t="s">
        <v>15X18</v>
        <stp/>
        <stp xml:space="preserve">
PLN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6"/>
      </tp>
      <tp t="s">
        <v>12X18</v>
        <stp/>
        <stp xml:space="preserve">
USD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8"/>
      </tp>
      <tp t="s">
        <v>18X21</v>
        <stp/>
        <stp xml:space="preserve">
EUR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7"/>
      </tp>
      <tp t="s">
        <v>18X21</v>
        <stp/>
        <stp xml:space="preserve">
PLN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6"/>
      </tp>
      <tp t="s">
        <v>18X21</v>
        <stp/>
        <stp xml:space="preserve">
USD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8"/>
      </tp>
      <tp t="s">
        <v xml:space="preserve">SW    </v>
        <stp/>
        <stp xml:space="preserve">
USDSW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8"/>
      </tp>
      <tp t="s">
        <v>21X24</v>
        <stp/>
        <stp xml:space="preserve">
EUR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7"/>
      </tp>
      <tp t="s">
        <v>21X24</v>
        <stp/>
        <stp xml:space="preserve">
PLN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6"/>
      </tp>
      <tp t="s">
        <v>12X15</v>
        <stp/>
        <stp xml:space="preserve">
EUR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7"/>
      </tp>
      <tp t="s">
        <v>12X15</v>
        <stp/>
        <stp xml:space="preserve">
PLN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6"/>
      </tp>
      <tp t="s">
        <v>12X15</v>
        <stp/>
        <stp xml:space="preserve">
USD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8"/>
      </tp>
      <tp t="s">
        <v>18X24</v>
        <stp/>
        <stp xml:space="preserve">
EUR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7"/>
      </tp>
      <tp t="s">
        <v>12X24</v>
        <stp/>
        <stp xml:space="preserve">
EUR12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7"/>
      </tp>
      <tp t="s">
        <v>18X24</v>
        <stp/>
        <stp xml:space="preserve">
PLN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6"/>
      </tp>
      <tp t="s">
        <v>18X24</v>
        <stp/>
        <stp xml:space="preserve">
USD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8"/>
      </tp>
      <tp t="s">
        <v xml:space="preserve">ON    </v>
        <stp/>
        <stp xml:space="preserve">
USDON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8"/>
      </tp>
      <tp>
        <v>4.29</v>
        <stp/>
        <stp xml:space="preserve">	EURPLN=D3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" s="3"/>
      </tp>
      <tp>
        <v>1.569</v>
        <stp/>
        <stp xml:space="preserve">	USD8X11F=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8"/>
      </tp>
      <tp>
        <v>1.6500000000000001</v>
        <stp/>
        <stp xml:space="preserve">	PLN8X11F=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6"/>
      </tp>
      <tp>
        <v>-0.4</v>
        <stp/>
        <stp xml:space="preserve">	EUR8X11F=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7"/>
      </tp>
      <tp>
        <v>1.6040000000000001</v>
        <stp/>
        <stp xml:space="preserve">	USD9X15F=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8"/>
      </tp>
      <tp>
        <v>1.5389999999999999</v>
        <stp/>
        <stp xml:space="preserve">	USD9X12F=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8"/>
      </tp>
      <tp>
        <v>1.6400000000000001</v>
        <stp/>
        <stp xml:space="preserve">	PLN9X12F=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6"/>
      </tp>
      <tp>
        <v>-0.4</v>
        <stp/>
        <stp xml:space="preserve">	EUR9X12F=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7"/>
      </tp>
      <tp>
        <v>-0.32</v>
        <stp/>
        <stp xml:space="preserve">	EUR9X15F=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7"/>
      </tp>
      <tp>
        <v>-0.252</v>
        <stp/>
        <stp xml:space="preserve">	EUR2X14F=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7"/>
      </tp>
      <tp t="s">
        <v xml:space="preserve">1Y    </v>
        <stp/>
        <stp xml:space="preserve">
USD1Y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8"/>
      </tp>
      <tp t="s">
        <v xml:space="preserve">1M    </v>
        <stp/>
        <stp xml:space="preserve">
USD1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8"/>
      </tp>
      <tp>
        <v>-0.26300000000000001</v>
        <stp/>
        <stp xml:space="preserve">	EUR3X15F=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7"/>
      </tp>
      <tp t="s">
        <v xml:space="preserve">2M    </v>
        <stp/>
        <stp xml:space="preserve">
USD2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8"/>
      </tp>
      <tp t="s">
        <v xml:space="preserve">3M    </v>
        <stp/>
        <stp xml:space="preserve">
USD3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8"/>
      </tp>
      <tp>
        <v>1.661</v>
        <stp/>
        <stp xml:space="preserve">	USD6X12F=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8"/>
      </tp>
      <tp>
        <v>1.764</v>
        <stp/>
        <stp xml:space="preserve">	PLN6X12F=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6"/>
      </tp>
      <tp>
        <v>-0.25</v>
        <stp/>
        <stp xml:space="preserve">	EUR6X18F=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7"/>
      </tp>
      <tp>
        <v>-0.32</v>
        <stp/>
        <stp xml:space="preserve">	EUR6X12F=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7"/>
      </tp>
      <tp>
        <v>1.6068</v>
        <stp/>
        <stp xml:space="preserve">	USD7X10F=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8"/>
      </tp>
      <tp>
        <v>1.68</v>
        <stp/>
        <stp xml:space="preserve">	PLN7X10F=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6"/>
      </tp>
      <tp>
        <v>-0.4</v>
        <stp/>
        <stp xml:space="preserve">	EUR7X10F=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7"/>
      </tp>
      <tp>
        <v>1.7190000000000001</v>
        <stp/>
        <stp xml:space="preserve">	USD4X10F=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8"/>
      </tp>
      <tp>
        <v>1.7929999999999999</v>
        <stp/>
        <stp xml:space="preserve">	PLN4X10F=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6"/>
      </tp>
      <tp t="s">
        <v xml:space="preserve">6M    </v>
        <stp/>
        <stp xml:space="preserve">
USD6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8"/>
      </tp>
      <tp>
        <v>-0.33</v>
        <stp/>
        <stp xml:space="preserve">	EUR4X10F=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7"/>
      </tp>
      <tp>
        <v>1.6879999999999999</v>
        <stp/>
        <stp xml:space="preserve">	USD5X11F=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8"/>
      </tp>
      <tp>
        <v>1.7790000000000001</v>
        <stp/>
        <stp xml:space="preserve">	PLN5X11F=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6"/>
      </tp>
      <tp>
        <v>-0.31</v>
        <stp/>
        <stp xml:space="preserve">	EUR5X11F=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7"/>
      </tp>
      <tp t="s">
        <v xml:space="preserve">9M    </v>
        <stp/>
        <stp xml:space="preserve">
PLNAB1W9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6"/>
      </tp>
      <tp t="s">
        <v xml:space="preserve">9Y    </v>
        <stp/>
        <stp xml:space="preserve">
EURAB3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7"/>
      </tp>
      <tp t="s">
        <v xml:space="preserve">9Y    </v>
        <stp/>
        <stp xml:space="preserve">
EURAB6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7"/>
      </tp>
      <tp t="s">
        <v xml:space="preserve">9Y    </v>
        <stp/>
        <stp xml:space="preserve">
PLNAB3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 t="s">
        <v xml:space="preserve">9Y    </v>
        <stp/>
        <stp xml:space="preserve">
PLNAB6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6"/>
      </tp>
      <tp t="s">
        <v xml:space="preserve">9Y    </v>
        <stp/>
        <stp xml:space="preserve">
USDAM3L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8"/>
      </tp>
      <tp t="s">
        <v xml:space="preserve">8Y    </v>
        <stp/>
        <stp xml:space="preserve">
EURAB3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7"/>
      </tp>
      <tp t="s">
        <v xml:space="preserve">8Y    </v>
        <stp/>
        <stp xml:space="preserve">
EURAB6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7"/>
      </tp>
      <tp t="s">
        <v xml:space="preserve">8Y    </v>
        <stp/>
        <stp xml:space="preserve">
PLNAB3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6"/>
      </tp>
      <tp t="s">
        <v xml:space="preserve">8Y    </v>
        <stp/>
        <stp xml:space="preserve">
PLNAB6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6"/>
      </tp>
      <tp t="s">
        <v xml:space="preserve">8Y    </v>
        <stp/>
        <stp xml:space="preserve">
USDAM3L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8"/>
      </tp>
      <tp>
        <v>1.5640000000000001</v>
        <stp/>
        <stp xml:space="preserve">	USD9X15F=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8"/>
      </tp>
      <tp>
        <v>1.5190000000000001</v>
        <stp/>
        <stp xml:space="preserve">	USD9X12F=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8"/>
      </tp>
      <tp>
        <v>1.6</v>
        <stp/>
        <stp xml:space="preserve">	PLN9X12F=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6"/>
      </tp>
      <tp>
        <v>-0.42</v>
        <stp/>
        <stp xml:space="preserve">	EUR9X12F=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7"/>
      </tp>
      <tp>
        <v>-0.34</v>
        <stp/>
        <stp xml:space="preserve">	EUR9X15F=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7"/>
      </tp>
      <tp>
        <v>1.5489999999999999</v>
        <stp/>
        <stp xml:space="preserve">	USD8X11F=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8"/>
      </tp>
      <tp>
        <v>1.62</v>
        <stp/>
        <stp xml:space="preserve">	PLN8X11F=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6"/>
      </tp>
      <tp>
        <v>-0.42</v>
        <stp/>
        <stp xml:space="preserve">	EUR8X11F=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7"/>
      </tp>
      <tp>
        <v>1.6480000000000001</v>
        <stp/>
        <stp xml:space="preserve">	USD5X11F=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8"/>
      </tp>
      <tp>
        <v>1.7190000000000001</v>
        <stp/>
        <stp xml:space="preserve">	PLN5X11F=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6"/>
      </tp>
      <tp>
        <v>-0.36</v>
        <stp/>
        <stp xml:space="preserve">	EUR5X11F=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7"/>
      </tp>
      <tp t="s">
        <v xml:space="preserve">3M    </v>
        <stp/>
        <stp xml:space="preserve">
PLNAB1W3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6"/>
      </tp>
      <tp t="s">
        <v xml:space="preserve">3Y    </v>
        <stp/>
        <stp xml:space="preserve">
EURAB3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7"/>
      </tp>
      <tp t="s">
        <v xml:space="preserve">3Y    </v>
        <stp/>
        <stp xml:space="preserve">
EURAB6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7"/>
      </tp>
      <tp t="s">
        <v xml:space="preserve">3Y    </v>
        <stp/>
        <stp xml:space="preserve">
PLNAB3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6"/>
      </tp>
      <tp t="s">
        <v xml:space="preserve">3Y    </v>
        <stp/>
        <stp xml:space="preserve">
PLNAB6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 t="s">
        <v xml:space="preserve">3Y    </v>
        <stp/>
        <stp xml:space="preserve">
USDAM3L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8"/>
      </tp>
      <tp>
        <v>1.679</v>
        <stp/>
        <stp xml:space="preserve">	USD4X10F=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8"/>
      </tp>
      <tp>
        <v>1.7330000000000001</v>
        <stp/>
        <stp xml:space="preserve">	PLN4X10F=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6"/>
      </tp>
      <tp>
        <v>-0.35000000000000003</v>
        <stp/>
        <stp xml:space="preserve">	EUR4X10F=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7"/>
      </tp>
      <tp t="s">
        <v xml:space="preserve">2Y    </v>
        <stp/>
        <stp xml:space="preserve">
EURAB3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7"/>
      </tp>
      <tp t="s">
        <v xml:space="preserve">2Y    </v>
        <stp/>
        <stp xml:space="preserve">
EURAB6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7"/>
      </tp>
      <tp t="s">
        <v xml:space="preserve">2Y    </v>
        <stp/>
        <stp xml:space="preserve">
PLNAB3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6"/>
      </tp>
      <tp t="s">
        <v xml:space="preserve">2Y    </v>
        <stp/>
        <stp xml:space="preserve">
PLNAB6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 t="s">
        <v xml:space="preserve">2Y    </v>
        <stp/>
        <stp xml:space="preserve">
USDAM3L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8"/>
      </tp>
      <tp>
        <v>1.5668</v>
        <stp/>
        <stp xml:space="preserve">	USD7X10F=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8"/>
      </tp>
      <tp>
        <v>1.6500000000000001</v>
        <stp/>
        <stp xml:space="preserve">	PLN7X10F=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6"/>
      </tp>
      <tp>
        <v>-0.42</v>
        <stp/>
        <stp xml:space="preserve">	EUR7X10F=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7"/>
      </tp>
      <tp t="s">
        <v xml:space="preserve">1Y    </v>
        <stp/>
        <stp xml:space="preserve">
EURAB3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7"/>
      </tp>
      <tp t="s">
        <v xml:space="preserve">1Y    </v>
        <stp/>
        <stp xml:space="preserve">
EURAB6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7"/>
      </tp>
      <tp t="s">
        <v xml:space="preserve">1Y    </v>
        <stp/>
        <stp xml:space="preserve">
PLNAB1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6"/>
      </tp>
      <tp t="s">
        <v xml:space="preserve">1Y    </v>
        <stp/>
        <stp xml:space="preserve">
PLNAB3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6"/>
      </tp>
      <tp t="s">
        <v xml:space="preserve">1Y    </v>
        <stp/>
        <stp xml:space="preserve">
USDAM3L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8"/>
      </tp>
      <tp>
        <v>1.611</v>
        <stp/>
        <stp xml:space="preserve">	USD6X12F=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8"/>
      </tp>
      <tp>
        <v>1.704</v>
        <stp/>
        <stp xml:space="preserve">	PLN6X12F=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6"/>
      </tp>
      <tp>
        <v>-0.27</v>
        <stp/>
        <stp xml:space="preserve">	EUR6X18F=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7"/>
      </tp>
      <tp>
        <v>-0.36</v>
        <stp/>
        <stp xml:space="preserve">	EUR6X12F=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7"/>
      </tp>
      <tp t="s">
        <v xml:space="preserve">7Y    </v>
        <stp/>
        <stp xml:space="preserve">
EURAB3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7"/>
      </tp>
      <tp t="s">
        <v xml:space="preserve">7Y    </v>
        <stp/>
        <stp xml:space="preserve">
EURAB6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7"/>
      </tp>
      <tp t="s">
        <v xml:space="preserve">7Y    </v>
        <stp/>
        <stp xml:space="preserve">
PLNAB3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6"/>
      </tp>
      <tp t="s">
        <v xml:space="preserve">7Y    </v>
        <stp/>
        <stp xml:space="preserve">
PLNAB6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6"/>
      </tp>
      <tp t="s">
        <v xml:space="preserve">7Y    </v>
        <stp/>
        <stp xml:space="preserve">
USDAM3L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8"/>
      </tp>
      <tp t="s">
        <v xml:space="preserve">6M    </v>
        <stp/>
        <stp xml:space="preserve">
PLNAB1W6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6"/>
      </tp>
      <tp t="s">
        <v xml:space="preserve">6Y    </v>
        <stp/>
        <stp xml:space="preserve">
EURAB3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7"/>
      </tp>
      <tp t="s">
        <v xml:space="preserve">6Y    </v>
        <stp/>
        <stp xml:space="preserve">
EURAB6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7"/>
      </tp>
      <tp t="s">
        <v xml:space="preserve">6Y    </v>
        <stp/>
        <stp xml:space="preserve">
PLNAB3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6"/>
      </tp>
      <tp t="s">
        <v xml:space="preserve">6Y    </v>
        <stp/>
        <stp xml:space="preserve">
PLNAB6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6"/>
      </tp>
      <tp t="s">
        <v xml:space="preserve">6Y    </v>
        <stp/>
        <stp xml:space="preserve">
USDAM3L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8"/>
      </tp>
      <tp>
        <v>-0.27300000000000002</v>
        <stp/>
        <stp xml:space="preserve">	EUR3X15F=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7"/>
      </tp>
      <tp t="s">
        <v xml:space="preserve">5Y    </v>
        <stp/>
        <stp xml:space="preserve">
EURAB3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7"/>
      </tp>
      <tp t="s">
        <v xml:space="preserve">5Y    </v>
        <stp/>
        <stp xml:space="preserve">
EURAB6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7"/>
      </tp>
      <tp t="s">
        <v xml:space="preserve">5Y    </v>
        <stp/>
        <stp xml:space="preserve">
PLNAB3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6"/>
      </tp>
      <tp t="s">
        <v xml:space="preserve">5Y    </v>
        <stp/>
        <stp xml:space="preserve">
PLNAB6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6"/>
      </tp>
      <tp t="s">
        <v xml:space="preserve">5Y    </v>
        <stp/>
        <stp xml:space="preserve">
USDAM3L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8"/>
      </tp>
      <tp>
        <v>-0.27200000000000002</v>
        <stp/>
        <stp xml:space="preserve">	EUR2X14F=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7"/>
      </tp>
      <tp t="s">
        <v xml:space="preserve">4Y    </v>
        <stp/>
        <stp xml:space="preserve">
EURAB3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7"/>
      </tp>
      <tp t="s">
        <v xml:space="preserve">4Y    </v>
        <stp/>
        <stp xml:space="preserve">
EURAB6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7"/>
      </tp>
      <tp t="s">
        <v xml:space="preserve">4Y    </v>
        <stp/>
        <stp xml:space="preserve">
PLNAB3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6"/>
      </tp>
      <tp t="s">
        <v xml:space="preserve">4Y    </v>
        <stp/>
        <stp xml:space="preserve">
PLNAB6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 t="s">
        <v xml:space="preserve">4Y    </v>
        <stp/>
        <stp xml:space="preserve">
USDAM3L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F21"/>
  <sheetViews>
    <sheetView workbookViewId="0"/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43803</v>
      </c>
      <c r="B1" t="s">
        <v>16</v>
      </c>
      <c r="E1" s="4">
        <f ca="1">TODAY()+1</f>
        <v>43803</v>
      </c>
      <c r="F1" t="s">
        <v>16</v>
      </c>
    </row>
    <row r="2" spans="1:6" x14ac:dyDescent="0.25">
      <c r="A2" t="s">
        <v>0</v>
      </c>
      <c r="B2" s="3">
        <v>1.6300000000000001</v>
      </c>
      <c r="E2" s="1" t="s">
        <v>0</v>
      </c>
      <c r="F2" s="3">
        <f>_xll.RtGet("IDN","WIPLN1MD=X","SEC_ACT_1")</f>
        <v>1.6300000000000001</v>
      </c>
    </row>
    <row r="3" spans="1:6" x14ac:dyDescent="0.25">
      <c r="A3" t="s">
        <v>1</v>
      </c>
      <c r="B3" s="3">
        <v>1.71</v>
      </c>
      <c r="E3" s="1" t="s">
        <v>1</v>
      </c>
      <c r="F3" s="3">
        <f>_xll.RtGet("IDN","WIPLN3MD=X","SEC_ACT_1")</f>
        <v>1.71</v>
      </c>
    </row>
    <row r="4" spans="1:6" x14ac:dyDescent="0.25">
      <c r="A4" t="s">
        <v>2</v>
      </c>
      <c r="B4" s="3">
        <v>1.79</v>
      </c>
      <c r="E4" s="1" t="s">
        <v>2</v>
      </c>
      <c r="F4" s="3">
        <f>_xll.RtGet("IDN","WIPLN6MD=X","SEC_ACT_1")</f>
        <v>1.79</v>
      </c>
    </row>
    <row r="5" spans="1:6" x14ac:dyDescent="0.25">
      <c r="A5" t="s">
        <v>3</v>
      </c>
      <c r="B5" s="3">
        <v>1.6950000000000001</v>
      </c>
      <c r="E5" s="1" t="s">
        <v>3</v>
      </c>
      <c r="F5" s="3">
        <f>_xll.RtGet("IDN","PLNAB3W1Y=","SEC_ACT_1")</f>
        <v>1.6950000000000001</v>
      </c>
    </row>
    <row r="6" spans="1:6" x14ac:dyDescent="0.25">
      <c r="A6" t="s">
        <v>4</v>
      </c>
      <c r="B6" s="3">
        <v>1.62</v>
      </c>
      <c r="E6" s="1" t="s">
        <v>4</v>
      </c>
      <c r="F6" s="3">
        <f>_xll.RtGet("IDN","PLNAB3W2Y=","SEC_ACT_1")</f>
        <v>1.62</v>
      </c>
    </row>
    <row r="7" spans="1:6" x14ac:dyDescent="0.25">
      <c r="A7" t="s">
        <v>5</v>
      </c>
      <c r="B7" s="3">
        <v>1.75</v>
      </c>
      <c r="E7" s="1" t="s">
        <v>5</v>
      </c>
      <c r="F7" s="3">
        <f>_xll.RtGet("IDN","PLNAB3W3Y=","SEC_ACT_1")</f>
        <v>1.75</v>
      </c>
    </row>
    <row r="8" spans="1:6" x14ac:dyDescent="0.25">
      <c r="A8" t="s">
        <v>6</v>
      </c>
      <c r="B8" s="3">
        <v>1.73</v>
      </c>
      <c r="E8" s="1" t="s">
        <v>6</v>
      </c>
      <c r="F8" s="3">
        <f>_xll.RtGet("IDN","PLNAB3W4Y=","SEC_ACT_1")</f>
        <v>1.73</v>
      </c>
    </row>
    <row r="9" spans="1:6" x14ac:dyDescent="0.25">
      <c r="A9" t="s">
        <v>7</v>
      </c>
      <c r="B9" s="3">
        <v>1.72</v>
      </c>
      <c r="E9" s="1" t="s">
        <v>7</v>
      </c>
      <c r="F9" s="3">
        <f>_xll.RtGet("IDN","PLNAB3W5Y=","SEC_ACT_1")</f>
        <v>1.72</v>
      </c>
    </row>
    <row r="10" spans="1:6" x14ac:dyDescent="0.25">
      <c r="A10" t="s">
        <v>8</v>
      </c>
      <c r="B10" s="3">
        <v>1.75</v>
      </c>
      <c r="E10" s="1" t="s">
        <v>8</v>
      </c>
      <c r="F10" s="3">
        <f>_xll.RtGet("IDN","PLNAB3W6Y=","SEC_ACT_1")</f>
        <v>1.75</v>
      </c>
    </row>
    <row r="11" spans="1:6" x14ac:dyDescent="0.25">
      <c r="A11" t="s">
        <v>9</v>
      </c>
      <c r="B11" s="3">
        <v>1.76</v>
      </c>
      <c r="E11" s="1" t="s">
        <v>9</v>
      </c>
      <c r="F11" s="3">
        <f>_xll.RtGet("IDN","PLNAB3W7Y=","SEC_ACT_1")</f>
        <v>1.76</v>
      </c>
    </row>
    <row r="12" spans="1:6" x14ac:dyDescent="0.25">
      <c r="A12" t="s">
        <v>10</v>
      </c>
      <c r="B12" s="3">
        <v>1.76</v>
      </c>
      <c r="E12" s="1" t="s">
        <v>10</v>
      </c>
      <c r="F12" s="3">
        <f>_xll.RtGet("IDN","PLNAB3W8Y=","SEC_ACT_1")</f>
        <v>1.76</v>
      </c>
    </row>
    <row r="13" spans="1:6" x14ac:dyDescent="0.25">
      <c r="A13" t="s">
        <v>11</v>
      </c>
      <c r="B13" s="3">
        <v>1.77</v>
      </c>
      <c r="E13" s="1" t="s">
        <v>11</v>
      </c>
      <c r="F13" s="3">
        <f>_xll.RtGet("IDN","PLNAB3W9Y=","SEC_ACT_1")</f>
        <v>1.77</v>
      </c>
    </row>
    <row r="14" spans="1:6" x14ac:dyDescent="0.25">
      <c r="A14" t="s">
        <v>12</v>
      </c>
      <c r="B14" s="3">
        <v>1.75</v>
      </c>
      <c r="E14" s="1" t="s">
        <v>12</v>
      </c>
      <c r="F14" s="3">
        <f>_xll.RtGet("IDN","PLNAB3W10Y=","SEC_ACT_1")</f>
        <v>1.75</v>
      </c>
    </row>
    <row r="15" spans="1:6" x14ac:dyDescent="0.25">
      <c r="A15" t="s">
        <v>13</v>
      </c>
      <c r="B15" s="3">
        <v>1.768</v>
      </c>
      <c r="E15" s="1" t="s">
        <v>13</v>
      </c>
      <c r="F15" s="3">
        <f>_xll.RtGet("IDN","PLNAB6W12Y=","SEC_ACT_1")</f>
        <v>1.768</v>
      </c>
    </row>
    <row r="16" spans="1:6" x14ac:dyDescent="0.25">
      <c r="A16" t="s">
        <v>14</v>
      </c>
      <c r="B16" s="3">
        <v>1.857</v>
      </c>
      <c r="E16" s="1" t="s">
        <v>14</v>
      </c>
      <c r="F16" s="3">
        <f>_xll.RtGet("IDN","PLNAB6W15Y=","SEC_ACT_1")</f>
        <v>1.857</v>
      </c>
    </row>
    <row r="17" spans="1:6" x14ac:dyDescent="0.25">
      <c r="A17" t="s">
        <v>15</v>
      </c>
      <c r="B17" s="3">
        <v>1.9780000000000002</v>
      </c>
      <c r="E17" s="1" t="s">
        <v>15</v>
      </c>
      <c r="F17" s="3">
        <f>_xll.RtGet("IDN","PLNAB6W20Y=","SEC_ACT_1")</f>
        <v>1.8900000000000001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F19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43803</v>
      </c>
      <c r="B1" t="s">
        <v>16</v>
      </c>
      <c r="E1" s="4">
        <f ca="1">TODAY()+1</f>
        <v>43803</v>
      </c>
      <c r="F1" t="s">
        <v>16</v>
      </c>
    </row>
    <row r="2" spans="1:6" x14ac:dyDescent="0.25">
      <c r="A2" t="s">
        <v>0</v>
      </c>
      <c r="B2" s="3">
        <v>-0.51557000000000008</v>
      </c>
      <c r="E2" s="1" t="s">
        <v>0</v>
      </c>
      <c r="F2" s="3">
        <f>_xll.RtGet("IDN","EUR1MFSR=X","PRIMACT_1")</f>
        <v>-0.51557000000000008</v>
      </c>
    </row>
    <row r="3" spans="1:6" x14ac:dyDescent="0.25">
      <c r="A3" t="s">
        <v>1</v>
      </c>
      <c r="B3" s="3">
        <v>-0.43400000000000005</v>
      </c>
      <c r="E3" s="1" t="s">
        <v>1</v>
      </c>
      <c r="F3" s="3">
        <f>_xll.RtGet("IDN","EUR3MFSR=X","PRIMACT_1")</f>
        <v>-0.43400000000000005</v>
      </c>
    </row>
    <row r="4" spans="1:6" x14ac:dyDescent="0.25">
      <c r="A4" t="s">
        <v>2</v>
      </c>
      <c r="B4" s="3">
        <v>-0.39457000000000003</v>
      </c>
      <c r="E4" s="1" t="s">
        <v>2</v>
      </c>
      <c r="F4" s="3">
        <f>_xll.RtGet("IDN","EUR6MFSR=X","PRIMACT_1")</f>
        <v>-0.39457000000000003</v>
      </c>
    </row>
    <row r="5" spans="1:6" x14ac:dyDescent="0.25">
      <c r="A5" t="s">
        <v>3</v>
      </c>
      <c r="B5" s="3">
        <v>-0.31470000000000004</v>
      </c>
      <c r="E5" s="1" t="s">
        <v>3</v>
      </c>
      <c r="F5" s="3">
        <f>_xll.RtGet("IDN","EURAB6E1Y=","SEC_ACT_1")</f>
        <v>-0.33</v>
      </c>
    </row>
    <row r="6" spans="1:6" x14ac:dyDescent="0.25">
      <c r="A6" t="s">
        <v>4</v>
      </c>
      <c r="B6" s="3">
        <v>-0.31840000000000002</v>
      </c>
      <c r="E6" s="1" t="s">
        <v>4</v>
      </c>
      <c r="F6" s="3">
        <f>_xll.RtGet("IDN","EURAB6E2Y=","SEC_ACT_1")</f>
        <v>-0.32</v>
      </c>
    </row>
    <row r="7" spans="1:6" x14ac:dyDescent="0.25">
      <c r="A7" t="s">
        <v>5</v>
      </c>
      <c r="B7" s="3">
        <v>-0.27080000000000004</v>
      </c>
      <c r="E7" s="1" t="s">
        <v>5</v>
      </c>
      <c r="F7" s="3">
        <f>_xll.RtGet("IDN","EURAB6E3Y=","SEC_ACT_1")</f>
        <v>-0.29000000000000004</v>
      </c>
    </row>
    <row r="8" spans="1:6" x14ac:dyDescent="0.25">
      <c r="A8" t="s">
        <v>6</v>
      </c>
      <c r="B8" s="3">
        <v>-0.2419</v>
      </c>
      <c r="E8" s="1" t="s">
        <v>6</v>
      </c>
      <c r="F8" s="3">
        <f>_xll.RtGet("IDN","EURAB6E4Y=","SEC_ACT_1")</f>
        <v>-0.24000000000000002</v>
      </c>
    </row>
    <row r="9" spans="1:6" x14ac:dyDescent="0.25">
      <c r="A9" t="s">
        <v>7</v>
      </c>
      <c r="B9" s="3">
        <v>-0.19670000000000001</v>
      </c>
      <c r="E9" s="1" t="s">
        <v>7</v>
      </c>
      <c r="F9" s="3">
        <f>_xll.RtGet("IDN","EURAB6E5Y=","SEC_ACT_1")</f>
        <v>-0.19</v>
      </c>
    </row>
    <row r="10" spans="1:6" x14ac:dyDescent="0.25">
      <c r="A10" t="s">
        <v>8</v>
      </c>
      <c r="B10" s="3">
        <v>-0.14080000000000001</v>
      </c>
      <c r="E10" s="1" t="s">
        <v>8</v>
      </c>
      <c r="F10" s="3">
        <f>_xll.RtGet("IDN","EURAB6E6Y=","SEC_ACT_1")</f>
        <v>-0.14000000000000001</v>
      </c>
    </row>
    <row r="11" spans="1:6" x14ac:dyDescent="0.25">
      <c r="A11" t="s">
        <v>9</v>
      </c>
      <c r="B11" s="3">
        <v>-8.14E-2</v>
      </c>
      <c r="E11" s="1" t="s">
        <v>9</v>
      </c>
      <c r="F11" s="3">
        <f>_xll.RtGet("IDN","EURAB6E7Y=","SEC_ACT_1")</f>
        <v>-0.08</v>
      </c>
    </row>
    <row r="12" spans="1:6" x14ac:dyDescent="0.25">
      <c r="A12" t="s">
        <v>10</v>
      </c>
      <c r="B12" s="3">
        <v>-1.9100000000000002E-2</v>
      </c>
      <c r="E12" s="1" t="s">
        <v>10</v>
      </c>
      <c r="F12" s="3">
        <f>_xll.RtGet("IDN","EURAB6E8Y=","SEC_ACT_1")</f>
        <v>-0.02</v>
      </c>
    </row>
    <row r="13" spans="1:6" x14ac:dyDescent="0.25">
      <c r="A13" t="s">
        <v>11</v>
      </c>
      <c r="B13" s="3">
        <v>4.3500000000000004E-2</v>
      </c>
      <c r="E13" s="1" t="s">
        <v>11</v>
      </c>
      <c r="F13" s="3">
        <f>_xll.RtGet("IDN","EURAB6E9Y=","SEC_ACT_1")</f>
        <v>4.2000000000000003E-2</v>
      </c>
    </row>
    <row r="14" spans="1:6" x14ac:dyDescent="0.25">
      <c r="A14" t="s">
        <v>12</v>
      </c>
      <c r="B14" s="3">
        <v>0.1042</v>
      </c>
      <c r="E14" s="1" t="s">
        <v>12</v>
      </c>
      <c r="F14" s="3">
        <f>_xll.RtGet("IDN","EURAB6E10Y=","SEC_ACT_1")</f>
        <v>0.10200000000000001</v>
      </c>
    </row>
    <row r="15" spans="1:6" x14ac:dyDescent="0.25">
      <c r="A15" t="s">
        <v>13</v>
      </c>
      <c r="B15" s="3">
        <v>0.2152</v>
      </c>
      <c r="E15" s="1" t="s">
        <v>13</v>
      </c>
      <c r="F15" s="3">
        <f>_xll.RtGet("IDN","EURAB6E12Y=","SEC_ACT_1")</f>
        <v>0.21300000000000002</v>
      </c>
    </row>
    <row r="16" spans="1:6" x14ac:dyDescent="0.25">
      <c r="A16" t="s">
        <v>14</v>
      </c>
      <c r="B16" s="3">
        <v>0.35200000000000004</v>
      </c>
      <c r="E16" s="1" t="s">
        <v>14</v>
      </c>
      <c r="F16" s="3">
        <f>_xll.RtGet("IDN","EURAB6E15Y=","SEC_ACT_1")</f>
        <v>0.35000000000000003</v>
      </c>
    </row>
    <row r="17" spans="1:6" x14ac:dyDescent="0.25">
      <c r="A17" t="s">
        <v>15</v>
      </c>
      <c r="B17" s="3">
        <v>0.47920000000000001</v>
      </c>
      <c r="E17" s="1" t="s">
        <v>15</v>
      </c>
      <c r="F17" s="3">
        <f>_xll.RtGet("IDN","EURAB6E20Y=","SEC_ACT_1")</f>
        <v>0.47700000000000004</v>
      </c>
    </row>
    <row r="18" spans="1:6" x14ac:dyDescent="0.25">
      <c r="A18" t="s">
        <v>17</v>
      </c>
      <c r="B18" s="3">
        <v>0.51119999999999999</v>
      </c>
      <c r="E18" s="1" t="s">
        <v>17</v>
      </c>
      <c r="F18" s="3">
        <f>_xll.RtGet("IDN","EURAB6E30Y=","SEC_ACT_1")</f>
        <v>0.51</v>
      </c>
    </row>
    <row r="19" spans="1:6" x14ac:dyDescent="0.25">
      <c r="A19" t="s">
        <v>18</v>
      </c>
      <c r="B19" s="3">
        <v>0.4052</v>
      </c>
      <c r="E19" s="1" t="s">
        <v>18</v>
      </c>
      <c r="F19" s="3">
        <f>_xll.RtGet("IDN","EURAB6E50Y=","SEC_ACT_1")</f>
        <v>0.41800000000000004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F19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5" max="5" width="10.140625" bestFit="1" customWidth="1"/>
  </cols>
  <sheetData>
    <row r="1" spans="1:6" x14ac:dyDescent="0.25">
      <c r="A1" s="4">
        <v>43803</v>
      </c>
      <c r="B1" t="s">
        <v>16</v>
      </c>
      <c r="E1" s="4">
        <f ca="1">TODAY()+1</f>
        <v>43803</v>
      </c>
      <c r="F1" t="s">
        <v>16</v>
      </c>
    </row>
    <row r="2" spans="1:6" x14ac:dyDescent="0.25">
      <c r="A2" t="s">
        <v>0</v>
      </c>
      <c r="B2" s="3">
        <v>1.6971300000000002</v>
      </c>
      <c r="E2" s="1" t="s">
        <v>0</v>
      </c>
      <c r="F2" s="3">
        <f>_xll.RtGet("IDN","USD1MFSR=X","PRIMACT_1")</f>
        <v>1.6971300000000002</v>
      </c>
    </row>
    <row r="3" spans="1:6" x14ac:dyDescent="0.25">
      <c r="A3" t="s">
        <v>1</v>
      </c>
      <c r="B3" s="3">
        <v>1.9055000000000002</v>
      </c>
      <c r="E3" s="1" t="s">
        <v>1</v>
      </c>
      <c r="F3" s="3">
        <f>_xll.RtGet("IDN","USD3MFSR=X","PRIMACT_1")</f>
        <v>1.9055000000000002</v>
      </c>
    </row>
    <row r="4" spans="1:6" x14ac:dyDescent="0.25">
      <c r="A4" t="s">
        <v>2</v>
      </c>
      <c r="B4" s="3">
        <v>1.8968800000000001</v>
      </c>
      <c r="E4" s="1" t="s">
        <v>2</v>
      </c>
      <c r="F4" s="3">
        <f>_xll.RtGet("IDN","USD6MFSR=X","PRIMACT_1")</f>
        <v>1.8968800000000001</v>
      </c>
    </row>
    <row r="5" spans="1:6" x14ac:dyDescent="0.25">
      <c r="A5" t="s">
        <v>3</v>
      </c>
      <c r="B5" s="3">
        <v>1.7110000000000001</v>
      </c>
      <c r="E5" s="1" t="s">
        <v>3</v>
      </c>
      <c r="F5" s="3">
        <f>_xll.RtGet("IDN","USDAM3L1Y=","SEC_ACT_1")</f>
        <v>1.7120000000000002</v>
      </c>
    </row>
    <row r="6" spans="1:6" x14ac:dyDescent="0.25">
      <c r="A6" t="s">
        <v>4</v>
      </c>
      <c r="B6" s="3">
        <v>1.609</v>
      </c>
      <c r="E6" s="1" t="s">
        <v>4</v>
      </c>
      <c r="F6" s="3">
        <f>_xll.RtGet("IDN","USDAM3L2Y=","SEC_ACT_1")</f>
        <v>1.6080000000000001</v>
      </c>
    </row>
    <row r="7" spans="1:6" x14ac:dyDescent="0.25">
      <c r="A7" t="s">
        <v>5</v>
      </c>
      <c r="B7" s="3">
        <v>1.5780000000000001</v>
      </c>
      <c r="E7" s="1" t="s">
        <v>5</v>
      </c>
      <c r="F7" s="3">
        <f>_xll.RtGet("IDN","USDAM3L3Y=","SEC_ACT_1")</f>
        <v>1.5770000000000002</v>
      </c>
    </row>
    <row r="8" spans="1:6" x14ac:dyDescent="0.25">
      <c r="A8" t="s">
        <v>6</v>
      </c>
      <c r="B8" s="3">
        <v>1.5760000000000001</v>
      </c>
      <c r="E8" s="1" t="s">
        <v>6</v>
      </c>
      <c r="F8" s="3">
        <f>_xll.RtGet("IDN","USDAM3L4Y=","SEC_ACT_1")</f>
        <v>1.5740000000000001</v>
      </c>
    </row>
    <row r="9" spans="1:6" x14ac:dyDescent="0.25">
      <c r="A9" t="s">
        <v>7</v>
      </c>
      <c r="B9" s="3">
        <v>1.589</v>
      </c>
      <c r="E9" s="1" t="s">
        <v>7</v>
      </c>
      <c r="F9" s="3">
        <f>_xll.RtGet("IDN","USDAM3L5Y=","SEC_ACT_1")</f>
        <v>1.5670000000000002</v>
      </c>
    </row>
    <row r="10" spans="1:6" x14ac:dyDescent="0.25">
      <c r="A10" t="s">
        <v>8</v>
      </c>
      <c r="B10" s="3">
        <v>1.5836000000000001</v>
      </c>
      <c r="E10" s="1" t="s">
        <v>8</v>
      </c>
      <c r="F10" s="3">
        <f>_xll.RtGet("IDN","USDAM3L6Y=","SEC_ACT_1")</f>
        <v>1.5993000000000002</v>
      </c>
    </row>
    <row r="11" spans="1:6" x14ac:dyDescent="0.25">
      <c r="A11" t="s">
        <v>9</v>
      </c>
      <c r="B11" s="3">
        <v>1.6105</v>
      </c>
      <c r="E11" s="1" t="s">
        <v>9</v>
      </c>
      <c r="F11" s="3">
        <f>_xll.RtGet("IDN","USDAM3L7Y=","SEC_ACT_1")</f>
        <v>1.633</v>
      </c>
    </row>
    <row r="12" spans="1:6" x14ac:dyDescent="0.25">
      <c r="A12" t="s">
        <v>10</v>
      </c>
      <c r="B12" s="3">
        <v>1.6440000000000001</v>
      </c>
      <c r="E12" s="1" t="s">
        <v>10</v>
      </c>
      <c r="F12" s="3">
        <f>_xll.RtGet("IDN","USDAM3L8Y=","SEC_ACT_1")</f>
        <v>1.655</v>
      </c>
    </row>
    <row r="13" spans="1:6" x14ac:dyDescent="0.25">
      <c r="A13" t="s">
        <v>11</v>
      </c>
      <c r="B13" s="3">
        <v>1.6680000000000001</v>
      </c>
      <c r="E13" s="1" t="s">
        <v>11</v>
      </c>
      <c r="F13" s="3">
        <f>_xll.RtGet("IDN","USDAM3L9Y=","SEC_ACT_1")</f>
        <v>1.6720000000000002</v>
      </c>
    </row>
    <row r="14" spans="1:6" x14ac:dyDescent="0.25">
      <c r="A14" t="s">
        <v>12</v>
      </c>
      <c r="B14" s="3">
        <v>1.7230000000000001</v>
      </c>
      <c r="E14" s="1" t="s">
        <v>12</v>
      </c>
      <c r="F14" s="3">
        <f>_xll.RtGet("IDN","USDAM3L10Y=","SEC_ACT_1")</f>
        <v>1.72</v>
      </c>
    </row>
    <row r="15" spans="1:6" x14ac:dyDescent="0.25">
      <c r="A15" t="s">
        <v>13</v>
      </c>
      <c r="B15" s="3">
        <v>1.7730000000000001</v>
      </c>
      <c r="E15" s="1" t="s">
        <v>13</v>
      </c>
      <c r="F15" s="3">
        <f>_xll.RtGet("IDN","USDAM3L12Y=","SEC_ACT_1")</f>
        <v>1.7550000000000001</v>
      </c>
    </row>
    <row r="16" spans="1:6" x14ac:dyDescent="0.25">
      <c r="A16" t="s">
        <v>14</v>
      </c>
      <c r="B16" s="3">
        <v>1.8310000000000002</v>
      </c>
      <c r="E16" s="1" t="s">
        <v>14</v>
      </c>
      <c r="F16" s="3">
        <f>_xll.RtGet("IDN","USDAM3L15Y=","SEC_ACT_1")</f>
        <v>1.8270000000000002</v>
      </c>
    </row>
    <row r="17" spans="1:6" x14ac:dyDescent="0.25">
      <c r="A17" t="s">
        <v>15</v>
      </c>
      <c r="B17" s="3">
        <v>1.885</v>
      </c>
      <c r="E17" s="1" t="s">
        <v>15</v>
      </c>
      <c r="F17" s="3">
        <f>_xll.RtGet("IDN","USDAM3L20Y=","SEC_ACT_1")</f>
        <v>1.865</v>
      </c>
    </row>
    <row r="18" spans="1:6" x14ac:dyDescent="0.25">
      <c r="A18" t="s">
        <v>17</v>
      </c>
      <c r="B18" s="3">
        <v>1.8940000000000001</v>
      </c>
      <c r="E18" s="1" t="s">
        <v>17</v>
      </c>
      <c r="F18" s="3">
        <f>_xll.RtGet("IDN","USDAM3L30Y=","SEC_ACT_1")</f>
        <v>1.907</v>
      </c>
    </row>
    <row r="19" spans="1:6" x14ac:dyDescent="0.25">
      <c r="A19" t="s">
        <v>18</v>
      </c>
      <c r="B19" s="3">
        <v>1.8250000000000002</v>
      </c>
      <c r="E19" s="1" t="s">
        <v>18</v>
      </c>
      <c r="F19" s="3">
        <f>_xll.RtGet("IDN","USDAM3L50Y=","SEC_ACT_1")</f>
        <v>1.8350000000000002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I68"/>
  <sheetViews>
    <sheetView tabSelected="1" workbookViewId="0">
      <selection sqref="A1:C1048576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43803</v>
      </c>
      <c r="G1" s="4">
        <f ca="1">TODAY()+1</f>
        <v>43803</v>
      </c>
    </row>
    <row r="2" spans="1:9" x14ac:dyDescent="0.25">
      <c r="A2" t="s">
        <v>23</v>
      </c>
      <c r="E2" s="3" t="s">
        <v>82</v>
      </c>
      <c r="G2" t="s">
        <v>23</v>
      </c>
    </row>
    <row r="3" spans="1:9" x14ac:dyDescent="0.25">
      <c r="A3" t="s">
        <v>29</v>
      </c>
      <c r="B3" s="3">
        <v>1.3</v>
      </c>
      <c r="C3" s="3">
        <v>1.58</v>
      </c>
      <c r="E3" s="3">
        <f>(C3+B3)/2</f>
        <v>1.44</v>
      </c>
      <c r="G3" t="str">
        <f>_xll.RtGet("IDN","WIPLNOND=X","GV4_TEXT")</f>
        <v>ON</v>
      </c>
      <c r="H3" s="3">
        <f>_xll.RtGet("IDN","WIPLNOND=X","PRIMACT_1")</f>
        <v>1.3</v>
      </c>
      <c r="I3" s="3">
        <f>_xll.RtGet("IDN","WIPLNOND=X","SEC_ACT_1")</f>
        <v>1.58</v>
      </c>
    </row>
    <row r="4" spans="1:9" x14ac:dyDescent="0.25">
      <c r="A4" t="s">
        <v>30</v>
      </c>
      <c r="B4" s="3">
        <v>1.32</v>
      </c>
      <c r="C4" s="3">
        <v>1.6</v>
      </c>
      <c r="E4" s="3">
        <f t="shared" ref="E4:E67" si="0">(C4+B4)/2</f>
        <v>1.46</v>
      </c>
      <c r="G4" t="str">
        <f>_xll.RtGet("IDN","WIPLNTND=X","GV4_TEXT")</f>
        <v>TN</v>
      </c>
      <c r="H4" s="3">
        <f>_xll.RtGet("IDN","WIPLNTND=X","PRIMACT_1")</f>
        <v>1.32</v>
      </c>
      <c r="I4" s="3">
        <f>_xll.RtGet("IDN","WIPLNTND=X","SEC_ACT_1")</f>
        <v>1.6</v>
      </c>
    </row>
    <row r="5" spans="1:9" x14ac:dyDescent="0.25">
      <c r="A5" t="s">
        <v>31</v>
      </c>
      <c r="B5" s="3">
        <v>1.3900000000000001</v>
      </c>
      <c r="C5" s="3">
        <v>1.58</v>
      </c>
      <c r="E5" s="3">
        <f t="shared" si="0"/>
        <v>1.4850000000000001</v>
      </c>
      <c r="G5" t="str">
        <f>_xll.RtGet("IDN","WIPLNSWD=X","GV4_TEXT")</f>
        <v>SW</v>
      </c>
      <c r="H5" s="3">
        <f>_xll.RtGet("IDN","WIPLNSWD=X","PRIMACT_1")</f>
        <v>1.3900000000000001</v>
      </c>
      <c r="I5" s="3">
        <f>_xll.RtGet("IDN","WIPLNSWD=X","SEC_ACT_1")</f>
        <v>1.58</v>
      </c>
    </row>
    <row r="6" spans="1:9" x14ac:dyDescent="0.25">
      <c r="A6" t="s">
        <v>32</v>
      </c>
      <c r="B6" s="3">
        <v>1.4000000000000001</v>
      </c>
      <c r="C6" s="3">
        <v>1.6</v>
      </c>
      <c r="E6" s="3">
        <f t="shared" si="0"/>
        <v>1.5</v>
      </c>
      <c r="G6" t="str">
        <f>_xll.RtGet("IDN","WIPLN2WD=X","GV4_TEXT")</f>
        <v>2W</v>
      </c>
      <c r="H6" s="3">
        <f>_xll.RtGet("IDN","WIPLN2WD=X","PRIMACT_1")</f>
        <v>1.4000000000000001</v>
      </c>
      <c r="I6" s="3">
        <f>_xll.RtGet("IDN","WIPLN2WD=X","SEC_ACT_1")</f>
        <v>1.6</v>
      </c>
    </row>
    <row r="7" spans="1:9" x14ac:dyDescent="0.25">
      <c r="A7" t="s">
        <v>0</v>
      </c>
      <c r="B7" s="3">
        <v>1.43</v>
      </c>
      <c r="C7" s="3">
        <v>1.6300000000000001</v>
      </c>
      <c r="E7" s="3">
        <f t="shared" si="0"/>
        <v>1.53</v>
      </c>
      <c r="G7" t="str">
        <f>_xll.RtGet("IDN","WIPLN1MD=X","GV4_TEXT")</f>
        <v>1M</v>
      </c>
      <c r="H7" s="3">
        <f>_xll.RtGet("IDN","WIPLN1MD=X","PRIMACT_1")</f>
        <v>1.43</v>
      </c>
      <c r="I7" s="3">
        <f>_xll.RtGet("IDN","WIPLN1MD=X","SEC_ACT_1")</f>
        <v>1.6300000000000001</v>
      </c>
    </row>
    <row r="8" spans="1:9" x14ac:dyDescent="0.25">
      <c r="A8" t="s">
        <v>1</v>
      </c>
      <c r="B8" s="3">
        <v>1.51</v>
      </c>
      <c r="C8" s="3">
        <v>1.71</v>
      </c>
      <c r="E8" s="3">
        <f t="shared" si="0"/>
        <v>1.6099999999999999</v>
      </c>
      <c r="G8" t="str">
        <f>_xll.RtGet("IDN","WIPLN3MD=X","GV4_TEXT")</f>
        <v>3M</v>
      </c>
      <c r="H8" s="3">
        <f>_xll.RtGet("IDN","WIPLN3MD=X","PRIMACT_1")</f>
        <v>1.51</v>
      </c>
      <c r="I8" s="3">
        <f>_xll.RtGet("IDN","WIPLN3MD=X","SEC_ACT_1")</f>
        <v>1.71</v>
      </c>
    </row>
    <row r="9" spans="1:9" x14ac:dyDescent="0.25">
      <c r="A9" t="s">
        <v>2</v>
      </c>
      <c r="B9" s="3">
        <v>1.59</v>
      </c>
      <c r="C9" s="3">
        <v>1.79</v>
      </c>
      <c r="E9" s="3">
        <f t="shared" si="0"/>
        <v>1.69</v>
      </c>
      <c r="G9" t="str">
        <f>_xll.RtGet("IDN","WIPLN6MD=X","GV4_TEXT")</f>
        <v>6M</v>
      </c>
      <c r="H9" s="3">
        <f>_xll.RtGet("IDN","WIPLN6MD=X","PRIMACT_1")</f>
        <v>1.59</v>
      </c>
      <c r="I9" s="3">
        <f>_xll.RtGet("IDN","WIPLN6MD=X","SEC_ACT_1")</f>
        <v>1.79</v>
      </c>
    </row>
    <row r="10" spans="1:9" x14ac:dyDescent="0.25">
      <c r="A10" t="s">
        <v>33</v>
      </c>
      <c r="B10" s="3">
        <v>1.6</v>
      </c>
      <c r="C10" s="3">
        <v>1.8</v>
      </c>
      <c r="E10" s="3">
        <f t="shared" si="0"/>
        <v>1.7000000000000002</v>
      </c>
      <c r="G10" t="str">
        <f>_xll.RtGet("IDN","WIPLN9MD=X","GV4_TEXT")</f>
        <v>9M</v>
      </c>
      <c r="H10" s="3">
        <f>_xll.RtGet("IDN","WIPLN9MD=X","PRIMACT_1")</f>
        <v>1.6</v>
      </c>
      <c r="I10" s="3">
        <f>_xll.RtGet("IDN","WIPLN9MD=X","SEC_ACT_1")</f>
        <v>1.8</v>
      </c>
    </row>
    <row r="11" spans="1:9" x14ac:dyDescent="0.25">
      <c r="A11" t="s">
        <v>3</v>
      </c>
      <c r="B11" s="3">
        <v>1.6400000000000001</v>
      </c>
      <c r="C11" s="3">
        <v>1.84</v>
      </c>
      <c r="E11" s="3">
        <f t="shared" si="0"/>
        <v>1.7400000000000002</v>
      </c>
      <c r="G11" t="str">
        <f>_xll.RtGet("IDN","WIPLN1YD=X","GV4_TEXT")</f>
        <v>1Y</v>
      </c>
      <c r="H11" s="3">
        <f>_xll.RtGet("IDN","WIPLN1YD=X","PRIMACT_1")</f>
        <v>1.6400000000000001</v>
      </c>
      <c r="I11" s="3">
        <f>_xll.RtGet("IDN","WIPLN1YD=X","SEC_ACT_1")</f>
        <v>1.84</v>
      </c>
    </row>
    <row r="12" spans="1:9" x14ac:dyDescent="0.25">
      <c r="B12" s="3"/>
      <c r="C12" s="3"/>
      <c r="E12" s="3"/>
      <c r="H12" s="3"/>
      <c r="I12" s="3"/>
    </row>
    <row r="13" spans="1:9" x14ac:dyDescent="0.25">
      <c r="A13" t="s">
        <v>25</v>
      </c>
      <c r="B13" s="3" t="s">
        <v>1</v>
      </c>
      <c r="C13" s="3"/>
      <c r="E13" s="3"/>
      <c r="G13" t="s">
        <v>25</v>
      </c>
      <c r="H13" s="3" t="s">
        <v>1</v>
      </c>
      <c r="I13" s="3"/>
    </row>
    <row r="14" spans="1:9" x14ac:dyDescent="0.25">
      <c r="A14" t="s">
        <v>34</v>
      </c>
      <c r="B14" s="3">
        <v>1.665</v>
      </c>
      <c r="C14" s="3">
        <v>1.6950000000000001</v>
      </c>
      <c r="E14" s="3">
        <f t="shared" si="0"/>
        <v>1.6800000000000002</v>
      </c>
      <c r="G14" t="str">
        <f>_xll.RtGet("IDN","PLNAB3W1Y=","GV4_TEXT")</f>
        <v xml:space="preserve">1Y    </v>
      </c>
      <c r="H14" s="3">
        <f>_xll.RtGet("IDN","PLNAB3W1Y=","PRIMACT_1")</f>
        <v>1.665</v>
      </c>
      <c r="I14" s="3">
        <f>_xll.RtGet("IDN","PLNAB3W1Y=","SEC_ACT_1")</f>
        <v>1.6950000000000001</v>
      </c>
    </row>
    <row r="15" spans="1:9" x14ac:dyDescent="0.25">
      <c r="A15" t="s">
        <v>35</v>
      </c>
      <c r="B15" s="3">
        <v>1.59</v>
      </c>
      <c r="C15" s="3">
        <v>1.62</v>
      </c>
      <c r="E15" s="3">
        <f t="shared" si="0"/>
        <v>1.605</v>
      </c>
      <c r="G15" t="str">
        <f>_xll.RtGet("IDN","PLNAB3W2Y=","GV4_TEXT")</f>
        <v xml:space="preserve">2Y    </v>
      </c>
      <c r="H15" s="3">
        <f>_xll.RtGet("IDN","PLNAB3W2Y=","PRIMACT_1")</f>
        <v>1.59</v>
      </c>
      <c r="I15" s="3">
        <f>_xll.RtGet("IDN","PLNAB3W2Y=","SEC_ACT_1")</f>
        <v>1.62</v>
      </c>
    </row>
    <row r="16" spans="1:9" x14ac:dyDescent="0.25">
      <c r="A16" t="s">
        <v>36</v>
      </c>
      <c r="B16" s="3">
        <v>1.7100000000000002</v>
      </c>
      <c r="C16" s="3">
        <v>1.75</v>
      </c>
      <c r="E16" s="3">
        <f t="shared" si="0"/>
        <v>1.73</v>
      </c>
      <c r="G16" t="str">
        <f>_xll.RtGet("IDN","PLNAB3W3Y=","GV4_TEXT")</f>
        <v xml:space="preserve">3Y    </v>
      </c>
      <c r="H16" s="3">
        <f>_xll.RtGet("IDN","PLNAB3W3Y=","PRIMACT_1")</f>
        <v>1.7100000000000002</v>
      </c>
      <c r="I16" s="3">
        <f>_xll.RtGet("IDN","PLNAB3W3Y=","SEC_ACT_1")</f>
        <v>1.75</v>
      </c>
    </row>
    <row r="17" spans="1:9" x14ac:dyDescent="0.25">
      <c r="A17" t="s">
        <v>37</v>
      </c>
      <c r="B17" s="3">
        <v>1.6900000000000002</v>
      </c>
      <c r="C17" s="3">
        <v>1.73</v>
      </c>
      <c r="E17" s="3">
        <f t="shared" si="0"/>
        <v>1.71</v>
      </c>
      <c r="G17" t="str">
        <f>_xll.RtGet("IDN","PLNAB3W4Y=","GV4_TEXT")</f>
        <v xml:space="preserve">4Y    </v>
      </c>
      <c r="H17" s="3">
        <f>_xll.RtGet("IDN","PLNAB3W4Y=","PRIMACT_1")</f>
        <v>1.6900000000000002</v>
      </c>
      <c r="I17" s="3">
        <f>_xll.RtGet("IDN","PLNAB3W4Y=","SEC_ACT_1")</f>
        <v>1.73</v>
      </c>
    </row>
    <row r="18" spans="1:9" x14ac:dyDescent="0.25">
      <c r="A18" t="s">
        <v>38</v>
      </c>
      <c r="B18" s="3">
        <v>1.6800000000000002</v>
      </c>
      <c r="C18" s="3">
        <v>1.72</v>
      </c>
      <c r="E18" s="3">
        <f t="shared" si="0"/>
        <v>1.7000000000000002</v>
      </c>
      <c r="G18" t="str">
        <f>_xll.RtGet("IDN","PLNAB3W5Y=","GV4_TEXT")</f>
        <v xml:space="preserve">5Y    </v>
      </c>
      <c r="H18" s="3">
        <f>_xll.RtGet("IDN","PLNAB3W5Y=","PRIMACT_1")</f>
        <v>1.6800000000000002</v>
      </c>
      <c r="I18" s="3">
        <f>_xll.RtGet("IDN","PLNAB3W5Y=","SEC_ACT_1")</f>
        <v>1.72</v>
      </c>
    </row>
    <row r="19" spans="1:9" x14ac:dyDescent="0.25">
      <c r="A19" t="s">
        <v>39</v>
      </c>
      <c r="B19" s="3">
        <v>1.7100000000000002</v>
      </c>
      <c r="C19" s="3">
        <v>1.75</v>
      </c>
      <c r="E19" s="3">
        <f t="shared" si="0"/>
        <v>1.73</v>
      </c>
      <c r="G19" t="str">
        <f>_xll.RtGet("IDN","PLNAB3W6Y=","GV4_TEXT")</f>
        <v xml:space="preserve">6Y    </v>
      </c>
      <c r="H19" s="3">
        <f>_xll.RtGet("IDN","PLNAB3W6Y=","PRIMACT_1")</f>
        <v>1.7100000000000002</v>
      </c>
      <c r="I19" s="3">
        <f>_xll.RtGet("IDN","PLNAB3W6Y=","SEC_ACT_1")</f>
        <v>1.75</v>
      </c>
    </row>
    <row r="20" spans="1:9" x14ac:dyDescent="0.25">
      <c r="A20" t="s">
        <v>40</v>
      </c>
      <c r="B20" s="3">
        <v>1.72</v>
      </c>
      <c r="C20" s="3">
        <v>1.76</v>
      </c>
      <c r="E20" s="3">
        <f t="shared" si="0"/>
        <v>1.74</v>
      </c>
      <c r="G20" t="str">
        <f>_xll.RtGet("IDN","PLNAB3W7Y=","GV4_TEXT")</f>
        <v xml:space="preserve">7Y    </v>
      </c>
      <c r="H20" s="3">
        <f>_xll.RtGet("IDN","PLNAB3W7Y=","PRIMACT_1")</f>
        <v>1.72</v>
      </c>
      <c r="I20" s="3">
        <f>_xll.RtGet("IDN","PLNAB3W7Y=","SEC_ACT_1")</f>
        <v>1.76</v>
      </c>
    </row>
    <row r="21" spans="1:9" x14ac:dyDescent="0.25">
      <c r="A21" t="s">
        <v>41</v>
      </c>
      <c r="B21" s="3">
        <v>1.72</v>
      </c>
      <c r="C21" s="3">
        <v>1.76</v>
      </c>
      <c r="E21" s="3">
        <f t="shared" si="0"/>
        <v>1.74</v>
      </c>
      <c r="G21" t="str">
        <f>_xll.RtGet("IDN","PLNAB3W8Y=","GV4_TEXT")</f>
        <v xml:space="preserve">8Y    </v>
      </c>
      <c r="H21" s="3">
        <f>_xll.RtGet("IDN","PLNAB3W8Y=","PRIMACT_1")</f>
        <v>1.72</v>
      </c>
      <c r="I21" s="3">
        <f>_xll.RtGet("IDN","PLNAB3W8Y=","SEC_ACT_1")</f>
        <v>1.76</v>
      </c>
    </row>
    <row r="22" spans="1:9" x14ac:dyDescent="0.25">
      <c r="A22" t="s">
        <v>42</v>
      </c>
      <c r="B22" s="3">
        <v>1.73</v>
      </c>
      <c r="C22" s="3">
        <v>1.77</v>
      </c>
      <c r="E22" s="3">
        <f t="shared" si="0"/>
        <v>1.75</v>
      </c>
      <c r="G22" t="str">
        <f>_xll.RtGet("IDN","PLNAB3W9Y=","GV4_TEXT")</f>
        <v xml:space="preserve">9Y    </v>
      </c>
      <c r="H22" s="3">
        <f>_xll.RtGet("IDN","PLNAB3W9Y=","PRIMACT_1")</f>
        <v>1.73</v>
      </c>
      <c r="I22" s="3">
        <f>_xll.RtGet("IDN","PLNAB3W9Y=","SEC_ACT_1")</f>
        <v>1.77</v>
      </c>
    </row>
    <row r="23" spans="1:9" x14ac:dyDescent="0.25">
      <c r="A23" t="s">
        <v>43</v>
      </c>
      <c r="B23" s="3">
        <v>1.7100000000000002</v>
      </c>
      <c r="C23" s="3">
        <v>1.75</v>
      </c>
      <c r="E23" s="3">
        <f t="shared" si="0"/>
        <v>1.73</v>
      </c>
      <c r="G23" t="str">
        <f>_xll.RtGet("IDN","PLNAB3W10Y=","GV4_TEXT")</f>
        <v xml:space="preserve">10Y   </v>
      </c>
      <c r="H23" s="3">
        <f>_xll.RtGet("IDN","PLNAB3W10Y=","PRIMACT_1")</f>
        <v>1.7100000000000002</v>
      </c>
      <c r="I23" s="3">
        <f>_xll.RtGet("IDN","PLNAB3W10Y=","SEC_ACT_1")</f>
        <v>1.75</v>
      </c>
    </row>
    <row r="24" spans="1:9" x14ac:dyDescent="0.25">
      <c r="B24" s="3"/>
      <c r="C24" s="3"/>
      <c r="E24" s="3"/>
      <c r="H24" s="3"/>
      <c r="I24" s="3"/>
    </row>
    <row r="25" spans="1:9" x14ac:dyDescent="0.25">
      <c r="A25" t="s">
        <v>25</v>
      </c>
      <c r="B25" s="3" t="s">
        <v>2</v>
      </c>
      <c r="C25" s="3"/>
      <c r="E25" s="3"/>
      <c r="G25" t="s">
        <v>25</v>
      </c>
      <c r="H25" s="3" t="s">
        <v>2</v>
      </c>
      <c r="I25" s="3"/>
    </row>
    <row r="26" spans="1:9" x14ac:dyDescent="0.25">
      <c r="A26" t="s">
        <v>35</v>
      </c>
      <c r="B26" s="3">
        <v>1.6600000000000001</v>
      </c>
      <c r="C26" s="3">
        <v>1.6900000000000002</v>
      </c>
      <c r="E26" s="3">
        <f t="shared" si="0"/>
        <v>1.6750000000000003</v>
      </c>
      <c r="G26" t="str">
        <f>_xll.RtGet("IDN","PLNAB6W2Y=","GV4_TEXT")</f>
        <v xml:space="preserve">2Y    </v>
      </c>
      <c r="H26" s="3">
        <f>_xll.RtGet("IDN","PLNAB6W2Y=","PRIMACT_1")</f>
        <v>1.6600000000000001</v>
      </c>
      <c r="I26" s="3">
        <f>_xll.RtGet("IDN","PLNAB6W2Y=","SEC_ACT_1")</f>
        <v>1.6900000000000002</v>
      </c>
    </row>
    <row r="27" spans="1:9" x14ac:dyDescent="0.25">
      <c r="A27" t="s">
        <v>36</v>
      </c>
      <c r="B27" s="3">
        <v>1.6220000000000001</v>
      </c>
      <c r="C27" s="3">
        <v>1.653</v>
      </c>
      <c r="E27" s="3">
        <f t="shared" si="0"/>
        <v>1.6375000000000002</v>
      </c>
      <c r="G27" t="str">
        <f>_xll.RtGet("IDN","PLNAB6W3Y=","GV4_TEXT")</f>
        <v xml:space="preserve">3Y    </v>
      </c>
      <c r="H27" s="3">
        <f>_xll.RtGet("IDN","PLNAB6W3Y=","PRIMACT_1")</f>
        <v>1.6220000000000001</v>
      </c>
      <c r="I27" s="3">
        <f>_xll.RtGet("IDN","PLNAB6W3Y=","SEC_ACT_1")</f>
        <v>1.653</v>
      </c>
    </row>
    <row r="28" spans="1:9" x14ac:dyDescent="0.25">
      <c r="A28" t="s">
        <v>37</v>
      </c>
      <c r="B28" s="3">
        <v>1.635</v>
      </c>
      <c r="C28" s="3">
        <v>1.665</v>
      </c>
      <c r="E28" s="3">
        <f t="shared" si="0"/>
        <v>1.65</v>
      </c>
      <c r="G28" t="str">
        <f>_xll.RtGet("IDN","PLNAB6W4Y=","GV4_TEXT")</f>
        <v xml:space="preserve">4Y    </v>
      </c>
      <c r="H28" s="3">
        <f>_xll.RtGet("IDN","PLNAB6W4Y=","PRIMACT_1")</f>
        <v>1.635</v>
      </c>
      <c r="I28" s="3">
        <f>_xll.RtGet("IDN","PLNAB6W4Y=","SEC_ACT_1")</f>
        <v>1.665</v>
      </c>
    </row>
    <row r="29" spans="1:9" x14ac:dyDescent="0.25">
      <c r="A29" t="s">
        <v>38</v>
      </c>
      <c r="B29" s="3">
        <v>1.6500000000000001</v>
      </c>
      <c r="C29" s="3">
        <v>1.6800000000000002</v>
      </c>
      <c r="E29" s="3">
        <f t="shared" si="0"/>
        <v>1.665</v>
      </c>
      <c r="G29" t="str">
        <f>_xll.RtGet("IDN","PLNAB6W5Y=","GV4_TEXT")</f>
        <v xml:space="preserve">5Y    </v>
      </c>
      <c r="H29" s="3">
        <f>_xll.RtGet("IDN","PLNAB6W5Y=","PRIMACT_1")</f>
        <v>1.6500000000000001</v>
      </c>
      <c r="I29" s="3">
        <f>_xll.RtGet("IDN","PLNAB6W5Y=","SEC_ACT_1")</f>
        <v>1.6800000000000002</v>
      </c>
    </row>
    <row r="30" spans="1:9" x14ac:dyDescent="0.25">
      <c r="A30" t="s">
        <v>39</v>
      </c>
      <c r="B30" s="3">
        <v>1.6620000000000001</v>
      </c>
      <c r="C30" s="3">
        <v>1.6930000000000001</v>
      </c>
      <c r="E30" s="3">
        <f t="shared" si="0"/>
        <v>1.6775000000000002</v>
      </c>
      <c r="G30" t="str">
        <f>_xll.RtGet("IDN","PLNAB6W6Y=","GV4_TEXT")</f>
        <v xml:space="preserve">6Y    </v>
      </c>
      <c r="H30" s="3">
        <f>_xll.RtGet("IDN","PLNAB6W6Y=","PRIMACT_1")</f>
        <v>1.6620000000000001</v>
      </c>
      <c r="I30" s="3">
        <f>_xll.RtGet("IDN","PLNAB6W6Y=","SEC_ACT_1")</f>
        <v>1.6930000000000001</v>
      </c>
    </row>
    <row r="31" spans="1:9" x14ac:dyDescent="0.25">
      <c r="A31" t="s">
        <v>40</v>
      </c>
      <c r="B31" s="3">
        <v>1.6720000000000002</v>
      </c>
      <c r="C31" s="3">
        <v>1.7030000000000001</v>
      </c>
      <c r="E31" s="3">
        <f t="shared" si="0"/>
        <v>1.6875</v>
      </c>
      <c r="G31" t="str">
        <f>_xll.RtGet("IDN","PLNAB6W7Y=","GV4_TEXT")</f>
        <v xml:space="preserve">7Y    </v>
      </c>
      <c r="H31" s="3">
        <f>_xll.RtGet("IDN","PLNAB6W7Y=","PRIMACT_1")</f>
        <v>1.6720000000000002</v>
      </c>
      <c r="I31" s="3">
        <f>_xll.RtGet("IDN","PLNAB6W7Y=","SEC_ACT_1")</f>
        <v>1.7030000000000001</v>
      </c>
    </row>
    <row r="32" spans="1:9" x14ac:dyDescent="0.25">
      <c r="A32" t="s">
        <v>41</v>
      </c>
      <c r="B32" s="3">
        <v>1.6800000000000002</v>
      </c>
      <c r="C32" s="3">
        <v>1.7100000000000002</v>
      </c>
      <c r="E32" s="3">
        <f t="shared" si="0"/>
        <v>1.6950000000000003</v>
      </c>
      <c r="G32" t="str">
        <f>_xll.RtGet("IDN","PLNAB6W8Y=","GV4_TEXT")</f>
        <v xml:space="preserve">8Y    </v>
      </c>
      <c r="H32" s="3">
        <f>_xll.RtGet("IDN","PLNAB6W8Y=","PRIMACT_1")</f>
        <v>1.6800000000000002</v>
      </c>
      <c r="I32" s="3">
        <f>_xll.RtGet("IDN","PLNAB6W8Y=","SEC_ACT_1")</f>
        <v>1.7100000000000002</v>
      </c>
    </row>
    <row r="33" spans="1:9" x14ac:dyDescent="0.25">
      <c r="A33" t="s">
        <v>42</v>
      </c>
      <c r="B33" s="3">
        <v>1.6880000000000002</v>
      </c>
      <c r="C33" s="3">
        <v>1.718</v>
      </c>
      <c r="E33" s="3">
        <f t="shared" si="0"/>
        <v>1.7030000000000001</v>
      </c>
      <c r="G33" t="str">
        <f>_xll.RtGet("IDN","PLNAB6W9Y=","GV4_TEXT")</f>
        <v xml:space="preserve">9Y    </v>
      </c>
      <c r="H33" s="3">
        <f>_xll.RtGet("IDN","PLNAB6W9Y=","PRIMACT_1")</f>
        <v>1.6880000000000002</v>
      </c>
      <c r="I33" s="3">
        <f>_xll.RtGet("IDN","PLNAB6W9Y=","SEC_ACT_1")</f>
        <v>1.718</v>
      </c>
    </row>
    <row r="34" spans="1:9" x14ac:dyDescent="0.25">
      <c r="A34" t="s">
        <v>43</v>
      </c>
      <c r="B34" s="3">
        <v>1.6980000000000002</v>
      </c>
      <c r="C34" s="3">
        <v>1.738</v>
      </c>
      <c r="E34" s="3">
        <f t="shared" si="0"/>
        <v>1.718</v>
      </c>
      <c r="G34" t="str">
        <f>_xll.RtGet("IDN","PLNAB6W10Y=","GV4_TEXT")</f>
        <v xml:space="preserve">10Y   </v>
      </c>
      <c r="H34" s="3">
        <f>_xll.RtGet("IDN","PLNAB6W10Y=","PRIMACT_1")</f>
        <v>1.6980000000000002</v>
      </c>
      <c r="I34" s="3">
        <f>_xll.RtGet("IDN","PLNAB6W10Y=","SEC_ACT_1")</f>
        <v>1.738</v>
      </c>
    </row>
    <row r="35" spans="1:9" x14ac:dyDescent="0.25">
      <c r="A35" t="s">
        <v>44</v>
      </c>
      <c r="B35" s="3">
        <v>1.728</v>
      </c>
      <c r="C35" s="3">
        <v>1.768</v>
      </c>
      <c r="E35" s="3">
        <f t="shared" si="0"/>
        <v>1.748</v>
      </c>
      <c r="G35" t="str">
        <f>_xll.RtGet("IDN","PLNAB6W12Y=","GV4_TEXT")</f>
        <v xml:space="preserve">12Y   </v>
      </c>
      <c r="H35" s="3">
        <f>_xll.RtGet("IDN","PLNAB6W12Y=","PRIMACT_1")</f>
        <v>1.728</v>
      </c>
      <c r="I35" s="3">
        <f>_xll.RtGet("IDN","PLNAB6W12Y=","SEC_ACT_1")</f>
        <v>1.768</v>
      </c>
    </row>
    <row r="36" spans="1:9" x14ac:dyDescent="0.25">
      <c r="A36" t="s">
        <v>45</v>
      </c>
      <c r="B36" s="3">
        <v>1.8170000000000002</v>
      </c>
      <c r="C36" s="3">
        <v>1.857</v>
      </c>
      <c r="E36" s="3">
        <f t="shared" si="0"/>
        <v>1.8370000000000002</v>
      </c>
      <c r="G36" t="str">
        <f>_xll.RtGet("IDN","PLNAB6W15Y=","GV4_TEXT")</f>
        <v xml:space="preserve">15Y   </v>
      </c>
      <c r="H36" s="3">
        <f>_xll.RtGet("IDN","PLNAB6W15Y=","PRIMACT_1")</f>
        <v>1.8170000000000002</v>
      </c>
      <c r="I36" s="3">
        <f>_xll.RtGet("IDN","PLNAB6W15Y=","SEC_ACT_1")</f>
        <v>1.857</v>
      </c>
    </row>
    <row r="37" spans="1:9" x14ac:dyDescent="0.25">
      <c r="A37" t="s">
        <v>46</v>
      </c>
      <c r="B37" s="3">
        <v>1.9380000000000002</v>
      </c>
      <c r="C37" s="3">
        <v>1.9780000000000002</v>
      </c>
      <c r="E37" s="3">
        <f t="shared" si="0"/>
        <v>1.9580000000000002</v>
      </c>
      <c r="G37" t="str">
        <f>_xll.RtGet("IDN","PLNAB6W20Y=","GV4_TEXT")</f>
        <v xml:space="preserve">20Y   </v>
      </c>
      <c r="H37" s="3">
        <f>_xll.RtGet("IDN","PLNAB6W20Y=","PRIMACT_1")</f>
        <v>1.86</v>
      </c>
      <c r="I37" s="3">
        <f>_xll.RtGet("IDN","PLNAB6W20Y=","SEC_ACT_1")</f>
        <v>1.8900000000000001</v>
      </c>
    </row>
    <row r="38" spans="1:9" x14ac:dyDescent="0.25">
      <c r="B38" s="3"/>
      <c r="C38" s="3"/>
      <c r="E38" s="3"/>
      <c r="H38" s="3"/>
      <c r="I38" s="3"/>
    </row>
    <row r="39" spans="1:9" x14ac:dyDescent="0.25">
      <c r="A39" t="s">
        <v>25</v>
      </c>
      <c r="B39" s="3" t="s">
        <v>0</v>
      </c>
      <c r="C39" s="3"/>
      <c r="E39" s="3"/>
      <c r="G39" t="s">
        <v>25</v>
      </c>
      <c r="H39" s="3" t="s">
        <v>0</v>
      </c>
      <c r="I39" s="3"/>
    </row>
    <row r="40" spans="1:9" x14ac:dyDescent="0.25">
      <c r="A40" t="s">
        <v>79</v>
      </c>
      <c r="B40" s="3">
        <v>1.6300000000000001</v>
      </c>
      <c r="C40" s="3">
        <v>1.6600000000000001</v>
      </c>
      <c r="E40" s="3">
        <f t="shared" si="0"/>
        <v>1.645</v>
      </c>
      <c r="G40" t="str">
        <f>_xll.RtGet("IDN","PLNAB1W3M=","GV4_TEXT")</f>
        <v xml:space="preserve">3M    </v>
      </c>
      <c r="H40" s="3">
        <f>_xll.RtGet("IDN","PLNAB1W3M=","PRIMACT_1")</f>
        <v>1.6300000000000001</v>
      </c>
      <c r="I40" s="3">
        <f>_xll.RtGet("IDN","PLNAB1W3M=","SEC_ACT_1")</f>
        <v>1.6600000000000001</v>
      </c>
    </row>
    <row r="41" spans="1:9" x14ac:dyDescent="0.25">
      <c r="A41" t="s">
        <v>80</v>
      </c>
      <c r="B41" s="3">
        <v>1.6400000000000001</v>
      </c>
      <c r="C41" s="3">
        <v>1.6700000000000002</v>
      </c>
      <c r="E41" s="3">
        <f t="shared" si="0"/>
        <v>1.6550000000000002</v>
      </c>
      <c r="G41" t="str">
        <f>_xll.RtGet("IDN","PLNAB1W6M=","GV4_TEXT")</f>
        <v xml:space="preserve">6M    </v>
      </c>
      <c r="H41" s="3">
        <f>_xll.RtGet("IDN","PLNAB1W6M=","PRIMACT_1")</f>
        <v>1.6400000000000001</v>
      </c>
      <c r="I41" s="3">
        <f>_xll.RtGet("IDN","PLNAB1W6M=","SEC_ACT_1")</f>
        <v>1.6700000000000002</v>
      </c>
    </row>
    <row r="42" spans="1:9" x14ac:dyDescent="0.25">
      <c r="A42" t="s">
        <v>81</v>
      </c>
      <c r="B42" s="3">
        <v>1.6400000000000001</v>
      </c>
      <c r="C42" s="3">
        <v>1.6700000000000002</v>
      </c>
      <c r="E42" s="3">
        <f t="shared" si="0"/>
        <v>1.6550000000000002</v>
      </c>
      <c r="G42" t="str">
        <f>_xll.RtGet("IDN","PLNAB1W9M=","GV4_TEXT")</f>
        <v xml:space="preserve">9M    </v>
      </c>
      <c r="H42" s="3">
        <f>_xll.RtGet("IDN","PLNAB1W9M=","PRIMACT_1")</f>
        <v>1.6400000000000001</v>
      </c>
      <c r="I42" s="3">
        <f>_xll.RtGet("IDN","PLNAB1W9M=","SEC_ACT_1")</f>
        <v>1.6700000000000002</v>
      </c>
    </row>
    <row r="43" spans="1:9" x14ac:dyDescent="0.25">
      <c r="A43" t="s">
        <v>34</v>
      </c>
      <c r="B43" s="3">
        <v>1.62</v>
      </c>
      <c r="C43" s="3">
        <v>1.6500000000000001</v>
      </c>
      <c r="E43" s="3">
        <f t="shared" si="0"/>
        <v>1.6350000000000002</v>
      </c>
      <c r="G43" t="str">
        <f>_xll.RtGet("IDN","PLNAB1W1Y=","GV4_TEXT")</f>
        <v xml:space="preserve">1Y    </v>
      </c>
      <c r="H43" s="3">
        <f>_xll.RtGet("IDN","PLNAB1W1Y=","PRIMACT_1")</f>
        <v>1.62</v>
      </c>
      <c r="I43" s="3">
        <f>_xll.RtGet("IDN","PLNAB1W1Y=","SEC_ACT_1")</f>
        <v>1.6500000000000001</v>
      </c>
    </row>
    <row r="44" spans="1:9" x14ac:dyDescent="0.25">
      <c r="B44" s="3"/>
      <c r="C44" s="3"/>
      <c r="E44" s="3"/>
      <c r="H44" s="3"/>
      <c r="I44" s="3"/>
    </row>
    <row r="45" spans="1:9" x14ac:dyDescent="0.25">
      <c r="A45" t="s">
        <v>24</v>
      </c>
      <c r="B45" s="3"/>
      <c r="C45" s="3"/>
      <c r="E45" s="3"/>
      <c r="G45" t="s">
        <v>24</v>
      </c>
      <c r="H45" s="3"/>
      <c r="I45" s="3"/>
    </row>
    <row r="46" spans="1:9" x14ac:dyDescent="0.25">
      <c r="A46" t="s">
        <v>47</v>
      </c>
      <c r="B46" s="3">
        <v>1.62</v>
      </c>
      <c r="C46" s="3">
        <v>1.6600000000000001</v>
      </c>
      <c r="E46" s="3">
        <f t="shared" si="0"/>
        <v>1.6400000000000001</v>
      </c>
      <c r="G46" t="str">
        <f>_xll.RtGet("IDN","PLN1X2F=","GV4_TEXT")</f>
        <v>1X2</v>
      </c>
      <c r="H46" s="3">
        <f>_xll.RtGet("IDN","PLN1X2F=","PRIMACT_1")</f>
        <v>1.62</v>
      </c>
      <c r="I46" s="3">
        <f>_xll.RtGet("IDN","PLN1X2F=","SEC_ACT_1")</f>
        <v>1.6600000000000001</v>
      </c>
    </row>
    <row r="47" spans="1:9" x14ac:dyDescent="0.25">
      <c r="A47" t="s">
        <v>48</v>
      </c>
      <c r="B47" s="3">
        <v>1.62</v>
      </c>
      <c r="C47" s="3">
        <v>1.6600000000000001</v>
      </c>
      <c r="E47" s="3">
        <f t="shared" si="0"/>
        <v>1.6400000000000001</v>
      </c>
      <c r="G47" t="str">
        <f>_xll.RtGet("IDN","PLN2X3F=","GV4_TEXT")</f>
        <v>2X3</v>
      </c>
      <c r="H47" s="3">
        <f>_xll.RtGet("IDN","PLN2X3F=","PRIMACT_1")</f>
        <v>1.62</v>
      </c>
      <c r="I47" s="3">
        <f>_xll.RtGet("IDN","PLN2X3F=","SEC_ACT_1")</f>
        <v>1.6600000000000001</v>
      </c>
    </row>
    <row r="48" spans="1:9" x14ac:dyDescent="0.25">
      <c r="A48" t="s">
        <v>49</v>
      </c>
      <c r="B48" s="3">
        <v>1.681</v>
      </c>
      <c r="C48" s="3">
        <v>1.7410000000000001</v>
      </c>
      <c r="E48" s="3">
        <f t="shared" si="0"/>
        <v>1.7110000000000001</v>
      </c>
      <c r="G48" t="str">
        <f>_xll.RtGet("IDN","PLN1X4F=","GV4_TEXT")</f>
        <v>1X4</v>
      </c>
      <c r="H48" s="3">
        <f>_xll.RtGet("IDN","PLN1X4F=","PRIMACT_1")</f>
        <v>1.681</v>
      </c>
      <c r="I48" s="3">
        <f>_xll.RtGet("IDN","PLN1X4F=","SEC_ACT_1")</f>
        <v>1.7410000000000001</v>
      </c>
    </row>
    <row r="49" spans="1:9" x14ac:dyDescent="0.25">
      <c r="A49" t="s">
        <v>50</v>
      </c>
      <c r="B49" s="3">
        <v>1.6850000000000001</v>
      </c>
      <c r="C49" s="3">
        <v>1.7250000000000001</v>
      </c>
      <c r="E49" s="3">
        <f t="shared" si="0"/>
        <v>1.7050000000000001</v>
      </c>
      <c r="G49" t="str">
        <f>_xll.RtGet("IDN","PLN2X5F=","GV4_TEXT")</f>
        <v>2X5</v>
      </c>
      <c r="H49" s="3">
        <f>_xll.RtGet("IDN","PLN2X5F=","PRIMACT_1")</f>
        <v>1.6850000000000001</v>
      </c>
      <c r="I49" s="3">
        <f>_xll.RtGet("IDN","PLN2X5F=","SEC_ACT_1")</f>
        <v>1.7250000000000001</v>
      </c>
    </row>
    <row r="50" spans="1:9" x14ac:dyDescent="0.25">
      <c r="A50" t="s">
        <v>51</v>
      </c>
      <c r="B50" s="3">
        <v>1.68</v>
      </c>
      <c r="C50" s="3">
        <v>1.72</v>
      </c>
      <c r="E50" s="3">
        <f t="shared" si="0"/>
        <v>1.7</v>
      </c>
      <c r="G50" t="str">
        <f>_xll.RtGet("IDN","PLN3X6F=","GV4_TEXT")</f>
        <v>3X6</v>
      </c>
      <c r="H50" s="3">
        <f>_xll.RtGet("IDN","PLN3X6F=","PRIMACT_1")</f>
        <v>1.68</v>
      </c>
      <c r="I50" s="3">
        <f>_xll.RtGet("IDN","PLN3X6F=","SEC_ACT_1")</f>
        <v>1.72</v>
      </c>
    </row>
    <row r="51" spans="1:9" x14ac:dyDescent="0.25">
      <c r="A51" t="s">
        <v>52</v>
      </c>
      <c r="B51" s="3">
        <v>1.663</v>
      </c>
      <c r="C51" s="3">
        <v>1.7230000000000001</v>
      </c>
      <c r="E51" s="3">
        <f t="shared" si="0"/>
        <v>1.6930000000000001</v>
      </c>
      <c r="G51" t="str">
        <f>_xll.RtGet("IDN","PLN4X7F=","GV4_TEXT")</f>
        <v>4X7</v>
      </c>
      <c r="H51" s="3">
        <f>_xll.RtGet("IDN","PLN4X7F=","PRIMACT_1")</f>
        <v>1.663</v>
      </c>
      <c r="I51" s="3">
        <f>_xll.RtGet("IDN","PLN4X7F=","SEC_ACT_1")</f>
        <v>1.7230000000000001</v>
      </c>
    </row>
    <row r="52" spans="1:9" x14ac:dyDescent="0.25">
      <c r="A52" t="s">
        <v>53</v>
      </c>
      <c r="B52" s="3">
        <v>1.655</v>
      </c>
      <c r="C52" s="3">
        <v>1.6950000000000001</v>
      </c>
      <c r="E52" s="3">
        <f t="shared" si="0"/>
        <v>1.675</v>
      </c>
      <c r="G52" t="str">
        <f>_xll.RtGet("IDN","PLN5X8F=","GV4_TEXT")</f>
        <v>5X8</v>
      </c>
      <c r="H52" s="3">
        <f>_xll.RtGet("IDN","PLN5X8F=","PRIMACT_1")</f>
        <v>1.655</v>
      </c>
      <c r="I52" s="3">
        <f>_xll.RtGet("IDN","PLN5X8F=","SEC_ACT_1")</f>
        <v>1.6950000000000001</v>
      </c>
    </row>
    <row r="53" spans="1:9" x14ac:dyDescent="0.25">
      <c r="A53" t="s">
        <v>54</v>
      </c>
      <c r="B53" s="3">
        <v>1.6425000000000001</v>
      </c>
      <c r="C53" s="3">
        <v>1.6825000000000001</v>
      </c>
      <c r="E53" s="3">
        <f t="shared" si="0"/>
        <v>1.6625000000000001</v>
      </c>
      <c r="G53" t="str">
        <f>_xll.RtGet("IDN","PLN6X9F=","GV4_TEXT")</f>
        <v>6X9</v>
      </c>
      <c r="H53" s="3">
        <f>_xll.RtGet("IDN","PLN6X9F=","PRIMACT_1")</f>
        <v>1.6425000000000001</v>
      </c>
      <c r="I53" s="3">
        <f>_xll.RtGet("IDN","PLN6X9F=","SEC_ACT_1")</f>
        <v>1.6825000000000001</v>
      </c>
    </row>
    <row r="54" spans="1:9" x14ac:dyDescent="0.25">
      <c r="A54" t="s">
        <v>55</v>
      </c>
      <c r="B54" s="3">
        <v>1.6500000000000001</v>
      </c>
      <c r="C54" s="3">
        <v>1.68</v>
      </c>
      <c r="E54" s="3">
        <f t="shared" si="0"/>
        <v>1.665</v>
      </c>
      <c r="G54" t="str">
        <f>_xll.RtGet("IDN","PLN7X10F=","GV4_TEXT")</f>
        <v>7X10</v>
      </c>
      <c r="H54" s="3">
        <f>_xll.RtGet("IDN","PLN7X10F=","PRIMACT_1")</f>
        <v>1.6500000000000001</v>
      </c>
      <c r="I54" s="3">
        <f>_xll.RtGet("IDN","PLN7X10F=","SEC_ACT_1")</f>
        <v>1.68</v>
      </c>
    </row>
    <row r="55" spans="1:9" x14ac:dyDescent="0.25">
      <c r="A55" t="s">
        <v>56</v>
      </c>
      <c r="B55" s="3">
        <v>1.62</v>
      </c>
      <c r="C55" s="3">
        <v>1.6500000000000001</v>
      </c>
      <c r="E55" s="3">
        <f t="shared" si="0"/>
        <v>1.6350000000000002</v>
      </c>
      <c r="G55" t="str">
        <f>_xll.RtGet("IDN","PLN8X11F=","GV4_TEXT")</f>
        <v>8X11</v>
      </c>
      <c r="H55" s="3">
        <f>_xll.RtGet("IDN","PLN8X11F=","PRIMACT_1")</f>
        <v>1.62</v>
      </c>
      <c r="I55" s="3">
        <f>_xll.RtGet("IDN","PLN8X11F=","SEC_ACT_1")</f>
        <v>1.6500000000000001</v>
      </c>
    </row>
    <row r="56" spans="1:9" x14ac:dyDescent="0.25">
      <c r="A56" t="s">
        <v>57</v>
      </c>
      <c r="B56" s="3">
        <v>1.6</v>
      </c>
      <c r="C56" s="3">
        <v>1.6400000000000001</v>
      </c>
      <c r="E56" s="3">
        <f t="shared" si="0"/>
        <v>1.62</v>
      </c>
      <c r="G56" t="str">
        <f>_xll.RtGet("IDN","PLN9X12F=","GV4_TEXT")</f>
        <v>9X12</v>
      </c>
      <c r="H56" s="3">
        <f>_xll.RtGet("IDN","PLN9X12F=","PRIMACT_1")</f>
        <v>1.6</v>
      </c>
      <c r="I56" s="3">
        <f>_xll.RtGet("IDN","PLN9X12F=","SEC_ACT_1")</f>
        <v>1.6400000000000001</v>
      </c>
    </row>
    <row r="57" spans="1:9" x14ac:dyDescent="0.25">
      <c r="A57" t="s">
        <v>58</v>
      </c>
      <c r="B57" s="3">
        <v>1.7550000000000001</v>
      </c>
      <c r="C57" s="3">
        <v>1.8149999999999999</v>
      </c>
      <c r="E57" s="3">
        <f t="shared" si="0"/>
        <v>1.7850000000000001</v>
      </c>
      <c r="G57" t="str">
        <f>_xll.RtGet("IDN","PLN1X7F=","GV4_TEXT")</f>
        <v>1X7</v>
      </c>
      <c r="H57" s="3">
        <f>_xll.RtGet("IDN","PLN1X7F=","PRIMACT_1")</f>
        <v>1.7550000000000001</v>
      </c>
      <c r="I57" s="3">
        <f>_xll.RtGet("IDN","PLN1X7F=","SEC_ACT_1")</f>
        <v>1.8149999999999999</v>
      </c>
    </row>
    <row r="58" spans="1:9" x14ac:dyDescent="0.25">
      <c r="A58" t="s">
        <v>59</v>
      </c>
      <c r="B58" s="3">
        <v>1.752</v>
      </c>
      <c r="C58" s="3">
        <v>1.8120000000000001</v>
      </c>
      <c r="E58" s="3">
        <f t="shared" si="0"/>
        <v>1.782</v>
      </c>
      <c r="G58" t="str">
        <f>_xll.RtGet("IDN","PLN2X8F=","GV4_TEXT")</f>
        <v>2X8</v>
      </c>
      <c r="H58" s="3">
        <f>_xll.RtGet("IDN","PLN2X8F=","PRIMACT_1")</f>
        <v>1.752</v>
      </c>
      <c r="I58" s="3">
        <f>_xll.RtGet("IDN","PLN2X8F=","SEC_ACT_1")</f>
        <v>1.8120000000000001</v>
      </c>
    </row>
    <row r="59" spans="1:9" x14ac:dyDescent="0.25">
      <c r="A59" t="s">
        <v>60</v>
      </c>
      <c r="B59" s="3">
        <v>1.746</v>
      </c>
      <c r="C59" s="3">
        <v>1.806</v>
      </c>
      <c r="E59" s="3">
        <f t="shared" si="0"/>
        <v>1.776</v>
      </c>
      <c r="G59" t="str">
        <f>_xll.RtGet("IDN","PLN3X9F=","GV4_TEXT")</f>
        <v>3X9</v>
      </c>
      <c r="H59" s="3">
        <f>_xll.RtGet("IDN","PLN3X9F=","PRIMACT_1")</f>
        <v>1.746</v>
      </c>
      <c r="I59" s="3">
        <f>_xll.RtGet("IDN","PLN3X9F=","SEC_ACT_1")</f>
        <v>1.806</v>
      </c>
    </row>
    <row r="60" spans="1:9" x14ac:dyDescent="0.25">
      <c r="A60" t="s">
        <v>61</v>
      </c>
      <c r="B60" s="3">
        <v>1.7330000000000001</v>
      </c>
      <c r="C60" s="3">
        <v>1.7929999999999999</v>
      </c>
      <c r="E60" s="3">
        <f t="shared" si="0"/>
        <v>1.7629999999999999</v>
      </c>
      <c r="G60" t="str">
        <f>_xll.RtGet("IDN","PLN4X10F=","GV4_TEXT")</f>
        <v>4X10</v>
      </c>
      <c r="H60" s="3">
        <f>_xll.RtGet("IDN","PLN4X10F=","PRIMACT_1")</f>
        <v>1.7330000000000001</v>
      </c>
      <c r="I60" s="3">
        <f>_xll.RtGet("IDN","PLN4X10F=","SEC_ACT_1")</f>
        <v>1.7929999999999999</v>
      </c>
    </row>
    <row r="61" spans="1:9" x14ac:dyDescent="0.25">
      <c r="A61" t="s">
        <v>62</v>
      </c>
      <c r="B61" s="3">
        <v>1.7190000000000001</v>
      </c>
      <c r="C61" s="3">
        <v>1.7790000000000001</v>
      </c>
      <c r="E61" s="3">
        <f t="shared" si="0"/>
        <v>1.7490000000000001</v>
      </c>
      <c r="G61" t="str">
        <f>_xll.RtGet("IDN","PLN5X11F=","GV4_TEXT")</f>
        <v>5X11</v>
      </c>
      <c r="H61" s="3">
        <f>_xll.RtGet("IDN","PLN5X11F=","PRIMACT_1")</f>
        <v>1.7190000000000001</v>
      </c>
      <c r="I61" s="3">
        <f>_xll.RtGet("IDN","PLN5X11F=","SEC_ACT_1")</f>
        <v>1.7790000000000001</v>
      </c>
    </row>
    <row r="62" spans="1:9" x14ac:dyDescent="0.25">
      <c r="A62" t="s">
        <v>63</v>
      </c>
      <c r="B62" s="3">
        <v>1.704</v>
      </c>
      <c r="C62" s="3">
        <v>1.764</v>
      </c>
      <c r="E62" s="3">
        <f t="shared" si="0"/>
        <v>1.734</v>
      </c>
      <c r="G62" t="str">
        <f>_xll.RtGet("IDN","PLN6X12F=","GV4_TEXT")</f>
        <v>6X12</v>
      </c>
      <c r="H62" s="3">
        <f>_xll.RtGet("IDN","PLN6X12F=","PRIMACT_1")</f>
        <v>1.704</v>
      </c>
      <c r="I62" s="3">
        <f>_xll.RtGet("IDN","PLN6X12F=","SEC_ACT_1")</f>
        <v>1.764</v>
      </c>
    </row>
    <row r="63" spans="1:9" x14ac:dyDescent="0.25">
      <c r="A63" t="s">
        <v>64</v>
      </c>
      <c r="B63" s="3">
        <v>1.55</v>
      </c>
      <c r="C63" s="3">
        <v>1.59</v>
      </c>
      <c r="E63" s="3">
        <f t="shared" si="0"/>
        <v>1.57</v>
      </c>
      <c r="G63" t="str">
        <f>_xll.RtGet("IDN","PLN12X15F=","GV4_TEXT")</f>
        <v>12X15</v>
      </c>
      <c r="H63" s="3">
        <f>_xll.RtGet("IDN","PLN12X15F=","PRIMACT_1")</f>
        <v>1.55</v>
      </c>
      <c r="I63" s="3">
        <f>_xll.RtGet("IDN","PLN12X15F=","SEC_ACT_1")</f>
        <v>1.59</v>
      </c>
    </row>
    <row r="64" spans="1:9" x14ac:dyDescent="0.25">
      <c r="A64" t="s">
        <v>65</v>
      </c>
      <c r="B64" s="3">
        <v>1.4850000000000001</v>
      </c>
      <c r="C64" s="3">
        <v>1.5250000000000001</v>
      </c>
      <c r="E64" s="3">
        <f t="shared" si="0"/>
        <v>1.5050000000000001</v>
      </c>
      <c r="G64" t="str">
        <f>_xll.RtGet("IDN","PLN15X18F=","GV4_TEXT")</f>
        <v>15X18</v>
      </c>
      <c r="H64" s="3">
        <f>_xll.RtGet("IDN","PLN15X18F=","PRIMACT_1")</f>
        <v>1.4850000000000001</v>
      </c>
      <c r="I64" s="3">
        <f>_xll.RtGet("IDN","PLN15X18F=","SEC_ACT_1")</f>
        <v>1.5250000000000001</v>
      </c>
    </row>
    <row r="65" spans="1:9" x14ac:dyDescent="0.25">
      <c r="A65" t="s">
        <v>66</v>
      </c>
      <c r="B65" s="3">
        <v>1.44</v>
      </c>
      <c r="C65" s="3">
        <v>1.48</v>
      </c>
      <c r="E65" s="3">
        <f t="shared" si="0"/>
        <v>1.46</v>
      </c>
      <c r="G65" t="str">
        <f>_xll.RtGet("IDN","PLN18X21F=","GV4_TEXT")</f>
        <v>18X21</v>
      </c>
      <c r="H65" s="3">
        <f>_xll.RtGet("IDN","PLN18X21F=","PRIMACT_1")</f>
        <v>1.44</v>
      </c>
      <c r="I65" s="3">
        <f>_xll.RtGet("IDN","PLN18X21F=","SEC_ACT_1")</f>
        <v>1.48</v>
      </c>
    </row>
    <row r="66" spans="1:9" x14ac:dyDescent="0.25">
      <c r="A66" t="s">
        <v>67</v>
      </c>
      <c r="B66" s="3">
        <v>1.425</v>
      </c>
      <c r="C66" s="3">
        <v>1.4650000000000001</v>
      </c>
      <c r="E66" s="3">
        <f t="shared" si="0"/>
        <v>1.4450000000000001</v>
      </c>
      <c r="G66" t="str">
        <f>_xll.RtGet("IDN","PLN21X24F=","GV4_TEXT")</f>
        <v>21X24</v>
      </c>
      <c r="H66" s="3">
        <f>_xll.RtGet("IDN","PLN21X24F=","PRIMACT_1")</f>
        <v>1.425</v>
      </c>
      <c r="I66" s="3">
        <f>_xll.RtGet("IDN","PLN21X24F=","SEC_ACT_1")</f>
        <v>1.4650000000000001</v>
      </c>
    </row>
    <row r="67" spans="1:9" x14ac:dyDescent="0.25">
      <c r="A67" t="s">
        <v>68</v>
      </c>
      <c r="B67" s="3">
        <v>1.59</v>
      </c>
      <c r="C67" s="3">
        <v>1.6400000000000001</v>
      </c>
      <c r="E67" s="3">
        <f t="shared" si="0"/>
        <v>1.6150000000000002</v>
      </c>
      <c r="G67" t="str">
        <f>_xll.RtGet("IDN","PLN12X18F=","GV4_TEXT")</f>
        <v>12X18</v>
      </c>
      <c r="H67" s="3">
        <f>_xll.RtGet("IDN","PLN12X18F=","PRIMACT_1")</f>
        <v>1.59</v>
      </c>
      <c r="I67" s="3">
        <f>_xll.RtGet("IDN","PLN12X18F=","SEC_ACT_1")</f>
        <v>1.6400000000000001</v>
      </c>
    </row>
    <row r="68" spans="1:9" x14ac:dyDescent="0.25">
      <c r="A68" t="s">
        <v>69</v>
      </c>
      <c r="B68" s="3">
        <v>1.5449999999999999</v>
      </c>
      <c r="C68" s="3">
        <v>1.595</v>
      </c>
      <c r="E68" s="3">
        <f t="shared" ref="E68" si="1">(C68+B68)/2</f>
        <v>1.5699999999999998</v>
      </c>
      <c r="G68" t="str">
        <f>_xll.RtGet("IDN","PLN18X24F=","GV4_TEXT")</f>
        <v>18X24</v>
      </c>
      <c r="H68" s="3">
        <f>_xll.RtGet("IDN","PLN18X24F=","PRIMACT_1")</f>
        <v>1.5449999999999999</v>
      </c>
      <c r="I68" s="3">
        <f>_xll.RtGet("IDN","PLN18X24F=","SEC_ACT_1")</f>
        <v>1.595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I61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43803</v>
      </c>
      <c r="G1" s="4">
        <f ca="1">TODAY()+1</f>
        <v>43803</v>
      </c>
    </row>
    <row r="2" spans="1:9" x14ac:dyDescent="0.25">
      <c r="G2" s="4"/>
    </row>
    <row r="3" spans="1:9" x14ac:dyDescent="0.25">
      <c r="A3" t="s">
        <v>26</v>
      </c>
      <c r="E3" t="s">
        <v>82</v>
      </c>
      <c r="G3" s="4" t="s">
        <v>26</v>
      </c>
    </row>
    <row r="4" spans="1:9" x14ac:dyDescent="0.25">
      <c r="A4" t="s">
        <v>27</v>
      </c>
      <c r="B4" s="3">
        <v>-0.45600000000000002</v>
      </c>
      <c r="C4" s="3"/>
      <c r="E4" s="3">
        <f>B4</f>
        <v>-0.45600000000000002</v>
      </c>
      <c r="G4" s="4" t="s">
        <v>27</v>
      </c>
      <c r="H4" s="3">
        <f>_xll.RtGet("IDN","EONIA=","PRIMACT_1")</f>
        <v>-0.45600000000000002</v>
      </c>
      <c r="I4" s="3"/>
    </row>
    <row r="5" spans="1:9" x14ac:dyDescent="0.25">
      <c r="A5" t="s">
        <v>31</v>
      </c>
      <c r="B5" s="3">
        <v>-0.499</v>
      </c>
      <c r="C5" s="3"/>
      <c r="E5" s="3">
        <f t="shared" ref="E5:E9" si="0">B5</f>
        <v>-0.499</v>
      </c>
      <c r="G5" t="str">
        <f>_xll.RtGet("IDN","EURIBORSWD=","GV4_TEXT")</f>
        <v>SW</v>
      </c>
      <c r="H5" s="3">
        <f>_xll.RtGet("IDN","EURIBORSWD=","PRIMACT_1")</f>
        <v>-0.499</v>
      </c>
      <c r="I5" s="3"/>
    </row>
    <row r="6" spans="1:9" x14ac:dyDescent="0.25">
      <c r="A6" t="s">
        <v>0</v>
      </c>
      <c r="B6" s="3">
        <v>-0.44800000000000001</v>
      </c>
      <c r="C6" s="3"/>
      <c r="E6" s="3">
        <f t="shared" si="0"/>
        <v>-0.44800000000000001</v>
      </c>
      <c r="G6" t="str">
        <f>_xll.RtGet("IDN","EURIBOR1MD=","GV4_TEXT")</f>
        <v>1M</v>
      </c>
      <c r="H6" s="3">
        <f>_xll.RtGet("IDN","EURIBOR1MD=","PRIMACT_1")</f>
        <v>-0.44800000000000001</v>
      </c>
      <c r="I6" s="3"/>
    </row>
    <row r="7" spans="1:9" x14ac:dyDescent="0.25">
      <c r="A7" t="s">
        <v>1</v>
      </c>
      <c r="B7" s="3">
        <v>-0.39700000000000002</v>
      </c>
      <c r="C7" s="3"/>
      <c r="E7" s="3">
        <f t="shared" si="0"/>
        <v>-0.39700000000000002</v>
      </c>
      <c r="G7" t="str">
        <f>_xll.RtGet("IDN","EURIBOR3MD=","GV4_TEXT")</f>
        <v>3M</v>
      </c>
      <c r="H7" s="3">
        <f>_xll.RtGet("IDN","EURIBOR3MD=","PRIMACT_1")</f>
        <v>-0.39700000000000002</v>
      </c>
      <c r="I7" s="3"/>
    </row>
    <row r="8" spans="1:9" x14ac:dyDescent="0.25">
      <c r="A8" t="s">
        <v>2</v>
      </c>
      <c r="B8" s="3">
        <v>-0.33300000000000002</v>
      </c>
      <c r="C8" s="3"/>
      <c r="E8" s="3">
        <f t="shared" si="0"/>
        <v>-0.33300000000000002</v>
      </c>
      <c r="G8" t="str">
        <f>_xll.RtGet("IDN","EURIBOR6MD=","GV4_TEXT")</f>
        <v>6M</v>
      </c>
      <c r="H8" s="3">
        <f>_xll.RtGet("IDN","EURIBOR6MD=","PRIMACT_1")</f>
        <v>-0.33300000000000002</v>
      </c>
      <c r="I8" s="3"/>
    </row>
    <row r="9" spans="1:9" x14ac:dyDescent="0.25">
      <c r="A9" t="s">
        <v>3</v>
      </c>
      <c r="B9" s="3">
        <v>-0.26300000000000001</v>
      </c>
      <c r="C9" s="3"/>
      <c r="E9" s="3">
        <f t="shared" si="0"/>
        <v>-0.26300000000000001</v>
      </c>
      <c r="G9" t="str">
        <f>_xll.RtGet("IDN","EURIBOR1YD=","GV4_TEXT")</f>
        <v>1Y</v>
      </c>
      <c r="H9" s="3">
        <f>_xll.RtGet("IDN","EURIBOR1YD=","PRIMACT_1")</f>
        <v>-0.26300000000000001</v>
      </c>
      <c r="I9" s="3"/>
    </row>
    <row r="10" spans="1:9" x14ac:dyDescent="0.25">
      <c r="B10" s="3"/>
      <c r="C10" s="3"/>
      <c r="E10" s="3"/>
      <c r="G10" s="4"/>
    </row>
    <row r="11" spans="1:9" x14ac:dyDescent="0.25">
      <c r="A11" t="s">
        <v>25</v>
      </c>
      <c r="B11" s="3" t="s">
        <v>1</v>
      </c>
      <c r="C11" s="3"/>
      <c r="E11" s="3"/>
      <c r="G11" t="s">
        <v>25</v>
      </c>
      <c r="H11" t="s">
        <v>1</v>
      </c>
    </row>
    <row r="12" spans="1:9" x14ac:dyDescent="0.25">
      <c r="A12" t="s">
        <v>34</v>
      </c>
      <c r="B12" s="3">
        <v>-0.40750000000000003</v>
      </c>
      <c r="C12" s="3">
        <v>-0.4042</v>
      </c>
      <c r="E12" s="3">
        <f>(C12+B12)/2</f>
        <v>-0.40585000000000004</v>
      </c>
      <c r="G12" t="str">
        <f>_xll.RtGet("IDN","EURAB3E1Y=","GV4_TEXT")</f>
        <v xml:space="preserve">1Y    </v>
      </c>
      <c r="H12" s="3">
        <f>_xll.RtGet("IDN","EURAB3E1Y=","PRIMACT_1")</f>
        <v>-0.40750000000000003</v>
      </c>
      <c r="I12" s="3">
        <f>_xll.RtGet("IDN","EURAB3E1Y=","SEC_ACT_1")</f>
        <v>-0.40429999999999999</v>
      </c>
    </row>
    <row r="13" spans="1:9" x14ac:dyDescent="0.25">
      <c r="A13" t="s">
        <v>35</v>
      </c>
      <c r="B13" s="3">
        <v>-0.42949999999999999</v>
      </c>
      <c r="C13" s="3">
        <v>-0.3795</v>
      </c>
      <c r="E13" s="3">
        <f t="shared" ref="E13:E21" si="1">(C13+B13)/2</f>
        <v>-0.40449999999999997</v>
      </c>
      <c r="G13" t="str">
        <f>_xll.RtGet("IDN","EURAB3E2Y=","GV4_TEXT")</f>
        <v xml:space="preserve">2Y    </v>
      </c>
      <c r="H13" s="3">
        <f>_xll.RtGet("IDN","EURAB3E2Y=","PRIMACT_1")</f>
        <v>-0.40700000000000003</v>
      </c>
      <c r="I13" s="3">
        <f>_xll.RtGet("IDN","EURAB3E2Y=","SEC_ACT_1")</f>
        <v>-0.40200000000000002</v>
      </c>
    </row>
    <row r="14" spans="1:9" x14ac:dyDescent="0.25">
      <c r="A14" t="s">
        <v>36</v>
      </c>
      <c r="B14" s="3">
        <v>-0.39780000000000004</v>
      </c>
      <c r="C14" s="3">
        <v>-0.3478</v>
      </c>
      <c r="E14" s="3">
        <f t="shared" si="1"/>
        <v>-0.37280000000000002</v>
      </c>
      <c r="G14" t="str">
        <f>_xll.RtGet("IDN","EURAB3E3Y=","GV4_TEXT")</f>
        <v xml:space="preserve">3Y    </v>
      </c>
      <c r="H14" s="3">
        <f>_xll.RtGet("IDN","EURAB3E3Y=","PRIMACT_1")</f>
        <v>-0.37809999999999999</v>
      </c>
      <c r="I14" s="3">
        <f>_xll.RtGet("IDN","EURAB3E3Y=","SEC_ACT_1")</f>
        <v>-0.36810000000000004</v>
      </c>
    </row>
    <row r="15" spans="1:9" x14ac:dyDescent="0.25">
      <c r="A15" t="s">
        <v>37</v>
      </c>
      <c r="B15" s="3">
        <v>-0.33600000000000002</v>
      </c>
      <c r="C15" s="3">
        <v>-0.32600000000000001</v>
      </c>
      <c r="E15" s="3">
        <f t="shared" si="1"/>
        <v>-0.33100000000000002</v>
      </c>
      <c r="G15" t="str">
        <f>_xll.RtGet("IDN","EURAB3E4Y=","GV4_TEXT")</f>
        <v xml:space="preserve">4Y    </v>
      </c>
      <c r="H15" s="3">
        <f>_xll.RtGet("IDN","EURAB3E4Y=","PRIMACT_1")</f>
        <v>-0.34010000000000001</v>
      </c>
      <c r="I15" s="3">
        <f>_xll.RtGet("IDN","EURAB3E4Y=","SEC_ACT_1")</f>
        <v>-0.3201</v>
      </c>
    </row>
    <row r="16" spans="1:9" x14ac:dyDescent="0.25">
      <c r="A16" t="s">
        <v>38</v>
      </c>
      <c r="B16" s="3">
        <v>-0.2858</v>
      </c>
      <c r="C16" s="3">
        <v>-0.27579999999999999</v>
      </c>
      <c r="E16" s="3">
        <f t="shared" si="1"/>
        <v>-0.28079999999999999</v>
      </c>
      <c r="G16" t="str">
        <f>_xll.RtGet("IDN","EURAB3E5Y=","GV4_TEXT")</f>
        <v xml:space="preserve">5Y    </v>
      </c>
      <c r="H16" s="3">
        <f>_xll.RtGet("IDN","EURAB3E5Y=","PRIMACT_1")</f>
        <v>-0.28589999999999999</v>
      </c>
      <c r="I16" s="3">
        <f>_xll.RtGet("IDN","EURAB3E5Y=","SEC_ACT_1")</f>
        <v>-0.27590000000000003</v>
      </c>
    </row>
    <row r="17" spans="1:9" x14ac:dyDescent="0.25">
      <c r="A17" t="s">
        <v>39</v>
      </c>
      <c r="B17" s="3">
        <v>-0.2419</v>
      </c>
      <c r="C17" s="3">
        <v>-0.2019</v>
      </c>
      <c r="E17" s="3">
        <f t="shared" si="1"/>
        <v>-0.22189999999999999</v>
      </c>
      <c r="G17" t="str">
        <f>_xll.RtGet("IDN","EURAB3E6Y=","GV4_TEXT")</f>
        <v xml:space="preserve">6Y    </v>
      </c>
      <c r="H17" s="3">
        <f>_xll.RtGet("IDN","EURAB3E6Y=","PRIMACT_1")</f>
        <v>-0.24500000000000002</v>
      </c>
      <c r="I17" s="3">
        <f>_xll.RtGet("IDN","EURAB3E6Y=","SEC_ACT_1")</f>
        <v>-0.20500000000000002</v>
      </c>
    </row>
    <row r="18" spans="1:9" x14ac:dyDescent="0.25">
      <c r="A18" t="s">
        <v>40</v>
      </c>
      <c r="B18" s="3">
        <v>-0.16740000000000002</v>
      </c>
      <c r="C18" s="3">
        <v>-0.15740000000000001</v>
      </c>
      <c r="E18" s="3">
        <f t="shared" si="1"/>
        <v>-0.16240000000000002</v>
      </c>
      <c r="G18" t="str">
        <f>_xll.RtGet("IDN","EURAB3E7Y=","GV4_TEXT")</f>
        <v xml:space="preserve">7Y    </v>
      </c>
      <c r="H18" s="3">
        <f>_xll.RtGet("IDN","EURAB3E7Y=","PRIMACT_1")</f>
        <v>-0.16800000000000001</v>
      </c>
      <c r="I18" s="3">
        <f>_xll.RtGet("IDN","EURAB3E7Y=","SEC_ACT_1")</f>
        <v>-0.158</v>
      </c>
    </row>
    <row r="19" spans="1:9" x14ac:dyDescent="0.25">
      <c r="A19" t="s">
        <v>41</v>
      </c>
      <c r="B19" s="3">
        <v>-0.11810000000000001</v>
      </c>
      <c r="C19" s="3">
        <v>-7.8100000000000003E-2</v>
      </c>
      <c r="E19" s="3">
        <f t="shared" si="1"/>
        <v>-9.8100000000000007E-2</v>
      </c>
      <c r="G19" t="str">
        <f>_xll.RtGet("IDN","EURAB3E8Y=","GV4_TEXT")</f>
        <v xml:space="preserve">8Y    </v>
      </c>
      <c r="H19" s="3">
        <f>_xll.RtGet("IDN","EURAB3E8Y=","PRIMACT_1")</f>
        <v>-0.10400000000000001</v>
      </c>
      <c r="I19" s="3">
        <f>_xll.RtGet("IDN","EURAB3E8Y=","SEC_ACT_1")</f>
        <v>-9.4E-2</v>
      </c>
    </row>
    <row r="20" spans="1:9" x14ac:dyDescent="0.25">
      <c r="A20" t="s">
        <v>42</v>
      </c>
      <c r="B20" s="3">
        <v>-3.7900000000000003E-2</v>
      </c>
      <c r="C20" s="3">
        <v>-2.7900000000000001E-2</v>
      </c>
      <c r="E20" s="3">
        <f t="shared" si="1"/>
        <v>-3.2899999999999999E-2</v>
      </c>
      <c r="G20" t="str">
        <f>_xll.RtGet("IDN","EURAB3E9Y=","GV4_TEXT")</f>
        <v xml:space="preserve">9Y    </v>
      </c>
      <c r="H20" s="3">
        <f>_xll.RtGet("IDN","EURAB3E9Y=","PRIMACT_1")</f>
        <v>-3.9100000000000003E-2</v>
      </c>
      <c r="I20" s="3">
        <f>_xll.RtGet("IDN","EURAB3E9Y=","SEC_ACT_1")</f>
        <v>-2.9100000000000001E-2</v>
      </c>
    </row>
    <row r="21" spans="1:9" x14ac:dyDescent="0.25">
      <c r="A21" t="s">
        <v>43</v>
      </c>
      <c r="B21" s="3">
        <v>2.5700000000000001E-2</v>
      </c>
      <c r="C21" s="3">
        <v>3.5700000000000003E-2</v>
      </c>
      <c r="E21" s="3">
        <f t="shared" si="1"/>
        <v>3.0700000000000002E-2</v>
      </c>
      <c r="G21" t="str">
        <f>_xll.RtGet("IDN","EURAB3E10Y=","GV4_TEXT")</f>
        <v xml:space="preserve">10Y   </v>
      </c>
      <c r="H21" s="3">
        <f>_xll.RtGet("IDN","EURAB3E10Y=","PRIMACT_1")</f>
        <v>8.0000000000000002E-3</v>
      </c>
      <c r="I21" s="3">
        <f>_xll.RtGet("IDN","EURAB3E10Y=","SEC_ACT_1")</f>
        <v>4.9000000000000002E-2</v>
      </c>
    </row>
    <row r="22" spans="1:9" x14ac:dyDescent="0.25">
      <c r="B22" s="3"/>
      <c r="C22" s="3"/>
      <c r="E22" s="3"/>
      <c r="G22" s="4"/>
    </row>
    <row r="23" spans="1:9" x14ac:dyDescent="0.25">
      <c r="A23" t="s">
        <v>25</v>
      </c>
      <c r="B23" s="3" t="s">
        <v>2</v>
      </c>
      <c r="C23" s="3"/>
      <c r="E23" s="3"/>
      <c r="G23" t="s">
        <v>25</v>
      </c>
      <c r="H23" t="s">
        <v>2</v>
      </c>
    </row>
    <row r="24" spans="1:9" x14ac:dyDescent="0.25">
      <c r="A24" t="s">
        <v>34</v>
      </c>
      <c r="B24" s="3">
        <v>-0.36470000000000002</v>
      </c>
      <c r="C24" s="3">
        <v>-0.31470000000000004</v>
      </c>
      <c r="E24" s="3">
        <f t="shared" ref="E24:E33" si="2">(C24+B24)/2</f>
        <v>-0.3397</v>
      </c>
      <c r="G24" t="str">
        <f>_xll.RtGet("IDN","EURAB6E1Y=","GV4_TEXT")</f>
        <v xml:space="preserve">1Y    </v>
      </c>
      <c r="H24" s="3">
        <f>_xll.RtGet("IDN","EURAB6E1Y=","PRIMACT_1")</f>
        <v>-0.34</v>
      </c>
      <c r="I24" s="3">
        <f>_xll.RtGet("IDN","EURAB6E1Y=","SEC_ACT_1")</f>
        <v>-0.33</v>
      </c>
    </row>
    <row r="25" spans="1:9" x14ac:dyDescent="0.25">
      <c r="A25" t="s">
        <v>35</v>
      </c>
      <c r="B25" s="3">
        <v>-0.33840000000000003</v>
      </c>
      <c r="C25" s="3">
        <v>-0.31840000000000002</v>
      </c>
      <c r="E25" s="3">
        <f t="shared" si="2"/>
        <v>-0.32840000000000003</v>
      </c>
      <c r="G25" t="str">
        <f>_xll.RtGet("IDN","EURAB6E2Y=","GV4_TEXT")</f>
        <v xml:space="preserve">2Y    </v>
      </c>
      <c r="H25" s="3">
        <f>_xll.RtGet("IDN","EURAB6E2Y=","PRIMACT_1")</f>
        <v>-0.33</v>
      </c>
      <c r="I25" s="3">
        <f>_xll.RtGet("IDN","EURAB6E2Y=","SEC_ACT_1")</f>
        <v>-0.32</v>
      </c>
    </row>
    <row r="26" spans="1:9" x14ac:dyDescent="0.25">
      <c r="A26" t="s">
        <v>36</v>
      </c>
      <c r="B26" s="3">
        <v>-0.32080000000000003</v>
      </c>
      <c r="C26" s="3">
        <v>-0.27080000000000004</v>
      </c>
      <c r="E26" s="3">
        <f t="shared" si="2"/>
        <v>-0.29580000000000006</v>
      </c>
      <c r="G26" t="str">
        <f>_xll.RtGet("IDN","EURAB6E3Y=","GV4_TEXT")</f>
        <v xml:space="preserve">3Y    </v>
      </c>
      <c r="H26" s="3">
        <f>_xll.RtGet("IDN","EURAB6E3Y=","PRIMACT_1")</f>
        <v>-0.3</v>
      </c>
      <c r="I26" s="3">
        <f>_xll.RtGet("IDN","EURAB6E3Y=","SEC_ACT_1")</f>
        <v>-0.29000000000000004</v>
      </c>
    </row>
    <row r="27" spans="1:9" x14ac:dyDescent="0.25">
      <c r="A27" t="s">
        <v>37</v>
      </c>
      <c r="B27" s="3">
        <v>-0.26190000000000002</v>
      </c>
      <c r="C27" s="3">
        <v>-0.2419</v>
      </c>
      <c r="E27" s="3">
        <f t="shared" si="2"/>
        <v>-0.25190000000000001</v>
      </c>
      <c r="G27" t="str">
        <f>_xll.RtGet("IDN","EURAB6E4Y=","GV4_TEXT")</f>
        <v xml:space="preserve">4Y    </v>
      </c>
      <c r="H27" s="3">
        <f>_xll.RtGet("IDN","EURAB6E4Y=","PRIMACT_1")</f>
        <v>-0.25</v>
      </c>
      <c r="I27" s="3">
        <f>_xll.RtGet("IDN","EURAB6E4Y=","SEC_ACT_1")</f>
        <v>-0.24000000000000002</v>
      </c>
    </row>
    <row r="28" spans="1:9" x14ac:dyDescent="0.25">
      <c r="A28" t="s">
        <v>38</v>
      </c>
      <c r="B28" s="3">
        <v>-0.20670000000000002</v>
      </c>
      <c r="C28" s="3">
        <v>-0.19670000000000001</v>
      </c>
      <c r="E28" s="3">
        <f t="shared" si="2"/>
        <v>-0.20170000000000002</v>
      </c>
      <c r="G28" t="str">
        <f>_xll.RtGet("IDN","EURAB6E5Y=","GV4_TEXT")</f>
        <v xml:space="preserve">5Y    </v>
      </c>
      <c r="H28" s="3">
        <f>_xll.RtGet("IDN","EURAB6E5Y=","PRIMACT_1")</f>
        <v>-0.2</v>
      </c>
      <c r="I28" s="3">
        <f>_xll.RtGet("IDN","EURAB6E5Y=","SEC_ACT_1")</f>
        <v>-0.19</v>
      </c>
    </row>
    <row r="29" spans="1:9" x14ac:dyDescent="0.25">
      <c r="A29" t="s">
        <v>39</v>
      </c>
      <c r="B29" s="3">
        <v>-0.15080000000000002</v>
      </c>
      <c r="C29" s="3">
        <v>-0.14080000000000001</v>
      </c>
      <c r="E29" s="3">
        <f t="shared" si="2"/>
        <v>-0.14580000000000001</v>
      </c>
      <c r="G29" t="str">
        <f>_xll.RtGet("IDN","EURAB6E6Y=","GV4_TEXT")</f>
        <v xml:space="preserve">6Y    </v>
      </c>
      <c r="H29" s="3">
        <f>_xll.RtGet("IDN","EURAB6E6Y=","PRIMACT_1")</f>
        <v>-0.15</v>
      </c>
      <c r="I29" s="3">
        <f>_xll.RtGet("IDN","EURAB6E6Y=","SEC_ACT_1")</f>
        <v>-0.14000000000000001</v>
      </c>
    </row>
    <row r="30" spans="1:9" x14ac:dyDescent="0.25">
      <c r="A30" t="s">
        <v>40</v>
      </c>
      <c r="B30" s="3">
        <v>-9.1400000000000009E-2</v>
      </c>
      <c r="C30" s="3">
        <v>-8.14E-2</v>
      </c>
      <c r="E30" s="3">
        <f t="shared" si="2"/>
        <v>-8.6400000000000005E-2</v>
      </c>
      <c r="G30" t="str">
        <f>_xll.RtGet("IDN","EURAB6E7Y=","GV4_TEXT")</f>
        <v xml:space="preserve">7Y    </v>
      </c>
      <c r="H30" s="3">
        <f>_xll.RtGet("IDN","EURAB6E7Y=","PRIMACT_1")</f>
        <v>-9.0000000000000011E-2</v>
      </c>
      <c r="I30" s="3">
        <f>_xll.RtGet("IDN","EURAB6E7Y=","SEC_ACT_1")</f>
        <v>-0.08</v>
      </c>
    </row>
    <row r="31" spans="1:9" x14ac:dyDescent="0.25">
      <c r="A31" t="s">
        <v>41</v>
      </c>
      <c r="B31" s="3">
        <v>-2.9100000000000001E-2</v>
      </c>
      <c r="C31" s="3">
        <v>-1.9100000000000002E-2</v>
      </c>
      <c r="E31" s="3">
        <f t="shared" si="2"/>
        <v>-2.4100000000000003E-2</v>
      </c>
      <c r="G31" t="str">
        <f>_xll.RtGet("IDN","EURAB6E8Y=","GV4_TEXT")</f>
        <v xml:space="preserve">8Y    </v>
      </c>
      <c r="H31" s="3">
        <f>_xll.RtGet("IDN","EURAB6E8Y=","PRIMACT_1")</f>
        <v>-3.0000000000000002E-2</v>
      </c>
      <c r="I31" s="3">
        <f>_xll.RtGet("IDN","EURAB6E8Y=","SEC_ACT_1")</f>
        <v>-0.02</v>
      </c>
    </row>
    <row r="32" spans="1:9" x14ac:dyDescent="0.25">
      <c r="A32" t="s">
        <v>42</v>
      </c>
      <c r="B32" s="3">
        <v>3.3500000000000002E-2</v>
      </c>
      <c r="C32" s="3">
        <v>4.3500000000000004E-2</v>
      </c>
      <c r="E32" s="3">
        <f t="shared" si="2"/>
        <v>3.8500000000000006E-2</v>
      </c>
      <c r="G32" t="str">
        <f>_xll.RtGet("IDN","EURAB6E9Y=","GV4_TEXT")</f>
        <v xml:space="preserve">9Y    </v>
      </c>
      <c r="H32" s="3">
        <f>_xll.RtGet("IDN","EURAB6E9Y=","PRIMACT_1")</f>
        <v>3.2000000000000001E-2</v>
      </c>
      <c r="I32" s="3">
        <f>_xll.RtGet("IDN","EURAB6E9Y=","SEC_ACT_1")</f>
        <v>4.2000000000000003E-2</v>
      </c>
    </row>
    <row r="33" spans="1:9" x14ac:dyDescent="0.25">
      <c r="A33" t="s">
        <v>43</v>
      </c>
      <c r="B33" s="3">
        <v>9.4200000000000006E-2</v>
      </c>
      <c r="C33" s="3">
        <v>0.1042</v>
      </c>
      <c r="E33" s="3">
        <f t="shared" si="2"/>
        <v>9.920000000000001E-2</v>
      </c>
      <c r="G33" t="str">
        <f>_xll.RtGet("IDN","EURAB6E10Y=","GV4_TEXT")</f>
        <v xml:space="preserve">10Y   </v>
      </c>
      <c r="H33" s="3">
        <f>_xll.RtGet("IDN","EURAB6E10Y=","PRIMACT_1")</f>
        <v>9.1999999999999998E-2</v>
      </c>
      <c r="I33" s="3">
        <f>_xll.RtGet("IDN","EURAB6E10Y=","SEC_ACT_1")</f>
        <v>0.10200000000000001</v>
      </c>
    </row>
    <row r="34" spans="1:9" x14ac:dyDescent="0.25">
      <c r="B34" s="3"/>
      <c r="C34" s="3"/>
      <c r="E34" s="3"/>
      <c r="H34" s="3"/>
      <c r="I34" s="3"/>
    </row>
    <row r="35" spans="1:9" x14ac:dyDescent="0.25">
      <c r="A35" t="s">
        <v>24</v>
      </c>
      <c r="B35" s="3"/>
      <c r="C35" s="3"/>
      <c r="E35" s="3"/>
      <c r="G35" t="s">
        <v>24</v>
      </c>
      <c r="H35" s="3"/>
      <c r="I35" s="3"/>
    </row>
    <row r="36" spans="1:9" x14ac:dyDescent="0.25">
      <c r="A36" t="s">
        <v>49</v>
      </c>
      <c r="B36" s="3">
        <v>-0.41000000000000003</v>
      </c>
      <c r="C36" s="3">
        <v>-0.39</v>
      </c>
      <c r="E36" s="3">
        <f t="shared" ref="E36:E61" si="3">(C36+B36)/2</f>
        <v>-0.4</v>
      </c>
      <c r="G36" t="str">
        <f>_xll.RtGet("IDN","EUR1X4F=","GV4_TEXT")</f>
        <v>1X4</v>
      </c>
      <c r="H36" s="3">
        <f>_xll.RtGet("IDN","EUR1X4F=","PRIMACT_1")</f>
        <v>-0.41000000000000003</v>
      </c>
      <c r="I36" s="3">
        <f>_xll.RtGet("IDN","EUR1X4F=","SEC_ACT_1")</f>
        <v>-0.39</v>
      </c>
    </row>
    <row r="37" spans="1:9" x14ac:dyDescent="0.25">
      <c r="A37" t="s">
        <v>50</v>
      </c>
      <c r="B37" s="3">
        <v>-0.40800000000000003</v>
      </c>
      <c r="C37" s="3">
        <v>-0.38800000000000001</v>
      </c>
      <c r="E37" s="3">
        <f t="shared" si="3"/>
        <v>-0.39800000000000002</v>
      </c>
      <c r="G37" t="str">
        <f>_xll.RtGet("IDN","EUR2X5F=","GV4_TEXT")</f>
        <v>2X5</v>
      </c>
      <c r="H37" s="3">
        <f>_xll.RtGet("IDN","EUR2X5F=","PRIMACT_1")</f>
        <v>-0.40800000000000003</v>
      </c>
      <c r="I37" s="3">
        <f>_xll.RtGet("IDN","EUR2X5F=","SEC_ACT_1")</f>
        <v>-0.38800000000000001</v>
      </c>
    </row>
    <row r="38" spans="1:9" x14ac:dyDescent="0.25">
      <c r="A38" t="s">
        <v>51</v>
      </c>
      <c r="B38" s="3">
        <v>-0.42</v>
      </c>
      <c r="C38" s="3">
        <v>-0.4</v>
      </c>
      <c r="E38" s="3">
        <f t="shared" si="3"/>
        <v>-0.41000000000000003</v>
      </c>
      <c r="G38" t="str">
        <f>_xll.RtGet("IDN","EUR3X6F=","GV4_TEXT")</f>
        <v>3X6</v>
      </c>
      <c r="H38" s="3">
        <f>_xll.RtGet("IDN","EUR3X6F=","PRIMACT_1")</f>
        <v>-0.42</v>
      </c>
      <c r="I38" s="3">
        <f>_xll.RtGet("IDN","EUR3X6F=","SEC_ACT_1")</f>
        <v>-0.4</v>
      </c>
    </row>
    <row r="39" spans="1:9" x14ac:dyDescent="0.25">
      <c r="A39" t="s">
        <v>52</v>
      </c>
      <c r="B39" s="3">
        <v>-0.42</v>
      </c>
      <c r="C39" s="3">
        <v>-0.4</v>
      </c>
      <c r="E39" s="3">
        <f t="shared" si="3"/>
        <v>-0.41000000000000003</v>
      </c>
      <c r="G39" t="str">
        <f>_xll.RtGet("IDN","EUR4X7F=","GV4_TEXT")</f>
        <v>4X7</v>
      </c>
      <c r="H39" s="3">
        <f>_xll.RtGet("IDN","EUR4X7F=","PRIMACT_1")</f>
        <v>-0.42</v>
      </c>
      <c r="I39" s="3">
        <f>_xll.RtGet("IDN","EUR4X7F=","SEC_ACT_1")</f>
        <v>-0.4</v>
      </c>
    </row>
    <row r="40" spans="1:9" x14ac:dyDescent="0.25">
      <c r="A40" t="s">
        <v>53</v>
      </c>
      <c r="B40" s="3">
        <v>-0.42</v>
      </c>
      <c r="C40" s="3">
        <v>-0.4</v>
      </c>
      <c r="E40" s="3">
        <f t="shared" si="3"/>
        <v>-0.41000000000000003</v>
      </c>
      <c r="G40" t="str">
        <f>_xll.RtGet("IDN","EUR5X8F=","GV4_TEXT")</f>
        <v>5X8</v>
      </c>
      <c r="H40" s="3">
        <f>_xll.RtGet("IDN","EUR5X8F=","PRIMACT_1")</f>
        <v>-0.42</v>
      </c>
      <c r="I40" s="3">
        <f>_xll.RtGet("IDN","EUR5X8F=","SEC_ACT_1")</f>
        <v>-0.4</v>
      </c>
    </row>
    <row r="41" spans="1:9" x14ac:dyDescent="0.25">
      <c r="A41" t="s">
        <v>54</v>
      </c>
      <c r="B41" s="3">
        <v>-0.43</v>
      </c>
      <c r="C41" s="3">
        <v>-0.4</v>
      </c>
      <c r="E41" s="3">
        <f t="shared" si="3"/>
        <v>-0.41500000000000004</v>
      </c>
      <c r="G41" t="str">
        <f>_xll.RtGet("IDN","EUR6X9F=","GV4_TEXT")</f>
        <v>6X9</v>
      </c>
      <c r="H41" s="3">
        <f>_xll.RtGet("IDN","EUR6X9F=","PRIMACT_1")</f>
        <v>-0.43</v>
      </c>
      <c r="I41" s="3">
        <f>_xll.RtGet("IDN","EUR6X9F=","SEC_ACT_1")</f>
        <v>-0.4</v>
      </c>
    </row>
    <row r="42" spans="1:9" x14ac:dyDescent="0.25">
      <c r="A42" t="s">
        <v>55</v>
      </c>
      <c r="B42" s="3">
        <v>-0.42</v>
      </c>
      <c r="C42" s="3">
        <v>-0.4</v>
      </c>
      <c r="E42" s="3">
        <f t="shared" si="3"/>
        <v>-0.41000000000000003</v>
      </c>
      <c r="G42" t="str">
        <f>_xll.RtGet("IDN","EUR7X10F=","GV4_TEXT")</f>
        <v>7X10</v>
      </c>
      <c r="H42" s="3">
        <f>_xll.RtGet("IDN","EUR7X10F=","PRIMACT_1")</f>
        <v>-0.42</v>
      </c>
      <c r="I42" s="3">
        <f>_xll.RtGet("IDN","EUR7X10F=","SEC_ACT_1")</f>
        <v>-0.4</v>
      </c>
    </row>
    <row r="43" spans="1:9" x14ac:dyDescent="0.25">
      <c r="A43" t="s">
        <v>56</v>
      </c>
      <c r="B43" s="3">
        <v>-0.42</v>
      </c>
      <c r="C43" s="3">
        <v>-0.4</v>
      </c>
      <c r="E43" s="3">
        <f t="shared" si="3"/>
        <v>-0.41000000000000003</v>
      </c>
      <c r="G43" t="str">
        <f>_xll.RtGet("IDN","EUR8X11F=","GV4_TEXT")</f>
        <v>8X11</v>
      </c>
      <c r="H43" s="3">
        <f>_xll.RtGet("IDN","EUR8X11F=","PRIMACT_1")</f>
        <v>-0.42</v>
      </c>
      <c r="I43" s="3">
        <f>_xll.RtGet("IDN","EUR8X11F=","SEC_ACT_1")</f>
        <v>-0.4</v>
      </c>
    </row>
    <row r="44" spans="1:9" x14ac:dyDescent="0.25">
      <c r="A44" t="s">
        <v>57</v>
      </c>
      <c r="B44" s="3">
        <v>-0.42</v>
      </c>
      <c r="C44" s="3">
        <v>-0.4</v>
      </c>
      <c r="E44" s="3">
        <f t="shared" si="3"/>
        <v>-0.41000000000000003</v>
      </c>
      <c r="G44" t="str">
        <f>_xll.RtGet("IDN","EUR9X12F=","GV4_TEXT")</f>
        <v>9X12</v>
      </c>
      <c r="H44" s="3">
        <f>_xll.RtGet("IDN","EUR9X12F=","PRIMACT_1")</f>
        <v>-0.42</v>
      </c>
      <c r="I44" s="3">
        <f>_xll.RtGet("IDN","EUR9X12F=","SEC_ACT_1")</f>
        <v>-0.4</v>
      </c>
    </row>
    <row r="45" spans="1:9" x14ac:dyDescent="0.25">
      <c r="A45" t="s">
        <v>64</v>
      </c>
      <c r="B45" s="3">
        <v>-0.43099999999999999</v>
      </c>
      <c r="C45" s="3">
        <v>-0.38100000000000001</v>
      </c>
      <c r="E45" s="3">
        <f t="shared" si="3"/>
        <v>-0.40600000000000003</v>
      </c>
      <c r="G45" t="str">
        <f>_xll.RtGet("IDN","EUR12X15F=","GV4_TEXT")</f>
        <v>12X15</v>
      </c>
      <c r="H45" s="3">
        <f>_xll.RtGet("IDN","EUR12X15F=","PRIMACT_1")</f>
        <v>-0.42</v>
      </c>
      <c r="I45" s="3">
        <f>_xll.RtGet("IDN","EUR12X15F=","SEC_ACT_1")</f>
        <v>-0.4</v>
      </c>
    </row>
    <row r="46" spans="1:9" x14ac:dyDescent="0.25">
      <c r="A46" t="s">
        <v>65</v>
      </c>
      <c r="B46" s="3">
        <v>-0.42</v>
      </c>
      <c r="C46" s="3">
        <v>-0.37</v>
      </c>
      <c r="E46" s="3">
        <f t="shared" si="3"/>
        <v>-0.39500000000000002</v>
      </c>
      <c r="G46" t="str">
        <f>_xll.RtGet("IDN","EUR15X18F=","GV4_TEXT")</f>
        <v>15X18</v>
      </c>
      <c r="H46" s="3">
        <f>_xll.RtGet("IDN","EUR15X18F=","PRIMACT_1")</f>
        <v>-0.42</v>
      </c>
      <c r="I46" s="3">
        <f>_xll.RtGet("IDN","EUR15X18F=","SEC_ACT_1")</f>
        <v>-0.37</v>
      </c>
    </row>
    <row r="47" spans="1:9" x14ac:dyDescent="0.25">
      <c r="A47" t="s">
        <v>66</v>
      </c>
      <c r="B47" s="3">
        <v>-0.41000000000000003</v>
      </c>
      <c r="C47" s="3">
        <v>-0.36</v>
      </c>
      <c r="E47" s="3">
        <f t="shared" si="3"/>
        <v>-0.38500000000000001</v>
      </c>
      <c r="G47" t="str">
        <f>_xll.RtGet("IDN","EUR18X21F=","GV4_TEXT")</f>
        <v>18X21</v>
      </c>
      <c r="H47" s="3">
        <f>_xll.RtGet("IDN","EUR18X21F=","PRIMACT_1")</f>
        <v>-0.41000000000000003</v>
      </c>
      <c r="I47" s="3">
        <f>_xll.RtGet("IDN","EUR18X21F=","SEC_ACT_1")</f>
        <v>-0.36</v>
      </c>
    </row>
    <row r="48" spans="1:9" x14ac:dyDescent="0.25">
      <c r="A48" t="s">
        <v>67</v>
      </c>
      <c r="B48" s="3">
        <v>-0.39</v>
      </c>
      <c r="C48" s="3">
        <v>-0.34</v>
      </c>
      <c r="E48" s="3">
        <f t="shared" si="3"/>
        <v>-0.36499999999999999</v>
      </c>
      <c r="G48" t="str">
        <f>_xll.RtGet("IDN","EUR21X24F=","GV4_TEXT")</f>
        <v>21X24</v>
      </c>
      <c r="H48" s="3">
        <f>_xll.RtGet("IDN","EUR21X24F=","PRIMACT_1")</f>
        <v>-0.39</v>
      </c>
      <c r="I48" s="3">
        <f>_xll.RtGet("IDN","EUR21X24F=","SEC_ACT_1")</f>
        <v>-0.34</v>
      </c>
    </row>
    <row r="49" spans="1:9" x14ac:dyDescent="0.25">
      <c r="A49" t="s">
        <v>58</v>
      </c>
      <c r="B49" s="3">
        <v>-0.33900000000000002</v>
      </c>
      <c r="C49" s="3">
        <v>-0.32900000000000001</v>
      </c>
      <c r="E49" s="3">
        <f t="shared" si="3"/>
        <v>-0.33400000000000002</v>
      </c>
      <c r="G49" t="str">
        <f>_xll.RtGet("IDN","EUR1X7F=","GV4_TEXT")</f>
        <v>1X7</v>
      </c>
      <c r="H49" s="3">
        <f>_xll.RtGet("IDN","EUR1X7F=","PRIMACT_1")</f>
        <v>-0.34</v>
      </c>
      <c r="I49" s="3">
        <f>_xll.RtGet("IDN","EUR1X7F=","SEC_ACT_1")</f>
        <v>-0.32</v>
      </c>
    </row>
    <row r="50" spans="1:9" x14ac:dyDescent="0.25">
      <c r="A50" t="s">
        <v>59</v>
      </c>
      <c r="B50" s="3">
        <v>-0.36099999999999999</v>
      </c>
      <c r="C50" s="3">
        <v>-0.311</v>
      </c>
      <c r="E50" s="3">
        <f t="shared" si="3"/>
        <v>-0.33599999999999997</v>
      </c>
      <c r="G50" t="str">
        <f>_xll.RtGet("IDN","EUR2X8F=","GV4_TEXT")</f>
        <v>2X8</v>
      </c>
      <c r="H50" s="3">
        <f>_xll.RtGet("IDN","EUR2X8F=","PRIMACT_1")</f>
        <v>-0.34</v>
      </c>
      <c r="I50" s="3">
        <f>_xll.RtGet("IDN","EUR2X8F=","SEC_ACT_1")</f>
        <v>-0.32</v>
      </c>
    </row>
    <row r="51" spans="1:9" x14ac:dyDescent="0.25">
      <c r="A51" t="s">
        <v>70</v>
      </c>
      <c r="B51" s="3">
        <v>-0.27200000000000002</v>
      </c>
      <c r="C51" s="3">
        <v>-0.252</v>
      </c>
      <c r="E51" s="3">
        <f t="shared" si="3"/>
        <v>-0.26200000000000001</v>
      </c>
      <c r="G51" t="str">
        <f>_xll.RtGet("IDN","EUR2X14F=","GV4_TEXT")</f>
        <v>2X14</v>
      </c>
      <c r="H51" s="3">
        <f>_xll.RtGet("IDN","EUR2X14F=","PRIMACT_1")</f>
        <v>-0.27200000000000002</v>
      </c>
      <c r="I51" s="3">
        <f>_xll.RtGet("IDN","EUR2X14F=","SEC_ACT_1")</f>
        <v>-0.252</v>
      </c>
    </row>
    <row r="52" spans="1:9" x14ac:dyDescent="0.25">
      <c r="A52" t="s">
        <v>60</v>
      </c>
      <c r="B52" s="3">
        <v>-0.35000000000000003</v>
      </c>
      <c r="C52" s="3">
        <v>-0.33</v>
      </c>
      <c r="E52" s="3">
        <f t="shared" si="3"/>
        <v>-0.34</v>
      </c>
      <c r="G52" t="str">
        <f>_xll.RtGet("IDN","EUR3X9F=","GV4_TEXT")</f>
        <v>3X9</v>
      </c>
      <c r="H52" s="3">
        <f>_xll.RtGet("IDN","EUR3X9F=","PRIMACT_1")</f>
        <v>-0.35000000000000003</v>
      </c>
      <c r="I52" s="3">
        <f>_xll.RtGet("IDN","EUR3X9F=","SEC_ACT_1")</f>
        <v>-0.33</v>
      </c>
    </row>
    <row r="53" spans="1:9" x14ac:dyDescent="0.25">
      <c r="A53" t="s">
        <v>71</v>
      </c>
      <c r="B53" s="3">
        <v>-0.27300000000000002</v>
      </c>
      <c r="C53" s="3">
        <v>-0.26300000000000001</v>
      </c>
      <c r="E53" s="3">
        <f t="shared" si="3"/>
        <v>-0.26800000000000002</v>
      </c>
      <c r="G53" t="str">
        <f>_xll.RtGet("IDN","EUR3X15F=","GV4_TEXT")</f>
        <v>3X15</v>
      </c>
      <c r="H53" s="3">
        <f>_xll.RtGet("IDN","EUR3X15F=","PRIMACT_1")</f>
        <v>-0.27300000000000002</v>
      </c>
      <c r="I53" s="3">
        <f>_xll.RtGet("IDN","EUR3X15F=","SEC_ACT_1")</f>
        <v>-0.26300000000000001</v>
      </c>
    </row>
    <row r="54" spans="1:9" x14ac:dyDescent="0.25">
      <c r="A54" t="s">
        <v>61</v>
      </c>
      <c r="B54" s="3">
        <v>-0.35199999999999998</v>
      </c>
      <c r="C54" s="3">
        <v>-0.33200000000000002</v>
      </c>
      <c r="E54" s="3">
        <f t="shared" si="3"/>
        <v>-0.34199999999999997</v>
      </c>
      <c r="G54" t="str">
        <f>_xll.RtGet("IDN","EUR4X10F=","GV4_TEXT")</f>
        <v>4X10</v>
      </c>
      <c r="H54" s="3">
        <f>_xll.RtGet("IDN","EUR4X10F=","PRIMACT_1")</f>
        <v>-0.35000000000000003</v>
      </c>
      <c r="I54" s="3">
        <f>_xll.RtGet("IDN","EUR4X10F=","SEC_ACT_1")</f>
        <v>-0.33</v>
      </c>
    </row>
    <row r="55" spans="1:9" x14ac:dyDescent="0.25">
      <c r="A55" t="s">
        <v>62</v>
      </c>
      <c r="B55" s="3">
        <v>-0.36</v>
      </c>
      <c r="C55" s="3">
        <v>-0.31</v>
      </c>
      <c r="E55" s="3">
        <f t="shared" si="3"/>
        <v>-0.33499999999999996</v>
      </c>
      <c r="G55" t="str">
        <f>_xll.RtGet("IDN","EUR5X11F=","GV4_TEXT")</f>
        <v>5X11</v>
      </c>
      <c r="H55" s="3">
        <f>_xll.RtGet("IDN","EUR5X11F=","PRIMACT_1")</f>
        <v>-0.36</v>
      </c>
      <c r="I55" s="3">
        <f>_xll.RtGet("IDN","EUR5X11F=","SEC_ACT_1")</f>
        <v>-0.31</v>
      </c>
    </row>
    <row r="56" spans="1:9" x14ac:dyDescent="0.25">
      <c r="A56" t="s">
        <v>63</v>
      </c>
      <c r="B56" s="3">
        <v>-0.34600000000000003</v>
      </c>
      <c r="C56" s="3">
        <v>-0.32600000000000001</v>
      </c>
      <c r="E56" s="3">
        <f t="shared" si="3"/>
        <v>-0.33600000000000002</v>
      </c>
      <c r="G56" t="str">
        <f>_xll.RtGet("IDN","EUR6X12F=","GV4_TEXT")</f>
        <v>6X12</v>
      </c>
      <c r="H56" s="3">
        <f>_xll.RtGet("IDN","EUR6X12F=","PRIMACT_1")</f>
        <v>-0.36</v>
      </c>
      <c r="I56" s="3">
        <f>_xll.RtGet("IDN","EUR6X12F=","SEC_ACT_1")</f>
        <v>-0.32</v>
      </c>
    </row>
    <row r="57" spans="1:9" x14ac:dyDescent="0.25">
      <c r="A57" t="s">
        <v>72</v>
      </c>
      <c r="B57" s="3">
        <v>-0.33900000000000002</v>
      </c>
      <c r="C57" s="3">
        <v>-0.32900000000000001</v>
      </c>
      <c r="E57" s="3">
        <f t="shared" si="3"/>
        <v>-0.33400000000000002</v>
      </c>
      <c r="G57" t="str">
        <f>_xll.RtGet("IDN","EUR9X15F=","GV4_TEXT")</f>
        <v>9X15</v>
      </c>
      <c r="H57" s="3">
        <f>_xll.RtGet("IDN","EUR9X15F=","PRIMACT_1")</f>
        <v>-0.34</v>
      </c>
      <c r="I57" s="3">
        <f>_xll.RtGet("IDN","EUR9X15F=","SEC_ACT_1")</f>
        <v>-0.32</v>
      </c>
    </row>
    <row r="58" spans="1:9" x14ac:dyDescent="0.25">
      <c r="A58" t="s">
        <v>68</v>
      </c>
      <c r="B58" s="3">
        <v>-0.34</v>
      </c>
      <c r="C58" s="3">
        <v>-0.32</v>
      </c>
      <c r="E58" s="3">
        <f t="shared" si="3"/>
        <v>-0.33</v>
      </c>
      <c r="G58" t="str">
        <f>_xll.RtGet("IDN","EUR12X18F=","GV4_TEXT")</f>
        <v>12X18</v>
      </c>
      <c r="H58" s="3">
        <f>_xll.RtGet("IDN","EUR12X18F=","PRIMACT_1")</f>
        <v>-0.34</v>
      </c>
      <c r="I58" s="3">
        <f>_xll.RtGet("IDN","EUR12X18F=","SEC_ACT_1")</f>
        <v>-0.32</v>
      </c>
    </row>
    <row r="59" spans="1:9" x14ac:dyDescent="0.25">
      <c r="A59" t="s">
        <v>69</v>
      </c>
      <c r="B59" s="3">
        <v>-0.30499999999999999</v>
      </c>
      <c r="C59" s="3">
        <v>-0.28500000000000003</v>
      </c>
      <c r="E59" s="3">
        <f t="shared" si="3"/>
        <v>-0.29500000000000004</v>
      </c>
      <c r="G59" t="str">
        <f>_xll.RtGet("IDN","EUR18X24F=","GV4_TEXT")</f>
        <v>18X24</v>
      </c>
      <c r="H59" s="3">
        <f>_xll.RtGet("IDN","EUR18X24F=","PRIMACT_1")</f>
        <v>-0.31</v>
      </c>
      <c r="I59" s="3">
        <f>_xll.RtGet("IDN","EUR18X24F=","SEC_ACT_1")</f>
        <v>-0.28999999999999998</v>
      </c>
    </row>
    <row r="60" spans="1:9" x14ac:dyDescent="0.25">
      <c r="A60" t="s">
        <v>73</v>
      </c>
      <c r="B60" s="3">
        <v>-0.27</v>
      </c>
      <c r="C60" s="3">
        <v>-0.25</v>
      </c>
      <c r="E60" s="3">
        <f t="shared" si="3"/>
        <v>-0.26</v>
      </c>
      <c r="G60" t="str">
        <f>_xll.RtGet("IDN","EUR6X18F=","GV4_TEXT")</f>
        <v>6X18</v>
      </c>
      <c r="H60" s="3">
        <f>_xll.RtGet("IDN","EUR6X18F=","PRIMACT_1")</f>
        <v>-0.27</v>
      </c>
      <c r="I60" s="3">
        <f>_xll.RtGet("IDN","EUR6X18F=","SEC_ACT_1")</f>
        <v>-0.25</v>
      </c>
    </row>
    <row r="61" spans="1:9" x14ac:dyDescent="0.25">
      <c r="A61" t="s">
        <v>74</v>
      </c>
      <c r="B61" s="3">
        <v>-0.246</v>
      </c>
      <c r="C61" s="3">
        <v>-0.23600000000000002</v>
      </c>
      <c r="E61" s="3">
        <f t="shared" si="3"/>
        <v>-0.24099999999999999</v>
      </c>
      <c r="G61" t="str">
        <f>_xll.RtGet("IDN","EUR12X24F=","GV4_TEXT")</f>
        <v>12X24</v>
      </c>
      <c r="H61" s="3">
        <f>_xll.RtGet("IDN","EUR12X24F=","PRIMACT_1")</f>
        <v>-0.25</v>
      </c>
      <c r="I61" s="3">
        <f>_xll.RtGet("IDN","EUR12X24F=","SEC_ACT_1")</f>
        <v>-0.23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I45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43803</v>
      </c>
      <c r="G1" s="4">
        <f ca="1">TODAY()+1</f>
        <v>43803</v>
      </c>
    </row>
    <row r="2" spans="1:9" x14ac:dyDescent="0.25">
      <c r="G2" s="4"/>
    </row>
    <row r="3" spans="1:9" x14ac:dyDescent="0.25">
      <c r="A3" t="s">
        <v>28</v>
      </c>
      <c r="G3" s="4" t="s">
        <v>28</v>
      </c>
    </row>
    <row r="4" spans="1:9" x14ac:dyDescent="0.25">
      <c r="A4" t="s">
        <v>75</v>
      </c>
      <c r="B4" s="3">
        <v>1.5425000000000002</v>
      </c>
      <c r="C4" s="3"/>
      <c r="E4" s="3">
        <f>B4</f>
        <v>1.5425000000000002</v>
      </c>
      <c r="G4" t="str">
        <f>_xll.RtGet("IDN","USDONFSR=X","GV4_TEXT")</f>
        <v xml:space="preserve">ON    </v>
      </c>
      <c r="H4" s="3">
        <f>_xll.RtGet("IDN","USDONFSR=X","PRIMACT_1")</f>
        <v>1.5425000000000002</v>
      </c>
      <c r="I4" s="3"/>
    </row>
    <row r="5" spans="1:9" x14ac:dyDescent="0.25">
      <c r="A5" t="s">
        <v>76</v>
      </c>
      <c r="B5" s="3">
        <v>1.5865</v>
      </c>
      <c r="C5" s="3"/>
      <c r="E5" s="3">
        <f t="shared" ref="E5:E10" si="0">B5</f>
        <v>1.5865</v>
      </c>
      <c r="G5" t="str">
        <f>_xll.RtGet("IDN","USDSWFSR=X","GV4_TEXT")</f>
        <v xml:space="preserve">SW    </v>
      </c>
      <c r="H5" s="3">
        <f>_xll.RtGet("IDN","USDSWFSR=X","PRIMACT_1")</f>
        <v>1.5865</v>
      </c>
      <c r="I5" s="3"/>
    </row>
    <row r="6" spans="1:9" x14ac:dyDescent="0.25">
      <c r="A6" t="s">
        <v>77</v>
      </c>
      <c r="B6" s="3">
        <v>1.6971300000000002</v>
      </c>
      <c r="C6" s="3"/>
      <c r="E6" s="3">
        <f t="shared" si="0"/>
        <v>1.6971300000000002</v>
      </c>
      <c r="G6" t="str">
        <f>_xll.RtGet("IDN","USD1MFSR=X","GV4_TEXT")</f>
        <v xml:space="preserve">1M    </v>
      </c>
      <c r="H6" s="3">
        <f>_xll.RtGet("IDN","USD1MFSR=X","PRIMACT_1")</f>
        <v>1.6971300000000002</v>
      </c>
      <c r="I6" s="3"/>
    </row>
    <row r="7" spans="1:9" x14ac:dyDescent="0.25">
      <c r="A7" t="s">
        <v>78</v>
      </c>
      <c r="B7" s="3">
        <v>1.8398800000000002</v>
      </c>
      <c r="C7" s="3"/>
      <c r="E7" s="3">
        <f t="shared" si="0"/>
        <v>1.8398800000000002</v>
      </c>
      <c r="G7" t="str">
        <f>_xll.RtGet("IDN","USD2MFSR=X","GV4_TEXT")</f>
        <v xml:space="preserve">2M    </v>
      </c>
      <c r="H7" s="3">
        <f>_xll.RtGet("IDN","USD2MFSR=X","PRIMACT_1")</f>
        <v>1.8398800000000002</v>
      </c>
      <c r="I7" s="3"/>
    </row>
    <row r="8" spans="1:9" x14ac:dyDescent="0.25">
      <c r="A8" t="s">
        <v>79</v>
      </c>
      <c r="B8" s="3">
        <v>1.9055000000000002</v>
      </c>
      <c r="C8" s="3"/>
      <c r="E8" s="3">
        <f t="shared" si="0"/>
        <v>1.9055000000000002</v>
      </c>
      <c r="G8" t="str">
        <f>_xll.RtGet("IDN","USD3MFSR=X","GV4_TEXT")</f>
        <v xml:space="preserve">3M    </v>
      </c>
      <c r="H8" s="3">
        <f>_xll.RtGet("IDN","USD3MFSR=X","PRIMACT_1")</f>
        <v>1.9055000000000002</v>
      </c>
      <c r="I8" s="3"/>
    </row>
    <row r="9" spans="1:9" x14ac:dyDescent="0.25">
      <c r="A9" t="s">
        <v>80</v>
      </c>
      <c r="B9" s="3">
        <v>1.8968800000000001</v>
      </c>
      <c r="C9" s="3"/>
      <c r="E9" s="3">
        <f t="shared" si="0"/>
        <v>1.8968800000000001</v>
      </c>
      <c r="G9" t="str">
        <f>_xll.RtGet("IDN","USD6MFSR=X","GV4_TEXT")</f>
        <v xml:space="preserve">6M    </v>
      </c>
      <c r="H9" s="3">
        <f>_xll.RtGet("IDN","USD6MFSR=X","PRIMACT_1")</f>
        <v>1.8968800000000001</v>
      </c>
      <c r="I9" s="3"/>
    </row>
    <row r="10" spans="1:9" x14ac:dyDescent="0.25">
      <c r="A10" t="s">
        <v>34</v>
      </c>
      <c r="B10" s="3">
        <v>1.9521300000000001</v>
      </c>
      <c r="C10" s="3"/>
      <c r="E10" s="3">
        <f t="shared" si="0"/>
        <v>1.9521300000000001</v>
      </c>
      <c r="G10" t="str">
        <f>_xll.RtGet("IDN","USD1YFSR=X","GV4_TEXT")</f>
        <v xml:space="preserve">1Y    </v>
      </c>
      <c r="H10" s="3">
        <f>_xll.RtGet("IDN","USD1YFSR=X","PRIMACT_1")</f>
        <v>1.9521300000000001</v>
      </c>
      <c r="I10" s="3"/>
    </row>
    <row r="11" spans="1:9" x14ac:dyDescent="0.25">
      <c r="B11" s="3"/>
      <c r="C11" s="3"/>
      <c r="E11" s="3"/>
      <c r="G11" s="4"/>
    </row>
    <row r="12" spans="1:9" x14ac:dyDescent="0.25">
      <c r="A12" t="s">
        <v>25</v>
      </c>
      <c r="B12" s="3" t="s">
        <v>1</v>
      </c>
      <c r="C12" s="3"/>
      <c r="E12" s="3"/>
      <c r="G12" t="s">
        <v>25</v>
      </c>
      <c r="H12" t="s">
        <v>1</v>
      </c>
    </row>
    <row r="13" spans="1:9" x14ac:dyDescent="0.25">
      <c r="A13" t="s">
        <v>34</v>
      </c>
      <c r="B13" s="3">
        <v>1.6910000000000001</v>
      </c>
      <c r="C13" s="3">
        <v>1.7110000000000001</v>
      </c>
      <c r="E13" s="3">
        <f>(C13+B13)/2</f>
        <v>1.7010000000000001</v>
      </c>
      <c r="G13" t="str">
        <f>_xll.RtGet("IDN","USDAM3L1Y=","GV4_TEXT")</f>
        <v xml:space="preserve">1Y    </v>
      </c>
      <c r="H13" s="3">
        <f>_xll.RtGet("IDN","USDAM3L1Y=","PRIMACT_1")</f>
        <v>1.6920000000000002</v>
      </c>
      <c r="I13" s="3">
        <f>_xll.RtGet("IDN","USDAM3L1Y=","SEC_ACT_1")</f>
        <v>1.7120000000000002</v>
      </c>
    </row>
    <row r="14" spans="1:9" x14ac:dyDescent="0.25">
      <c r="A14" t="s">
        <v>35</v>
      </c>
      <c r="B14" s="3">
        <v>1.5690000000000002</v>
      </c>
      <c r="C14" s="3">
        <v>1.609</v>
      </c>
      <c r="E14" s="3">
        <f t="shared" ref="E14:E22" si="1">(C14+B14)/2</f>
        <v>1.589</v>
      </c>
      <c r="G14" t="str">
        <f>_xll.RtGet("IDN","USDAM3L2Y=","GV4_TEXT")</f>
        <v xml:space="preserve">2Y    </v>
      </c>
      <c r="H14" s="3">
        <f>_xll.RtGet("IDN","USDAM3L2Y=","PRIMACT_1")</f>
        <v>1.5680000000000001</v>
      </c>
      <c r="I14" s="3">
        <f>_xll.RtGet("IDN","USDAM3L2Y=","SEC_ACT_1")</f>
        <v>1.6080000000000001</v>
      </c>
    </row>
    <row r="15" spans="1:9" x14ac:dyDescent="0.25">
      <c r="A15" t="s">
        <v>36</v>
      </c>
      <c r="B15" s="3">
        <v>1.538</v>
      </c>
      <c r="C15" s="3">
        <v>1.5780000000000001</v>
      </c>
      <c r="E15" s="3">
        <f t="shared" si="1"/>
        <v>1.5580000000000001</v>
      </c>
      <c r="G15" t="str">
        <f>_xll.RtGet("IDN","USDAM3L3Y=","GV4_TEXT")</f>
        <v xml:space="preserve">3Y    </v>
      </c>
      <c r="H15" s="3">
        <f>_xll.RtGet("IDN","USDAM3L3Y=","PRIMACT_1")</f>
        <v>1.5370000000000001</v>
      </c>
      <c r="I15" s="3">
        <f>_xll.RtGet("IDN","USDAM3L3Y=","SEC_ACT_1")</f>
        <v>1.5770000000000002</v>
      </c>
    </row>
    <row r="16" spans="1:9" x14ac:dyDescent="0.25">
      <c r="A16" t="s">
        <v>37</v>
      </c>
      <c r="B16" s="3">
        <v>1.536</v>
      </c>
      <c r="C16" s="3">
        <v>1.5760000000000001</v>
      </c>
      <c r="E16" s="3">
        <f t="shared" si="1"/>
        <v>1.556</v>
      </c>
      <c r="G16" t="str">
        <f>_xll.RtGet("IDN","USDAM3L4Y=","GV4_TEXT")</f>
        <v xml:space="preserve">4Y    </v>
      </c>
      <c r="H16" s="3">
        <f>_xll.RtGet("IDN","USDAM3L4Y=","PRIMACT_1")</f>
        <v>1.534</v>
      </c>
      <c r="I16" s="3">
        <f>_xll.RtGet("IDN","USDAM3L4Y=","SEC_ACT_1")</f>
        <v>1.5740000000000001</v>
      </c>
    </row>
    <row r="17" spans="1:9" x14ac:dyDescent="0.25">
      <c r="A17" t="s">
        <v>38</v>
      </c>
      <c r="B17" s="3">
        <v>1.5490000000000002</v>
      </c>
      <c r="C17" s="3">
        <v>1.589</v>
      </c>
      <c r="E17" s="3">
        <f t="shared" si="1"/>
        <v>1.569</v>
      </c>
      <c r="G17" t="str">
        <f>_xll.RtGet("IDN","USDAM3L5Y=","GV4_TEXT")</f>
        <v xml:space="preserve">5Y    </v>
      </c>
      <c r="H17" s="3">
        <f>_xll.RtGet("IDN","USDAM3L5Y=","PRIMACT_1")</f>
        <v>1.5470000000000002</v>
      </c>
      <c r="I17" s="3">
        <f>_xll.RtGet("IDN","USDAM3L5Y=","SEC_ACT_1")</f>
        <v>1.5670000000000002</v>
      </c>
    </row>
    <row r="18" spans="1:9" x14ac:dyDescent="0.25">
      <c r="A18" t="s">
        <v>39</v>
      </c>
      <c r="B18" s="3">
        <v>1.5780000000000001</v>
      </c>
      <c r="C18" s="3">
        <v>1.5836000000000001</v>
      </c>
      <c r="E18" s="3">
        <f t="shared" si="1"/>
        <v>1.5808</v>
      </c>
      <c r="G18" t="str">
        <f>_xll.RtGet("IDN","USDAM3L6Y=","GV4_TEXT")</f>
        <v xml:space="preserve">6Y    </v>
      </c>
      <c r="H18" s="3">
        <f>_xll.RtGet("IDN","USDAM3L6Y=","PRIMACT_1")</f>
        <v>1.5595000000000001</v>
      </c>
      <c r="I18" s="3">
        <f>_xll.RtGet("IDN","USDAM3L6Y=","SEC_ACT_1")</f>
        <v>1.5993000000000002</v>
      </c>
    </row>
    <row r="19" spans="1:9" x14ac:dyDescent="0.25">
      <c r="A19" t="s">
        <v>40</v>
      </c>
      <c r="B19" s="3">
        <v>1.6033000000000002</v>
      </c>
      <c r="C19" s="3">
        <v>1.6105</v>
      </c>
      <c r="E19" s="3">
        <f t="shared" si="1"/>
        <v>1.6069</v>
      </c>
      <c r="G19" t="str">
        <f>_xll.RtGet("IDN","USDAM3L7Y=","GV4_TEXT")</f>
        <v xml:space="preserve">7Y    </v>
      </c>
      <c r="H19" s="3">
        <f>_xll.RtGet("IDN","USDAM3L7Y=","PRIMACT_1")</f>
        <v>1.593</v>
      </c>
      <c r="I19" s="3">
        <f>_xll.RtGet("IDN","USDAM3L7Y=","SEC_ACT_1")</f>
        <v>1.633</v>
      </c>
    </row>
    <row r="20" spans="1:9" x14ac:dyDescent="0.25">
      <c r="A20" t="s">
        <v>41</v>
      </c>
      <c r="B20" s="3">
        <v>1.6240000000000001</v>
      </c>
      <c r="C20" s="3">
        <v>1.6440000000000001</v>
      </c>
      <c r="E20" s="3">
        <f t="shared" si="1"/>
        <v>1.6340000000000001</v>
      </c>
      <c r="G20" t="str">
        <f>_xll.RtGet("IDN","USDAM3L8Y=","GV4_TEXT")</f>
        <v xml:space="preserve">8Y    </v>
      </c>
      <c r="H20" s="3">
        <f>_xll.RtGet("IDN","USDAM3L8Y=","PRIMACT_1")</f>
        <v>1.6152</v>
      </c>
      <c r="I20" s="3">
        <f>_xll.RtGet("IDN","USDAM3L8Y=","SEC_ACT_1")</f>
        <v>1.655</v>
      </c>
    </row>
    <row r="21" spans="1:9" x14ac:dyDescent="0.25">
      <c r="A21" t="s">
        <v>42</v>
      </c>
      <c r="B21" s="3">
        <v>1.6628000000000001</v>
      </c>
      <c r="C21" s="3">
        <v>1.6680000000000001</v>
      </c>
      <c r="E21" s="3">
        <f t="shared" si="1"/>
        <v>1.6654</v>
      </c>
      <c r="G21" t="str">
        <f>_xll.RtGet("IDN","USDAM3L9Y=","GV4_TEXT")</f>
        <v xml:space="preserve">9Y    </v>
      </c>
      <c r="H21" s="3">
        <f>_xll.RtGet("IDN","USDAM3L9Y=","PRIMACT_1")</f>
        <v>1.6520000000000001</v>
      </c>
      <c r="I21" s="3">
        <f>_xll.RtGet("IDN","USDAM3L9Y=","SEC_ACT_1")</f>
        <v>1.6720000000000002</v>
      </c>
    </row>
    <row r="22" spans="1:9" x14ac:dyDescent="0.25">
      <c r="A22" t="s">
        <v>43</v>
      </c>
      <c r="B22" s="3">
        <v>1.6830000000000001</v>
      </c>
      <c r="C22" s="3">
        <v>1.7230000000000001</v>
      </c>
      <c r="E22" s="3">
        <f t="shared" si="1"/>
        <v>1.7030000000000001</v>
      </c>
      <c r="G22" t="str">
        <f>_xll.RtGet("IDN","USDAM3L10Y=","GV4_TEXT")</f>
        <v xml:space="preserve">10Y   </v>
      </c>
      <c r="H22" s="3">
        <f>_xll.RtGet("IDN","USDAM3L10Y=","PRIMACT_1")</f>
        <v>1.6800000000000002</v>
      </c>
      <c r="I22" s="3">
        <f>_xll.RtGet("IDN","USDAM3L10Y=","SEC_ACT_1")</f>
        <v>1.72</v>
      </c>
    </row>
    <row r="23" spans="1:9" x14ac:dyDescent="0.25">
      <c r="B23" s="3"/>
      <c r="C23" s="3"/>
      <c r="E23" s="3"/>
      <c r="H23" s="3"/>
      <c r="I23" s="3"/>
    </row>
    <row r="24" spans="1:9" x14ac:dyDescent="0.25">
      <c r="A24" t="s">
        <v>24</v>
      </c>
      <c r="B24" s="3"/>
      <c r="C24" s="3"/>
      <c r="E24" s="3"/>
      <c r="G24" t="s">
        <v>24</v>
      </c>
      <c r="H24" s="3"/>
      <c r="I24" s="3"/>
    </row>
    <row r="25" spans="1:9" x14ac:dyDescent="0.25">
      <c r="A25" t="s">
        <v>49</v>
      </c>
      <c r="B25" s="3">
        <v>1.821</v>
      </c>
      <c r="C25" s="3">
        <v>1.871</v>
      </c>
      <c r="E25" s="3">
        <f t="shared" ref="E25:E45" si="2">(C25+B25)/2</f>
        <v>1.8460000000000001</v>
      </c>
      <c r="G25" t="str">
        <f>_xll.RtGet("IDN","USD1X4F=","GV4_TEXT")</f>
        <v>1X4</v>
      </c>
      <c r="H25" s="3">
        <f>_xll.RtGet("IDN","USD1X4F=","PRIMACT_1")</f>
        <v>1.8256000000000001</v>
      </c>
      <c r="I25" s="3">
        <f>_xll.RtGet("IDN","USD1X4F=","SEC_ACT_1")</f>
        <v>1.8656000000000001</v>
      </c>
    </row>
    <row r="26" spans="1:9" x14ac:dyDescent="0.25">
      <c r="A26" t="s">
        <v>50</v>
      </c>
      <c r="B26" s="3">
        <v>1.7557</v>
      </c>
      <c r="C26" s="3">
        <v>1.7957000000000001</v>
      </c>
      <c r="E26" s="3">
        <f t="shared" si="2"/>
        <v>1.7757000000000001</v>
      </c>
      <c r="G26" t="str">
        <f>_xll.RtGet("IDN","USD2X5F=","GV4_TEXT")</f>
        <v>2X5</v>
      </c>
      <c r="H26" s="3">
        <f>_xll.RtGet("IDN","USD2X5F=","PRIMACT_1")</f>
        <v>1.7552000000000001</v>
      </c>
      <c r="I26" s="3">
        <f>_xll.RtGet("IDN","USD2X5F=","SEC_ACT_1")</f>
        <v>1.7952000000000001</v>
      </c>
    </row>
    <row r="27" spans="1:9" x14ac:dyDescent="0.25">
      <c r="A27" t="s">
        <v>51</v>
      </c>
      <c r="B27" s="3">
        <v>1.7023000000000001</v>
      </c>
      <c r="C27" s="3">
        <v>1.7423000000000002</v>
      </c>
      <c r="E27" s="3">
        <f t="shared" si="2"/>
        <v>1.7223000000000002</v>
      </c>
      <c r="G27" t="str">
        <f>_xll.RtGet("IDN","USD3X6F=","GV4_TEXT")</f>
        <v>3X6</v>
      </c>
      <c r="H27" s="3">
        <f>_xll.RtGet("IDN","USD3X6F=","PRIMACT_1")</f>
        <v>1.7018</v>
      </c>
      <c r="I27" s="3">
        <f>_xll.RtGet("IDN","USD3X6F=","SEC_ACT_1")</f>
        <v>1.7414000000000001</v>
      </c>
    </row>
    <row r="28" spans="1:9" x14ac:dyDescent="0.25">
      <c r="A28" t="s">
        <v>52</v>
      </c>
      <c r="B28" s="3">
        <v>1.6639000000000002</v>
      </c>
      <c r="C28" s="3">
        <v>1.7039000000000002</v>
      </c>
      <c r="E28" s="3">
        <f t="shared" si="2"/>
        <v>1.6839000000000002</v>
      </c>
      <c r="G28" t="str">
        <f>_xll.RtGet("IDN","USD4X7F=","GV4_TEXT")</f>
        <v>4X7</v>
      </c>
      <c r="H28" s="3">
        <f>_xll.RtGet("IDN","USD4X7F=","PRIMACT_1")</f>
        <v>1.6635</v>
      </c>
      <c r="I28" s="3">
        <f>_xll.RtGet("IDN","USD4X7F=","SEC_ACT_1")</f>
        <v>1.7035</v>
      </c>
    </row>
    <row r="29" spans="1:9" x14ac:dyDescent="0.25">
      <c r="A29" t="s">
        <v>53</v>
      </c>
      <c r="B29" s="3">
        <v>1.6312</v>
      </c>
      <c r="C29" s="3">
        <v>1.6712</v>
      </c>
      <c r="E29" s="3">
        <f t="shared" si="2"/>
        <v>1.6512</v>
      </c>
      <c r="G29" t="str">
        <f>_xll.RtGet("IDN","USD5X8F=","GV4_TEXT")</f>
        <v>5X8</v>
      </c>
      <c r="H29" s="3">
        <f>_xll.RtGet("IDN","USD5X8F=","PRIMACT_1")</f>
        <v>1.631</v>
      </c>
      <c r="I29" s="3">
        <f>_xll.RtGet("IDN","USD5X8F=","SEC_ACT_1")</f>
        <v>1.671</v>
      </c>
    </row>
    <row r="30" spans="1:9" x14ac:dyDescent="0.25">
      <c r="A30" t="s">
        <v>54</v>
      </c>
      <c r="B30" s="3">
        <v>1.5968</v>
      </c>
      <c r="C30" s="3">
        <v>1.6368</v>
      </c>
      <c r="E30" s="3">
        <f t="shared" si="2"/>
        <v>1.6168</v>
      </c>
      <c r="G30" t="str">
        <f>_xll.RtGet("IDN","USD6X9F=","GV4_TEXT")</f>
        <v>6X9</v>
      </c>
      <c r="H30" s="3">
        <f>_xll.RtGet("IDN","USD6X9F=","PRIMACT_1")</f>
        <v>1.5967</v>
      </c>
      <c r="I30" s="3">
        <f>_xll.RtGet("IDN","USD6X9F=","SEC_ACT_1")</f>
        <v>1.6367</v>
      </c>
    </row>
    <row r="31" spans="1:9" x14ac:dyDescent="0.25">
      <c r="A31" t="s">
        <v>55</v>
      </c>
      <c r="B31" s="3">
        <v>1.5680000000000001</v>
      </c>
      <c r="C31" s="3">
        <v>1.6080000000000001</v>
      </c>
      <c r="E31" s="3">
        <f t="shared" si="2"/>
        <v>1.5880000000000001</v>
      </c>
      <c r="G31" t="str">
        <f>_xll.RtGet("IDN","USD7X10F=","GV4_TEXT")</f>
        <v>7X10</v>
      </c>
      <c r="H31" s="3">
        <f>_xll.RtGet("IDN","USD7X10F=","PRIMACT_1")</f>
        <v>1.5668</v>
      </c>
      <c r="I31" s="3">
        <f>_xll.RtGet("IDN","USD7X10F=","SEC_ACT_1")</f>
        <v>1.6068</v>
      </c>
    </row>
    <row r="32" spans="1:9" x14ac:dyDescent="0.25">
      <c r="A32" t="s">
        <v>56</v>
      </c>
      <c r="B32" s="3">
        <v>1.55</v>
      </c>
      <c r="C32" s="3">
        <v>1.57</v>
      </c>
      <c r="E32" s="3">
        <f t="shared" si="2"/>
        <v>1.56</v>
      </c>
      <c r="G32" t="str">
        <f>_xll.RtGet("IDN","USD8X11F=","GV4_TEXT")</f>
        <v>8X11</v>
      </c>
      <c r="H32" s="3">
        <f>_xll.RtGet("IDN","USD8X11F=","PRIMACT_1")</f>
        <v>1.5489999999999999</v>
      </c>
      <c r="I32" s="3">
        <f>_xll.RtGet("IDN","USD8X11F=","SEC_ACT_1")</f>
        <v>1.569</v>
      </c>
    </row>
    <row r="33" spans="1:9" x14ac:dyDescent="0.25">
      <c r="A33" t="s">
        <v>57</v>
      </c>
      <c r="B33" s="3">
        <v>1.5110000000000001</v>
      </c>
      <c r="C33" s="3">
        <v>1.5509999999999999</v>
      </c>
      <c r="E33" s="3">
        <f t="shared" si="2"/>
        <v>1.5310000000000001</v>
      </c>
      <c r="G33" t="str">
        <f>_xll.RtGet("IDN","USD9X12F=","GV4_TEXT")</f>
        <v>9X12</v>
      </c>
      <c r="H33" s="3">
        <f>_xll.RtGet("IDN","USD9X12F=","PRIMACT_1")</f>
        <v>1.5190000000000001</v>
      </c>
      <c r="I33" s="3">
        <f>_xll.RtGet("IDN","USD9X12F=","SEC_ACT_1")</f>
        <v>1.5389999999999999</v>
      </c>
    </row>
    <row r="34" spans="1:9" x14ac:dyDescent="0.25">
      <c r="A34" t="s">
        <v>58</v>
      </c>
      <c r="B34" s="3">
        <v>1.8153000000000001</v>
      </c>
      <c r="C34" s="3">
        <v>1.8753000000000002</v>
      </c>
      <c r="E34" s="3">
        <f t="shared" si="2"/>
        <v>1.8453000000000002</v>
      </c>
      <c r="G34" t="str">
        <f>_xll.RtGet("IDN","USD1X7F=","GV4_TEXT")</f>
        <v>1X7</v>
      </c>
      <c r="H34" s="3">
        <f>_xll.RtGet("IDN","USD1X7F=","PRIMACT_1")</f>
        <v>1.8148000000000002</v>
      </c>
      <c r="I34" s="3">
        <f>_xll.RtGet("IDN","USD1X7F=","SEC_ACT_1")</f>
        <v>1.8748</v>
      </c>
    </row>
    <row r="35" spans="1:9" x14ac:dyDescent="0.25">
      <c r="A35" t="s">
        <v>59</v>
      </c>
      <c r="B35" s="3">
        <v>1.7551000000000001</v>
      </c>
      <c r="C35" s="3">
        <v>1.8151000000000002</v>
      </c>
      <c r="E35" s="3">
        <f t="shared" si="2"/>
        <v>1.7851000000000001</v>
      </c>
      <c r="G35" t="str">
        <f>_xll.RtGet("IDN","USD2X8F=","GV4_TEXT")</f>
        <v>2X8</v>
      </c>
      <c r="H35" s="3">
        <f>_xll.RtGet("IDN","USD2X8F=","PRIMACT_1")</f>
        <v>1.7547000000000001</v>
      </c>
      <c r="I35" s="3">
        <f>_xll.RtGet("IDN","USD2X8F=","SEC_ACT_1")</f>
        <v>1.8147</v>
      </c>
    </row>
    <row r="36" spans="1:9" x14ac:dyDescent="0.25">
      <c r="A36" t="s">
        <v>60</v>
      </c>
      <c r="B36" s="3">
        <v>1.7065000000000001</v>
      </c>
      <c r="C36" s="3">
        <v>1.7665000000000002</v>
      </c>
      <c r="E36" s="3">
        <f t="shared" si="2"/>
        <v>1.7365000000000002</v>
      </c>
      <c r="G36" t="str">
        <f>_xll.RtGet("IDN","USD3X9F=","GV4_TEXT")</f>
        <v>3X9</v>
      </c>
      <c r="H36" s="3">
        <f>_xll.RtGet("IDN","USD3X9F=","PRIMACT_1")</f>
        <v>1.7062000000000002</v>
      </c>
      <c r="I36" s="3">
        <f>_xll.RtGet("IDN","USD3X9F=","SEC_ACT_1")</f>
        <v>1.7662</v>
      </c>
    </row>
    <row r="37" spans="1:9" x14ac:dyDescent="0.25">
      <c r="A37" t="s">
        <v>61</v>
      </c>
      <c r="B37" s="3">
        <v>1.679</v>
      </c>
      <c r="C37" s="3">
        <v>1.7190000000000001</v>
      </c>
      <c r="E37" s="3">
        <f t="shared" si="2"/>
        <v>1.6990000000000001</v>
      </c>
      <c r="G37" t="str">
        <f>_xll.RtGet("IDN","USD4X10F=","GV4_TEXT")</f>
        <v>4X10</v>
      </c>
      <c r="H37" s="3">
        <f>_xll.RtGet("IDN","USD4X10F=","PRIMACT_1")</f>
        <v>1.679</v>
      </c>
      <c r="I37" s="3">
        <f>_xll.RtGet("IDN","USD4X10F=","SEC_ACT_1")</f>
        <v>1.7190000000000001</v>
      </c>
    </row>
    <row r="38" spans="1:9" x14ac:dyDescent="0.25">
      <c r="A38" t="s">
        <v>62</v>
      </c>
      <c r="B38" s="3">
        <v>1.649</v>
      </c>
      <c r="C38" s="3">
        <v>1.6890000000000001</v>
      </c>
      <c r="E38" s="3">
        <f t="shared" si="2"/>
        <v>1.669</v>
      </c>
      <c r="G38" t="str">
        <f>_xll.RtGet("IDN","USD5X11F=","GV4_TEXT")</f>
        <v>5X11</v>
      </c>
      <c r="H38" s="3">
        <f>_xll.RtGet("IDN","USD5X11F=","PRIMACT_1")</f>
        <v>1.6480000000000001</v>
      </c>
      <c r="I38" s="3">
        <f>_xll.RtGet("IDN","USD5X11F=","SEC_ACT_1")</f>
        <v>1.6879999999999999</v>
      </c>
    </row>
    <row r="39" spans="1:9" x14ac:dyDescent="0.25">
      <c r="A39" t="s">
        <v>63</v>
      </c>
      <c r="B39" s="3">
        <v>1.619</v>
      </c>
      <c r="C39" s="3">
        <v>1.659</v>
      </c>
      <c r="E39" s="3">
        <f t="shared" si="2"/>
        <v>1.639</v>
      </c>
      <c r="G39" t="str">
        <f>_xll.RtGet("IDN","USD6X12F=","GV4_TEXT")</f>
        <v>6X12</v>
      </c>
      <c r="H39" s="3">
        <f>_xll.RtGet("IDN","USD6X12F=","PRIMACT_1")</f>
        <v>1.611</v>
      </c>
      <c r="I39" s="3">
        <f>_xll.RtGet("IDN","USD6X12F=","SEC_ACT_1")</f>
        <v>1.661</v>
      </c>
    </row>
    <row r="40" spans="1:9" x14ac:dyDescent="0.25">
      <c r="A40" t="s">
        <v>72</v>
      </c>
      <c r="B40" s="3">
        <v>1.5640000000000001</v>
      </c>
      <c r="C40" s="3">
        <v>1.6040000000000001</v>
      </c>
      <c r="E40" s="3">
        <f t="shared" si="2"/>
        <v>1.5840000000000001</v>
      </c>
      <c r="G40" t="str">
        <f>_xll.RtGet("IDN","USD9X15F=","GV4_TEXT")</f>
        <v>9X15</v>
      </c>
      <c r="H40" s="3">
        <f>_xll.RtGet("IDN","USD9X15F=","PRIMACT_1")</f>
        <v>1.5640000000000001</v>
      </c>
      <c r="I40" s="3">
        <f>_xll.RtGet("IDN","USD9X15F=","SEC_ACT_1")</f>
        <v>1.6040000000000001</v>
      </c>
    </row>
    <row r="41" spans="1:9" x14ac:dyDescent="0.25">
      <c r="A41" t="s">
        <v>68</v>
      </c>
      <c r="B41" s="3">
        <v>1.5330000000000001</v>
      </c>
      <c r="C41" s="3">
        <v>1.573</v>
      </c>
      <c r="E41" s="3">
        <f t="shared" si="2"/>
        <v>1.5529999999999999</v>
      </c>
      <c r="G41" t="str">
        <f>_xll.RtGet("IDN","USD12X18F=","GV4_TEXT")</f>
        <v>12X18</v>
      </c>
      <c r="H41" s="3">
        <f>_xll.RtGet("IDN","USD12X18F=","PRIMACT_1")</f>
        <v>1.5330000000000001</v>
      </c>
      <c r="I41" s="3">
        <f>_xll.RtGet("IDN","USD12X18F=","SEC_ACT_1")</f>
        <v>1.573</v>
      </c>
    </row>
    <row r="42" spans="1:9" x14ac:dyDescent="0.25">
      <c r="A42" t="s">
        <v>64</v>
      </c>
      <c r="B42" s="3">
        <v>1.492</v>
      </c>
      <c r="C42" s="3">
        <v>1.532</v>
      </c>
      <c r="E42" s="3">
        <f t="shared" si="2"/>
        <v>1.512</v>
      </c>
      <c r="G42" t="str">
        <f>_xll.RtGet("IDN","USD12X15F=","GV4_TEXT")</f>
        <v>12X15</v>
      </c>
      <c r="H42" s="3">
        <f>_xll.RtGet("IDN","USD12X15F=","PRIMACT_1")</f>
        <v>1.492</v>
      </c>
      <c r="I42" s="3">
        <f>_xll.RtGet("IDN","USD12X15F=","SEC_ACT_1")</f>
        <v>1.5324</v>
      </c>
    </row>
    <row r="43" spans="1:9" x14ac:dyDescent="0.25">
      <c r="A43" t="s">
        <v>65</v>
      </c>
      <c r="B43" s="3">
        <v>1.4337</v>
      </c>
      <c r="C43" s="3">
        <v>1.4737</v>
      </c>
      <c r="E43" s="3">
        <f t="shared" si="2"/>
        <v>1.4537</v>
      </c>
      <c r="G43" t="str">
        <f>_xll.RtGet("IDN","USD15X18F=","GV4_TEXT")</f>
        <v>15X18</v>
      </c>
      <c r="H43" s="3">
        <f>_xll.RtGet("IDN","USD15X18F=","PRIMACT_1")</f>
        <v>1.4338</v>
      </c>
      <c r="I43" s="3">
        <f>_xll.RtGet("IDN","USD15X18F=","SEC_ACT_1")</f>
        <v>1.4729000000000001</v>
      </c>
    </row>
    <row r="44" spans="1:9" x14ac:dyDescent="0.25">
      <c r="A44" t="s">
        <v>66</v>
      </c>
      <c r="B44" s="3">
        <v>1.4259999999999999</v>
      </c>
      <c r="C44" s="3">
        <v>1.446</v>
      </c>
      <c r="E44" s="3">
        <f t="shared" si="2"/>
        <v>1.4359999999999999</v>
      </c>
      <c r="G44" t="str">
        <f>_xll.RtGet("IDN","USD18X21F=","GV4_TEXT")</f>
        <v>18X21</v>
      </c>
      <c r="H44" s="3">
        <f>_xll.RtGet("IDN","USD18X21F=","PRIMACT_1")</f>
        <v>1.4279999999999999</v>
      </c>
      <c r="I44" s="3">
        <f>_xll.RtGet("IDN","USD18X21F=","SEC_ACT_1")</f>
        <v>1.448</v>
      </c>
    </row>
    <row r="45" spans="1:9" x14ac:dyDescent="0.25">
      <c r="A45" t="s">
        <v>69</v>
      </c>
      <c r="B45" s="3">
        <v>1.4850000000000001</v>
      </c>
      <c r="C45" s="3">
        <v>1.5250000000000001</v>
      </c>
      <c r="E45" s="3">
        <f t="shared" si="2"/>
        <v>1.5050000000000001</v>
      </c>
      <c r="G45" t="str">
        <f>_xll.RtGet("IDN","USD18X24F=","GV4_TEXT")</f>
        <v>18X24</v>
      </c>
      <c r="H45" s="3">
        <f>_xll.RtGet("IDN","USD18X24F=","PRIMACT_1")</f>
        <v>1.4850000000000001</v>
      </c>
      <c r="I45" s="3">
        <f>_xll.RtGet("IDN","USD18X24F=","SEC_ACT_1")</f>
        <v>1.5250000000000001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I53"/>
  <sheetViews>
    <sheetView workbookViewId="0">
      <selection sqref="A1:C1048576"/>
    </sheetView>
  </sheetViews>
  <sheetFormatPr defaultRowHeight="15" x14ac:dyDescent="0.25"/>
  <cols>
    <col min="1" max="1" width="10.42578125" bestFit="1" customWidth="1"/>
    <col min="7" max="7" width="11.42578125" customWidth="1"/>
    <col min="8" max="9" width="9.42578125" customWidth="1"/>
    <col min="10" max="10" width="9.28515625" bestFit="1" customWidth="1"/>
  </cols>
  <sheetData>
    <row r="1" spans="1:9" x14ac:dyDescent="0.25">
      <c r="A1" s="4">
        <v>43803</v>
      </c>
      <c r="G1" s="4">
        <f ca="1">TODAY()+1</f>
        <v>43803</v>
      </c>
    </row>
    <row r="2" spans="1:9" x14ac:dyDescent="0.25">
      <c r="A2" t="s">
        <v>19</v>
      </c>
      <c r="B2">
        <v>4.2910000000000004</v>
      </c>
      <c r="G2" t="s">
        <v>19</v>
      </c>
      <c r="H2" s="2">
        <f>_xll.RtGet("IDN","EURPLN=D3","PRIMACT_1")</f>
        <v>4.29</v>
      </c>
    </row>
    <row r="3" spans="1:9" x14ac:dyDescent="0.25">
      <c r="A3" s="1" t="s">
        <v>20</v>
      </c>
      <c r="B3">
        <v>3.875</v>
      </c>
      <c r="G3" t="s">
        <v>20</v>
      </c>
      <c r="H3" s="2">
        <f>_xll.RtGet("IDN","PLN=","SEC_ACT_1")</f>
        <v>3.8749000000000002</v>
      </c>
    </row>
    <row r="4" spans="1:9" x14ac:dyDescent="0.25">
      <c r="A4" s="1" t="s">
        <v>21</v>
      </c>
      <c r="B4">
        <v>1.1073</v>
      </c>
      <c r="G4" t="s">
        <v>21</v>
      </c>
      <c r="H4" s="2">
        <f>_xll.RtGet("IDN","EUR=","SEC_ACT_1")</f>
        <v>1.1073</v>
      </c>
    </row>
    <row r="5" spans="1:9" x14ac:dyDescent="0.25">
      <c r="A5" s="1"/>
    </row>
    <row r="6" spans="1:9" x14ac:dyDescent="0.25">
      <c r="A6" s="1" t="s">
        <v>83</v>
      </c>
      <c r="E6" t="s">
        <v>82</v>
      </c>
      <c r="G6" t="s">
        <v>83</v>
      </c>
    </row>
    <row r="7" spans="1:9" x14ac:dyDescent="0.25">
      <c r="A7" s="1" t="s">
        <v>90</v>
      </c>
      <c r="G7" t="s">
        <v>90</v>
      </c>
    </row>
    <row r="8" spans="1:9" x14ac:dyDescent="0.25">
      <c r="A8" s="1" t="s">
        <v>29</v>
      </c>
      <c r="B8">
        <v>1.98</v>
      </c>
      <c r="C8">
        <v>2.98</v>
      </c>
      <c r="E8">
        <f>(B8+C8)/2</f>
        <v>2.48</v>
      </c>
      <c r="G8" t="s">
        <v>29</v>
      </c>
      <c r="H8" s="3">
        <f>_xll.RtGet("IDN","EURPLNON=","BID")</f>
        <v>2.0499999999999998</v>
      </c>
      <c r="I8" s="3">
        <f>_xll.RtGet("IDN","EURPLNON=","ASK")</f>
        <v>2.72</v>
      </c>
    </row>
    <row r="9" spans="1:9" x14ac:dyDescent="0.25">
      <c r="A9" s="1" t="s">
        <v>30</v>
      </c>
      <c r="B9">
        <v>1.7090000000000001</v>
      </c>
      <c r="C9">
        <v>3.0089999999999999</v>
      </c>
      <c r="E9">
        <f t="shared" ref="E9:E22" si="0">(B9+C9)/2</f>
        <v>2.359</v>
      </c>
      <c r="G9" t="s">
        <v>30</v>
      </c>
      <c r="H9" s="3">
        <f>_xll.RtGet("IDN","EURPLNTN=","BID")</f>
        <v>2.16</v>
      </c>
      <c r="I9" s="3">
        <f>_xll.RtGet("IDN","EURPLNTN=","ASK")</f>
        <v>2.83</v>
      </c>
    </row>
    <row r="10" spans="1:9" x14ac:dyDescent="0.25">
      <c r="A10" s="1" t="s">
        <v>84</v>
      </c>
      <c r="B10">
        <v>2.1470000000000002</v>
      </c>
      <c r="C10">
        <v>2.9470000000000001</v>
      </c>
      <c r="E10">
        <f t="shared" si="0"/>
        <v>2.5470000000000002</v>
      </c>
      <c r="G10" t="s">
        <v>84</v>
      </c>
      <c r="H10" s="3">
        <f>_xll.RtGet("IDN","EURPLNSN=","BID")</f>
        <v>2.1560000000000001</v>
      </c>
      <c r="I10" s="3">
        <f>_xll.RtGet("IDN","EURPLNSN=","ASK")</f>
        <v>2.956</v>
      </c>
    </row>
    <row r="11" spans="1:9" x14ac:dyDescent="0.25">
      <c r="A11" s="1" t="s">
        <v>85</v>
      </c>
      <c r="B11">
        <v>16.66</v>
      </c>
      <c r="C11">
        <v>19.16</v>
      </c>
      <c r="E11">
        <f t="shared" si="0"/>
        <v>17.91</v>
      </c>
      <c r="G11" t="s">
        <v>85</v>
      </c>
      <c r="H11" s="3">
        <f>_xll.RtGet("IDN","EURPLNSW=","BID")</f>
        <v>17.22</v>
      </c>
      <c r="I11" s="3">
        <f>_xll.RtGet("IDN","EURPLNSW=","ASK")</f>
        <v>18.55</v>
      </c>
    </row>
    <row r="12" spans="1:9" x14ac:dyDescent="0.25">
      <c r="A12" s="1" t="s">
        <v>32</v>
      </c>
      <c r="B12">
        <v>34.65</v>
      </c>
      <c r="C12">
        <v>37.65</v>
      </c>
      <c r="E12">
        <f t="shared" si="0"/>
        <v>36.15</v>
      </c>
      <c r="G12" t="s">
        <v>32</v>
      </c>
      <c r="H12" s="3">
        <f>_xll.RtGet("IDN","EURPLN2W=","BID")</f>
        <v>34.660000000000004</v>
      </c>
      <c r="I12" s="3">
        <f>_xll.RtGet("IDN","EURPLN2W=","ASK")</f>
        <v>37.660000000000004</v>
      </c>
    </row>
    <row r="13" spans="1:9" x14ac:dyDescent="0.25">
      <c r="A13" s="1" t="s">
        <v>86</v>
      </c>
      <c r="B13">
        <v>56.26</v>
      </c>
      <c r="C13">
        <v>59.26</v>
      </c>
      <c r="E13">
        <f t="shared" si="0"/>
        <v>57.76</v>
      </c>
      <c r="G13" t="s">
        <v>86</v>
      </c>
      <c r="H13" s="3">
        <f>_xll.RtGet("IDN","EURPLN3W=","BID")</f>
        <v>56.26</v>
      </c>
      <c r="I13" s="3">
        <f>_xll.RtGet("IDN","EURPLN3W=","ASK")</f>
        <v>59.26</v>
      </c>
    </row>
    <row r="14" spans="1:9" x14ac:dyDescent="0.25">
      <c r="A14" s="1" t="s">
        <v>0</v>
      </c>
      <c r="B14">
        <v>116.96000000000001</v>
      </c>
      <c r="C14">
        <v>119.96000000000001</v>
      </c>
      <c r="E14">
        <f t="shared" si="0"/>
        <v>118.46000000000001</v>
      </c>
      <c r="G14" t="s">
        <v>0</v>
      </c>
      <c r="H14" s="3">
        <f>_xll.RtGet("IDN","EURPLN1M=","BID")</f>
        <v>116.85000000000001</v>
      </c>
      <c r="I14" s="3">
        <f>_xll.RtGet("IDN","EURPLN1M=","ASK")</f>
        <v>120.17</v>
      </c>
    </row>
    <row r="15" spans="1:9" x14ac:dyDescent="0.25">
      <c r="A15" s="1" t="s">
        <v>87</v>
      </c>
      <c r="B15">
        <v>192.5</v>
      </c>
      <c r="C15">
        <v>199.5</v>
      </c>
      <c r="E15">
        <f t="shared" si="0"/>
        <v>196</v>
      </c>
      <c r="G15" t="s">
        <v>87</v>
      </c>
      <c r="H15" s="3">
        <f>_xll.RtGet("IDN","EURPLN2M=","BID")</f>
        <v>192.5</v>
      </c>
      <c r="I15" s="3">
        <f>_xll.RtGet("IDN","EURPLN2M=","ASK")</f>
        <v>199.5</v>
      </c>
    </row>
    <row r="16" spans="1:9" x14ac:dyDescent="0.25">
      <c r="A16" s="1" t="s">
        <v>1</v>
      </c>
      <c r="B16">
        <v>270.90000000000003</v>
      </c>
      <c r="C16">
        <v>276.90000000000003</v>
      </c>
      <c r="E16">
        <f t="shared" si="0"/>
        <v>273.90000000000003</v>
      </c>
      <c r="G16" t="s">
        <v>1</v>
      </c>
      <c r="H16" s="3">
        <f>_xll.RtGet("IDN","EURPLN3M=","BID")</f>
        <v>268.54000000000002</v>
      </c>
      <c r="I16" s="3">
        <f>_xll.RtGet("IDN","EURPLN3M=","ASK")</f>
        <v>274.54000000000002</v>
      </c>
    </row>
    <row r="17" spans="1:9" x14ac:dyDescent="0.25">
      <c r="A17" s="1" t="s">
        <v>88</v>
      </c>
      <c r="B17">
        <v>351.96000000000004</v>
      </c>
      <c r="C17">
        <v>359.29333333333335</v>
      </c>
      <c r="E17">
        <f t="shared" si="0"/>
        <v>355.62666666666667</v>
      </c>
      <c r="G17" t="s">
        <v>88</v>
      </c>
      <c r="H17" s="3">
        <f>H16+(H19-H16)/3</f>
        <v>350.40000000000003</v>
      </c>
      <c r="I17" s="3">
        <f>I16+(I19-I16)/3</f>
        <v>357.73333333333335</v>
      </c>
    </row>
    <row r="18" spans="1:9" x14ac:dyDescent="0.25">
      <c r="A18" s="1" t="s">
        <v>89</v>
      </c>
      <c r="B18">
        <v>433.02000000000004</v>
      </c>
      <c r="C18">
        <v>441.68666666666672</v>
      </c>
      <c r="E18">
        <f t="shared" si="0"/>
        <v>437.35333333333335</v>
      </c>
      <c r="G18" t="s">
        <v>89</v>
      </c>
      <c r="H18" s="3">
        <f>H17+(H19-H17)/2</f>
        <v>432.26</v>
      </c>
      <c r="I18" s="3">
        <f>I17+(I19-I17)/2</f>
        <v>440.92666666666668</v>
      </c>
    </row>
    <row r="19" spans="1:9" x14ac:dyDescent="0.25">
      <c r="A19" s="1" t="s">
        <v>2</v>
      </c>
      <c r="B19">
        <v>514.08000000000004</v>
      </c>
      <c r="C19">
        <v>524.08000000000004</v>
      </c>
      <c r="E19">
        <f t="shared" si="0"/>
        <v>519.08000000000004</v>
      </c>
      <c r="G19" t="s">
        <v>2</v>
      </c>
      <c r="H19" s="3">
        <f>_xll.RtGet("IDN","EURPLN6M=","BID")</f>
        <v>514.12</v>
      </c>
      <c r="I19" s="3">
        <f>_xll.RtGet("IDN","EURPLN6M=","ASK")</f>
        <v>524.12</v>
      </c>
    </row>
    <row r="20" spans="1:9" x14ac:dyDescent="0.25">
      <c r="A20" s="1" t="s">
        <v>33</v>
      </c>
      <c r="B20">
        <v>768.90000000000009</v>
      </c>
      <c r="C20">
        <v>781.7</v>
      </c>
      <c r="E20">
        <f t="shared" si="0"/>
        <v>775.30000000000007</v>
      </c>
      <c r="G20" t="s">
        <v>33</v>
      </c>
      <c r="H20" s="3">
        <f>_xll.RtGet("IDN","EURPLN9M=","BID")</f>
        <v>768.80000000000007</v>
      </c>
      <c r="I20" s="3">
        <f>_xll.RtGet("IDN","EURPLN9M=","ASK")</f>
        <v>781.6</v>
      </c>
    </row>
    <row r="21" spans="1:9" x14ac:dyDescent="0.25">
      <c r="A21" s="1" t="s">
        <v>22</v>
      </c>
      <c r="B21">
        <v>962.1</v>
      </c>
      <c r="C21">
        <v>1002.1</v>
      </c>
      <c r="E21">
        <f t="shared" si="0"/>
        <v>982.1</v>
      </c>
      <c r="G21" t="s">
        <v>22</v>
      </c>
      <c r="H21" s="3">
        <f>_xll.RtGet("IDN","EURPLN1Y=","BID")</f>
        <v>961.98</v>
      </c>
      <c r="I21" s="3">
        <f>_xll.RtGet("IDN","EURPLN1Y=","ASK")</f>
        <v>1001.98</v>
      </c>
    </row>
    <row r="22" spans="1:9" x14ac:dyDescent="0.25">
      <c r="A22" s="1" t="s">
        <v>4</v>
      </c>
      <c r="B22">
        <v>1797.04</v>
      </c>
      <c r="C22">
        <v>1997.04</v>
      </c>
      <c r="E22">
        <f t="shared" si="0"/>
        <v>1897.04</v>
      </c>
      <c r="G22" t="s">
        <v>4</v>
      </c>
      <c r="H22" s="3">
        <f>_xll.RtGet("IDN","EURPLN2Y=","BID")</f>
        <v>1796.8000000000002</v>
      </c>
      <c r="I22" s="3">
        <f>_xll.RtGet("IDN","EURPLN2Y=","ASK")</f>
        <v>1996.8000000000002</v>
      </c>
    </row>
    <row r="23" spans="1:9" x14ac:dyDescent="0.25">
      <c r="A23" t="s">
        <v>7</v>
      </c>
      <c r="G23" t="s">
        <v>7</v>
      </c>
    </row>
    <row r="25" spans="1:9" x14ac:dyDescent="0.25">
      <c r="A25" t="s">
        <v>91</v>
      </c>
      <c r="G25" t="s">
        <v>91</v>
      </c>
    </row>
    <row r="26" spans="1:9" x14ac:dyDescent="0.25">
      <c r="A26" t="s">
        <v>90</v>
      </c>
      <c r="G26" t="s">
        <v>90</v>
      </c>
    </row>
    <row r="27" spans="1:9" x14ac:dyDescent="0.25">
      <c r="A27" t="s">
        <v>3</v>
      </c>
      <c r="B27">
        <v>15</v>
      </c>
      <c r="C27">
        <v>21</v>
      </c>
      <c r="E27">
        <f t="shared" ref="E27:E34" si="1">(B27+C27)/2</f>
        <v>18</v>
      </c>
      <c r="G27" t="s">
        <v>3</v>
      </c>
      <c r="H27">
        <f>_xll.RtGet("IDN","PL3WEU3E1Y=BHWW","PRIMACT_1")</f>
        <v>15</v>
      </c>
      <c r="I27">
        <f>_xll.RtGet("IDN","PL3WEU3E1Y=BHWW","SEC_ACT_1")</f>
        <v>21</v>
      </c>
    </row>
    <row r="28" spans="1:9" x14ac:dyDescent="0.25">
      <c r="A28" t="s">
        <v>4</v>
      </c>
      <c r="B28">
        <v>17</v>
      </c>
      <c r="C28">
        <v>23</v>
      </c>
      <c r="E28">
        <f t="shared" si="1"/>
        <v>20</v>
      </c>
      <c r="G28" t="s">
        <v>4</v>
      </c>
      <c r="H28">
        <f>_xll.RtGet("IDN","PL3WEU3E2Y=BHWW","PRIMACT_1")</f>
        <v>17</v>
      </c>
      <c r="I28">
        <f>_xll.RtGet("IDN","PL3WEU3E2Y=BHWW","SEC_ACT_1")</f>
        <v>23</v>
      </c>
    </row>
    <row r="29" spans="1:9" x14ac:dyDescent="0.25">
      <c r="A29" t="s">
        <v>5</v>
      </c>
      <c r="B29">
        <v>19</v>
      </c>
      <c r="C29">
        <v>25</v>
      </c>
      <c r="E29">
        <f t="shared" si="1"/>
        <v>22</v>
      </c>
      <c r="G29" t="s">
        <v>5</v>
      </c>
      <c r="H29">
        <f>_xll.RtGet("IDN","PL3WEU3E3Y=BHWW","PRIMACT_1")</f>
        <v>19</v>
      </c>
      <c r="I29">
        <f>_xll.RtGet("IDN","PL3WEU3E3Y=BHWW","SEC_ACT_1")</f>
        <v>25</v>
      </c>
    </row>
    <row r="30" spans="1:9" x14ac:dyDescent="0.25">
      <c r="A30" t="s">
        <v>6</v>
      </c>
      <c r="B30">
        <v>21</v>
      </c>
      <c r="C30">
        <v>27</v>
      </c>
      <c r="E30">
        <f t="shared" si="1"/>
        <v>24</v>
      </c>
      <c r="G30" t="s">
        <v>6</v>
      </c>
      <c r="H30">
        <f>_xll.RtGet("IDN","PL3WEU3E4Y=BHWW","PRIMACT_1")</f>
        <v>21</v>
      </c>
      <c r="I30">
        <f>_xll.RtGet("IDN","PL3WEU3E4Y=BHWW","SEC_ACT_1")</f>
        <v>27</v>
      </c>
    </row>
    <row r="31" spans="1:9" x14ac:dyDescent="0.25">
      <c r="A31" t="s">
        <v>7</v>
      </c>
      <c r="B31">
        <v>23</v>
      </c>
      <c r="C31">
        <v>29</v>
      </c>
      <c r="E31">
        <f t="shared" si="1"/>
        <v>26</v>
      </c>
      <c r="G31" t="s">
        <v>7</v>
      </c>
      <c r="H31">
        <f>_xll.RtGet("IDN","PL3WEU3E5Y=BHWW","PRIMACT_1")</f>
        <v>23</v>
      </c>
      <c r="I31">
        <f>_xll.RtGet("IDN","PL3WEU3E5Y=BHWW","SEC_ACT_1")</f>
        <v>29</v>
      </c>
    </row>
    <row r="32" spans="1:9" x14ac:dyDescent="0.25">
      <c r="A32" t="s">
        <v>9</v>
      </c>
      <c r="B32">
        <v>24</v>
      </c>
      <c r="C32">
        <v>30</v>
      </c>
      <c r="E32">
        <f t="shared" si="1"/>
        <v>27</v>
      </c>
      <c r="G32" t="s">
        <v>9</v>
      </c>
      <c r="H32">
        <f>_xll.RtGet("IDN","PL3WEU3E7Y=BHWW","PRIMACT_1")</f>
        <v>24</v>
      </c>
      <c r="I32">
        <f>_xll.RtGet("IDN","PL3WEU3E7Y=BHWW","SEC_ACT_1")</f>
        <v>30</v>
      </c>
    </row>
    <row r="33" spans="1:9" x14ac:dyDescent="0.25">
      <c r="A33" t="s">
        <v>12</v>
      </c>
      <c r="B33">
        <v>25</v>
      </c>
      <c r="C33">
        <v>31</v>
      </c>
      <c r="E33">
        <f t="shared" si="1"/>
        <v>28</v>
      </c>
      <c r="G33" t="s">
        <v>12</v>
      </c>
      <c r="H33">
        <f>_xll.RtGet("IDN","PL3WEU3E10Y=BHWW","PRIMACT_1")</f>
        <v>25</v>
      </c>
      <c r="I33">
        <f>_xll.RtGet("IDN","PL3WEU3E10Y=BHWW","SEC_ACT_1")</f>
        <v>31</v>
      </c>
    </row>
    <row r="34" spans="1:9" x14ac:dyDescent="0.25">
      <c r="A34" t="s">
        <v>14</v>
      </c>
      <c r="B34">
        <v>27</v>
      </c>
      <c r="C34">
        <v>33</v>
      </c>
      <c r="E34">
        <f t="shared" si="1"/>
        <v>30</v>
      </c>
      <c r="G34" t="s">
        <v>14</v>
      </c>
      <c r="H34">
        <f>_xll.RtGet("IDN","PL3WEU3E15Y=BHWW","PRIMACT_1")</f>
        <v>27</v>
      </c>
      <c r="I34">
        <f>_xll.RtGet("IDN","PL3WEU3E15Y=BHWW","SEC_ACT_1")</f>
        <v>33</v>
      </c>
    </row>
    <row r="37" spans="1:9" x14ac:dyDescent="0.25">
      <c r="A37" t="s">
        <v>92</v>
      </c>
      <c r="G37" t="s">
        <v>92</v>
      </c>
    </row>
    <row r="38" spans="1:9" x14ac:dyDescent="0.25">
      <c r="A38" t="s">
        <v>90</v>
      </c>
      <c r="G38" t="s">
        <v>90</v>
      </c>
    </row>
    <row r="39" spans="1:9" x14ac:dyDescent="0.25">
      <c r="A39" t="s">
        <v>29</v>
      </c>
      <c r="B39">
        <v>-3.33</v>
      </c>
      <c r="C39">
        <v>3.18</v>
      </c>
      <c r="E39">
        <f t="shared" ref="E39:E53" si="2">(B39+C39)/2</f>
        <v>-7.4999999999999956E-2</v>
      </c>
      <c r="G39" t="s">
        <v>29</v>
      </c>
      <c r="H39" s="3">
        <f>_xll.RtGet("IDN","PLNON=","BID")</f>
        <v>-3.16</v>
      </c>
      <c r="I39" s="3">
        <f>_xll.RtGet("IDN","PLNON=","ASK")</f>
        <v>3.12</v>
      </c>
    </row>
    <row r="40" spans="1:9" x14ac:dyDescent="0.25">
      <c r="A40" t="s">
        <v>30</v>
      </c>
      <c r="B40">
        <v>-0.1</v>
      </c>
      <c r="C40">
        <v>0.15</v>
      </c>
      <c r="E40">
        <f t="shared" si="2"/>
        <v>2.4999999999999994E-2</v>
      </c>
      <c r="G40" t="s">
        <v>30</v>
      </c>
      <c r="H40" s="3">
        <f>_xll.RtGet("IDN","PLNTN=","BID")</f>
        <v>-0.1</v>
      </c>
      <c r="I40" s="3">
        <f>_xll.RtGet("IDN","PLNTN=","ASK")</f>
        <v>0.15</v>
      </c>
    </row>
    <row r="41" spans="1:9" x14ac:dyDescent="0.25">
      <c r="A41" t="s">
        <v>84</v>
      </c>
      <c r="B41">
        <v>-0.05</v>
      </c>
      <c r="C41">
        <v>0.1</v>
      </c>
      <c r="E41">
        <f t="shared" si="2"/>
        <v>2.5000000000000001E-2</v>
      </c>
      <c r="G41" t="s">
        <v>84</v>
      </c>
      <c r="H41" s="3">
        <f>_xll.RtGet("IDN","PLNSN=","BID")</f>
        <v>-0.09</v>
      </c>
      <c r="I41" s="3">
        <f>_xll.RtGet("IDN","PLNSN=","ASK")</f>
        <v>0.16</v>
      </c>
    </row>
    <row r="42" spans="1:9" x14ac:dyDescent="0.25">
      <c r="A42" t="s">
        <v>85</v>
      </c>
      <c r="B42">
        <v>-0.26</v>
      </c>
      <c r="C42">
        <v>0.34</v>
      </c>
      <c r="E42">
        <f t="shared" si="2"/>
        <v>4.0000000000000008E-2</v>
      </c>
      <c r="G42" t="s">
        <v>85</v>
      </c>
      <c r="H42" s="3">
        <f>_xll.RtGet("IDN","PLNSW=","BID")</f>
        <v>-0.26</v>
      </c>
      <c r="I42" s="3">
        <f>_xll.RtGet("IDN","PLNSW=","ASK")</f>
        <v>0.34</v>
      </c>
    </row>
    <row r="43" spans="1:9" x14ac:dyDescent="0.25">
      <c r="A43" t="s">
        <v>32</v>
      </c>
      <c r="B43">
        <v>-0.11</v>
      </c>
      <c r="C43">
        <v>0.59</v>
      </c>
      <c r="E43">
        <f t="shared" si="2"/>
        <v>0.24</v>
      </c>
      <c r="G43" t="s">
        <v>32</v>
      </c>
      <c r="H43" s="3">
        <f>_xll.RtGet("IDN","PLN2W=","BID")</f>
        <v>-0.5</v>
      </c>
      <c r="I43" s="3">
        <f>_xll.RtGet("IDN","PLN2W=","ASK")</f>
        <v>1.5</v>
      </c>
    </row>
    <row r="44" spans="1:9" x14ac:dyDescent="0.25">
      <c r="A44" t="s">
        <v>86</v>
      </c>
      <c r="B44">
        <v>-0.03</v>
      </c>
      <c r="C44">
        <v>0.97</v>
      </c>
      <c r="E44">
        <f t="shared" si="2"/>
        <v>0.47</v>
      </c>
      <c r="G44" t="s">
        <v>86</v>
      </c>
      <c r="H44" s="3">
        <f>_xll.RtGet("IDN","PLN3W=","BID")</f>
        <v>-1.1000000000000001</v>
      </c>
      <c r="I44" s="3">
        <f>_xll.RtGet("IDN","PLN3W=","ASK")</f>
        <v>2.9</v>
      </c>
    </row>
    <row r="45" spans="1:9" x14ac:dyDescent="0.25">
      <c r="A45" t="s">
        <v>0</v>
      </c>
      <c r="B45">
        <v>4.2</v>
      </c>
      <c r="C45">
        <v>5.6000000000000005</v>
      </c>
      <c r="E45">
        <f t="shared" si="2"/>
        <v>4.9000000000000004</v>
      </c>
      <c r="G45" t="s">
        <v>0</v>
      </c>
      <c r="H45" s="3">
        <f>_xll.RtGet("IDN","PLN1M=","BID")</f>
        <v>3.5300000000000002</v>
      </c>
      <c r="I45" s="3">
        <f>_xll.RtGet("IDN","PLN1M=","ASK")</f>
        <v>6.53</v>
      </c>
    </row>
    <row r="46" spans="1:9" x14ac:dyDescent="0.25">
      <c r="A46" t="s">
        <v>87</v>
      </c>
      <c r="B46">
        <v>3.69</v>
      </c>
      <c r="C46">
        <v>5.49</v>
      </c>
      <c r="E46">
        <f t="shared" si="2"/>
        <v>4.59</v>
      </c>
      <c r="G46" t="s">
        <v>87</v>
      </c>
      <c r="H46" s="3">
        <f>_xll.RtGet("IDN","PLN2M=","BID")</f>
        <v>1.75</v>
      </c>
      <c r="I46" s="3">
        <f>_xll.RtGet("IDN","PLN2M=","ASK")</f>
        <v>6.75</v>
      </c>
    </row>
    <row r="47" spans="1:9" x14ac:dyDescent="0.25">
      <c r="A47" t="s">
        <v>1</v>
      </c>
      <c r="B47">
        <v>2</v>
      </c>
      <c r="C47">
        <v>7</v>
      </c>
      <c r="E47">
        <f t="shared" si="2"/>
        <v>4.5</v>
      </c>
      <c r="G47" t="s">
        <v>1</v>
      </c>
      <c r="H47" s="3">
        <f>_xll.RtGet("IDN","PLN3M=","BID")</f>
        <v>-1</v>
      </c>
      <c r="I47" s="3">
        <f>_xll.RtGet("IDN","PLN3M=","ASK")</f>
        <v>10</v>
      </c>
    </row>
    <row r="48" spans="1:9" x14ac:dyDescent="0.25">
      <c r="A48" t="s">
        <v>88</v>
      </c>
      <c r="B48">
        <v>2.2800000000000002</v>
      </c>
      <c r="C48">
        <v>5.78</v>
      </c>
      <c r="E48">
        <f t="shared" si="2"/>
        <v>4.03</v>
      </c>
      <c r="G48" t="s">
        <v>88</v>
      </c>
      <c r="H48" s="3">
        <f>_xll.RtGet("IDN","PLN4M=","BID")</f>
        <v>-3</v>
      </c>
      <c r="I48" s="3">
        <f>_xll.RtGet("IDN","PLN4M=","ASK")</f>
        <v>11</v>
      </c>
    </row>
    <row r="49" spans="1:9" x14ac:dyDescent="0.25">
      <c r="A49" t="s">
        <v>89</v>
      </c>
      <c r="B49">
        <v>4.08</v>
      </c>
      <c r="C49">
        <v>8.8800000000000008</v>
      </c>
      <c r="E49">
        <f t="shared" si="2"/>
        <v>6.48</v>
      </c>
      <c r="G49" t="s">
        <v>89</v>
      </c>
      <c r="H49" s="3">
        <f>_xll.RtGet("IDN","PLN5M=","BID")</f>
        <v>-2</v>
      </c>
      <c r="I49" s="3">
        <f>_xll.RtGet("IDN","PLN5M=","ASK")</f>
        <v>12</v>
      </c>
    </row>
    <row r="50" spans="1:9" x14ac:dyDescent="0.25">
      <c r="A50" t="s">
        <v>2</v>
      </c>
      <c r="B50">
        <v>7.9</v>
      </c>
      <c r="C50">
        <v>14.9</v>
      </c>
      <c r="E50">
        <f t="shared" si="2"/>
        <v>11.4</v>
      </c>
      <c r="G50" t="s">
        <v>2</v>
      </c>
      <c r="H50" s="3">
        <f>_xll.RtGet("IDN","PLN6M=","BID")</f>
        <v>7.9</v>
      </c>
      <c r="I50" s="3">
        <f>_xll.RtGet("IDN","PLN6M=","ASK")</f>
        <v>14.9</v>
      </c>
    </row>
    <row r="51" spans="1:9" x14ac:dyDescent="0.25">
      <c r="A51" t="s">
        <v>33</v>
      </c>
      <c r="B51">
        <v>1.94</v>
      </c>
      <c r="C51">
        <v>10.44</v>
      </c>
      <c r="E51">
        <f t="shared" si="2"/>
        <v>6.1899999999999995</v>
      </c>
      <c r="G51" t="s">
        <v>33</v>
      </c>
      <c r="H51" s="3">
        <f>_xll.RtGet("IDN","PLN9M=","BID")</f>
        <v>1.25</v>
      </c>
      <c r="I51" s="3">
        <f>_xll.RtGet("IDN","PLN9M=","ASK")</f>
        <v>9.75</v>
      </c>
    </row>
    <row r="52" spans="1:9" x14ac:dyDescent="0.25">
      <c r="A52" t="s">
        <v>22</v>
      </c>
      <c r="B52">
        <v>-15</v>
      </c>
      <c r="C52">
        <v>25</v>
      </c>
      <c r="E52">
        <f t="shared" si="2"/>
        <v>5</v>
      </c>
      <c r="G52" t="s">
        <v>22</v>
      </c>
      <c r="H52" s="3">
        <f>_xll.RtGet("IDN","PLN1Y=","BID")</f>
        <v>11.3</v>
      </c>
      <c r="I52" s="3">
        <f>_xll.RtGet("IDN","PLN1Y=","ASK")</f>
        <v>26.3</v>
      </c>
    </row>
    <row r="53" spans="1:9" x14ac:dyDescent="0.25">
      <c r="A53" t="s">
        <v>4</v>
      </c>
      <c r="B53">
        <v>0</v>
      </c>
      <c r="C53">
        <v>60</v>
      </c>
      <c r="E53">
        <f t="shared" si="2"/>
        <v>30</v>
      </c>
      <c r="G53" t="s">
        <v>4</v>
      </c>
      <c r="H53" s="3">
        <f>_xll.RtGet("IDN","PLN2Y=","BID")</f>
        <v>7.79</v>
      </c>
      <c r="I53" s="3">
        <f>_xll.RtGet("IDN","PLN2Y=","ASK")</f>
        <v>67.790000000000006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PLN curve</vt:lpstr>
      <vt:lpstr>EUR curve</vt:lpstr>
      <vt:lpstr>USA curve</vt:lpstr>
      <vt:lpstr>PLN RATES</vt:lpstr>
      <vt:lpstr>EURO RATES</vt:lpstr>
      <vt:lpstr>USD RATES</vt:lpstr>
      <vt:lpstr>FX PLN</vt:lpstr>
      <vt:lpstr>Makro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2019-06-14T11:36:48Z</dcterms:created>
  <dcterms:modified xsi:type="dcterms:W3CDTF">2019-12-03T10:57:50Z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