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59ace1d7d1b9cf/Escritorio/Matemátcias y ciencia de datos/"/>
    </mc:Choice>
  </mc:AlternateContent>
  <xr:revisionPtr revIDLastSave="0" documentId="8_{6B97D1BE-D9CF-1841-81DD-F6A44763CE08}" xr6:coauthVersionLast="45" xr6:coauthVersionMax="45" xr10:uidLastSave="{00000000-0000-0000-0000-000000000000}"/>
  <bookViews>
    <workbookView xWindow="-120" yWindow="-120" windowWidth="29040" windowHeight="15840" activeTab="1" xr2:uid="{BE8FE3A1-3ABB-4591-A302-A812C58EBB9C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2" l="1"/>
  <c r="J13" i="2"/>
  <c r="J10" i="2"/>
  <c r="F12" i="2"/>
  <c r="F11" i="2"/>
  <c r="F10" i="2"/>
  <c r="I2" i="2"/>
  <c r="I3" i="2"/>
  <c r="I4" i="2"/>
  <c r="I5" i="2"/>
  <c r="I6" i="2"/>
  <c r="I7" i="2"/>
  <c r="F8" i="2"/>
  <c r="D12" i="2"/>
  <c r="E8" i="2"/>
  <c r="D11" i="2"/>
  <c r="H2" i="2"/>
  <c r="H3" i="2"/>
  <c r="H4" i="2"/>
  <c r="H5" i="2"/>
  <c r="H6" i="2"/>
  <c r="H7" i="2"/>
  <c r="G3" i="2"/>
  <c r="G4" i="2"/>
  <c r="G5" i="2"/>
  <c r="G6" i="2"/>
  <c r="G7" i="2"/>
  <c r="G2" i="2"/>
  <c r="G8" i="2"/>
  <c r="D13" i="2"/>
  <c r="G20" i="2"/>
  <c r="I8" i="2"/>
  <c r="D15" i="2"/>
  <c r="H8" i="2"/>
  <c r="D14" i="2"/>
  <c r="G21" i="2"/>
  <c r="J20" i="2"/>
</calcChain>
</file>

<file path=xl/sharedStrings.xml><?xml version="1.0" encoding="utf-8"?>
<sst xmlns="http://schemas.openxmlformats.org/spreadsheetml/2006/main" count="91" uniqueCount="55">
  <si>
    <t>Entidad</t>
  </si>
  <si>
    <t>Ciudad de México</t>
  </si>
  <si>
    <t>Chiapas</t>
  </si>
  <si>
    <t>Guerrero</t>
  </si>
  <si>
    <t>Oaxaca</t>
  </si>
  <si>
    <t>Campeche</t>
  </si>
  <si>
    <t>Tamaulipas</t>
  </si>
  <si>
    <t>Yucatán</t>
  </si>
  <si>
    <t>San Luis Potosí</t>
  </si>
  <si>
    <t>Tabasco</t>
  </si>
  <si>
    <t>Nuevo León</t>
  </si>
  <si>
    <t>Sonora</t>
  </si>
  <si>
    <t>Chihuahua</t>
  </si>
  <si>
    <t>Querétaro</t>
  </si>
  <si>
    <t>Jalisco</t>
  </si>
  <si>
    <t>Sinaloa</t>
  </si>
  <si>
    <t>Aguascalientes</t>
  </si>
  <si>
    <t>Nayarit</t>
  </si>
  <si>
    <t>Quintana Roo</t>
  </si>
  <si>
    <t>Baja California Sur</t>
  </si>
  <si>
    <t>Colima</t>
  </si>
  <si>
    <t>Hidalgo</t>
  </si>
  <si>
    <t>Durango</t>
  </si>
  <si>
    <t>Zacatecas</t>
  </si>
  <si>
    <t>Morelos</t>
  </si>
  <si>
    <t>Baja California</t>
  </si>
  <si>
    <t>Puebla</t>
  </si>
  <si>
    <t>México</t>
  </si>
  <si>
    <t>Guanajuato</t>
  </si>
  <si>
    <t>Tlaxcala</t>
  </si>
  <si>
    <t>Nacional</t>
  </si>
  <si>
    <t>Coahuila</t>
  </si>
  <si>
    <t>Michoacán</t>
  </si>
  <si>
    <t>Veracruz</t>
  </si>
  <si>
    <t>2018 (Miles)</t>
  </si>
  <si>
    <t>2018 (Porcentaje)</t>
  </si>
  <si>
    <t>Año</t>
  </si>
  <si>
    <t>Porcentaje de Pobreza</t>
  </si>
  <si>
    <t>x</t>
  </si>
  <si>
    <t>y</t>
  </si>
  <si>
    <t>x*y</t>
  </si>
  <si>
    <t>x¨2</t>
  </si>
  <si>
    <t>total</t>
  </si>
  <si>
    <t>y¨2</t>
  </si>
  <si>
    <t>i</t>
  </si>
  <si>
    <t>N</t>
  </si>
  <si>
    <t>Sx</t>
  </si>
  <si>
    <t>Sy</t>
  </si>
  <si>
    <t>Sxy</t>
  </si>
  <si>
    <t>Sxx</t>
  </si>
  <si>
    <t>Syy</t>
  </si>
  <si>
    <t>r</t>
  </si>
  <si>
    <t>m</t>
  </si>
  <si>
    <t>b</t>
  </si>
  <si>
    <t>y= -0.55x+46.5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</si>
</sst>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6" fillId="0" borderId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2" fillId="2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0" borderId="0" xfId="0" applyFont="1"/>
    <xf numFmtId="0" fontId="2" fillId="2" borderId="3" xfId="0" applyFont="1" applyFill="1" applyBorder="1"/>
    <xf numFmtId="0" fontId="0" fillId="3" borderId="4" xfId="0" applyFont="1" applyFill="1" applyBorder="1"/>
    <xf numFmtId="0" fontId="0" fillId="4" borderId="4" xfId="0" applyFont="1" applyFill="1" applyBorder="1"/>
    <xf numFmtId="0" fontId="0" fillId="0" borderId="5" xfId="0" applyBorder="1" applyAlignment="1">
      <alignment horizontal="center" vertical="center"/>
    </xf>
    <xf numFmtId="164" fontId="4" fillId="5" borderId="5" xfId="14" applyNumberFormat="1" applyFill="1" applyBorder="1" applyAlignment="1">
      <alignment horizontal="right" vertical="center" indent="1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164" fontId="4" fillId="5" borderId="8" xfId="14" applyNumberFormat="1" applyFill="1" applyBorder="1" applyAlignment="1">
      <alignment horizontal="right" vertical="center" indent="1"/>
    </xf>
    <xf numFmtId="0" fontId="0" fillId="0" borderId="0" xfId="0" applyNumberFormat="1" applyBorder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Border="1"/>
  </cellXfs>
  <cellStyles count="15">
    <cellStyle name="Millares 2" xfId="2" xr:uid="{3D6346E2-306E-4681-8197-89366BD2E068}"/>
    <cellStyle name="Millares 3" xfId="13" xr:uid="{59602E74-B344-439A-A458-AF0D073CB748}"/>
    <cellStyle name="Normal" xfId="0" builtinId="0"/>
    <cellStyle name="Normal 10" xfId="10" xr:uid="{8BBEBA89-4636-426F-A7AD-74A7DFBF9AA1}"/>
    <cellStyle name="Normal 11 2" xfId="8" xr:uid="{5F393DE3-EE64-404E-90B4-0BDEFD9206B7}"/>
    <cellStyle name="Normal 2" xfId="4" xr:uid="{E5D70DC1-ED92-41D2-A20C-D9E23F4CDFDE}"/>
    <cellStyle name="Normal 2 2 2" xfId="7" xr:uid="{117DF424-B615-4C76-9D5C-0BCB80B4C593}"/>
    <cellStyle name="Normal 2 3" xfId="6" xr:uid="{8C1BE8F6-A618-42C1-8D69-C54042610857}"/>
    <cellStyle name="Normal 3" xfId="3" xr:uid="{EC5A7152-344D-4B6C-98DE-3FCEFB346DE3}"/>
    <cellStyle name="Normal 4" xfId="11" xr:uid="{9DEEB126-2607-4782-A4FF-CC8F3B8D32A5}"/>
    <cellStyle name="Normal 5" xfId="1" xr:uid="{1E5E57C4-9449-4836-A0EF-02144662C002}"/>
    <cellStyle name="Normal 6" xfId="12" xr:uid="{6B5C8C55-99AB-4AC4-B3B4-E44B73C905F7}"/>
    <cellStyle name="Normal 9" xfId="9" xr:uid="{3EDC5E39-8D7A-4A47-8066-CF7DDE732AA0}"/>
    <cellStyle name="Normal_Propuesta_AnexoV4" xfId="14" xr:uid="{E65ABEC5-F585-45DE-9C2D-0B25EFA24EC9}"/>
    <cellStyle name="Porcentual 2 2" xfId="5" xr:uid="{88DB2052-0725-4664-9D7C-26A7B35723F3}"/>
  </cellStyles>
  <dxfs count="11">
    <dxf>
      <numFmt numFmtId="165" formatCode="0.000"/>
    </dxf>
    <dxf>
      <numFmt numFmtId="165" formatCode="0.000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</dxf>
    <dxf>
      <numFmt numFmtId="164" formatCode="0.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Porcentaje de Pobreza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Hoja2!$A$2:$A$7</c:f>
              <c:numCache>
                <c:formatCode>General</c:formatCode>
                <c:ptCount val="6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</c:numCache>
            </c:numRef>
          </c:cat>
          <c:val>
            <c:numRef>
              <c:f>Hoja2!$B$2:$B$7</c:f>
              <c:numCache>
                <c:formatCode>0.0</c:formatCode>
                <c:ptCount val="6"/>
                <c:pt idx="0">
                  <c:v>44.358084476328251</c:v>
                </c:pt>
                <c:pt idx="1">
                  <c:v>46.109093079366758</c:v>
                </c:pt>
                <c:pt idx="2">
                  <c:v>45.479202535594233</c:v>
                </c:pt>
                <c:pt idx="3">
                  <c:v>46.167538420819092</c:v>
                </c:pt>
                <c:pt idx="4">
                  <c:v>43.558048784322253</c:v>
                </c:pt>
                <c:pt idx="5">
                  <c:v>41.913075135996735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F-43E0-A974-42146269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911896"/>
        <c:axId val="645912224"/>
      </c:lineChart>
      <c:catAx>
        <c:axId val="64591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912224"/>
        <c:crosses val="autoZero"/>
        <c:auto val="1"/>
        <c:lblAlgn val="ctr"/>
        <c:lblOffset val="100"/>
        <c:noMultiLvlLbl val="0"/>
      </c:catAx>
      <c:valAx>
        <c:axId val="6459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91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185737</xdr:rowOff>
    </xdr:from>
    <xdr:to>
      <xdr:col>15</xdr:col>
      <xdr:colOff>695325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573CC2-0FE0-42BC-B6E9-567C6E787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E8735-2D9F-4F4F-B425-BDF5CE9BA89A}" name="Tabla1" displayName="Tabla1" ref="A1:C34" totalsRowShown="0">
  <autoFilter ref="A1:C34" xr:uid="{A9D7971A-0B34-4AF9-A84A-09D298AD6CC4}"/>
  <tableColumns count="3">
    <tableColumn id="1" xr3:uid="{D924C6D3-667D-42A2-942C-C54D9BDCD26B}" name="Entidad"/>
    <tableColumn id="2" xr3:uid="{3ED64DEE-B2C3-4412-A2F4-5700AE049629}" name="2018 (Miles)"/>
    <tableColumn id="3" xr3:uid="{BB617FB0-18A9-4004-86DF-44E77F8D0757}" name="2018 (Porcentaje)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AE979B-3CB6-4B6C-ACBC-88CCBD29E728}" name="Tabla2" displayName="Tabla2" ref="E1:I8" totalsRowCount="1" tableBorderDxfId="10">
  <autoFilter ref="E1:I7" xr:uid="{D9702A3B-F6F6-457B-8370-11EF66FC2000}"/>
  <tableColumns count="5">
    <tableColumn id="1" xr3:uid="{335A8A2C-03B2-4403-AE3F-475E484FD2BC}" name="x" totalsRowFunction="custom" dataDxfId="9" totalsRowDxfId="8">
      <totalsRowFormula>SUM(Tabla2[x])</totalsRowFormula>
    </tableColumn>
    <tableColumn id="2" xr3:uid="{6164E154-4084-4926-96DA-85DFF26CB8F7}" name="y" totalsRowFunction="custom" dataDxfId="7" totalsRowDxfId="6" dataCellStyle="Normal_Propuesta_AnexoV4" totalsRowCellStyle="Normal_Propuesta_AnexoV4">
      <totalsRowFormula>SUM(Tabla2[y])</totalsRowFormula>
    </tableColumn>
    <tableColumn id="3" xr3:uid="{C2173BD3-8177-4432-B33A-F77634E3977C}" name="x*y" totalsRowFunction="custom" dataDxfId="5" totalsRowDxfId="4">
      <calculatedColumnFormula>E2*F2</calculatedColumnFormula>
      <totalsRowFormula>SUM(Tabla2[x*y])</totalsRowFormula>
    </tableColumn>
    <tableColumn id="4" xr3:uid="{CCC56EA0-D502-4F1F-B7BD-93EE272F57D9}" name="x¨2" totalsRowFunction="custom" dataDxfId="3" totalsRowDxfId="2">
      <calculatedColumnFormula>Tabla2[[#This Row],[x]]*Tabla2[[#This Row],[x]]</calculatedColumnFormula>
      <totalsRowFormula>SUM(Tabla2[x¨2])</totalsRowFormula>
    </tableColumn>
    <tableColumn id="5" xr3:uid="{3EB17D98-7D74-4FCE-A94C-6B51699B8AA3}" name="y¨2" totalsRowFunction="custom" dataDxfId="1" totalsRowDxfId="0">
      <calculatedColumnFormula>Tabla2[[#This Row],[y]]*Tabla2[[#This Row],[y]]</calculatedColumnFormula>
      <totalsRowFormula>SUM(Tabla2[y¨2])</totalsRow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2A51-D8C6-493D-89AF-BA2700893B3D}">
  <sheetPr codeName="Hoja1"/>
  <dimension ref="A1:G34"/>
  <sheetViews>
    <sheetView workbookViewId="0">
      <selection activeCell="J1" sqref="J1:K7"/>
    </sheetView>
  </sheetViews>
  <sheetFormatPr defaultColWidth="10.76171875" defaultRowHeight="15" x14ac:dyDescent="0.2"/>
  <cols>
    <col min="1" max="1" width="20.58203125" customWidth="1"/>
    <col min="2" max="2" width="16.140625" customWidth="1"/>
    <col min="3" max="3" width="18.5625" customWidth="1"/>
    <col min="6" max="6" width="18.16015625" customWidth="1"/>
    <col min="7" max="7" width="16.6796875" customWidth="1"/>
  </cols>
  <sheetData>
    <row r="1" spans="1:7" ht="15.75" thickBot="1" x14ac:dyDescent="0.25">
      <c r="A1" t="s">
        <v>0</v>
      </c>
      <c r="B1" t="s">
        <v>34</v>
      </c>
      <c r="C1" t="s">
        <v>35</v>
      </c>
      <c r="F1" s="1" t="s">
        <v>0</v>
      </c>
      <c r="G1" s="5" t="s">
        <v>35</v>
      </c>
    </row>
    <row r="2" spans="1:7" ht="15.75" thickTop="1" x14ac:dyDescent="0.2">
      <c r="A2" t="s">
        <v>16</v>
      </c>
      <c r="B2">
        <v>351.5</v>
      </c>
      <c r="C2">
        <v>26.2</v>
      </c>
      <c r="F2" s="2" t="s">
        <v>10</v>
      </c>
      <c r="G2" s="6">
        <v>14.5</v>
      </c>
    </row>
    <row r="3" spans="1:7" x14ac:dyDescent="0.2">
      <c r="A3" t="s">
        <v>25</v>
      </c>
      <c r="B3">
        <v>848.4</v>
      </c>
      <c r="C3">
        <v>23.3</v>
      </c>
      <c r="F3" s="2" t="s">
        <v>19</v>
      </c>
      <c r="G3" s="6">
        <v>18.100000000000001</v>
      </c>
    </row>
    <row r="4" spans="1:7" x14ac:dyDescent="0.2">
      <c r="A4" t="s">
        <v>19</v>
      </c>
      <c r="B4">
        <v>151.69999999999999</v>
      </c>
      <c r="C4">
        <v>18.100000000000001</v>
      </c>
      <c r="F4" s="2" t="s">
        <v>31</v>
      </c>
      <c r="G4" s="6">
        <v>22.5</v>
      </c>
    </row>
    <row r="5" spans="1:7" x14ac:dyDescent="0.2">
      <c r="A5" t="s">
        <v>5</v>
      </c>
      <c r="B5">
        <v>440.4</v>
      </c>
      <c r="C5">
        <v>46.2</v>
      </c>
      <c r="F5" s="3" t="s">
        <v>25</v>
      </c>
      <c r="G5" s="7">
        <v>23.3</v>
      </c>
    </row>
    <row r="6" spans="1:7" x14ac:dyDescent="0.2">
      <c r="A6" t="s">
        <v>31</v>
      </c>
      <c r="B6">
        <v>691.1</v>
      </c>
      <c r="C6">
        <v>22.5</v>
      </c>
      <c r="F6" s="2" t="s">
        <v>16</v>
      </c>
      <c r="G6" s="6">
        <v>26.2</v>
      </c>
    </row>
    <row r="7" spans="1:7" x14ac:dyDescent="0.2">
      <c r="A7" t="s">
        <v>20</v>
      </c>
      <c r="B7">
        <v>235.6</v>
      </c>
      <c r="C7">
        <v>30.9</v>
      </c>
      <c r="F7" s="3" t="s">
        <v>12</v>
      </c>
      <c r="G7" s="7">
        <v>26.3</v>
      </c>
    </row>
    <row r="8" spans="1:7" x14ac:dyDescent="0.2">
      <c r="A8" t="s">
        <v>2</v>
      </c>
      <c r="B8">
        <v>4174.6000000000004</v>
      </c>
      <c r="C8">
        <v>76.400000000000006</v>
      </c>
      <c r="F8" s="3" t="s">
        <v>13</v>
      </c>
      <c r="G8" s="7">
        <v>27.6</v>
      </c>
    </row>
    <row r="9" spans="1:7" x14ac:dyDescent="0.2">
      <c r="A9" t="s">
        <v>12</v>
      </c>
      <c r="B9">
        <v>1005.7</v>
      </c>
      <c r="C9">
        <v>26.3</v>
      </c>
      <c r="F9" s="2" t="s">
        <v>18</v>
      </c>
      <c r="G9" s="6">
        <v>27.6</v>
      </c>
    </row>
    <row r="10" spans="1:7" x14ac:dyDescent="0.2">
      <c r="A10" t="s">
        <v>1</v>
      </c>
      <c r="B10">
        <v>2682.7</v>
      </c>
      <c r="C10">
        <v>30.6</v>
      </c>
      <c r="F10" s="3" t="s">
        <v>11</v>
      </c>
      <c r="G10" s="7">
        <v>28.2</v>
      </c>
    </row>
    <row r="11" spans="1:7" x14ac:dyDescent="0.2">
      <c r="A11" t="s">
        <v>22</v>
      </c>
      <c r="B11">
        <v>680</v>
      </c>
      <c r="C11">
        <v>37.299999999999997</v>
      </c>
      <c r="F11" s="3" t="s">
        <v>14</v>
      </c>
      <c r="G11" s="7">
        <v>28.4</v>
      </c>
    </row>
    <row r="12" spans="1:7" x14ac:dyDescent="0.2">
      <c r="A12" t="s">
        <v>28</v>
      </c>
      <c r="B12">
        <v>2587.8000000000002</v>
      </c>
      <c r="C12">
        <v>43.4</v>
      </c>
      <c r="F12" s="2" t="s">
        <v>1</v>
      </c>
      <c r="G12" s="6">
        <v>30.6</v>
      </c>
    </row>
    <row r="13" spans="1:7" x14ac:dyDescent="0.2">
      <c r="A13" t="s">
        <v>3</v>
      </c>
      <c r="B13">
        <v>2412.1999999999998</v>
      </c>
      <c r="C13">
        <v>66.5</v>
      </c>
      <c r="F13" s="3" t="s">
        <v>20</v>
      </c>
      <c r="G13" s="7">
        <v>30.9</v>
      </c>
    </row>
    <row r="14" spans="1:7" x14ac:dyDescent="0.2">
      <c r="A14" t="s">
        <v>21</v>
      </c>
      <c r="B14">
        <v>1311.1</v>
      </c>
      <c r="C14">
        <v>43.8</v>
      </c>
      <c r="F14" s="2" t="s">
        <v>15</v>
      </c>
      <c r="G14" s="6">
        <v>30.9</v>
      </c>
    </row>
    <row r="15" spans="1:7" x14ac:dyDescent="0.2">
      <c r="A15" t="s">
        <v>14</v>
      </c>
      <c r="B15">
        <v>2337.6</v>
      </c>
      <c r="C15">
        <v>28.4</v>
      </c>
      <c r="F15" s="3" t="s">
        <v>17</v>
      </c>
      <c r="G15" s="7">
        <v>34.799999999999997</v>
      </c>
    </row>
    <row r="16" spans="1:7" x14ac:dyDescent="0.2">
      <c r="A16" t="s">
        <v>27</v>
      </c>
      <c r="B16">
        <v>7546.5</v>
      </c>
      <c r="C16">
        <v>42.7</v>
      </c>
      <c r="F16" s="3" t="s">
        <v>6</v>
      </c>
      <c r="G16" s="7">
        <v>35.1</v>
      </c>
    </row>
    <row r="17" spans="1:7" x14ac:dyDescent="0.2">
      <c r="A17" t="s">
        <v>32</v>
      </c>
      <c r="B17">
        <v>2161.9</v>
      </c>
      <c r="C17">
        <v>46</v>
      </c>
      <c r="F17" s="3" t="s">
        <v>22</v>
      </c>
      <c r="G17" s="7">
        <v>37.299999999999997</v>
      </c>
    </row>
    <row r="18" spans="1:7" x14ac:dyDescent="0.2">
      <c r="A18" t="s">
        <v>24</v>
      </c>
      <c r="B18">
        <v>1013.3</v>
      </c>
      <c r="C18">
        <v>50.8</v>
      </c>
      <c r="F18" s="2" t="s">
        <v>7</v>
      </c>
      <c r="G18" s="6">
        <v>40.799999999999997</v>
      </c>
    </row>
    <row r="19" spans="1:7" x14ac:dyDescent="0.2">
      <c r="A19" t="s">
        <v>17</v>
      </c>
      <c r="B19">
        <v>451</v>
      </c>
      <c r="C19">
        <v>34.799999999999997</v>
      </c>
      <c r="F19" s="2" t="s">
        <v>27</v>
      </c>
      <c r="G19" s="6">
        <v>42.7</v>
      </c>
    </row>
    <row r="20" spans="1:7" x14ac:dyDescent="0.2">
      <c r="A20" t="s">
        <v>10</v>
      </c>
      <c r="B20">
        <v>773</v>
      </c>
      <c r="C20">
        <v>14.5</v>
      </c>
      <c r="F20" s="2" t="s">
        <v>28</v>
      </c>
      <c r="G20" s="6">
        <v>43.4</v>
      </c>
    </row>
    <row r="21" spans="1:7" x14ac:dyDescent="0.2">
      <c r="A21" t="s">
        <v>4</v>
      </c>
      <c r="B21">
        <v>2714.7</v>
      </c>
      <c r="C21">
        <v>66.400000000000006</v>
      </c>
      <c r="F21" s="3" t="s">
        <v>8</v>
      </c>
      <c r="G21" s="7">
        <v>43.4</v>
      </c>
    </row>
    <row r="22" spans="1:7" x14ac:dyDescent="0.2">
      <c r="A22" t="s">
        <v>26</v>
      </c>
      <c r="B22">
        <v>3763.7</v>
      </c>
      <c r="C22">
        <v>58.9</v>
      </c>
      <c r="F22" s="2" t="s">
        <v>21</v>
      </c>
      <c r="G22" s="6">
        <v>43.8</v>
      </c>
    </row>
    <row r="23" spans="1:7" x14ac:dyDescent="0.2">
      <c r="A23" t="s">
        <v>13</v>
      </c>
      <c r="B23">
        <v>579.20000000000005</v>
      </c>
      <c r="C23">
        <v>27.6</v>
      </c>
      <c r="F23" s="3" t="s">
        <v>32</v>
      </c>
      <c r="G23" s="7">
        <v>46</v>
      </c>
    </row>
    <row r="24" spans="1:7" x14ac:dyDescent="0.2">
      <c r="A24" t="s">
        <v>18</v>
      </c>
      <c r="B24">
        <v>474.8</v>
      </c>
      <c r="C24">
        <v>27.6</v>
      </c>
      <c r="F24" s="3" t="s">
        <v>5</v>
      </c>
      <c r="G24" s="7">
        <v>46.2</v>
      </c>
    </row>
    <row r="25" spans="1:7" x14ac:dyDescent="0.2">
      <c r="A25" t="s">
        <v>8</v>
      </c>
      <c r="B25">
        <v>1229</v>
      </c>
      <c r="C25">
        <v>43.4</v>
      </c>
      <c r="F25" s="3" t="s">
        <v>23</v>
      </c>
      <c r="G25" s="7">
        <v>46.8</v>
      </c>
    </row>
    <row r="26" spans="1:7" x14ac:dyDescent="0.2">
      <c r="A26" t="s">
        <v>15</v>
      </c>
      <c r="B26">
        <v>946.9</v>
      </c>
      <c r="C26">
        <v>30.9</v>
      </c>
      <c r="F26" s="2" t="s">
        <v>29</v>
      </c>
      <c r="G26" s="6">
        <v>48.4</v>
      </c>
    </row>
    <row r="27" spans="1:7" x14ac:dyDescent="0.2">
      <c r="A27" t="s">
        <v>11</v>
      </c>
      <c r="B27">
        <v>863</v>
      </c>
      <c r="C27">
        <v>28.2</v>
      </c>
      <c r="F27" s="2" t="s">
        <v>24</v>
      </c>
      <c r="G27" s="6">
        <v>50.8</v>
      </c>
    </row>
    <row r="28" spans="1:7" x14ac:dyDescent="0.2">
      <c r="A28" t="s">
        <v>9</v>
      </c>
      <c r="B28">
        <v>1320.2</v>
      </c>
      <c r="C28">
        <v>53.6</v>
      </c>
      <c r="F28" s="2" t="s">
        <v>9</v>
      </c>
      <c r="G28" s="6">
        <v>53.6</v>
      </c>
    </row>
    <row r="29" spans="1:7" x14ac:dyDescent="0.2">
      <c r="A29" t="s">
        <v>6</v>
      </c>
      <c r="B29">
        <v>1287.9000000000001</v>
      </c>
      <c r="C29">
        <v>35.1</v>
      </c>
      <c r="F29" s="2" t="s">
        <v>26</v>
      </c>
      <c r="G29" s="6">
        <v>58.9</v>
      </c>
    </row>
    <row r="30" spans="1:7" x14ac:dyDescent="0.2">
      <c r="A30" t="s">
        <v>29</v>
      </c>
      <c r="B30">
        <v>645.79999999999995</v>
      </c>
      <c r="C30">
        <v>48.4</v>
      </c>
      <c r="F30" s="3" t="s">
        <v>33</v>
      </c>
      <c r="G30" s="7">
        <v>61.8</v>
      </c>
    </row>
    <row r="31" spans="1:7" x14ac:dyDescent="0.2">
      <c r="A31" t="s">
        <v>33</v>
      </c>
      <c r="B31">
        <v>5088.6000000000004</v>
      </c>
      <c r="C31">
        <v>61.8</v>
      </c>
      <c r="F31" s="3" t="s">
        <v>4</v>
      </c>
      <c r="G31" s="7">
        <v>66.400000000000006</v>
      </c>
    </row>
    <row r="32" spans="1:7" x14ac:dyDescent="0.2">
      <c r="A32" t="s">
        <v>7</v>
      </c>
      <c r="B32">
        <v>900.5</v>
      </c>
      <c r="C32">
        <v>40.799999999999997</v>
      </c>
      <c r="F32" s="3" t="s">
        <v>3</v>
      </c>
      <c r="G32" s="7">
        <v>66.5</v>
      </c>
    </row>
    <row r="33" spans="1:7" x14ac:dyDescent="0.2">
      <c r="A33" t="s">
        <v>23</v>
      </c>
      <c r="B33">
        <v>755.2</v>
      </c>
      <c r="C33">
        <v>46.8</v>
      </c>
      <c r="F33" s="2" t="s">
        <v>2</v>
      </c>
      <c r="G33" s="6">
        <v>76.400000000000006</v>
      </c>
    </row>
    <row r="34" spans="1:7" x14ac:dyDescent="0.2">
      <c r="A34" s="4" t="s">
        <v>30</v>
      </c>
      <c r="B34" s="4">
        <v>52425.9</v>
      </c>
      <c r="C34" s="4">
        <v>41.9</v>
      </c>
    </row>
  </sheetData>
  <sortState xmlns:xlrd2="http://schemas.microsoft.com/office/spreadsheetml/2017/richdata2" ref="F2:G33">
    <sortCondition ref="G2:G33"/>
  </sortState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C68F-72C8-4D23-86B3-6F3921516F1E}">
  <dimension ref="A1:K23"/>
  <sheetViews>
    <sheetView tabSelected="1" workbookViewId="0">
      <selection activeCell="C36" sqref="C36"/>
    </sheetView>
  </sheetViews>
  <sheetFormatPr defaultColWidth="10.76171875" defaultRowHeight="15" x14ac:dyDescent="0.2"/>
  <cols>
    <col min="11" max="11" width="14.2578125" customWidth="1"/>
  </cols>
  <sheetData>
    <row r="1" spans="1:11" ht="27.75" x14ac:dyDescent="0.2">
      <c r="A1" s="8" t="s">
        <v>36</v>
      </c>
      <c r="B1" s="10" t="s">
        <v>37</v>
      </c>
      <c r="D1" t="s">
        <v>44</v>
      </c>
      <c r="E1" s="12" t="s">
        <v>38</v>
      </c>
      <c r="F1" s="10" t="s">
        <v>39</v>
      </c>
      <c r="G1" t="s">
        <v>40</v>
      </c>
      <c r="H1" t="s">
        <v>41</v>
      </c>
      <c r="I1" t="s">
        <v>43</v>
      </c>
      <c r="K1" t="s">
        <v>54</v>
      </c>
    </row>
    <row r="2" spans="1:11" x14ac:dyDescent="0.2">
      <c r="A2" s="11">
        <v>2008</v>
      </c>
      <c r="B2" s="9">
        <v>44.358084476328251</v>
      </c>
      <c r="D2">
        <v>1</v>
      </c>
      <c r="E2" s="13">
        <v>1</v>
      </c>
      <c r="F2" s="9">
        <v>44.358084476328251</v>
      </c>
      <c r="G2" s="18">
        <f>E2*F2</f>
        <v>44.358084476328251</v>
      </c>
      <c r="H2">
        <f>Tabla2[[#This Row],[x]]*Tabla2[[#This Row],[x]]</f>
        <v>1</v>
      </c>
      <c r="I2" s="18">
        <f>Tabla2[[#This Row],[y]]*Tabla2[[#This Row],[y]]</f>
        <v>1967.6396584090735</v>
      </c>
    </row>
    <row r="3" spans="1:11" x14ac:dyDescent="0.2">
      <c r="A3" s="11">
        <v>2010</v>
      </c>
      <c r="B3" s="9">
        <v>46.109093079366758</v>
      </c>
      <c r="D3">
        <v>2</v>
      </c>
      <c r="E3" s="13">
        <v>2</v>
      </c>
      <c r="F3" s="9">
        <v>46.109093079366758</v>
      </c>
      <c r="G3" s="18">
        <f t="shared" ref="G3:G7" si="0">E3*F3</f>
        <v>92.218186158733516</v>
      </c>
      <c r="H3">
        <f>Tabla2[[#This Row],[x]]*Tabla2[[#This Row],[x]]</f>
        <v>4</v>
      </c>
      <c r="I3" s="18">
        <f>Tabla2[[#This Row],[y]]*Tabla2[[#This Row],[y]]</f>
        <v>2126.0484646017076</v>
      </c>
    </row>
    <row r="4" spans="1:11" x14ac:dyDescent="0.2">
      <c r="A4" s="11">
        <v>2012</v>
      </c>
      <c r="B4" s="9">
        <v>45.479202535594233</v>
      </c>
      <c r="D4">
        <v>3</v>
      </c>
      <c r="E4" s="13">
        <v>3</v>
      </c>
      <c r="F4" s="9">
        <v>45.479202535594233</v>
      </c>
      <c r="G4" s="18">
        <f t="shared" si="0"/>
        <v>136.43760760678271</v>
      </c>
      <c r="H4">
        <f>Tabla2[[#This Row],[x]]*Tabla2[[#This Row],[x]]</f>
        <v>9</v>
      </c>
      <c r="I4" s="18">
        <f>Tabla2[[#This Row],[y]]*Tabla2[[#This Row],[y]]</f>
        <v>2068.3578632736007</v>
      </c>
    </row>
    <row r="5" spans="1:11" x14ac:dyDescent="0.2">
      <c r="A5" s="11">
        <v>2014</v>
      </c>
      <c r="B5" s="9">
        <v>46.167538420819092</v>
      </c>
      <c r="D5">
        <v>4</v>
      </c>
      <c r="E5" s="13">
        <v>4</v>
      </c>
      <c r="F5" s="9">
        <v>46.167538420819092</v>
      </c>
      <c r="G5" s="18">
        <f t="shared" si="0"/>
        <v>184.67015368327637</v>
      </c>
      <c r="H5">
        <f>Tabla2[[#This Row],[x]]*Tabla2[[#This Row],[x]]</f>
        <v>16</v>
      </c>
      <c r="I5" s="18">
        <f>Tabla2[[#This Row],[y]]*Tabla2[[#This Row],[y]]</f>
        <v>2131.4416038378072</v>
      </c>
    </row>
    <row r="6" spans="1:11" x14ac:dyDescent="0.2">
      <c r="A6" s="11">
        <v>2016</v>
      </c>
      <c r="B6" s="9">
        <v>43.558048784322253</v>
      </c>
      <c r="D6">
        <v>5</v>
      </c>
      <c r="E6" s="13">
        <v>5</v>
      </c>
      <c r="F6" s="9">
        <v>43.558048784322253</v>
      </c>
      <c r="G6" s="18">
        <f t="shared" si="0"/>
        <v>217.79024392161125</v>
      </c>
      <c r="H6">
        <f>Tabla2[[#This Row],[x]]*Tabla2[[#This Row],[x]]</f>
        <v>25</v>
      </c>
      <c r="I6" s="18">
        <f>Tabla2[[#This Row],[y]]*Tabla2[[#This Row],[y]]</f>
        <v>1897.3036138973973</v>
      </c>
    </row>
    <row r="7" spans="1:11" x14ac:dyDescent="0.2">
      <c r="A7" s="11">
        <v>2018</v>
      </c>
      <c r="B7" s="9">
        <v>41.913075135996735</v>
      </c>
      <c r="D7">
        <v>6</v>
      </c>
      <c r="E7" s="13">
        <v>6</v>
      </c>
      <c r="F7" s="9">
        <v>41.913075135996735</v>
      </c>
      <c r="G7" s="18">
        <f t="shared" si="0"/>
        <v>251.47845081598041</v>
      </c>
      <c r="H7">
        <f>Tabla2[[#This Row],[x]]*Tabla2[[#This Row],[x]]</f>
        <v>36</v>
      </c>
      <c r="I7" s="18">
        <f>Tabla2[[#This Row],[y]]*Tabla2[[#This Row],[y]]</f>
        <v>1756.7058673557078</v>
      </c>
    </row>
    <row r="8" spans="1:11" x14ac:dyDescent="0.2">
      <c r="C8" t="s">
        <v>42</v>
      </c>
      <c r="D8">
        <v>6</v>
      </c>
      <c r="E8" s="14">
        <f>SUM(Tabla2[x])</f>
        <v>21</v>
      </c>
      <c r="F8" s="15">
        <f>SUM(Tabla2[y])</f>
        <v>267.58504243242731</v>
      </c>
      <c r="G8" s="19">
        <f>SUM(Tabla2[x*y])</f>
        <v>926.95272666271251</v>
      </c>
      <c r="H8" s="16">
        <f>SUM(Tabla2[x¨2])</f>
        <v>91</v>
      </c>
      <c r="I8" s="18">
        <f>SUM(Tabla2[y¨2])</f>
        <v>11947.497071375294</v>
      </c>
    </row>
    <row r="10" spans="1:11" x14ac:dyDescent="0.2">
      <c r="C10" t="s">
        <v>45</v>
      </c>
      <c r="D10">
        <v>6</v>
      </c>
      <c r="F10">
        <f>((6*926.953)-(21*267.6))</f>
        <v>-57.882000000000517</v>
      </c>
      <c r="I10" t="s">
        <v>51</v>
      </c>
      <c r="J10">
        <f>F10/(G11*G12)</f>
        <v>-0.65129455341343367</v>
      </c>
    </row>
    <row r="11" spans="1:11" x14ac:dyDescent="0.2">
      <c r="C11" t="s">
        <v>46</v>
      </c>
      <c r="D11">
        <f>Tabla2[[#Totals],[x]]</f>
        <v>21</v>
      </c>
      <c r="F11">
        <f>(6*91-21*21)</f>
        <v>105</v>
      </c>
      <c r="G11">
        <v>10.247</v>
      </c>
    </row>
    <row r="12" spans="1:11" x14ac:dyDescent="0.2">
      <c r="C12" t="s">
        <v>47</v>
      </c>
      <c r="D12" s="17">
        <f>Tabla2[[#Totals],[y]]</f>
        <v>267.58504243242731</v>
      </c>
      <c r="F12">
        <f>(6*11947.497-267.6*267.6)</f>
        <v>75.221999999979744</v>
      </c>
      <c r="G12">
        <v>8.673</v>
      </c>
    </row>
    <row r="13" spans="1:11" x14ac:dyDescent="0.2">
      <c r="C13" t="s">
        <v>48</v>
      </c>
      <c r="D13" s="18">
        <f>Tabla2[[#Totals],[x*y]]</f>
        <v>926.95272666271251</v>
      </c>
      <c r="I13" t="s">
        <v>52</v>
      </c>
      <c r="J13">
        <f>((6*926.953)-(21*267.6))/((6*91)-(21*21))</f>
        <v>-0.55125714285714777</v>
      </c>
    </row>
    <row r="14" spans="1:11" x14ac:dyDescent="0.2">
      <c r="C14" t="s">
        <v>49</v>
      </c>
      <c r="D14">
        <f>Tabla2[[#Totals],[x¨2]]</f>
        <v>91</v>
      </c>
    </row>
    <row r="15" spans="1:11" x14ac:dyDescent="0.2">
      <c r="C15" t="s">
        <v>50</v>
      </c>
      <c r="D15" s="18">
        <f>Tabla2[[#Totals],[y¨2]]</f>
        <v>11947.497071375294</v>
      </c>
    </row>
    <row r="16" spans="1:11" x14ac:dyDescent="0.2">
      <c r="I16" t="s">
        <v>53</v>
      </c>
      <c r="J16">
        <f>((267.6*91)-(21*926.953))/((6*91)-(21*21))</f>
        <v>46.529400000000031</v>
      </c>
    </row>
    <row r="20" spans="7:10" x14ac:dyDescent="0.2">
      <c r="G20">
        <f>(D13-((D11*D12)/D10))</f>
        <v>-9.5949218507830665</v>
      </c>
      <c r="I20" t="s">
        <v>52</v>
      </c>
      <c r="J20">
        <f>G20/G21</f>
        <v>-0.54828124861617522</v>
      </c>
    </row>
    <row r="21" spans="7:10" x14ac:dyDescent="0.2">
      <c r="G21">
        <f>D14-(441)/D10</f>
        <v>17.5</v>
      </c>
    </row>
    <row r="23" spans="7:10" x14ac:dyDescent="0.2">
      <c r="I23" t="s">
        <v>53</v>
      </c>
      <c r="J23">
        <v>46.417999999999999</v>
      </c>
    </row>
  </sheetData>
  <phoneticPr fontId="7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Lugo</dc:creator>
  <cp:lastModifiedBy>Michelle Lugo</cp:lastModifiedBy>
  <dcterms:created xsi:type="dcterms:W3CDTF">2020-08-10T14:28:13Z</dcterms:created>
  <dcterms:modified xsi:type="dcterms:W3CDTF">2020-08-17T16:50:21Z</dcterms:modified>
</cp:coreProperties>
</file>